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tmp" ContentType="image/p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629"/>
  <workbookPr codeName="ThisWorkbook" defaultThemeVersion="124226"/>
  <mc:AlternateContent xmlns:mc="http://schemas.openxmlformats.org/markup-compatibility/2006">
    <mc:Choice Requires="x15">
      <x15ac:absPath xmlns:x15ac="http://schemas.microsoft.com/office/spreadsheetml/2010/11/ac" url="C:\Users\Courtney\Desktop\HJIM\"/>
    </mc:Choice>
  </mc:AlternateContent>
  <xr:revisionPtr revIDLastSave="0" documentId="13_ncr:1_{E3B7DCA2-22DE-4A25-98EA-546C0CF668D0}" xr6:coauthVersionLast="43" xr6:coauthVersionMax="43" xr10:uidLastSave="{00000000-0000-0000-0000-000000000000}"/>
  <bookViews>
    <workbookView xWindow="-120" yWindow="-120" windowWidth="29040" windowHeight="15840" tabRatio="758" firstSheet="1" activeTab="2" xr2:uid="{00000000-000D-0000-FFFF-FFFF00000000}"/>
  </bookViews>
  <sheets>
    <sheet name="Instructions" sheetId="14" r:id="rId1"/>
    <sheet name="Procedure" sheetId="16" r:id="rId2"/>
    <sheet name="Schedule_A" sheetId="1" r:id="rId3"/>
    <sheet name="Share_Cost_Mkt" sheetId="2" r:id="rId4"/>
    <sheet name="Cash" sheetId="3" r:id="rId5"/>
    <sheet name="Dividends" sheetId="12" r:id="rId6"/>
    <sheet name="Interest" sheetId="8" r:id="rId7"/>
    <sheet name="Tax_Reclaims" sheetId="7" r:id="rId8"/>
    <sheet name="Open_Trades" sheetId="9" r:id="rId9"/>
    <sheet name="Pending_FX " sheetId="11" r:id="rId10"/>
    <sheet name="Sheet1" sheetId="17" r:id="rId11"/>
  </sheets>
  <externalReferences>
    <externalReference r:id="rId12"/>
  </externalReferences>
  <definedNames>
    <definedName name="_xlnm._FilterDatabase" localSheetId="3" hidden="1">Share_Cost_Mkt!$A$2:$S$72</definedName>
    <definedName name="_xlnm._FilterDatabase" localSheetId="10" hidden="1">Sheet1!$A$1:$L$79</definedName>
    <definedName name="Cash_BMV_IM">Cash!#REF!</definedName>
    <definedName name="Cash_BMV_SSC">Cash!#REF!</definedName>
    <definedName name="DIST_BO_COL">Share_Cost_Mkt!#REF!</definedName>
    <definedName name="DIST_BR_COL">Share_Cost_Mkt!#REF!</definedName>
    <definedName name="DIST_CG_COL">Share_Cost_Mkt!#REF!</definedName>
    <definedName name="DIST_CO_COL">Share_Cost_Mkt!#REF!</definedName>
    <definedName name="DIST_DETAIL_ROW">Share_Cost_Mkt!#REF!</definedName>
    <definedName name="DIST_INSERTED_ROWS">Share_Cost_Mkt!$72:$72</definedName>
    <definedName name="DIST_MV_COL">Share_Cost_Mkt!#REF!</definedName>
    <definedName name="DIST_REQ_ACCOUNT">#REF!</definedName>
    <definedName name="DIST_REQ_DATE">#REF!</definedName>
    <definedName name="DIST_REQ_FILTER_CODE_1">#REF!</definedName>
    <definedName name="DIST_REQ_FILTER_OPERAND_1">#REF!</definedName>
    <definedName name="DIST_REQ_FILTER_VALUE_1">#REF!</definedName>
    <definedName name="DIST_REQ_SCTY_ONLY">#REF!</definedName>
    <definedName name="DIST_SD_COL">Share_Cost_Mkt!#REF!</definedName>
    <definedName name="DIST_SN_COL">Share_Cost_Mkt!#REF!</definedName>
    <definedName name="DIST2_BR_COL">Cash!#REF!</definedName>
    <definedName name="DIST2_DETAIL_ROW">Cash!#REF!</definedName>
    <definedName name="DIST2_INSERTED_ROWS">Cash!$14:$19</definedName>
    <definedName name="DIST2_MV_COL">Cash!#REF!</definedName>
    <definedName name="DIST2_REQ_ACCOUNT">#REF!</definedName>
    <definedName name="DIST2_REQ_DATE">#REF!</definedName>
    <definedName name="DIST2_REQ_FILTER_CODE_1">#REF!</definedName>
    <definedName name="DIST2_REQ_FILTER_OPERAND_1">#REF!</definedName>
    <definedName name="DIST2_REQ_FILTER_VALUE_1">#REF!</definedName>
    <definedName name="DIST2_REQ_SCTY_ONLY">#REF!</definedName>
    <definedName name="DIST2_SD_COL">Cash!#REF!</definedName>
    <definedName name="DIST2_SN_COL">Cash!#REF!</definedName>
    <definedName name="DIST3_AN_COL" localSheetId="5">Dividends!#REF!</definedName>
    <definedName name="DIST3_AN_COL">#REF!</definedName>
    <definedName name="DIST3_BN_COL" localSheetId="5">Dividends!#REF!</definedName>
    <definedName name="DIST3_BN_COL">#REF!</definedName>
    <definedName name="DIST3_DETAIL_ROW" localSheetId="5">Dividends!#REF!</definedName>
    <definedName name="DIST3_DETAIL_ROW">#REF!</definedName>
    <definedName name="DIST3_INSERTED_ROWS" localSheetId="5">Dividends!#REF!</definedName>
    <definedName name="DIST3_INSERTED_ROWS">#REF!</definedName>
    <definedName name="DIST3_REQ_ACCOUNT">#REF!</definedName>
    <definedName name="DIST3_REQ_DATE">#REF!</definedName>
    <definedName name="DIST3_REQ_FILTER_CODE_1">#REF!</definedName>
    <definedName name="DIST3_REQ_FILTER_CODE_2">#REF!</definedName>
    <definedName name="DIST3_REQ_FILTER_CODE_3">#REF!</definedName>
    <definedName name="DIST3_REQ_FILTER_OPERAND_1">#REF!</definedName>
    <definedName name="DIST3_REQ_FILTER_OPERAND_2">#REF!</definedName>
    <definedName name="DIST3_REQ_FILTER_OPERAND_3">#REF!</definedName>
    <definedName name="DIST3_REQ_FILTER_VALUE_1">#REF!</definedName>
    <definedName name="DIST3_REQ_FILTER_VALUE_2">#REF!</definedName>
    <definedName name="DIST3_REQ_FILTER_VALUE_3">#REF!</definedName>
    <definedName name="DIST3_REQ_SCTY_ONLY">#REF!</definedName>
    <definedName name="DIST3_SD_COL" localSheetId="5">Dividends!#REF!</definedName>
    <definedName name="DIST3_SD_COL">#REF!</definedName>
    <definedName name="DIST3_SN_COL" localSheetId="5">Dividends!#REF!</definedName>
    <definedName name="DIST3_SN_COL">#REF!</definedName>
    <definedName name="DIST4_AN_COL">Interest!#REF!</definedName>
    <definedName name="DIST4_DETAIL_ROW">Interest!#REF!</definedName>
    <definedName name="DIST4_GB_COL">Interest!#REF!</definedName>
    <definedName name="DIST4_INSERTED_ROWS" localSheetId="5">[1]Interest!#REF!</definedName>
    <definedName name="DIST4_INSERTED_ROWS">Interest!#REF!</definedName>
    <definedName name="DIST4_REQ_ACCOUNT">#REF!</definedName>
    <definedName name="DIST4_REQ_DATE">#REF!</definedName>
    <definedName name="DIST4_REQ_FILTER_CODE_1">#REF!</definedName>
    <definedName name="DIST4_REQ_FILTER_CODE_2">#REF!</definedName>
    <definedName name="DIST4_REQ_FILTER_CODE_3">#REF!</definedName>
    <definedName name="DIST4_REQ_FILTER_OPERAND_1">#REF!</definedName>
    <definedName name="DIST4_REQ_FILTER_OPERAND_2">#REF!</definedName>
    <definedName name="DIST4_REQ_FILTER_OPERAND_3">#REF!</definedName>
    <definedName name="DIST4_REQ_FILTER_VALUE_1">#REF!</definedName>
    <definedName name="DIST4_REQ_FILTER_VALUE_2">#REF!</definedName>
    <definedName name="DIST4_REQ_FILTER_VALUE_3">#REF!</definedName>
    <definedName name="DIST4_REQ_SCTY_ONLY">#REF!</definedName>
    <definedName name="DIST4_SD_COL">Interest!#REF!</definedName>
    <definedName name="DIST4_SN_COL">Interest!#REF!</definedName>
    <definedName name="DIST5_CV_COL">Tax_Reclaims!#REF!</definedName>
    <definedName name="DIST5_DETAIL_ROW">Tax_Reclaims!#REF!</definedName>
    <definedName name="DIST5_RB_COL">Tax_Reclaims!#REF!</definedName>
    <definedName name="DIST5_REQ_ACCOUNT">#REF!</definedName>
    <definedName name="DIST5_REQ_DATE">#REF!</definedName>
    <definedName name="DIST5_REQ_FILTER_CODE_1">#REF!</definedName>
    <definedName name="DIST5_REQ_FILTER_OPERAND_1">#REF!</definedName>
    <definedName name="DIST5_REQ_FILTER_VALUE_1">#REF!</definedName>
    <definedName name="DIST5_REQ_SCTY_ONLY">#REF!</definedName>
    <definedName name="DIST5_SD_COL">Tax_Reclaims!#REF!</definedName>
    <definedName name="DIST5_SN_COL">Tax_Reclaims!#REF!</definedName>
    <definedName name="DIST5_WC_COL">Tax_Reclaims!#REF!</definedName>
    <definedName name="DIV_BNI_IM" localSheetId="5">Dividends!#REF!</definedName>
    <definedName name="DIV_BNI_IM">#REF!</definedName>
    <definedName name="DIV_BNI_SSC" localSheetId="5">Dividends!#REF!</definedName>
    <definedName name="DIV_BNI_SSC">#REF!</definedName>
    <definedName name="INT_BNI_IM">Interest!$E$4</definedName>
    <definedName name="INT_BNI_SSC">Interest!$D$4</definedName>
    <definedName name="IO_CUR_COL">1</definedName>
    <definedName name="IO_CUR_ROW">7</definedName>
    <definedName name="IO_DATA">#REF!</definedName>
    <definedName name="IO_DATA10">#REF!</definedName>
    <definedName name="IO_DATA2">#REF!</definedName>
    <definedName name="IO_DATA3">#REF!</definedName>
    <definedName name="IO_DATA4">#REF!</definedName>
    <definedName name="IO_DATA5">#REF!</definedName>
    <definedName name="IO_DATA6">#REF!</definedName>
    <definedName name="IO_DATA7">#REF!</definedName>
    <definedName name="IO_DATA8">#REF!</definedName>
    <definedName name="IO_DATA9">#REF!</definedName>
    <definedName name="IO_REPORT_TYPE">#REF!</definedName>
    <definedName name="IO_REPORT_TYPE10">#REF!</definedName>
    <definedName name="IO_REPORT_TYPE2">#REF!</definedName>
    <definedName name="IO_REPORT_TYPE3">#REF!</definedName>
    <definedName name="IO_REPORT_TYPE4">#REF!</definedName>
    <definedName name="IO_REPORT_TYPE5">#REF!</definedName>
    <definedName name="IO_REPORT_TYPE6">#REF!</definedName>
    <definedName name="IO_REPORT_TYPE7">#REF!</definedName>
    <definedName name="IO_REPORT_TYPE8">#REF!</definedName>
    <definedName name="IO_REPORT_TYPE9">#REF!</definedName>
    <definedName name="OBI_BNP_IM">Open_Trades!#REF!</definedName>
    <definedName name="OSI_BNP_IM">Open_Trades!$M$33</definedName>
    <definedName name="OTB_BNP_IM">Open_Trades!#REF!</definedName>
    <definedName name="OTB_BNP_SSC">Open_Trades!#REF!</definedName>
    <definedName name="OTS_BNP_IM">Open_Trades!$E$33</definedName>
    <definedName name="OTS_BNP_SSC">Open_Trades!$D$33</definedName>
    <definedName name="PARM_Account">#REF!</definedName>
    <definedName name="PARM_From_Date">#REF!</definedName>
    <definedName name="PARM_To_Date">#REF!</definedName>
    <definedName name="PFX_AB_IM" localSheetId="9">'Pending_FX '!#REF!</definedName>
    <definedName name="PFX_AB_IM">#REF!</definedName>
    <definedName name="PFX_AB_SSC" localSheetId="9">'Pending_FX '!#REF!</definedName>
    <definedName name="PFX_AB_SSC">#REF!</definedName>
    <definedName name="PFX_AS_IM" localSheetId="9">'Pending_FX '!#REF!</definedName>
    <definedName name="PFX_AS_IM">#REF!</definedName>
    <definedName name="PFX_AS_SSC" localSheetId="9">'Pending_FX '!#REF!</definedName>
    <definedName name="PFX_AS_SSC">#REF!</definedName>
    <definedName name="_xlnm.Print_Area" localSheetId="4">Cash!$A$3:$G$19</definedName>
    <definedName name="_xlnm.Print_Area" localSheetId="5">Dividends!$B$1:$U$63</definedName>
    <definedName name="_xlnm.Print_Area" localSheetId="8">Open_Trades!$A$1:$P$9</definedName>
    <definedName name="_xlnm.Print_Area" localSheetId="9">'Pending_FX '!$A$1:$L$29</definedName>
    <definedName name="_xlnm.Print_Area" localSheetId="1">Procedure!$A$1:$N$793</definedName>
    <definedName name="_xlnm.Print_Area" localSheetId="3">Share_Cost_Mkt!$A$2:$S$74</definedName>
    <definedName name="_xlnm.Print_Area" localSheetId="7">Tax_Reclaims!$A$1:$V$61</definedName>
    <definedName name="_xlnm.Print_Titles" localSheetId="4">Cash!$3:$3</definedName>
    <definedName name="_xlnm.Print_Titles" localSheetId="5">Dividends!$1:$1</definedName>
    <definedName name="_xlnm.Print_Titles" localSheetId="6">Interest!$1:$1</definedName>
    <definedName name="_xlnm.Print_Titles" localSheetId="8">Open_Trades!$3:$3</definedName>
    <definedName name="_xlnm.Print_Titles" localSheetId="3">Share_Cost_Mkt!$2:$2</definedName>
    <definedName name="_xlnm.Print_Titles" localSheetId="7">Tax_Reclaims!$1:$1</definedName>
    <definedName name="SCM_BC_IM" localSheetId="5">[1]Share_Cost_Mkt!#REF!</definedName>
    <definedName name="SCM_BC_IM">Share_Cost_Mkt!#REF!</definedName>
    <definedName name="SCM_BC_SSC" localSheetId="5">[1]Share_Cost_Mkt!#REF!</definedName>
    <definedName name="SCM_BC_SSC">Share_Cost_Mkt!#REF!</definedName>
    <definedName name="SCM_BMV_IM" localSheetId="5">[1]Share_Cost_Mkt!#REF!</definedName>
    <definedName name="SCM_BMV_IM">Share_Cost_Mkt!#REF!</definedName>
    <definedName name="SCM_BMV_SSC" localSheetId="5">[1]Share_Cost_Mkt!#REF!</definedName>
    <definedName name="SCM_BMV_SSC">Share_Cost_Mkt!#REF!</definedName>
    <definedName name="SCM_SPV_IM" localSheetId="5">[1]Share_Cost_Mkt!#REF!</definedName>
    <definedName name="SCM_SPV_IM">Share_Cost_Mkt!#REF!</definedName>
    <definedName name="SCM_SPV_SSC" localSheetId="5">[1]Share_Cost_Mkt!#REF!</definedName>
    <definedName name="SCM_SPV_SSC">Share_Cost_Mkt!#REF!</definedName>
    <definedName name="TR_BTRO_IM">Tax_Reclaims!#REF!</definedName>
    <definedName name="TR_BTRO_SSC">Tax_Reclaims!#REF!</definedName>
    <definedName name="TRAN_AS_COL">Tax_Reclaims!#REF!</definedName>
    <definedName name="TRAN_CV_COL">Tax_Reclaims!#REF!</definedName>
    <definedName name="TRAN_DETAIL_ROW">Tax_Reclaims!#REF!</definedName>
    <definedName name="TRAN_G5_COL">Tax_Reclaims!#REF!</definedName>
    <definedName name="TRAN_IE_COL">Tax_Reclaims!#REF!</definedName>
    <definedName name="TRAN_INSERTED_ROWS">Tax_Reclaims!#REF!</definedName>
    <definedName name="TRAN_REQ_ACCOUNT">#REF!</definedName>
    <definedName name="TRAN_REQ_DATE_TYPE">#REF!</definedName>
    <definedName name="TRAN_REQ_FILTER_CODE_1">#REF!</definedName>
    <definedName name="TRAN_REQ_FILTER_CODE_2">#REF!</definedName>
    <definedName name="TRAN_REQ_FILTER_CODE_3">#REF!</definedName>
    <definedName name="TRAN_REQ_FILTER_OPERAND_1">#REF!</definedName>
    <definedName name="TRAN_REQ_FILTER_OPERAND_2">#REF!</definedName>
    <definedName name="TRAN_REQ_FILTER_OPERAND_3">#REF!</definedName>
    <definedName name="TRAN_REQ_FILTER_VALUE_1">#REF!</definedName>
    <definedName name="TRAN_REQ_FILTER_VALUE_2">#REF!</definedName>
    <definedName name="TRAN_REQ_FILTER_VALUE_3">#REF!</definedName>
    <definedName name="TRAN_REQ_FROM_DATE">#REF!</definedName>
    <definedName name="TRAN_REQ_To_DATE">#REF!</definedName>
    <definedName name="TRAN_RR_COL">Tax_Reclaims!#REF!</definedName>
    <definedName name="TRAN_SD_COL">Tax_Reclaims!#REF!</definedName>
    <definedName name="TRAN_SN_COL">Tax_Reclaims!#REF!</definedName>
    <definedName name="TRAN_XV_COL" localSheetId="5">[1]Tax_Reclaims!#REF!</definedName>
    <definedName name="TRAN_XV_COL">Tax_Reclaims!#REF!</definedName>
    <definedName name="TRAN2_CD_COL">Open_Trades!#REF!</definedName>
    <definedName name="TRAN2_CS_COL">Open_Trades!#REF!</definedName>
    <definedName name="TRAN2_CV_COL">Open_Trades!#REF!</definedName>
    <definedName name="TRAN2_DETAIL_ROW">Open_Trades!#REF!</definedName>
    <definedName name="TRAN2_G8_COL">Open_Trades!#REF!</definedName>
    <definedName name="TRAN2_INSERTED_ROWS">Open_Trades!#REF!</definedName>
    <definedName name="TRAN2_REQ_ACCOUNT">#REF!</definedName>
    <definedName name="TRAN2_REQ_DATE_TYPE">#REF!</definedName>
    <definedName name="TRAN2_REQ_FILTER_CODE_1">#REF!</definedName>
    <definedName name="TRAN2_REQ_FILTER_CODE_2">#REF!</definedName>
    <definedName name="TRAN2_REQ_FILTER_CODE_3">#REF!</definedName>
    <definedName name="TRAN2_REQ_FILTER_OPERAND_1">#REF!</definedName>
    <definedName name="TRAN2_REQ_FILTER_OPERAND_2">#REF!</definedName>
    <definedName name="TRAN2_REQ_FILTER_OPERAND_3">#REF!</definedName>
    <definedName name="TRAN2_REQ_FILTER_VALUE_1">#REF!</definedName>
    <definedName name="TRAN2_REQ_FILTER_VALUE_2">#REF!</definedName>
    <definedName name="TRAN2_REQ_FILTER_VALUE_3">#REF!</definedName>
    <definedName name="TRAN2_REQ_FROM_DATE">#REF!</definedName>
    <definedName name="TRAN2_REQ_To_DATE">#REF!</definedName>
    <definedName name="TRAN2_SD_COL">Open_Trades!#REF!</definedName>
    <definedName name="TRAN2_SN_COL">Open_Trades!#REF!</definedName>
    <definedName name="TRAN2_TD_COL">Open_Trades!#REF!</definedName>
    <definedName name="TRAN2_XX_COL">Open_Trades!#REF!</definedName>
    <definedName name="TRAN3_CD_COL">Open_Trades!#REF!</definedName>
    <definedName name="TRAN3_CS_COL">Open_Trades!#REF!</definedName>
    <definedName name="TRAN3_CV_COL">Open_Trades!#REF!</definedName>
    <definedName name="TRAN3_DETAIL_ROW">Open_Trades!#REF!</definedName>
    <definedName name="TRAN3_G8_COL">Open_Trades!#REF!</definedName>
    <definedName name="TRAN3_INSERTED_ROWS">Open_Trades!$5:$9</definedName>
    <definedName name="TRAN3_REQ_ACCOUNT">#REF!</definedName>
    <definedName name="TRAN3_REQ_DATE_TYPE">#REF!</definedName>
    <definedName name="TRAN3_REQ_FILTER_CODE_1">#REF!</definedName>
    <definedName name="TRAN3_REQ_FILTER_CODE_2">#REF!</definedName>
    <definedName name="TRAN3_REQ_FILTER_CODE_3">#REF!</definedName>
    <definedName name="TRAN3_REQ_FILTER_OPERAND_1">#REF!</definedName>
    <definedName name="TRAN3_REQ_FILTER_OPERAND_2">#REF!</definedName>
    <definedName name="TRAN3_REQ_FILTER_OPERAND_3">#REF!</definedName>
    <definedName name="TRAN3_REQ_FILTER_VALUE_1">#REF!</definedName>
    <definedName name="TRAN3_REQ_FILTER_VALUE_2">#REF!</definedName>
    <definedName name="TRAN3_REQ_FILTER_VALUE_3">#REF!</definedName>
    <definedName name="TRAN3_REQ_FROM_DATE">#REF!</definedName>
    <definedName name="TRAN3_REQ_To_DATE">#REF!</definedName>
    <definedName name="TRAN3_SD_COL">Open_Trades!#REF!</definedName>
    <definedName name="TRAN3_SN_COL">Open_Trades!#REF!</definedName>
    <definedName name="TRAN3_TD_COL">Open_Trades!#REF!</definedName>
    <definedName name="TRAN3_XX_COL">Open_Trades!#REF!</definedName>
    <definedName name="TRAN4_CS_COL" localSheetId="9">'Pending_FX '!#REF!</definedName>
    <definedName name="TRAN4_CS_COL">#REF!</definedName>
    <definedName name="TRAN4_CV_COL" localSheetId="9">'Pending_FX '!#REF!</definedName>
    <definedName name="TRAN4_CV_COL">#REF!</definedName>
    <definedName name="TRAN4_DETAIL_ROW" localSheetId="9">'Pending_FX '!#REF!</definedName>
    <definedName name="TRAN4_DETAIL_ROW">#REF!</definedName>
    <definedName name="TRAN4_G5_COL" localSheetId="9">'Pending_FX '!#REF!</definedName>
    <definedName name="TRAN4_G5_COL">#REF!</definedName>
    <definedName name="TRAN4_G8_COL" localSheetId="9">'Pending_FX '!#REF!</definedName>
    <definedName name="TRAN4_G8_COL">#REF!</definedName>
    <definedName name="TRAN4_INSERTED_ROWS" localSheetId="9">'Pending_FX '!#REF!</definedName>
    <definedName name="TRAN4_INSERTED_ROWS">#REF!</definedName>
    <definedName name="TRAN4_REQ_ACCOUNT">#REF!</definedName>
    <definedName name="TRAN4_REQ_DATE_TYPE">#REF!</definedName>
    <definedName name="TRAN4_REQ_FILTER_CODE_1">#REF!</definedName>
    <definedName name="TRAN4_REQ_FILTER_CODE_2">#REF!</definedName>
    <definedName name="TRAN4_REQ_FILTER_CODE_3">#REF!</definedName>
    <definedName name="TRAN4_REQ_FILTER_CODE_4">#REF!</definedName>
    <definedName name="TRAN4_REQ_FILTER_OPERAND_1">#REF!</definedName>
    <definedName name="TRAN4_REQ_FILTER_OPERAND_2">#REF!</definedName>
    <definedName name="TRAN4_REQ_FILTER_OPERAND_3">#REF!</definedName>
    <definedName name="TRAN4_REQ_FILTER_OPERAND_4">#REF!</definedName>
    <definedName name="TRAN4_REQ_FILTER_VALUE_1">#REF!</definedName>
    <definedName name="TRAN4_REQ_FILTER_VALUE_2">#REF!</definedName>
    <definedName name="TRAN4_REQ_FILTER_VALUE_3">#REF!</definedName>
    <definedName name="TRAN4_REQ_FILTER_VALUE_4">#REF!</definedName>
    <definedName name="TRAN4_REQ_FROM_DATE">#REF!</definedName>
    <definedName name="TRAN4_REQ_To_DATE">#REF!</definedName>
    <definedName name="TRAN4_SN_COL" localSheetId="9">'Pending_FX '!#REF!</definedName>
    <definedName name="TRAN4_SN_COL">#REF!</definedName>
    <definedName name="TRAN4_TD_COL" localSheetId="9">'Pending_FX '!#REF!</definedName>
    <definedName name="TRAN4_TD_COL">#REF!</definedName>
    <definedName name="TRAN5_CS_COL" localSheetId="9">'Pending_FX '!#REF!</definedName>
    <definedName name="TRAN5_CS_COL">#REF!</definedName>
    <definedName name="TRAN5_CV_COL" localSheetId="9">'Pending_FX '!#REF!</definedName>
    <definedName name="TRAN5_CV_COL">#REF!</definedName>
    <definedName name="TRAN5_DETAIL_ROW" localSheetId="9">'Pending_FX '!#REF!</definedName>
    <definedName name="TRAN5_DETAIL_ROW">#REF!</definedName>
    <definedName name="TRAN5_G5_COL" localSheetId="9">'Pending_FX '!#REF!</definedName>
    <definedName name="TRAN5_G5_COL">#REF!</definedName>
    <definedName name="TRAN5_G8_COL" localSheetId="9">'Pending_FX '!#REF!</definedName>
    <definedName name="TRAN5_G8_COL">#REF!</definedName>
    <definedName name="TRAN5_INSERTED_ROWS" localSheetId="9">'Pending_FX '!$14:$23</definedName>
    <definedName name="TRAN5_INSERTED_ROWS">#REF!</definedName>
    <definedName name="TRAN5_REQ_ACCOUNT">#REF!</definedName>
    <definedName name="TRAN5_REQ_DATE_TYPE">#REF!</definedName>
    <definedName name="TRAN5_REQ_FILTER_CODE_1">#REF!</definedName>
    <definedName name="TRAN5_REQ_FILTER_CODE_2">#REF!</definedName>
    <definedName name="TRAN5_REQ_FILTER_CODE_3">#REF!</definedName>
    <definedName name="TRAN5_REQ_FILTER_CODE_4">#REF!</definedName>
    <definedName name="TRAN5_REQ_FILTER_OPERAND_1">#REF!</definedName>
    <definedName name="TRAN5_REQ_FILTER_OPERAND_2">#REF!</definedName>
    <definedName name="TRAN5_REQ_FILTER_OPERAND_3">#REF!</definedName>
    <definedName name="TRAN5_REQ_FILTER_OPERAND_4">#REF!</definedName>
    <definedName name="TRAN5_REQ_FILTER_VALUE_1">#REF!</definedName>
    <definedName name="TRAN5_REQ_FILTER_VALUE_2">#REF!</definedName>
    <definedName name="TRAN5_REQ_FILTER_VALUE_3">#REF!</definedName>
    <definedName name="TRAN5_REQ_FILTER_VALUE_4">#REF!</definedName>
    <definedName name="TRAN5_REQ_FROM_DATE">#REF!</definedName>
    <definedName name="TRAN5_REQ_To_DATE">#REF!</definedName>
    <definedName name="TRAN5_SN_COL" localSheetId="9">'Pending_FX '!#REF!</definedName>
    <definedName name="TRAN5_SN_COL">#REF!</definedName>
    <definedName name="TRAN5_TD_COL" localSheetId="9">'Pending_FX '!#REF!</definedName>
    <definedName name="TRAN5_TD_COL">#REF!</definedName>
    <definedName name="TU_BTRO_IM">Tax_Reclaims!#REF!</definedName>
  </definedNames>
  <calcPr calcId="191029" concurrentCalc="0"/>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T21" i="7" l="1"/>
  <c r="U21" i="7"/>
  <c r="R21" i="7"/>
  <c r="S21" i="7"/>
  <c r="P21" i="7"/>
  <c r="Q21" i="7"/>
  <c r="H21" i="7"/>
  <c r="I21" i="7"/>
  <c r="T20" i="7"/>
  <c r="U20" i="7"/>
  <c r="R20" i="7"/>
  <c r="S20" i="7"/>
  <c r="P20" i="7"/>
  <c r="Q20" i="7"/>
  <c r="H20" i="7"/>
  <c r="I20" i="7"/>
  <c r="T19" i="7"/>
  <c r="U19" i="7"/>
  <c r="R19" i="7"/>
  <c r="S19" i="7"/>
  <c r="P19" i="7"/>
  <c r="Q19" i="7"/>
  <c r="H19" i="7"/>
  <c r="I19" i="7"/>
  <c r="T18" i="7"/>
  <c r="U18" i="7"/>
  <c r="R18" i="7"/>
  <c r="S18" i="7"/>
  <c r="P18" i="7"/>
  <c r="Q18" i="7"/>
  <c r="H18" i="7"/>
  <c r="I18" i="7"/>
  <c r="T17" i="7"/>
  <c r="U17" i="7"/>
  <c r="R17" i="7"/>
  <c r="S17" i="7"/>
  <c r="P17" i="7"/>
  <c r="Q17" i="7"/>
  <c r="H17" i="7"/>
  <c r="I17" i="7"/>
  <c r="T16" i="7"/>
  <c r="U16" i="7"/>
  <c r="R16" i="7"/>
  <c r="S16" i="7"/>
  <c r="P16" i="7"/>
  <c r="Q16" i="7"/>
  <c r="H16" i="7"/>
  <c r="I16" i="7"/>
  <c r="T15" i="7"/>
  <c r="U15" i="7"/>
  <c r="R15" i="7"/>
  <c r="S15" i="7"/>
  <c r="P15" i="7"/>
  <c r="Q15" i="7"/>
  <c r="H15" i="7"/>
  <c r="I15" i="7"/>
  <c r="T14" i="7"/>
  <c r="U14" i="7"/>
  <c r="R14" i="7"/>
  <c r="S14" i="7"/>
  <c r="P14" i="7"/>
  <c r="Q14" i="7"/>
  <c r="H14" i="7"/>
  <c r="I14" i="7"/>
  <c r="T13" i="7"/>
  <c r="U13" i="7"/>
  <c r="R13" i="7"/>
  <c r="S13" i="7"/>
  <c r="P13" i="7"/>
  <c r="Q13" i="7"/>
  <c r="H13" i="7"/>
  <c r="I13" i="7"/>
  <c r="T12" i="7"/>
  <c r="U12" i="7"/>
  <c r="R12" i="7"/>
  <c r="S12" i="7"/>
  <c r="P12" i="7"/>
  <c r="Q12" i="7"/>
  <c r="H12" i="7"/>
  <c r="I12" i="7"/>
  <c r="T11" i="7"/>
  <c r="U11" i="7"/>
  <c r="R11" i="7"/>
  <c r="S11" i="7"/>
  <c r="P11" i="7"/>
  <c r="Q11" i="7"/>
  <c r="H11" i="7"/>
  <c r="I11" i="7"/>
  <c r="T10" i="7"/>
  <c r="U10" i="7"/>
  <c r="R10" i="7"/>
  <c r="S10" i="7"/>
  <c r="P10" i="7"/>
  <c r="Q10" i="7"/>
  <c r="H10" i="7"/>
  <c r="I10" i="7"/>
  <c r="T9" i="7"/>
  <c r="U9" i="7"/>
  <c r="R9" i="7"/>
  <c r="S9" i="7"/>
  <c r="P9" i="7"/>
  <c r="Q9" i="7"/>
  <c r="H9" i="7"/>
  <c r="I9" i="7"/>
  <c r="T8" i="7"/>
  <c r="U8" i="7"/>
  <c r="R8" i="7"/>
  <c r="S8" i="7"/>
  <c r="P8" i="7"/>
  <c r="Q8" i="7"/>
  <c r="H8" i="7"/>
  <c r="I8" i="7"/>
  <c r="S58" i="12"/>
  <c r="T58" i="12"/>
  <c r="O58" i="12"/>
  <c r="P58" i="12"/>
  <c r="K58" i="12"/>
  <c r="L58" i="12"/>
  <c r="G58" i="12"/>
  <c r="H58" i="12"/>
  <c r="S57" i="12"/>
  <c r="T57" i="12"/>
  <c r="O57" i="12"/>
  <c r="P57" i="12"/>
  <c r="K57" i="12"/>
  <c r="L57" i="12"/>
  <c r="G57" i="12"/>
  <c r="H57" i="12"/>
  <c r="S56" i="12"/>
  <c r="T56" i="12"/>
  <c r="O56" i="12"/>
  <c r="P56" i="12"/>
  <c r="K56" i="12"/>
  <c r="L56" i="12"/>
  <c r="G56" i="12"/>
  <c r="H56" i="12"/>
  <c r="S55" i="12"/>
  <c r="T55" i="12"/>
  <c r="O55" i="12"/>
  <c r="P55" i="12"/>
  <c r="K55" i="12"/>
  <c r="L55" i="12"/>
  <c r="G55" i="12"/>
  <c r="H55" i="12"/>
  <c r="S54" i="12"/>
  <c r="T54" i="12"/>
  <c r="O54" i="12"/>
  <c r="P54" i="12"/>
  <c r="K54" i="12"/>
  <c r="L54" i="12"/>
  <c r="G54" i="12"/>
  <c r="H54" i="12"/>
  <c r="S53" i="12"/>
  <c r="T53" i="12"/>
  <c r="O53" i="12"/>
  <c r="P53" i="12"/>
  <c r="K53" i="12"/>
  <c r="L53" i="12"/>
  <c r="G53" i="12"/>
  <c r="H53" i="12"/>
  <c r="S52" i="12"/>
  <c r="T52" i="12"/>
  <c r="O52" i="12"/>
  <c r="P52" i="12"/>
  <c r="K52" i="12"/>
  <c r="L52" i="12"/>
  <c r="G52" i="12"/>
  <c r="H52" i="12"/>
  <c r="S51" i="12"/>
  <c r="T51" i="12"/>
  <c r="O51" i="12"/>
  <c r="P51" i="12"/>
  <c r="K51" i="12"/>
  <c r="L51" i="12"/>
  <c r="G51" i="12"/>
  <c r="H51" i="12"/>
  <c r="S50" i="12"/>
  <c r="T50" i="12"/>
  <c r="O50" i="12"/>
  <c r="P50" i="12"/>
  <c r="K50" i="12"/>
  <c r="L50" i="12"/>
  <c r="G50" i="12"/>
  <c r="H50" i="12"/>
  <c r="S49" i="12"/>
  <c r="T49" i="12"/>
  <c r="O49" i="12"/>
  <c r="P49" i="12"/>
  <c r="K49" i="12"/>
  <c r="L49" i="12"/>
  <c r="G49" i="12"/>
  <c r="H49" i="12"/>
  <c r="S48" i="12"/>
  <c r="T48" i="12"/>
  <c r="O48" i="12"/>
  <c r="P48" i="12"/>
  <c r="K48" i="12"/>
  <c r="L48" i="12"/>
  <c r="G48" i="12"/>
  <c r="H48" i="12"/>
  <c r="S47" i="12"/>
  <c r="T47" i="12"/>
  <c r="O47" i="12"/>
  <c r="P47" i="12"/>
  <c r="K47" i="12"/>
  <c r="L47" i="12"/>
  <c r="G47" i="12"/>
  <c r="H47" i="12"/>
  <c r="S46" i="12"/>
  <c r="T46" i="12"/>
  <c r="O46" i="12"/>
  <c r="P46" i="12"/>
  <c r="K46" i="12"/>
  <c r="L46" i="12"/>
  <c r="G46" i="12"/>
  <c r="H46" i="12"/>
  <c r="S45" i="12"/>
  <c r="T45" i="12"/>
  <c r="O45" i="12"/>
  <c r="P45" i="12"/>
  <c r="K45" i="12"/>
  <c r="L45" i="12"/>
  <c r="G45" i="12"/>
  <c r="H45" i="12"/>
  <c r="S44" i="12"/>
  <c r="T44" i="12"/>
  <c r="O44" i="12"/>
  <c r="P44" i="12"/>
  <c r="K44" i="12"/>
  <c r="L44" i="12"/>
  <c r="G44" i="12"/>
  <c r="H44" i="12"/>
  <c r="S43" i="12"/>
  <c r="T43" i="12"/>
  <c r="O43" i="12"/>
  <c r="P43" i="12"/>
  <c r="K43" i="12"/>
  <c r="L43" i="12"/>
  <c r="G43" i="12"/>
  <c r="H43" i="12"/>
  <c r="S42" i="12"/>
  <c r="T42" i="12"/>
  <c r="O42" i="12"/>
  <c r="P42" i="12"/>
  <c r="K42" i="12"/>
  <c r="L42" i="12"/>
  <c r="G42" i="12"/>
  <c r="H42" i="12"/>
  <c r="S41" i="12"/>
  <c r="T41" i="12"/>
  <c r="O41" i="12"/>
  <c r="P41" i="12"/>
  <c r="K41" i="12"/>
  <c r="L41" i="12"/>
  <c r="G41" i="12"/>
  <c r="H41" i="12"/>
  <c r="S40" i="12"/>
  <c r="T40" i="12"/>
  <c r="O40" i="12"/>
  <c r="P40" i="12"/>
  <c r="K40" i="12"/>
  <c r="L40" i="12"/>
  <c r="G40" i="12"/>
  <c r="H40" i="12"/>
  <c r="S39" i="12"/>
  <c r="T39" i="12"/>
  <c r="O39" i="12"/>
  <c r="P39" i="12"/>
  <c r="K39" i="12"/>
  <c r="L39" i="12"/>
  <c r="G39" i="12"/>
  <c r="H39" i="12"/>
  <c r="S38" i="12"/>
  <c r="T38" i="12"/>
  <c r="O38" i="12"/>
  <c r="P38" i="12"/>
  <c r="K38" i="12"/>
  <c r="L38" i="12"/>
  <c r="G38" i="12"/>
  <c r="H38" i="12"/>
  <c r="S37" i="12"/>
  <c r="T37" i="12"/>
  <c r="O37" i="12"/>
  <c r="P37" i="12"/>
  <c r="K37" i="12"/>
  <c r="L37" i="12"/>
  <c r="G37" i="12"/>
  <c r="H37" i="12"/>
  <c r="S36" i="12"/>
  <c r="T36" i="12"/>
  <c r="O36" i="12"/>
  <c r="P36" i="12"/>
  <c r="K36" i="12"/>
  <c r="L36" i="12"/>
  <c r="G36" i="12"/>
  <c r="H36" i="12"/>
  <c r="S35" i="12"/>
  <c r="T35" i="12"/>
  <c r="O35" i="12"/>
  <c r="P35" i="12"/>
  <c r="K35" i="12"/>
  <c r="L35" i="12"/>
  <c r="G35" i="12"/>
  <c r="H35" i="12"/>
  <c r="S34" i="12"/>
  <c r="T34" i="12"/>
  <c r="O34" i="12"/>
  <c r="P34" i="12"/>
  <c r="K34" i="12"/>
  <c r="L34" i="12"/>
  <c r="G34" i="12"/>
  <c r="H34" i="12"/>
  <c r="S33" i="12"/>
  <c r="T33" i="12"/>
  <c r="O33" i="12"/>
  <c r="P33" i="12"/>
  <c r="K33" i="12"/>
  <c r="L33" i="12"/>
  <c r="G33" i="12"/>
  <c r="H33" i="12"/>
  <c r="S32" i="12"/>
  <c r="T32" i="12"/>
  <c r="O32" i="12"/>
  <c r="P32" i="12"/>
  <c r="K32" i="12"/>
  <c r="L32" i="12"/>
  <c r="G32" i="12"/>
  <c r="H32" i="12"/>
  <c r="S31" i="12"/>
  <c r="T31" i="12"/>
  <c r="O31" i="12"/>
  <c r="P31" i="12"/>
  <c r="K31" i="12"/>
  <c r="L31" i="12"/>
  <c r="G31" i="12"/>
  <c r="H31" i="12"/>
  <c r="S30" i="12"/>
  <c r="T30" i="12"/>
  <c r="O30" i="12"/>
  <c r="P30" i="12"/>
  <c r="K30" i="12"/>
  <c r="L30" i="12"/>
  <c r="G30" i="12"/>
  <c r="H30" i="12"/>
  <c r="S29" i="12"/>
  <c r="T29" i="12"/>
  <c r="O29" i="12"/>
  <c r="P29" i="12"/>
  <c r="K29" i="12"/>
  <c r="L29" i="12"/>
  <c r="G29" i="12"/>
  <c r="H29" i="12"/>
  <c r="S28" i="12"/>
  <c r="T28" i="12"/>
  <c r="O28" i="12"/>
  <c r="P28" i="12"/>
  <c r="K28" i="12"/>
  <c r="L28" i="12"/>
  <c r="G28" i="12"/>
  <c r="H28" i="12"/>
  <c r="S27" i="12"/>
  <c r="T27" i="12"/>
  <c r="O27" i="12"/>
  <c r="P27" i="12"/>
  <c r="K27" i="12"/>
  <c r="L27" i="12"/>
  <c r="G27" i="12"/>
  <c r="H27" i="12"/>
  <c r="S26" i="12"/>
  <c r="T26" i="12"/>
  <c r="O26" i="12"/>
  <c r="P26" i="12"/>
  <c r="K26" i="12"/>
  <c r="L26" i="12"/>
  <c r="G26" i="12"/>
  <c r="H26" i="12"/>
  <c r="S25" i="12"/>
  <c r="T25" i="12"/>
  <c r="O25" i="12"/>
  <c r="P25" i="12"/>
  <c r="K25" i="12"/>
  <c r="L25" i="12"/>
  <c r="G25" i="12"/>
  <c r="H25" i="12"/>
  <c r="S24" i="12"/>
  <c r="T24" i="12"/>
  <c r="O24" i="12"/>
  <c r="P24" i="12"/>
  <c r="K24" i="12"/>
  <c r="L24" i="12"/>
  <c r="G24" i="12"/>
  <c r="H24" i="12"/>
  <c r="S23" i="12"/>
  <c r="T23" i="12"/>
  <c r="O23" i="12"/>
  <c r="P23" i="12"/>
  <c r="K23" i="12"/>
  <c r="L23" i="12"/>
  <c r="G23" i="12"/>
  <c r="H23" i="12"/>
  <c r="S22" i="12"/>
  <c r="T22" i="12"/>
  <c r="O22" i="12"/>
  <c r="P22" i="12"/>
  <c r="K22" i="12"/>
  <c r="L22" i="12"/>
  <c r="G22" i="12"/>
  <c r="H22" i="12"/>
  <c r="S21" i="12"/>
  <c r="T21" i="12"/>
  <c r="O21" i="12"/>
  <c r="P21" i="12"/>
  <c r="K21" i="12"/>
  <c r="L21" i="12"/>
  <c r="G21" i="12"/>
  <c r="H21" i="12"/>
  <c r="S20" i="12"/>
  <c r="T20" i="12"/>
  <c r="O20" i="12"/>
  <c r="P20" i="12"/>
  <c r="K20" i="12"/>
  <c r="L20" i="12"/>
  <c r="G20" i="12"/>
  <c r="H20" i="12"/>
  <c r="S19" i="12"/>
  <c r="T19" i="12"/>
  <c r="O19" i="12"/>
  <c r="P19" i="12"/>
  <c r="K19" i="12"/>
  <c r="L19" i="12"/>
  <c r="G19" i="12"/>
  <c r="H19" i="12"/>
  <c r="S18" i="12"/>
  <c r="T18" i="12"/>
  <c r="O18" i="12"/>
  <c r="P18" i="12"/>
  <c r="K18" i="12"/>
  <c r="L18" i="12"/>
  <c r="G18" i="12"/>
  <c r="H18" i="12"/>
  <c r="Q69" i="2"/>
  <c r="M69" i="2"/>
  <c r="I69" i="2"/>
  <c r="J69" i="2"/>
  <c r="K69" i="2"/>
  <c r="E69" i="2"/>
  <c r="F69" i="2"/>
  <c r="G69" i="2"/>
  <c r="A69" i="2"/>
  <c r="Q71" i="2"/>
  <c r="Q70" i="2"/>
  <c r="Q68" i="2"/>
  <c r="Q67" i="2"/>
  <c r="Q66" i="2"/>
  <c r="Q65" i="2"/>
  <c r="Q64" i="2"/>
  <c r="Q63" i="2"/>
  <c r="Q62" i="2"/>
  <c r="Q61" i="2"/>
  <c r="Q60" i="2"/>
  <c r="Q59" i="2"/>
  <c r="Q58" i="2"/>
  <c r="Q57" i="2"/>
  <c r="Q56" i="2"/>
  <c r="Q55" i="2"/>
  <c r="Q54" i="2"/>
  <c r="Q53" i="2"/>
  <c r="Q52" i="2"/>
  <c r="Q51" i="2"/>
  <c r="Q50" i="2"/>
  <c r="Q49" i="2"/>
  <c r="Q48" i="2"/>
  <c r="Q47" i="2"/>
  <c r="Q46" i="2"/>
  <c r="Q45" i="2"/>
  <c r="Q44" i="2"/>
  <c r="Q43" i="2"/>
  <c r="Q42" i="2"/>
  <c r="Q41" i="2"/>
  <c r="Q40" i="2"/>
  <c r="Q39" i="2"/>
  <c r="Q38" i="2"/>
  <c r="Q37" i="2"/>
  <c r="Q36" i="2"/>
  <c r="Q35" i="2"/>
  <c r="Q34" i="2"/>
  <c r="Q33" i="2"/>
  <c r="Q32" i="2"/>
  <c r="Q31" i="2"/>
  <c r="Q30" i="2"/>
  <c r="Q29" i="2"/>
  <c r="Q28" i="2"/>
  <c r="Q27" i="2"/>
  <c r="Q26" i="2"/>
  <c r="Q25" i="2"/>
  <c r="Q24" i="2"/>
  <c r="Q23" i="2"/>
  <c r="Q22" i="2"/>
  <c r="Q21" i="2"/>
  <c r="Q20" i="2"/>
  <c r="Q19" i="2"/>
  <c r="Q18" i="2"/>
  <c r="Q17" i="2"/>
  <c r="Q16" i="2"/>
  <c r="Q15" i="2"/>
  <c r="Q14" i="2"/>
  <c r="Q13" i="2"/>
  <c r="Q12" i="2"/>
  <c r="Q11" i="2"/>
  <c r="Q10" i="2"/>
  <c r="Q9" i="2"/>
  <c r="Q8" i="2"/>
  <c r="Q7" i="2"/>
  <c r="Q6" i="2"/>
  <c r="Q5" i="2"/>
  <c r="Q4" i="2"/>
  <c r="Q3" i="2"/>
  <c r="M71" i="2"/>
  <c r="M70" i="2"/>
  <c r="M68" i="2"/>
  <c r="M67" i="2"/>
  <c r="M66" i="2"/>
  <c r="M65" i="2"/>
  <c r="M64" i="2"/>
  <c r="M63" i="2"/>
  <c r="M62" i="2"/>
  <c r="M61" i="2"/>
  <c r="M60" i="2"/>
  <c r="M59" i="2"/>
  <c r="M58" i="2"/>
  <c r="M57" i="2"/>
  <c r="M56" i="2"/>
  <c r="M55" i="2"/>
  <c r="M54" i="2"/>
  <c r="M53" i="2"/>
  <c r="M52" i="2"/>
  <c r="M51" i="2"/>
  <c r="M50" i="2"/>
  <c r="M49" i="2"/>
  <c r="M48" i="2"/>
  <c r="M47" i="2"/>
  <c r="M46" i="2"/>
  <c r="M45" i="2"/>
  <c r="M44" i="2"/>
  <c r="M43" i="2"/>
  <c r="M42" i="2"/>
  <c r="M41" i="2"/>
  <c r="M40" i="2"/>
  <c r="M39" i="2"/>
  <c r="M38" i="2"/>
  <c r="M37" i="2"/>
  <c r="M36" i="2"/>
  <c r="M35" i="2"/>
  <c r="M34" i="2"/>
  <c r="M33" i="2"/>
  <c r="M32" i="2"/>
  <c r="M31" i="2"/>
  <c r="M30" i="2"/>
  <c r="M29" i="2"/>
  <c r="M28" i="2"/>
  <c r="M27" i="2"/>
  <c r="M26" i="2"/>
  <c r="M25" i="2"/>
  <c r="M24" i="2"/>
  <c r="M23" i="2"/>
  <c r="M22" i="2"/>
  <c r="M21" i="2"/>
  <c r="M20" i="2"/>
  <c r="M19" i="2"/>
  <c r="M18" i="2"/>
  <c r="M17" i="2"/>
  <c r="M16" i="2"/>
  <c r="M15" i="2"/>
  <c r="M14" i="2"/>
  <c r="M13" i="2"/>
  <c r="M12" i="2"/>
  <c r="M11" i="2"/>
  <c r="M10" i="2"/>
  <c r="M9" i="2"/>
  <c r="M8" i="2"/>
  <c r="M7" i="2"/>
  <c r="M6" i="2"/>
  <c r="M5" i="2"/>
  <c r="M4" i="2"/>
  <c r="M3" i="2"/>
  <c r="I71" i="2"/>
  <c r="I70" i="2"/>
  <c r="I68" i="2"/>
  <c r="I67" i="2"/>
  <c r="I66" i="2"/>
  <c r="I65" i="2"/>
  <c r="I64" i="2"/>
  <c r="I63" i="2"/>
  <c r="I62" i="2"/>
  <c r="I61" i="2"/>
  <c r="I60" i="2"/>
  <c r="I59" i="2"/>
  <c r="I58" i="2"/>
  <c r="I57" i="2"/>
  <c r="I56" i="2"/>
  <c r="I55" i="2"/>
  <c r="I54" i="2"/>
  <c r="I53" i="2"/>
  <c r="I52" i="2"/>
  <c r="I51" i="2"/>
  <c r="I50" i="2"/>
  <c r="I49" i="2"/>
  <c r="I48" i="2"/>
  <c r="I47" i="2"/>
  <c r="I46" i="2"/>
  <c r="I45" i="2"/>
  <c r="I44" i="2"/>
  <c r="I43" i="2"/>
  <c r="I42" i="2"/>
  <c r="I41" i="2"/>
  <c r="I40" i="2"/>
  <c r="I39" i="2"/>
  <c r="I38" i="2"/>
  <c r="I37" i="2"/>
  <c r="I36" i="2"/>
  <c r="I35" i="2"/>
  <c r="I34" i="2"/>
  <c r="I33" i="2"/>
  <c r="I32" i="2"/>
  <c r="I31" i="2"/>
  <c r="I30" i="2"/>
  <c r="I29" i="2"/>
  <c r="I28" i="2"/>
  <c r="I27" i="2"/>
  <c r="I26" i="2"/>
  <c r="I25" i="2"/>
  <c r="I24" i="2"/>
  <c r="I23" i="2"/>
  <c r="I22" i="2"/>
  <c r="I21" i="2"/>
  <c r="I20" i="2"/>
  <c r="I19" i="2"/>
  <c r="I18" i="2"/>
  <c r="I17" i="2"/>
  <c r="I16" i="2"/>
  <c r="I15" i="2"/>
  <c r="I14" i="2"/>
  <c r="I13" i="2"/>
  <c r="I12" i="2"/>
  <c r="I11" i="2"/>
  <c r="I10" i="2"/>
  <c r="I9" i="2"/>
  <c r="I8" i="2"/>
  <c r="I7" i="2"/>
  <c r="I6" i="2"/>
  <c r="I5" i="2"/>
  <c r="I4" i="2"/>
  <c r="I3" i="2"/>
  <c r="E71" i="2"/>
  <c r="E70" i="2"/>
  <c r="E68" i="2"/>
  <c r="E67" i="2"/>
  <c r="E66" i="2"/>
  <c r="E65" i="2"/>
  <c r="E64" i="2"/>
  <c r="E63" i="2"/>
  <c r="E62" i="2"/>
  <c r="E61" i="2"/>
  <c r="E60" i="2"/>
  <c r="E59" i="2"/>
  <c r="E58" i="2"/>
  <c r="E57" i="2"/>
  <c r="E56" i="2"/>
  <c r="E55" i="2"/>
  <c r="E54" i="2"/>
  <c r="E53" i="2"/>
  <c r="E52" i="2"/>
  <c r="E51" i="2"/>
  <c r="E50" i="2"/>
  <c r="E49" i="2"/>
  <c r="E48" i="2"/>
  <c r="E47" i="2"/>
  <c r="E46" i="2"/>
  <c r="E45" i="2"/>
  <c r="E44" i="2"/>
  <c r="E43" i="2"/>
  <c r="E42" i="2"/>
  <c r="E41" i="2"/>
  <c r="E40" i="2"/>
  <c r="E39" i="2"/>
  <c r="E38" i="2"/>
  <c r="E37" i="2"/>
  <c r="E36" i="2"/>
  <c r="E35" i="2"/>
  <c r="E34" i="2"/>
  <c r="E33" i="2"/>
  <c r="E32" i="2"/>
  <c r="E31" i="2"/>
  <c r="E30" i="2"/>
  <c r="E29" i="2"/>
  <c r="E28" i="2"/>
  <c r="E27" i="2"/>
  <c r="E26" i="2"/>
  <c r="E25" i="2"/>
  <c r="E24" i="2"/>
  <c r="E23" i="2"/>
  <c r="E22" i="2"/>
  <c r="E21" i="2"/>
  <c r="E20" i="2"/>
  <c r="E19" i="2"/>
  <c r="E18" i="2"/>
  <c r="E17" i="2"/>
  <c r="E16" i="2"/>
  <c r="E15" i="2"/>
  <c r="E14" i="2"/>
  <c r="E13" i="2"/>
  <c r="E12" i="2"/>
  <c r="E11" i="2"/>
  <c r="E10" i="2"/>
  <c r="E9" i="2"/>
  <c r="E8" i="2"/>
  <c r="E7" i="2"/>
  <c r="E6" i="2"/>
  <c r="E5" i="2"/>
  <c r="E4" i="2"/>
  <c r="E3" i="2"/>
  <c r="A71" i="2"/>
  <c r="A70" i="2"/>
  <c r="A68" i="2"/>
  <c r="A67" i="2"/>
  <c r="A66" i="2"/>
  <c r="A65" i="2"/>
  <c r="A64" i="2"/>
  <c r="A63" i="2"/>
  <c r="A62" i="2"/>
  <c r="A61" i="2"/>
  <c r="A60" i="2"/>
  <c r="A59" i="2"/>
  <c r="A58" i="2"/>
  <c r="A57" i="2"/>
  <c r="A56" i="2"/>
  <c r="A55" i="2"/>
  <c r="A54" i="2"/>
  <c r="A53" i="2"/>
  <c r="A52" i="2"/>
  <c r="A51" i="2"/>
  <c r="A50" i="2"/>
  <c r="A49" i="2"/>
  <c r="A48" i="2"/>
  <c r="A47" i="2"/>
  <c r="A46" i="2"/>
  <c r="A45" i="2"/>
  <c r="A44" i="2"/>
  <c r="A43" i="2"/>
  <c r="A42" i="2"/>
  <c r="A41" i="2"/>
  <c r="A40" i="2"/>
  <c r="A39" i="2"/>
  <c r="A38" i="2"/>
  <c r="A37" i="2"/>
  <c r="A36" i="2"/>
  <c r="A35" i="2"/>
  <c r="A34" i="2"/>
  <c r="A33" i="2"/>
  <c r="A32" i="2"/>
  <c r="A31" i="2"/>
  <c r="A30" i="2"/>
  <c r="A29" i="2"/>
  <c r="A28" i="2"/>
  <c r="A27" i="2"/>
  <c r="A26" i="2"/>
  <c r="A25" i="2"/>
  <c r="A24" i="2"/>
  <c r="A23" i="2"/>
  <c r="A22" i="2"/>
  <c r="A21" i="2"/>
  <c r="A20" i="2"/>
  <c r="A19" i="2"/>
  <c r="A18" i="2"/>
  <c r="A17" i="2"/>
  <c r="A16" i="2"/>
  <c r="A15" i="2"/>
  <c r="A14" i="2"/>
  <c r="A13" i="2"/>
  <c r="A12" i="2"/>
  <c r="A11" i="2"/>
  <c r="A10" i="2"/>
  <c r="A9" i="2"/>
  <c r="A8" i="2"/>
  <c r="A7" i="2"/>
  <c r="A6" i="2"/>
  <c r="A5" i="2"/>
  <c r="A4" i="2"/>
  <c r="A3" i="2"/>
  <c r="P3" i="7"/>
  <c r="Q3" i="7"/>
  <c r="R3" i="7"/>
  <c r="S3" i="7"/>
  <c r="T3" i="7"/>
  <c r="U3" i="7"/>
  <c r="P4" i="7"/>
  <c r="Q4" i="7"/>
  <c r="R4" i="7"/>
  <c r="S4" i="7"/>
  <c r="T4" i="7"/>
  <c r="U4" i="7"/>
  <c r="P5" i="7"/>
  <c r="Q5" i="7"/>
  <c r="R5" i="7"/>
  <c r="S5" i="7"/>
  <c r="T5" i="7"/>
  <c r="U5" i="7"/>
  <c r="P6" i="7"/>
  <c r="Q6" i="7"/>
  <c r="R6" i="7"/>
  <c r="S6" i="7"/>
  <c r="T6" i="7"/>
  <c r="U6" i="7"/>
  <c r="P7" i="7"/>
  <c r="Q7" i="7"/>
  <c r="R7" i="7"/>
  <c r="S7" i="7"/>
  <c r="T7" i="7"/>
  <c r="U7" i="7"/>
  <c r="P22" i="7"/>
  <c r="Q22" i="7"/>
  <c r="R22" i="7"/>
  <c r="S22" i="7"/>
  <c r="T22" i="7"/>
  <c r="U22" i="7"/>
  <c r="P23" i="7"/>
  <c r="Q23" i="7"/>
  <c r="R23" i="7"/>
  <c r="S23" i="7"/>
  <c r="T23" i="7"/>
  <c r="U23" i="7"/>
  <c r="P24" i="7"/>
  <c r="Q24" i="7"/>
  <c r="R24" i="7"/>
  <c r="S24" i="7"/>
  <c r="T24" i="7"/>
  <c r="U24" i="7"/>
  <c r="P25" i="7"/>
  <c r="Q25" i="7"/>
  <c r="R25" i="7"/>
  <c r="S25" i="7"/>
  <c r="T25" i="7"/>
  <c r="U25" i="7"/>
  <c r="P26" i="7"/>
  <c r="Q26" i="7"/>
  <c r="R26" i="7"/>
  <c r="S26" i="7"/>
  <c r="T26" i="7"/>
  <c r="U26" i="7"/>
  <c r="P27" i="7"/>
  <c r="Q27" i="7"/>
  <c r="R27" i="7"/>
  <c r="S27" i="7"/>
  <c r="T27" i="7"/>
  <c r="U27" i="7"/>
  <c r="P28" i="7"/>
  <c r="Q28" i="7"/>
  <c r="R28" i="7"/>
  <c r="S28" i="7"/>
  <c r="T28" i="7"/>
  <c r="U28" i="7"/>
  <c r="P29" i="7"/>
  <c r="Q29" i="7"/>
  <c r="R29" i="7"/>
  <c r="S29" i="7"/>
  <c r="T29" i="7"/>
  <c r="U29" i="7"/>
  <c r="P30" i="7"/>
  <c r="Q30" i="7"/>
  <c r="R30" i="7"/>
  <c r="S30" i="7"/>
  <c r="T30" i="7"/>
  <c r="U30" i="7"/>
  <c r="P31" i="7"/>
  <c r="Q31" i="7"/>
  <c r="R31" i="7"/>
  <c r="S31" i="7"/>
  <c r="T31" i="7"/>
  <c r="U31" i="7"/>
  <c r="P32" i="7"/>
  <c r="Q32" i="7"/>
  <c r="R32" i="7"/>
  <c r="S32" i="7"/>
  <c r="T32" i="7"/>
  <c r="U32" i="7"/>
  <c r="P33" i="7"/>
  <c r="Q33" i="7"/>
  <c r="R33" i="7"/>
  <c r="S33" i="7"/>
  <c r="T33" i="7"/>
  <c r="U33" i="7"/>
  <c r="P34" i="7"/>
  <c r="Q34" i="7"/>
  <c r="R34" i="7"/>
  <c r="S34" i="7"/>
  <c r="T34" i="7"/>
  <c r="U34" i="7"/>
  <c r="P35" i="7"/>
  <c r="Q35" i="7"/>
  <c r="R35" i="7"/>
  <c r="S35" i="7"/>
  <c r="T35" i="7"/>
  <c r="U35" i="7"/>
  <c r="P36" i="7"/>
  <c r="Q36" i="7"/>
  <c r="R36" i="7"/>
  <c r="S36" i="7"/>
  <c r="T36" i="7"/>
  <c r="U36" i="7"/>
  <c r="P37" i="7"/>
  <c r="Q37" i="7"/>
  <c r="R37" i="7"/>
  <c r="S37" i="7"/>
  <c r="T37" i="7"/>
  <c r="U37" i="7"/>
  <c r="P38" i="7"/>
  <c r="Q38" i="7"/>
  <c r="R38" i="7"/>
  <c r="S38" i="7"/>
  <c r="T38" i="7"/>
  <c r="U38" i="7"/>
  <c r="P39" i="7"/>
  <c r="Q39" i="7"/>
  <c r="R39" i="7"/>
  <c r="S39" i="7"/>
  <c r="T39" i="7"/>
  <c r="U39" i="7"/>
  <c r="P40" i="7"/>
  <c r="Q40" i="7"/>
  <c r="R40" i="7"/>
  <c r="S40" i="7"/>
  <c r="T40" i="7"/>
  <c r="U40" i="7"/>
  <c r="P41" i="7"/>
  <c r="Q41" i="7"/>
  <c r="R41" i="7"/>
  <c r="S41" i="7"/>
  <c r="T41" i="7"/>
  <c r="U41" i="7"/>
  <c r="P42" i="7"/>
  <c r="Q42" i="7"/>
  <c r="R42" i="7"/>
  <c r="S42" i="7"/>
  <c r="T42" i="7"/>
  <c r="U42" i="7"/>
  <c r="P43" i="7"/>
  <c r="Q43" i="7"/>
  <c r="R43" i="7"/>
  <c r="S43" i="7"/>
  <c r="T43" i="7"/>
  <c r="U43" i="7"/>
  <c r="P44" i="7"/>
  <c r="Q44" i="7"/>
  <c r="R44" i="7"/>
  <c r="S44" i="7"/>
  <c r="T44" i="7"/>
  <c r="U44" i="7"/>
  <c r="P45" i="7"/>
  <c r="Q45" i="7"/>
  <c r="R45" i="7"/>
  <c r="S45" i="7"/>
  <c r="T45" i="7"/>
  <c r="U45" i="7"/>
  <c r="P46" i="7"/>
  <c r="Q46" i="7"/>
  <c r="R46" i="7"/>
  <c r="S46" i="7"/>
  <c r="T46" i="7"/>
  <c r="U46" i="7"/>
  <c r="P47" i="7"/>
  <c r="Q47" i="7"/>
  <c r="R47" i="7"/>
  <c r="S47" i="7"/>
  <c r="T47" i="7"/>
  <c r="U47" i="7"/>
  <c r="P48" i="7"/>
  <c r="Q48" i="7"/>
  <c r="R48" i="7"/>
  <c r="S48" i="7"/>
  <c r="T48" i="7"/>
  <c r="U48" i="7"/>
  <c r="P49" i="7"/>
  <c r="Q49" i="7"/>
  <c r="R49" i="7"/>
  <c r="S49" i="7"/>
  <c r="T49" i="7"/>
  <c r="U49" i="7"/>
  <c r="P50" i="7"/>
  <c r="Q50" i="7"/>
  <c r="R50" i="7"/>
  <c r="S50" i="7"/>
  <c r="T50" i="7"/>
  <c r="U50" i="7"/>
  <c r="P51" i="7"/>
  <c r="Q51" i="7"/>
  <c r="R51" i="7"/>
  <c r="S51" i="7"/>
  <c r="T51" i="7"/>
  <c r="U51" i="7"/>
  <c r="P52" i="7"/>
  <c r="Q52" i="7"/>
  <c r="R52" i="7"/>
  <c r="S52" i="7"/>
  <c r="T52" i="7"/>
  <c r="U52" i="7"/>
  <c r="P53" i="7"/>
  <c r="Q53" i="7"/>
  <c r="R53" i="7"/>
  <c r="S53" i="7"/>
  <c r="T53" i="7"/>
  <c r="U53" i="7"/>
  <c r="P54" i="7"/>
  <c r="Q54" i="7"/>
  <c r="R54" i="7"/>
  <c r="S54" i="7"/>
  <c r="T54" i="7"/>
  <c r="U54" i="7"/>
  <c r="P55" i="7"/>
  <c r="Q55" i="7"/>
  <c r="R55" i="7"/>
  <c r="S55" i="7"/>
  <c r="T55" i="7"/>
  <c r="U55" i="7"/>
  <c r="P56" i="7"/>
  <c r="Q56" i="7"/>
  <c r="R56" i="7"/>
  <c r="S56" i="7"/>
  <c r="T56" i="7"/>
  <c r="U56" i="7"/>
  <c r="P57" i="7"/>
  <c r="Q57" i="7"/>
  <c r="R57" i="7"/>
  <c r="S57" i="7"/>
  <c r="T57" i="7"/>
  <c r="U57" i="7"/>
  <c r="P58" i="7"/>
  <c r="Q58" i="7"/>
  <c r="R58" i="7"/>
  <c r="S58" i="7"/>
  <c r="T58" i="7"/>
  <c r="U58" i="7"/>
  <c r="P59" i="7"/>
  <c r="Q59" i="7"/>
  <c r="R59" i="7"/>
  <c r="S59" i="7"/>
  <c r="T59" i="7"/>
  <c r="U59" i="7"/>
  <c r="F61" i="7"/>
  <c r="S3" i="12"/>
  <c r="T3" i="12"/>
  <c r="S4" i="12"/>
  <c r="T4" i="12"/>
  <c r="S5" i="12"/>
  <c r="T5" i="12"/>
  <c r="S6" i="12"/>
  <c r="T6" i="12"/>
  <c r="S7" i="12"/>
  <c r="T7" i="12"/>
  <c r="S8" i="12"/>
  <c r="T8" i="12"/>
  <c r="S9" i="12"/>
  <c r="T9" i="12"/>
  <c r="S10" i="12"/>
  <c r="T10" i="12"/>
  <c r="S11" i="12"/>
  <c r="T11" i="12"/>
  <c r="S12" i="12"/>
  <c r="T12" i="12"/>
  <c r="S13" i="12"/>
  <c r="T13" i="12"/>
  <c r="S14" i="12"/>
  <c r="T14" i="12"/>
  <c r="S15" i="12"/>
  <c r="T15" i="12"/>
  <c r="S16" i="12"/>
  <c r="T16" i="12"/>
  <c r="S17" i="12"/>
  <c r="T17" i="12"/>
  <c r="E61" i="12"/>
  <c r="J70" i="2"/>
  <c r="K70" i="2"/>
  <c r="F70" i="2"/>
  <c r="G70" i="2"/>
  <c r="O17" i="12"/>
  <c r="P17" i="12"/>
  <c r="K17" i="12"/>
  <c r="L17" i="12"/>
  <c r="G17" i="12"/>
  <c r="H17" i="12"/>
  <c r="O16" i="12"/>
  <c r="P16" i="12"/>
  <c r="K16" i="12"/>
  <c r="L16" i="12"/>
  <c r="G16" i="12"/>
  <c r="H16" i="12"/>
  <c r="O15" i="12"/>
  <c r="P15" i="12"/>
  <c r="K15" i="12"/>
  <c r="L15" i="12"/>
  <c r="G15" i="12"/>
  <c r="H15" i="12"/>
  <c r="O14" i="12"/>
  <c r="P14" i="12"/>
  <c r="K14" i="12"/>
  <c r="L14" i="12"/>
  <c r="G14" i="12"/>
  <c r="H14" i="12"/>
  <c r="O13" i="12"/>
  <c r="P13" i="12"/>
  <c r="K13" i="12"/>
  <c r="L13" i="12"/>
  <c r="G13" i="12"/>
  <c r="H13" i="12"/>
  <c r="O12" i="12"/>
  <c r="P12" i="12"/>
  <c r="K12" i="12"/>
  <c r="L12" i="12"/>
  <c r="G12" i="12"/>
  <c r="H12" i="12"/>
  <c r="O11" i="12"/>
  <c r="P11" i="12"/>
  <c r="K11" i="12"/>
  <c r="L11" i="12"/>
  <c r="G11" i="12"/>
  <c r="H11" i="12"/>
  <c r="O10" i="12"/>
  <c r="P10" i="12"/>
  <c r="K10" i="12"/>
  <c r="L10" i="12"/>
  <c r="G10" i="12"/>
  <c r="H10" i="12"/>
  <c r="O9" i="12"/>
  <c r="P9" i="12"/>
  <c r="K9" i="12"/>
  <c r="L9" i="12"/>
  <c r="G9" i="12"/>
  <c r="H9" i="12"/>
  <c r="O8" i="12"/>
  <c r="P8" i="12"/>
  <c r="K8" i="12"/>
  <c r="L8" i="12"/>
  <c r="G8" i="12"/>
  <c r="H8" i="12"/>
  <c r="O7" i="12"/>
  <c r="P7" i="12"/>
  <c r="K7" i="12"/>
  <c r="L7" i="12"/>
  <c r="G7" i="12"/>
  <c r="H7" i="12"/>
  <c r="O6" i="12"/>
  <c r="P6" i="12"/>
  <c r="K6" i="12"/>
  <c r="L6" i="12"/>
  <c r="G6" i="12"/>
  <c r="H6" i="12"/>
  <c r="O5" i="12"/>
  <c r="P5" i="12"/>
  <c r="K5" i="12"/>
  <c r="L5" i="12"/>
  <c r="G5" i="12"/>
  <c r="H5" i="12"/>
  <c r="O4" i="12"/>
  <c r="P4" i="12"/>
  <c r="K4" i="12"/>
  <c r="L4" i="12"/>
  <c r="G4" i="12"/>
  <c r="H4" i="12"/>
  <c r="O3" i="12"/>
  <c r="P3" i="12"/>
  <c r="K3" i="12"/>
  <c r="L3" i="12"/>
  <c r="G3" i="12"/>
  <c r="H3" i="12"/>
  <c r="S2" i="12"/>
  <c r="T2" i="12"/>
  <c r="O2" i="12"/>
  <c r="P2" i="12"/>
  <c r="K2" i="12"/>
  <c r="L2" i="12"/>
  <c r="G2" i="12"/>
  <c r="H2" i="12"/>
  <c r="M59" i="12"/>
  <c r="N59" i="12"/>
  <c r="M60" i="12"/>
  <c r="N60" i="12"/>
  <c r="R36" i="2"/>
  <c r="S36" i="2"/>
  <c r="R37" i="2"/>
  <c r="S37" i="2"/>
  <c r="R38" i="2"/>
  <c r="S38" i="2"/>
  <c r="R39" i="2"/>
  <c r="S39" i="2"/>
  <c r="R40" i="2"/>
  <c r="S40" i="2"/>
  <c r="R41" i="2"/>
  <c r="S41" i="2"/>
  <c r="R42" i="2"/>
  <c r="S42" i="2"/>
  <c r="R43" i="2"/>
  <c r="S43" i="2"/>
  <c r="R44" i="2"/>
  <c r="S44" i="2"/>
  <c r="R45" i="2"/>
  <c r="S45" i="2"/>
  <c r="R46" i="2"/>
  <c r="S46" i="2"/>
  <c r="R47" i="2"/>
  <c r="S47" i="2"/>
  <c r="R48" i="2"/>
  <c r="S48" i="2"/>
  <c r="R49" i="2"/>
  <c r="S49" i="2"/>
  <c r="R50" i="2"/>
  <c r="S50" i="2"/>
  <c r="R51" i="2"/>
  <c r="S51" i="2"/>
  <c r="R52" i="2"/>
  <c r="S52" i="2"/>
  <c r="R53" i="2"/>
  <c r="S53" i="2"/>
  <c r="R54" i="2"/>
  <c r="S54" i="2"/>
  <c r="R55" i="2"/>
  <c r="S55" i="2"/>
  <c r="R56" i="2"/>
  <c r="S56" i="2"/>
  <c r="R57" i="2"/>
  <c r="S57" i="2"/>
  <c r="R58" i="2"/>
  <c r="S58" i="2"/>
  <c r="R59" i="2"/>
  <c r="S59" i="2"/>
  <c r="R60" i="2"/>
  <c r="S60" i="2"/>
  <c r="R61" i="2"/>
  <c r="S61" i="2"/>
  <c r="R62" i="2"/>
  <c r="S62" i="2"/>
  <c r="R63" i="2"/>
  <c r="S63" i="2"/>
  <c r="R64" i="2"/>
  <c r="S64" i="2"/>
  <c r="R65" i="2"/>
  <c r="S65" i="2"/>
  <c r="R66" i="2"/>
  <c r="S66" i="2"/>
  <c r="R67" i="2"/>
  <c r="S67" i="2"/>
  <c r="N35" i="2"/>
  <c r="O35" i="2"/>
  <c r="N36" i="2"/>
  <c r="O36" i="2"/>
  <c r="N37" i="2"/>
  <c r="O37" i="2"/>
  <c r="N38" i="2"/>
  <c r="O38" i="2"/>
  <c r="N39" i="2"/>
  <c r="O39" i="2"/>
  <c r="N40" i="2"/>
  <c r="O40" i="2"/>
  <c r="N41" i="2"/>
  <c r="O41" i="2"/>
  <c r="N42" i="2"/>
  <c r="O42" i="2"/>
  <c r="N43" i="2"/>
  <c r="O43" i="2"/>
  <c r="N44" i="2"/>
  <c r="O44" i="2"/>
  <c r="N45" i="2"/>
  <c r="O45" i="2"/>
  <c r="N46" i="2"/>
  <c r="O46" i="2"/>
  <c r="N47" i="2"/>
  <c r="O47" i="2"/>
  <c r="N48" i="2"/>
  <c r="O48" i="2"/>
  <c r="N49" i="2"/>
  <c r="O49" i="2"/>
  <c r="N50" i="2"/>
  <c r="O50" i="2"/>
  <c r="N51" i="2"/>
  <c r="O51" i="2"/>
  <c r="N52" i="2"/>
  <c r="O52" i="2"/>
  <c r="N53" i="2"/>
  <c r="O53" i="2"/>
  <c r="N54" i="2"/>
  <c r="O54" i="2"/>
  <c r="N55" i="2"/>
  <c r="O55" i="2"/>
  <c r="N56" i="2"/>
  <c r="O56" i="2"/>
  <c r="N57" i="2"/>
  <c r="O57" i="2"/>
  <c r="N58" i="2"/>
  <c r="O58" i="2"/>
  <c r="N59" i="2"/>
  <c r="O59" i="2"/>
  <c r="N60" i="2"/>
  <c r="O60" i="2"/>
  <c r="N61" i="2"/>
  <c r="O61" i="2"/>
  <c r="N62" i="2"/>
  <c r="O62" i="2"/>
  <c r="N63" i="2"/>
  <c r="O63" i="2"/>
  <c r="N64" i="2"/>
  <c r="O64" i="2"/>
  <c r="N65" i="2"/>
  <c r="O65" i="2"/>
  <c r="N66" i="2"/>
  <c r="O66" i="2"/>
  <c r="N67" i="2"/>
  <c r="O67" i="2"/>
  <c r="J35" i="2"/>
  <c r="K35" i="2"/>
  <c r="J36" i="2"/>
  <c r="K36" i="2"/>
  <c r="J37" i="2"/>
  <c r="K37" i="2"/>
  <c r="J38" i="2"/>
  <c r="K38" i="2"/>
  <c r="J39" i="2"/>
  <c r="K39" i="2"/>
  <c r="J40" i="2"/>
  <c r="K40" i="2"/>
  <c r="J41" i="2"/>
  <c r="K41" i="2"/>
  <c r="J42" i="2"/>
  <c r="K42" i="2"/>
  <c r="J43" i="2"/>
  <c r="K43" i="2"/>
  <c r="J44" i="2"/>
  <c r="K44" i="2"/>
  <c r="J45" i="2"/>
  <c r="K45" i="2"/>
  <c r="J46" i="2"/>
  <c r="K46" i="2"/>
  <c r="J47" i="2"/>
  <c r="K47" i="2"/>
  <c r="J48" i="2"/>
  <c r="K48" i="2"/>
  <c r="J49" i="2"/>
  <c r="K49" i="2"/>
  <c r="J50" i="2"/>
  <c r="K50" i="2"/>
  <c r="J51" i="2"/>
  <c r="K51" i="2"/>
  <c r="J52" i="2"/>
  <c r="K52" i="2"/>
  <c r="J53" i="2"/>
  <c r="K53" i="2"/>
  <c r="J54" i="2"/>
  <c r="K54" i="2"/>
  <c r="J55" i="2"/>
  <c r="K55" i="2"/>
  <c r="J56" i="2"/>
  <c r="K56" i="2"/>
  <c r="J57" i="2"/>
  <c r="K57" i="2"/>
  <c r="J58" i="2"/>
  <c r="K58" i="2"/>
  <c r="J59" i="2"/>
  <c r="K59" i="2"/>
  <c r="J60" i="2"/>
  <c r="K60" i="2"/>
  <c r="J61" i="2"/>
  <c r="K61" i="2"/>
  <c r="J62" i="2"/>
  <c r="K62" i="2"/>
  <c r="J63" i="2"/>
  <c r="K63" i="2"/>
  <c r="J64" i="2"/>
  <c r="K64" i="2"/>
  <c r="J65" i="2"/>
  <c r="K65" i="2"/>
  <c r="J66" i="2"/>
  <c r="K66" i="2"/>
  <c r="J67" i="2"/>
  <c r="K67" i="2"/>
  <c r="F36" i="2"/>
  <c r="G36" i="2"/>
  <c r="F37" i="2"/>
  <c r="G37" i="2"/>
  <c r="F38" i="2"/>
  <c r="G38" i="2"/>
  <c r="F39" i="2"/>
  <c r="G39" i="2"/>
  <c r="F40" i="2"/>
  <c r="G40" i="2"/>
  <c r="F41" i="2"/>
  <c r="G41" i="2"/>
  <c r="F42" i="2"/>
  <c r="G42" i="2"/>
  <c r="F43" i="2"/>
  <c r="G43" i="2"/>
  <c r="F44" i="2"/>
  <c r="G44" i="2"/>
  <c r="F45" i="2"/>
  <c r="G45" i="2"/>
  <c r="F46" i="2"/>
  <c r="G46" i="2"/>
  <c r="F47" i="2"/>
  <c r="G47" i="2"/>
  <c r="F48" i="2"/>
  <c r="G48" i="2"/>
  <c r="F49" i="2"/>
  <c r="G49" i="2"/>
  <c r="F50" i="2"/>
  <c r="G50" i="2"/>
  <c r="F51" i="2"/>
  <c r="G51" i="2"/>
  <c r="F52" i="2"/>
  <c r="G52" i="2"/>
  <c r="F53" i="2"/>
  <c r="G53" i="2"/>
  <c r="F54" i="2"/>
  <c r="G54" i="2"/>
  <c r="F55" i="2"/>
  <c r="G55" i="2"/>
  <c r="F56" i="2"/>
  <c r="G56" i="2"/>
  <c r="F57" i="2"/>
  <c r="G57" i="2"/>
  <c r="F58" i="2"/>
  <c r="G58" i="2"/>
  <c r="F59" i="2"/>
  <c r="G59" i="2"/>
  <c r="F60" i="2"/>
  <c r="G60" i="2"/>
  <c r="F61" i="2"/>
  <c r="G61" i="2"/>
  <c r="F62" i="2"/>
  <c r="G62" i="2"/>
  <c r="F63" i="2"/>
  <c r="G63" i="2"/>
  <c r="F64" i="2"/>
  <c r="G64" i="2"/>
  <c r="F65" i="2"/>
  <c r="G65" i="2"/>
  <c r="F66" i="2"/>
  <c r="G66" i="2"/>
  <c r="F67" i="2"/>
  <c r="G67" i="2"/>
  <c r="N30" i="9"/>
  <c r="O30" i="9"/>
  <c r="N10" i="9"/>
  <c r="N11" i="9"/>
  <c r="N12" i="9"/>
  <c r="N13" i="9"/>
  <c r="N14" i="9"/>
  <c r="N15" i="9"/>
  <c r="N16" i="9"/>
  <c r="N17" i="9"/>
  <c r="N18" i="9"/>
  <c r="N19" i="9"/>
  <c r="N20" i="9"/>
  <c r="N21" i="9"/>
  <c r="N22" i="9"/>
  <c r="N23" i="9"/>
  <c r="N24" i="9"/>
  <c r="N25" i="9"/>
  <c r="N26" i="9"/>
  <c r="N27" i="9"/>
  <c r="N28" i="9"/>
  <c r="N29" i="9"/>
  <c r="N31" i="9"/>
  <c r="O29" i="9"/>
  <c r="O28" i="9"/>
  <c r="O27" i="9"/>
  <c r="O26" i="9"/>
  <c r="O25" i="9"/>
  <c r="O24" i="9"/>
  <c r="O23" i="9"/>
  <c r="O22" i="9"/>
  <c r="O21" i="9"/>
  <c r="O20" i="9"/>
  <c r="O19" i="9"/>
  <c r="O18" i="9"/>
  <c r="O17" i="9"/>
  <c r="O16" i="9"/>
  <c r="O15" i="9"/>
  <c r="O14" i="9"/>
  <c r="O13" i="9"/>
  <c r="O12" i="9"/>
  <c r="O11" i="9"/>
  <c r="O10" i="9"/>
  <c r="F25" i="9"/>
  <c r="G25" i="9"/>
  <c r="F26" i="9"/>
  <c r="G26" i="9"/>
  <c r="F27" i="9"/>
  <c r="G27" i="9"/>
  <c r="F28" i="9"/>
  <c r="G28" i="9"/>
  <c r="F29" i="9"/>
  <c r="G29" i="9"/>
  <c r="F30" i="9"/>
  <c r="G30" i="9"/>
  <c r="F24" i="9"/>
  <c r="G24" i="9"/>
  <c r="F23" i="9"/>
  <c r="G23" i="9"/>
  <c r="F22" i="9"/>
  <c r="G22" i="9"/>
  <c r="F21" i="9"/>
  <c r="G21" i="9"/>
  <c r="F20" i="9"/>
  <c r="G20" i="9"/>
  <c r="F19" i="9"/>
  <c r="G19" i="9"/>
  <c r="F18" i="9"/>
  <c r="G18" i="9"/>
  <c r="F17" i="9"/>
  <c r="G17" i="9"/>
  <c r="F16" i="9"/>
  <c r="G16" i="9"/>
  <c r="F15" i="9"/>
  <c r="G15" i="9"/>
  <c r="F14" i="9"/>
  <c r="G14" i="9"/>
  <c r="F13" i="9"/>
  <c r="G13" i="9"/>
  <c r="F12" i="9"/>
  <c r="G12" i="9"/>
  <c r="F11" i="9"/>
  <c r="G11" i="9"/>
  <c r="F10" i="9"/>
  <c r="G10" i="9"/>
  <c r="N4" i="9"/>
  <c r="N5" i="9"/>
  <c r="O4" i="9"/>
  <c r="F4" i="9"/>
  <c r="G4" i="9"/>
  <c r="F31" i="9"/>
  <c r="N71" i="2"/>
  <c r="O71" i="2"/>
  <c r="N68" i="2"/>
  <c r="O68" i="2"/>
  <c r="N34" i="2"/>
  <c r="O34" i="2"/>
  <c r="N33" i="2"/>
  <c r="O33" i="2"/>
  <c r="N32" i="2"/>
  <c r="O32" i="2"/>
  <c r="N31" i="2"/>
  <c r="O31" i="2"/>
  <c r="N30" i="2"/>
  <c r="O30" i="2"/>
  <c r="N29" i="2"/>
  <c r="O29" i="2"/>
  <c r="N28" i="2"/>
  <c r="O28" i="2"/>
  <c r="N27" i="2"/>
  <c r="O27" i="2"/>
  <c r="N26" i="2"/>
  <c r="O26" i="2"/>
  <c r="N25" i="2"/>
  <c r="O25" i="2"/>
  <c r="N24" i="2"/>
  <c r="O24" i="2"/>
  <c r="N23" i="2"/>
  <c r="O23" i="2"/>
  <c r="N22" i="2"/>
  <c r="O22" i="2"/>
  <c r="N21" i="2"/>
  <c r="O21" i="2"/>
  <c r="N20" i="2"/>
  <c r="O20" i="2"/>
  <c r="N19" i="2"/>
  <c r="O19" i="2"/>
  <c r="N18" i="2"/>
  <c r="O18" i="2"/>
  <c r="N17" i="2"/>
  <c r="O17" i="2"/>
  <c r="N16" i="2"/>
  <c r="O16" i="2"/>
  <c r="N15" i="2"/>
  <c r="O15" i="2"/>
  <c r="N14" i="2"/>
  <c r="O14" i="2"/>
  <c r="N13" i="2"/>
  <c r="O13" i="2"/>
  <c r="N12" i="2"/>
  <c r="O12" i="2"/>
  <c r="N11" i="2"/>
  <c r="O11" i="2"/>
  <c r="N10" i="2"/>
  <c r="O10" i="2"/>
  <c r="N9" i="2"/>
  <c r="O9" i="2"/>
  <c r="N8" i="2"/>
  <c r="O8" i="2"/>
  <c r="N7" i="2"/>
  <c r="O7" i="2"/>
  <c r="N6" i="2"/>
  <c r="N5" i="2"/>
  <c r="O5" i="2"/>
  <c r="N4" i="2"/>
  <c r="O4" i="2"/>
  <c r="N3" i="2"/>
  <c r="O3" i="2"/>
  <c r="O6" i="2"/>
  <c r="U60" i="7"/>
  <c r="T2" i="7"/>
  <c r="U2" i="7"/>
  <c r="S60" i="7"/>
  <c r="R2" i="7"/>
  <c r="R61" i="7"/>
  <c r="O61" i="12"/>
  <c r="F2" i="8"/>
  <c r="G2" i="8"/>
  <c r="F71" i="2"/>
  <c r="G71" i="2"/>
  <c r="F68" i="2"/>
  <c r="G68" i="2"/>
  <c r="F35" i="2"/>
  <c r="G35" i="2"/>
  <c r="F34" i="2"/>
  <c r="G34" i="2"/>
  <c r="F33" i="2"/>
  <c r="G33" i="2"/>
  <c r="F32" i="2"/>
  <c r="G32" i="2"/>
  <c r="F31" i="2"/>
  <c r="G31" i="2"/>
  <c r="F30" i="2"/>
  <c r="G30" i="2"/>
  <c r="F29" i="2"/>
  <c r="G29" i="2"/>
  <c r="F28" i="2"/>
  <c r="G28" i="2"/>
  <c r="F27" i="2"/>
  <c r="G27" i="2"/>
  <c r="F26" i="2"/>
  <c r="G26" i="2"/>
  <c r="F25" i="2"/>
  <c r="G25" i="2"/>
  <c r="F24" i="2"/>
  <c r="G24" i="2"/>
  <c r="F23" i="2"/>
  <c r="G23" i="2"/>
  <c r="F22" i="2"/>
  <c r="G22" i="2"/>
  <c r="F21" i="2"/>
  <c r="G21" i="2"/>
  <c r="F20" i="2"/>
  <c r="G20" i="2"/>
  <c r="F19" i="2"/>
  <c r="G19" i="2"/>
  <c r="F18" i="2"/>
  <c r="G18" i="2"/>
  <c r="F17" i="2"/>
  <c r="G17" i="2"/>
  <c r="F16" i="2"/>
  <c r="G16" i="2"/>
  <c r="F15" i="2"/>
  <c r="G15" i="2"/>
  <c r="F14" i="2"/>
  <c r="G14" i="2"/>
  <c r="F13" i="2"/>
  <c r="G13" i="2"/>
  <c r="F12" i="2"/>
  <c r="G12" i="2"/>
  <c r="F11" i="2"/>
  <c r="G11" i="2"/>
  <c r="F10" i="2"/>
  <c r="G10" i="2"/>
  <c r="F9" i="2"/>
  <c r="G9" i="2"/>
  <c r="F8" i="2"/>
  <c r="G8" i="2"/>
  <c r="F7" i="2"/>
  <c r="G7" i="2"/>
  <c r="F6" i="2"/>
  <c r="G6" i="2"/>
  <c r="F5" i="2"/>
  <c r="G5" i="2"/>
  <c r="F4" i="2"/>
  <c r="G4" i="2"/>
  <c r="F3" i="2"/>
  <c r="G3" i="2"/>
  <c r="J71" i="2"/>
  <c r="K71" i="2"/>
  <c r="J68" i="2"/>
  <c r="K68" i="2"/>
  <c r="J34" i="2"/>
  <c r="K34" i="2"/>
  <c r="J33" i="2"/>
  <c r="K33" i="2"/>
  <c r="J32" i="2"/>
  <c r="K32" i="2"/>
  <c r="J31" i="2"/>
  <c r="K31" i="2"/>
  <c r="J30" i="2"/>
  <c r="K30" i="2"/>
  <c r="J29" i="2"/>
  <c r="K29" i="2"/>
  <c r="J28" i="2"/>
  <c r="K28" i="2"/>
  <c r="J27" i="2"/>
  <c r="K27" i="2"/>
  <c r="J26" i="2"/>
  <c r="K26" i="2"/>
  <c r="J25" i="2"/>
  <c r="K25" i="2"/>
  <c r="J24" i="2"/>
  <c r="K24" i="2"/>
  <c r="J23" i="2"/>
  <c r="K23" i="2"/>
  <c r="J22" i="2"/>
  <c r="K22" i="2"/>
  <c r="J21" i="2"/>
  <c r="K21" i="2"/>
  <c r="J20" i="2"/>
  <c r="K20" i="2"/>
  <c r="J19" i="2"/>
  <c r="K19" i="2"/>
  <c r="J18" i="2"/>
  <c r="K18" i="2"/>
  <c r="J17" i="2"/>
  <c r="K17" i="2"/>
  <c r="J16" i="2"/>
  <c r="K16" i="2"/>
  <c r="J15" i="2"/>
  <c r="K15" i="2"/>
  <c r="J14" i="2"/>
  <c r="K14" i="2"/>
  <c r="J13" i="2"/>
  <c r="K13" i="2"/>
  <c r="J12" i="2"/>
  <c r="K12" i="2"/>
  <c r="J11" i="2"/>
  <c r="K11" i="2"/>
  <c r="J10" i="2"/>
  <c r="K10" i="2"/>
  <c r="J9" i="2"/>
  <c r="K9" i="2"/>
  <c r="J8" i="2"/>
  <c r="K8" i="2"/>
  <c r="J7" i="2"/>
  <c r="K7" i="2"/>
  <c r="J6" i="2"/>
  <c r="K6" i="2"/>
  <c r="J5" i="2"/>
  <c r="K5" i="2"/>
  <c r="J4" i="2"/>
  <c r="K4" i="2"/>
  <c r="J3" i="2"/>
  <c r="K3" i="2"/>
  <c r="R71" i="2"/>
  <c r="S71" i="2"/>
  <c r="R68" i="2"/>
  <c r="S68" i="2"/>
  <c r="R35" i="2"/>
  <c r="S35" i="2"/>
  <c r="R34" i="2"/>
  <c r="S34" i="2"/>
  <c r="R33" i="2"/>
  <c r="S33" i="2"/>
  <c r="R32" i="2"/>
  <c r="S32" i="2"/>
  <c r="R31" i="2"/>
  <c r="S31" i="2"/>
  <c r="R30" i="2"/>
  <c r="S30" i="2"/>
  <c r="R29" i="2"/>
  <c r="S29" i="2"/>
  <c r="R28" i="2"/>
  <c r="S28" i="2"/>
  <c r="R27" i="2"/>
  <c r="S27" i="2"/>
  <c r="R26" i="2"/>
  <c r="S26" i="2"/>
  <c r="R25" i="2"/>
  <c r="S25" i="2"/>
  <c r="R24" i="2"/>
  <c r="S24" i="2"/>
  <c r="R23" i="2"/>
  <c r="S23" i="2"/>
  <c r="R22" i="2"/>
  <c r="S22" i="2"/>
  <c r="R21" i="2"/>
  <c r="S21" i="2"/>
  <c r="R20" i="2"/>
  <c r="S20" i="2"/>
  <c r="R19" i="2"/>
  <c r="S19" i="2"/>
  <c r="R18" i="2"/>
  <c r="S18" i="2"/>
  <c r="R17" i="2"/>
  <c r="S17" i="2"/>
  <c r="R16" i="2"/>
  <c r="S16" i="2"/>
  <c r="R15" i="2"/>
  <c r="S15" i="2"/>
  <c r="R14" i="2"/>
  <c r="S14" i="2"/>
  <c r="R13" i="2"/>
  <c r="S13" i="2"/>
  <c r="R12" i="2"/>
  <c r="S12" i="2"/>
  <c r="R11" i="2"/>
  <c r="S11" i="2"/>
  <c r="R10" i="2"/>
  <c r="S10" i="2"/>
  <c r="R9" i="2"/>
  <c r="S9" i="2"/>
  <c r="R7" i="2"/>
  <c r="S7" i="2"/>
  <c r="R6" i="2"/>
  <c r="S6" i="2"/>
  <c r="R5" i="2"/>
  <c r="S5" i="2"/>
  <c r="R4" i="2"/>
  <c r="S4" i="2"/>
  <c r="R3" i="2"/>
  <c r="S3" i="2"/>
  <c r="D74" i="2"/>
  <c r="C17" i="1"/>
  <c r="E74" i="2"/>
  <c r="D17" i="1"/>
  <c r="P2" i="7"/>
  <c r="Q2" i="7"/>
  <c r="E5" i="3"/>
  <c r="F5" i="3"/>
  <c r="E6" i="3"/>
  <c r="F6" i="3"/>
  <c r="E7" i="3"/>
  <c r="F7" i="3"/>
  <c r="E8" i="3"/>
  <c r="F8" i="3"/>
  <c r="E9" i="3"/>
  <c r="F9" i="3"/>
  <c r="E10" i="3"/>
  <c r="F10" i="3"/>
  <c r="Q61" i="12"/>
  <c r="O61" i="7"/>
  <c r="N61" i="7"/>
  <c r="M61" i="7"/>
  <c r="D25" i="1"/>
  <c r="L61" i="7"/>
  <c r="U61" i="7"/>
  <c r="K61" i="7"/>
  <c r="J61" i="7"/>
  <c r="C25" i="1"/>
  <c r="G61" i="7"/>
  <c r="U61" i="12"/>
  <c r="R61" i="12"/>
  <c r="N61" i="12"/>
  <c r="M61" i="12"/>
  <c r="J61" i="12"/>
  <c r="D24" i="1"/>
  <c r="F61" i="12"/>
  <c r="I61" i="12"/>
  <c r="C24" i="1"/>
  <c r="Q74" i="2"/>
  <c r="D19" i="1"/>
  <c r="P74" i="2"/>
  <c r="M74" i="2"/>
  <c r="L74" i="2"/>
  <c r="I74" i="2"/>
  <c r="D18" i="1"/>
  <c r="H74" i="2"/>
  <c r="C18" i="1"/>
  <c r="D5" i="9"/>
  <c r="H2" i="7"/>
  <c r="I2" i="7"/>
  <c r="H3" i="7"/>
  <c r="I3" i="7"/>
  <c r="H4" i="7"/>
  <c r="I4" i="7"/>
  <c r="H5" i="7"/>
  <c r="I5" i="7"/>
  <c r="H6" i="7"/>
  <c r="I6" i="7"/>
  <c r="H7" i="7"/>
  <c r="I7" i="7"/>
  <c r="H22" i="7"/>
  <c r="I22" i="7"/>
  <c r="H23" i="7"/>
  <c r="I23" i="7"/>
  <c r="H24" i="7"/>
  <c r="I24" i="7"/>
  <c r="H25" i="7"/>
  <c r="I25" i="7"/>
  <c r="H26" i="7"/>
  <c r="I26" i="7"/>
  <c r="H27" i="7"/>
  <c r="I27" i="7"/>
  <c r="H28" i="7"/>
  <c r="I28" i="7"/>
  <c r="H29" i="7"/>
  <c r="I29" i="7"/>
  <c r="H30" i="7"/>
  <c r="I30" i="7"/>
  <c r="H31" i="7"/>
  <c r="I31" i="7"/>
  <c r="C30" i="1"/>
  <c r="C35" i="1"/>
  <c r="P60" i="7"/>
  <c r="Q60" i="7"/>
  <c r="H33" i="7"/>
  <c r="I33" i="7"/>
  <c r="H34" i="7"/>
  <c r="I34" i="7"/>
  <c r="H35" i="7"/>
  <c r="I35" i="7"/>
  <c r="H36" i="7"/>
  <c r="I36" i="7"/>
  <c r="H37" i="7"/>
  <c r="I37" i="7"/>
  <c r="H38" i="7"/>
  <c r="I38" i="7"/>
  <c r="H39" i="7"/>
  <c r="I39" i="7"/>
  <c r="H40" i="7"/>
  <c r="I40" i="7"/>
  <c r="H41" i="7"/>
  <c r="I41" i="7"/>
  <c r="H42" i="7"/>
  <c r="I42" i="7"/>
  <c r="H43" i="7"/>
  <c r="I43" i="7"/>
  <c r="H44" i="7"/>
  <c r="I44" i="7"/>
  <c r="H45" i="7"/>
  <c r="I45" i="7"/>
  <c r="H46" i="7"/>
  <c r="I46" i="7"/>
  <c r="H47" i="7"/>
  <c r="I47" i="7"/>
  <c r="H60" i="7"/>
  <c r="I60" i="7"/>
  <c r="H32" i="7"/>
  <c r="I32" i="7"/>
  <c r="R8" i="2"/>
  <c r="H24" i="11"/>
  <c r="E28" i="11"/>
  <c r="D39" i="1"/>
  <c r="G24" i="11"/>
  <c r="F24" i="11"/>
  <c r="E24" i="11"/>
  <c r="C24" i="11"/>
  <c r="D26" i="1"/>
  <c r="B24" i="11"/>
  <c r="C26" i="1"/>
  <c r="H13" i="11"/>
  <c r="E27" i="11"/>
  <c r="D38" i="1"/>
  <c r="G13" i="11"/>
  <c r="F13" i="11"/>
  <c r="E13" i="11"/>
  <c r="D13" i="11"/>
  <c r="C13" i="11"/>
  <c r="D31" i="1"/>
  <c r="B13" i="11"/>
  <c r="C31" i="1"/>
  <c r="M31" i="9"/>
  <c r="D37" i="1"/>
  <c r="L31" i="9"/>
  <c r="C37" i="1"/>
  <c r="E37" i="1"/>
  <c r="E31" i="9"/>
  <c r="D22" i="1"/>
  <c r="D31" i="9"/>
  <c r="M5" i="9"/>
  <c r="D36" i="1"/>
  <c r="L5" i="9"/>
  <c r="C36" i="1"/>
  <c r="E36" i="1"/>
  <c r="E5" i="9"/>
  <c r="D30" i="1"/>
  <c r="E4" i="8"/>
  <c r="D23" i="1"/>
  <c r="D4" i="8"/>
  <c r="C23" i="1"/>
  <c r="F4" i="8"/>
  <c r="D15" i="3"/>
  <c r="D14" i="1"/>
  <c r="C15" i="3"/>
  <c r="C14" i="1"/>
  <c r="E4" i="3"/>
  <c r="F4" i="3"/>
  <c r="E33" i="1"/>
  <c r="E27" i="1"/>
  <c r="C19" i="1"/>
  <c r="O31" i="9"/>
  <c r="E26" i="1"/>
  <c r="C22" i="1"/>
  <c r="E22" i="1"/>
  <c r="D27" i="11"/>
  <c r="C38" i="1"/>
  <c r="D28" i="11"/>
  <c r="C39" i="1"/>
  <c r="G31" i="9"/>
  <c r="E31" i="1"/>
  <c r="E39" i="1"/>
  <c r="E38" i="1"/>
  <c r="E32" i="1"/>
  <c r="F28" i="11"/>
  <c r="F27" i="11"/>
  <c r="O5" i="9"/>
  <c r="E30" i="1"/>
  <c r="F5" i="9"/>
  <c r="G5" i="9"/>
  <c r="S2" i="7"/>
  <c r="S61" i="7"/>
  <c r="P61" i="7"/>
  <c r="Q61" i="7"/>
  <c r="D35" i="1"/>
  <c r="E35" i="1"/>
  <c r="P61" i="12"/>
  <c r="E15" i="3"/>
  <c r="F15" i="3"/>
  <c r="E24" i="1"/>
  <c r="K61" i="12"/>
  <c r="L61" i="12"/>
  <c r="G61" i="12"/>
  <c r="H61" i="12"/>
  <c r="R74" i="2"/>
  <c r="E25" i="1"/>
  <c r="H61" i="7"/>
  <c r="I61" i="7"/>
  <c r="G4" i="8"/>
  <c r="E23" i="1"/>
  <c r="S61" i="12"/>
  <c r="T61" i="12"/>
  <c r="E14" i="1"/>
  <c r="C41" i="1"/>
  <c r="S8" i="2"/>
  <c r="S74" i="2"/>
  <c r="E18" i="1"/>
  <c r="J74" i="2"/>
  <c r="K74" i="2"/>
  <c r="E17" i="1"/>
  <c r="F74" i="2"/>
  <c r="G74" i="2"/>
  <c r="E19" i="1"/>
  <c r="N74" i="2"/>
  <c r="O74" i="2"/>
  <c r="D41" i="1"/>
  <c r="E41" i="1"/>
  <c r="F41" i="1"/>
  <c r="E42" i="1"/>
</calcChain>
</file>

<file path=xl/sharedStrings.xml><?xml version="1.0" encoding="utf-8"?>
<sst xmlns="http://schemas.openxmlformats.org/spreadsheetml/2006/main" count="1249" uniqueCount="515">
  <si>
    <t>NYC</t>
  </si>
  <si>
    <t>Monthend  Preliminary Detailed Accounting Reconciliation</t>
  </si>
  <si>
    <t>Direction for Completion:</t>
  </si>
  <si>
    <t>NYC appointed State Street (SSC) as it's custodian to maintain the official accounting book of record for all investment assets.  As such the official accounting book of record must contain all transactions, activity and valuation of investments and must be complete, accurate and current so it can be considered a single source of truth for trading, financial and regulatory reporting.</t>
  </si>
  <si>
    <t xml:space="preserve">In order to ensure the accuracy and completeness of the official books, periodic reconciliation with external sources is necessary.  The custodial record is deemed to be accurate until proven otherwise by Investment Manager (IM).   IM is obligated to adjust their records to agree with the official accounting book of record as needed.  </t>
  </si>
  <si>
    <t xml:space="preserve">NYC requests as part of your investment management contract with them, you complete a Preliminary Detailed  Accounting Reconciliation. The Investment Manager will provide the template herein to SSC valued on the last business day of the month, and due the by COB on the 3rd business day of the following month.  </t>
  </si>
  <si>
    <r>
      <t xml:space="preserve">The worksheets in this workbook should be populated by the Investment Manager with the information from your accounting/trading system along with the State Street data that you retireve from MYSS on line reporting system.   The Investment Manager should reconcile and identify any differences.  </t>
    </r>
    <r>
      <rPr>
        <b/>
        <sz val="10"/>
        <rFont val="Times New Roman Greek"/>
      </rPr>
      <t xml:space="preserve"> The IM is required to resolve any difference of 20 basis points or more (of portfolio NAV) on Schedule A prior to the monthend close and is required to explain/comment on any individual differences on the supporting worksheets greater than 3% .</t>
    </r>
  </si>
  <si>
    <t>Please also reference on Schedule A, the worksheet reference page of any supporting explanations, reconciling items or calculations that supplement Schedule A.</t>
  </si>
  <si>
    <t>Schedule A totals should tie out (link to) the  summary totals from each worksheet in this workbook.  Please be sure Schedule A amounts agree with the supporting data in each worksheet.</t>
  </si>
  <si>
    <t>Please note that the Preliminary Detailed Accounting Reconciliation should be provided to State Street (NYCPF-Recons@statestreet.com) and also to NYC  (ManagerReconciliations@comptroller.nyc.gov) 
according to the agreed upon schedule. As a result, State Street Corporation has been instructed to notify NYC if any Investment Manager reconciliations are not received in a timely manner.  State Street has also been instructed to return to the Investment Manager, any reconciliation which has not been completed in it's entirety or where explanations or resolutions have not been identified so that the Manager can correct the omissions.</t>
  </si>
  <si>
    <t xml:space="preserve">Investment Manager reconciliations are not received in a  timely manner.  State Street has also been instructed to return to the Investment Manager, any reconciliation which has not been completed in it's </t>
  </si>
  <si>
    <t>Reconciliation Components:</t>
  </si>
  <si>
    <t>This Workbook contains the following worksheets:</t>
  </si>
  <si>
    <t>Instructions</t>
  </si>
  <si>
    <t>Procedure</t>
  </si>
  <si>
    <t>Schedule A</t>
  </si>
  <si>
    <t>Share-Cost-Mkt</t>
  </si>
  <si>
    <t>Cash</t>
  </si>
  <si>
    <t>Dividends</t>
  </si>
  <si>
    <t>Interest</t>
  </si>
  <si>
    <t>Tax Reclaims</t>
  </si>
  <si>
    <t>Open Trades</t>
  </si>
  <si>
    <t>Pending Fx's</t>
  </si>
  <si>
    <t>SSC Assumptions &amp; Methodologies:</t>
  </si>
  <si>
    <t>The values expressed in the worksheets are in both BASE and LOCAL values.  The values expressed on Schedule A are in BASE</t>
  </si>
  <si>
    <t>equivalents (USD) only.  SSC reports on a trade date, full accrual accounting basis.</t>
  </si>
  <si>
    <t>Holdings of the State Street Short Term Investment Fund (STIF) and Government Short Term Investment Fund (GSTIF) are reflected in the section "Cash &amp; Cash Equivalents".</t>
  </si>
  <si>
    <t>Please be sure to reflect your known position under this same classification.</t>
  </si>
  <si>
    <t>SSC does not research discrepancies on individual securities that are less than 3%.</t>
  </si>
  <si>
    <t>IM Assumptions &amp; Methodologies:</t>
  </si>
  <si>
    <r>
      <t>[</t>
    </r>
    <r>
      <rPr>
        <u/>
        <sz val="10"/>
        <color indexed="10"/>
        <rFont val="Times New Roman Greek"/>
        <family val="1"/>
        <charset val="161"/>
      </rPr>
      <t>Please Populate]</t>
    </r>
  </si>
  <si>
    <t>Miscellaneous:</t>
  </si>
  <si>
    <t xml:space="preserve">The worksheets incorporate many referenced cells to other worksheets within this workbook.  </t>
  </si>
  <si>
    <t>Before entering data it is advisable to acquaint yourself with the mechanics of the worksheets.</t>
  </si>
  <si>
    <t xml:space="preserve">Please be careful to not enter data over referenced cells. Before entering data make sure that the field is an input field and not a </t>
  </si>
  <si>
    <t>calculated or linked value.  Please do not change the format of these worksheets.  That is to remain standard among all managers.</t>
  </si>
  <si>
    <t>Completion &amp; Approval:</t>
  </si>
  <si>
    <t xml:space="preserve">Once you have completed the reconciliation identifying all differences, the cause and the proposed resolution, please e-mail the Excel </t>
  </si>
  <si>
    <t xml:space="preserve">file to the contacts noted below.  Your e-mail will constitute an electronic approval in the </t>
  </si>
  <si>
    <t>absence of a signature.</t>
  </si>
  <si>
    <t>State Street Contacts:</t>
  </si>
  <si>
    <t>NYCPF-Recons@statestreet.com</t>
  </si>
  <si>
    <t>NYC Contacts:</t>
  </si>
  <si>
    <t>ManagerReconciliations@comptroller.nyc.gov</t>
  </si>
  <si>
    <t>Investment Manager Contacts:</t>
  </si>
  <si>
    <t>Reconciliation prepared by: (enter name, phone and email)</t>
  </si>
  <si>
    <t>Reconciliation reviewed by: (enter name, phone and email)</t>
  </si>
  <si>
    <t>Objective: Download State Street portfolio accounting data from my.statestreet.com in order to copy and paste onto Client Monthend IM recon</t>
  </si>
  <si>
    <t>Categories for each tab, click on link to jump directly to the procedure</t>
  </si>
  <si>
    <t>Share_Cost_Mkt Query</t>
  </si>
  <si>
    <t>Cash Tab Query</t>
  </si>
  <si>
    <t>Dividend Receivable</t>
  </si>
  <si>
    <t>Tax Reclaim Query</t>
  </si>
  <si>
    <t>Pending FX</t>
  </si>
  <si>
    <t>To build the Schedule A holdings query on MYSS</t>
  </si>
  <si>
    <t>Log on to my.statestreet.com</t>
  </si>
  <si>
    <t>Click on New Query</t>
  </si>
  <si>
    <t>Under blank templates, do a search for "positions"</t>
  </si>
  <si>
    <t>Select the positions query</t>
  </si>
  <si>
    <t>Under Fund click on "Not Selected"</t>
  </si>
  <si>
    <t>Select your fund, and click OK</t>
  </si>
  <si>
    <t>Select your period then click ok.  Please note if providing an intra month recon you can utilize this same query. You only have to change the reporting period.</t>
  </si>
  <si>
    <t>Fields: Click on "Not Selected"</t>
  </si>
  <si>
    <t>Select the following fields in this order:</t>
  </si>
  <si>
    <t>If needed drag a field into the correct order to follow the example above.</t>
  </si>
  <si>
    <t>Click OK once completed.</t>
  </si>
  <si>
    <t>Filters: Click on "Not Defined"</t>
  </si>
  <si>
    <t>This query will pull all holdings including cash. Since thie Share_Cost_Mkt tab is for holdings only, we will need to use a filter to easily sort the cash from holdings.</t>
  </si>
  <si>
    <t>Select the below options for your filter. To add or remove fields click the - or + to the right of your page.</t>
  </si>
  <si>
    <t>Once completed click Ok.</t>
  </si>
  <si>
    <t>At the bottom of the page on the right, click on save, input a name for this holdings query for future use.</t>
  </si>
  <si>
    <t>Once completed you can now run this query prior month.</t>
  </si>
  <si>
    <t>You can now copy and paste the downloaded holdings data onto the IM recon.</t>
  </si>
  <si>
    <t>Copy and paste each column onto the Share_Cost_Mkt tab of the recon under the SSC columns</t>
  </si>
  <si>
    <t>To build the Cash query on MYSS</t>
  </si>
  <si>
    <t xml:space="preserve">Select your period then click ok.  </t>
  </si>
  <si>
    <t>This will ensure you capture the balances for invested and uninvested cash only</t>
  </si>
  <si>
    <t>Besure Match Criteria is set to Is(=) and Operator is set to Or.</t>
  </si>
  <si>
    <t>At the bottom of the page on the right, click on save, input a name for this query for future use.</t>
  </si>
  <si>
    <t>You can now copy and paste the downloaded cash balances data onto the Cash tab of the IM recon.</t>
  </si>
  <si>
    <t>To build the Dividend Receivables query on MYSS</t>
  </si>
  <si>
    <t>Under blank templates, do a search for "income receivable"</t>
  </si>
  <si>
    <t>Select the income receivable query</t>
  </si>
  <si>
    <t>You can now copy and paste the downloaded data onto the IM recon.</t>
  </si>
  <si>
    <t>Delete any lines which pull zero values</t>
  </si>
  <si>
    <t>Dividend Receivables are noted by the DR in the "Income Indicator" column.  Only Dividend Receivables will be included in this tab</t>
  </si>
  <si>
    <t>To build the Interest Receivables query on MYSS</t>
  </si>
  <si>
    <t>Interest Receivables are noted by the IR in the "Income Indicator" column.  Only Income Receivables will be shown on this tab</t>
  </si>
  <si>
    <t>To build the Tax Reclaim Receivables query on MYSS</t>
  </si>
  <si>
    <t>To build the Open Trade query on MYSS</t>
  </si>
  <si>
    <t>Under blank templates, do a search for "Open Trades"</t>
  </si>
  <si>
    <t>Select the Open Trades query</t>
  </si>
  <si>
    <t>Sort by the transaction type (J) column</t>
  </si>
  <si>
    <t>Copy and paste the downloaded data onto the IM recon.</t>
  </si>
  <si>
    <t>To build the Pending FX query on MYSS</t>
  </si>
  <si>
    <t>Under blank templates, do a search for "Foreign Exchange"</t>
  </si>
  <si>
    <t>Select Foreign Exchange Pending</t>
  </si>
  <si>
    <t>Sort the data by FX Buy/Sell</t>
  </si>
  <si>
    <t>Copy &amp; paste the buys into the upper section and sells in the lower section</t>
  </si>
  <si>
    <t xml:space="preserve">NYC </t>
  </si>
  <si>
    <t xml:space="preserve">FUND #: </t>
  </si>
  <si>
    <t>NYC3</t>
  </si>
  <si>
    <t>PREPARED  BY:</t>
  </si>
  <si>
    <t xml:space="preserve">RECONCILIATION  AS  OF: </t>
  </si>
  <si>
    <t xml:space="preserve"> TITLE:</t>
  </si>
  <si>
    <t xml:space="preserve">ADVISOR = </t>
  </si>
  <si>
    <t xml:space="preserve">Henry James International Management Inc. </t>
  </si>
  <si>
    <t>PHONE #</t>
  </si>
  <si>
    <t xml:space="preserve"> </t>
  </si>
  <si>
    <t>PER</t>
  </si>
  <si>
    <t>Basis Pt</t>
  </si>
  <si>
    <t>EXPLANATION</t>
  </si>
  <si>
    <t>MANAGER</t>
  </si>
  <si>
    <t>CUSTODIAN</t>
  </si>
  <si>
    <t>DIFFERENCE</t>
  </si>
  <si>
    <t>Variance</t>
  </si>
  <si>
    <t>PAGE</t>
  </si>
  <si>
    <t>ASSETS</t>
  </si>
  <si>
    <t>CASH &amp; CASH EQUIVALENTS</t>
  </si>
  <si>
    <t>Cash &amp; Cash Equivalents</t>
  </si>
  <si>
    <t>CASH</t>
  </si>
  <si>
    <t xml:space="preserve">LONG TERM INVESTMENTS </t>
  </si>
  <si>
    <t>Total Shares</t>
  </si>
  <si>
    <t>Share Cost Mkt</t>
  </si>
  <si>
    <t>Cost</t>
  </si>
  <si>
    <t>Market</t>
  </si>
  <si>
    <t>RECEIVABLES</t>
  </si>
  <si>
    <t>Securities Sold - Open Trades</t>
  </si>
  <si>
    <t>Dividend Tax Reclaims</t>
  </si>
  <si>
    <t>FX Contracts - SOLD USD</t>
  </si>
  <si>
    <t>Other Receivable</t>
  </si>
  <si>
    <t>LIABILITIES</t>
  </si>
  <si>
    <t>PAYABLES</t>
  </si>
  <si>
    <t>Securities Purchased - Open trades</t>
  </si>
  <si>
    <t>FX Contracts - BUY USD</t>
  </si>
  <si>
    <t>Other Payable</t>
  </si>
  <si>
    <t>Unrealized</t>
  </si>
  <si>
    <t>Unrealized Appr/Depr on Inc Receivable</t>
  </si>
  <si>
    <t>Dividends/Tax Rclm</t>
  </si>
  <si>
    <t>Unrealized Open Purchase</t>
  </si>
  <si>
    <t>Unrealized Open Sales</t>
  </si>
  <si>
    <t>Unrealized FX Receivables</t>
  </si>
  <si>
    <t>Unrealized FX Payables</t>
  </si>
  <si>
    <t>TOTAL NAV</t>
  </si>
  <si>
    <t>% DIFFERENCE</t>
  </si>
  <si>
    <t>PORTFOLIO SHARE / PAR MARKET VALUE RECONCILIATION</t>
  </si>
  <si>
    <t>FA CUSIP #</t>
  </si>
  <si>
    <t>SSC CUSIP #</t>
  </si>
  <si>
    <t>Security Name</t>
  </si>
  <si>
    <t>Shares/Par Value - SSC</t>
  </si>
  <si>
    <t>Shares/Par Value - FA</t>
  </si>
  <si>
    <t>%  OF DIFFERENCE</t>
  </si>
  <si>
    <t>Base Cost - SSC</t>
  </si>
  <si>
    <t>Base Cost - FA</t>
  </si>
  <si>
    <t>Base Price Amount - SSC</t>
  </si>
  <si>
    <t>Base Price Amount - FA</t>
  </si>
  <si>
    <t>Base Market Value - SSC</t>
  </si>
  <si>
    <t>Base Market Value - FA</t>
  </si>
  <si>
    <t>COMMENTS</t>
  </si>
  <si>
    <t>Insert additional rows above here</t>
  </si>
  <si>
    <t>**NOTE:</t>
  </si>
  <si>
    <t>PORTFOLIO CASH POSITION RECONCILIATION</t>
  </si>
  <si>
    <t>Currency Code</t>
  </si>
  <si>
    <t>Currency Name</t>
  </si>
  <si>
    <t>% of difference</t>
  </si>
  <si>
    <t>Comments</t>
  </si>
  <si>
    <t>TOTALS</t>
  </si>
  <si>
    <t>Fund</t>
  </si>
  <si>
    <t>Currency</t>
  </si>
  <si>
    <t>CUSIP Number</t>
  </si>
  <si>
    <t>Shares Held on Ex-date - SSC</t>
  </si>
  <si>
    <t>Shares Held on Ex-date - FA</t>
  </si>
  <si>
    <t>Difference</t>
  </si>
  <si>
    <t>% Of Difference</t>
  </si>
  <si>
    <t>Base Net Income Amount - SSC</t>
  </si>
  <si>
    <t>Base Net Income Amount - FA</t>
  </si>
  <si>
    <t>Base Accrued Withholding Amt - SSC</t>
  </si>
  <si>
    <t>Base Accrued Withholding Amt - FA</t>
  </si>
  <si>
    <t>Base Unrealized G/L - SSC</t>
  </si>
  <si>
    <t>Base Unrealized G/L - FA</t>
  </si>
  <si>
    <t>CUSIP</t>
  </si>
  <si>
    <t>SSC UNREALIZED APRECIATION/DEPRECIATION ON INCOME RECEIVABLES</t>
  </si>
  <si>
    <t>Shares/Par Value</t>
  </si>
  <si>
    <t>Payable Date</t>
  </si>
  <si>
    <t>Reclaim Tax Currency</t>
  </si>
  <si>
    <t>Tax Reclaim Local Value - SS</t>
  </si>
  <si>
    <t>Tax Reclaim Local Value - FA</t>
  </si>
  <si>
    <t>Local Reclaim DIFFERENCE</t>
  </si>
  <si>
    <t>% OF DIFFERENCE</t>
  </si>
  <si>
    <t>Base Tax Reclaim Outstanding - SS</t>
  </si>
  <si>
    <t>Base Tax Reclaim Original Cost - SS</t>
  </si>
  <si>
    <t>Tax Recl Unrealized Gain/Loss SS</t>
  </si>
  <si>
    <t>Base Tax Reclaim Original Cost - FA</t>
  </si>
  <si>
    <t>Base Tax Reclaim Outstanding - FA</t>
  </si>
  <si>
    <t>Unrealized Gain/Loss FA</t>
  </si>
  <si>
    <t xml:space="preserve">DIFFERENCE BASE TAX RECLAIM OUTSTANDING </t>
  </si>
  <si>
    <t xml:space="preserve">DIFFERENCE BASE TAX RECLAIM ORIGINAL COST </t>
  </si>
  <si>
    <t xml:space="preserve">DIFFERENCE BASE TAX RECLAIM UNREALIZED GAIN/LOSS </t>
  </si>
  <si>
    <t>Base Net Proceed Amount - SSC</t>
  </si>
  <si>
    <t>Base Net Proceed Amount - FA</t>
  </si>
  <si>
    <t>Difference Base Net Proceeds</t>
  </si>
  <si>
    <t>% Difference Base Net Proceeds</t>
  </si>
  <si>
    <t>Trade Date</t>
  </si>
  <si>
    <t>Contractual Settle Date</t>
  </si>
  <si>
    <t>Days Past Due</t>
  </si>
  <si>
    <t>Transaction Type</t>
  </si>
  <si>
    <t>SSC UNREALIZED  G/L</t>
  </si>
  <si>
    <t>FA UNREALIZED  G/L</t>
  </si>
  <si>
    <t>Difference UNREALIZED  REALIZED G/L</t>
  </si>
  <si>
    <t>% Difference UNREALIZED  G/L</t>
  </si>
  <si>
    <t>BUY TOTALS</t>
  </si>
  <si>
    <t>FA UNREALIZED G/L</t>
  </si>
  <si>
    <t>Difference UNREALIZED  G/L</t>
  </si>
  <si>
    <t>% Difference UNREALIZED G/L</t>
  </si>
  <si>
    <t>SELL TOTALS</t>
  </si>
  <si>
    <t>FX ACTIVITY</t>
  </si>
  <si>
    <t>Currency Bought</t>
  </si>
  <si>
    <t>Amount Bought - SSC</t>
  </si>
  <si>
    <t>Amount Bought - FA</t>
  </si>
  <si>
    <t>Currency Sold</t>
  </si>
  <si>
    <t>Amount Sold - SSC</t>
  </si>
  <si>
    <t>Amount Sold - FA</t>
  </si>
  <si>
    <t>Unrealized Gain/Loss SSC</t>
  </si>
  <si>
    <t xml:space="preserve">  TOTAL USD BOUGHT</t>
  </si>
  <si>
    <t xml:space="preserve">  TOTAL USD SOLD</t>
  </si>
  <si>
    <t>SS</t>
  </si>
  <si>
    <t>FA</t>
  </si>
  <si>
    <t>UNREALIZED GAIN/LOSS ON 
FORWARD/SPOT RCVBL</t>
  </si>
  <si>
    <t>UNREALIZED GAIN/LOSS ON 
FORWARD/SPOT PYBL</t>
  </si>
  <si>
    <t>Michael McHugh</t>
  </si>
  <si>
    <t>INTERCONTINENTAL HOTELS ADR</t>
  </si>
  <si>
    <t>AKZO NOBEL N.V.</t>
  </si>
  <si>
    <t>CGI INC</t>
  </si>
  <si>
    <t>MULTICHOICE GROUP LTD   ADR</t>
  </si>
  <si>
    <t>PEARSON PLC SPONSORED ADR</t>
  </si>
  <si>
    <t>TELEPERFORMANCE</t>
  </si>
  <si>
    <t>RAKUTEN INC</t>
  </si>
  <si>
    <t>VEOLIA ENVIRONNEMENT</t>
  </si>
  <si>
    <t>TECK RESOURCES LTD CLS B</t>
  </si>
  <si>
    <t>PAN PACIFIC INTERNATIONAL HO</t>
  </si>
  <si>
    <t>CAE INC</t>
  </si>
  <si>
    <t>YASKAWA ELECTRIC CORP</t>
  </si>
  <si>
    <t>OPEN TEXT CORP</t>
  </si>
  <si>
    <t>BAE SYSTEMS PLC</t>
  </si>
  <si>
    <t>ADIDAS AG</t>
  </si>
  <si>
    <t>MERCK KGAA</t>
  </si>
  <si>
    <t>'533004909</t>
  </si>
  <si>
    <t>DASSAULT SYSTEMES SA</t>
  </si>
  <si>
    <t>TELEFONICA SA</t>
  </si>
  <si>
    <t>ALPS ALPINE CO LTD</t>
  </si>
  <si>
    <t>ASAHI KASEI CORP</t>
  </si>
  <si>
    <t>AMCOR LIMITED</t>
  </si>
  <si>
    <t>CSL LTD</t>
  </si>
  <si>
    <t>KYOCERA CORP</t>
  </si>
  <si>
    <t>MAKITA CORP</t>
  </si>
  <si>
    <t>NIDEC CORP</t>
  </si>
  <si>
    <t>OMRON CORP</t>
  </si>
  <si>
    <t>ORIX CORP</t>
  </si>
  <si>
    <t>UNITED OVERSEAS BANK LTD</t>
  </si>
  <si>
    <t>INFINEON TECHNOLOGIES AG</t>
  </si>
  <si>
    <t>SUBARU CORP</t>
  </si>
  <si>
    <t>TDK CORP</t>
  </si>
  <si>
    <t>STMICROELECTRONICS NV NY SHS</t>
  </si>
  <si>
    <t>CHECK POINT SOFTWARE TECH</t>
  </si>
  <si>
    <t>BARRICK GOLD CORP</t>
  </si>
  <si>
    <t>CANON INC SPONS ADR</t>
  </si>
  <si>
    <t>SAP SE SPONSORED ADR</t>
  </si>
  <si>
    <t>SONY CORP SPONSORED ADR</t>
  </si>
  <si>
    <t>SK TELECOM CO LTD SPON ADR</t>
  </si>
  <si>
    <t>SMITH + NEPHEW PLC  SPON ADR</t>
  </si>
  <si>
    <t>AMERICA MOVIL SPN ADR CL L</t>
  </si>
  <si>
    <t>BALOISE HOLDING AG   REG</t>
  </si>
  <si>
    <t>CREDIT SUISSE GROUP AG REG</t>
  </si>
  <si>
    <t>ENCANA CORP</t>
  </si>
  <si>
    <t>LONZA GROUP AG REG</t>
  </si>
  <si>
    <t>VEOLIA ENVIRONNEMENT ADR</t>
  </si>
  <si>
    <t>BANCO SANTANDER CHILE ADR</t>
  </si>
  <si>
    <t>ERICSSON (LM) TEL SP ADR</t>
  </si>
  <si>
    <t>SEIKO EPSON CORP</t>
  </si>
  <si>
    <t>BUNZL PLC</t>
  </si>
  <si>
    <t>LONDON STOCK EXCHANGE GROUP</t>
  </si>
  <si>
    <t>AERCAP HOLDINGS NV</t>
  </si>
  <si>
    <t>SYMRISE AG</t>
  </si>
  <si>
    <t>SKF AB B SHARES</t>
  </si>
  <si>
    <t>SMITHS GROUP PLC</t>
  </si>
  <si>
    <t>MACQUARIE GROUP LTD</t>
  </si>
  <si>
    <t>KB FINANCIAL GROUP INC ADR</t>
  </si>
  <si>
    <t>JULIUS BAER GROUP LTD</t>
  </si>
  <si>
    <t>TREASURY WINE ESTATES LTD</t>
  </si>
  <si>
    <t>AIA GROUP LTD SP ADR</t>
  </si>
  <si>
    <t>GRIFOLS SA ADR</t>
  </si>
  <si>
    <t>ASML HOLDING NV NY REG SHS</t>
  </si>
  <si>
    <t>AMBEV SA ADR</t>
  </si>
  <si>
    <t>SOUTH32 LTD</t>
  </si>
  <si>
    <t>SHOPIFY INC   CLASS A</t>
  </si>
  <si>
    <t>RELX PLC   SPON ADR</t>
  </si>
  <si>
    <t>FERRARI NV</t>
  </si>
  <si>
    <t>LINE CORP SPONSORED ADR</t>
  </si>
  <si>
    <t>NASPERS LTD N SHS SPON ADR</t>
  </si>
  <si>
    <t>portfolio</t>
  </si>
  <si>
    <t>cusip</t>
  </si>
  <si>
    <t>security</t>
  </si>
  <si>
    <t>quantity</t>
  </si>
  <si>
    <t>cost</t>
  </si>
  <si>
    <t>cost local</t>
  </si>
  <si>
    <t>price</t>
  </si>
  <si>
    <t>market value</t>
  </si>
  <si>
    <t>price local</t>
  </si>
  <si>
    <t>mkt value local</t>
  </si>
  <si>
    <t>country</t>
  </si>
  <si>
    <t>date</t>
  </si>
  <si>
    <t>nyc3</t>
  </si>
  <si>
    <t>sg</t>
  </si>
  <si>
    <t>001317205</t>
  </si>
  <si>
    <t>AIA GROUP LTD</t>
  </si>
  <si>
    <t>us</t>
  </si>
  <si>
    <t>N07059210</t>
  </si>
  <si>
    <t>ASML HOLDING NV</t>
  </si>
  <si>
    <t>N00985106</t>
  </si>
  <si>
    <t>Aercap Holdings N.V.</t>
  </si>
  <si>
    <t>02319V103</t>
  </si>
  <si>
    <t>Ambev SA Sponsored ADR</t>
  </si>
  <si>
    <t>02364W105</t>
  </si>
  <si>
    <t>America Movil SAB de CV Sponso</t>
  </si>
  <si>
    <t>05965X109</t>
  </si>
  <si>
    <t>Banco Santander-Chile</t>
  </si>
  <si>
    <t>067901108</t>
  </si>
  <si>
    <t>Barrick Gold Corp.</t>
  </si>
  <si>
    <t>12532H104</t>
  </si>
  <si>
    <t>CGI Inc.</t>
  </si>
  <si>
    <t>M22465104</t>
  </si>
  <si>
    <t>Cae Inc.</t>
  </si>
  <si>
    <t>Canon Inc.</t>
  </si>
  <si>
    <t>ERICSSON L M TELEPHONE CO</t>
  </si>
  <si>
    <t>Encana Corp.</t>
  </si>
  <si>
    <t>N3167Y103</t>
  </si>
  <si>
    <t>Ferrari NV</t>
  </si>
  <si>
    <t>GRIFOLS SA</t>
  </si>
  <si>
    <t>45857P806</t>
  </si>
  <si>
    <t xml:space="preserve">INTERCONTINENTAL HOTELS GROUP </t>
  </si>
  <si>
    <t>48241A105</t>
  </si>
  <si>
    <t>KB Financial Group Inc. Sponso</t>
  </si>
  <si>
    <t>53567X101</t>
  </si>
  <si>
    <t>LINE Corp. Sponsored ADR</t>
  </si>
  <si>
    <t>62548D100</t>
  </si>
  <si>
    <t>MultiChoice Group Ltd. Sponsor</t>
  </si>
  <si>
    <t xml:space="preserve">Naspers Limited Sponsored ADR </t>
  </si>
  <si>
    <t>Open Text Corp.</t>
  </si>
  <si>
    <t>PEARSON PLC SPONSORED ADR ADR</t>
  </si>
  <si>
    <t>RELX PLC Sponsored ADR</t>
  </si>
  <si>
    <t>SAP SE-SPONSORED ADR</t>
  </si>
  <si>
    <t>78440P108</t>
  </si>
  <si>
    <t>SK Telecom Co., Ltd. Sponsored</t>
  </si>
  <si>
    <t>SONY CORP</t>
  </si>
  <si>
    <t>82509L107</t>
  </si>
  <si>
    <t>Shopify, Inc. Class A</t>
  </si>
  <si>
    <t>83175M205</t>
  </si>
  <si>
    <t>Smith &amp; Nephew Plc</t>
  </si>
  <si>
    <t>Stmicroelectronics N.V.</t>
  </si>
  <si>
    <t>Teck Resources Ltd.</t>
  </si>
  <si>
    <t>92334N103</t>
  </si>
  <si>
    <t>Veolia Environnement</t>
  </si>
  <si>
    <t>eu</t>
  </si>
  <si>
    <t>BJ2KSG2</t>
  </si>
  <si>
    <t>AKZO NOBEL</t>
  </si>
  <si>
    <t>Dassault System S.A.</t>
  </si>
  <si>
    <t>B1JB4K8</t>
  </si>
  <si>
    <t>Symrise AG</t>
  </si>
  <si>
    <t>Teleperformance SE</t>
  </si>
  <si>
    <t>Alps Electric Co., Ltd</t>
  </si>
  <si>
    <t>jp</t>
  </si>
  <si>
    <t>Asahi Kasei Corp ADR</t>
  </si>
  <si>
    <t>Don Quijote Holdings Co.,Ltd.</t>
  </si>
  <si>
    <t>Makita Corp.</t>
  </si>
  <si>
    <t>Nidec Corp.</t>
  </si>
  <si>
    <t>OMRON Corporation</t>
  </si>
  <si>
    <t>Rakuten, Inc.</t>
  </si>
  <si>
    <t>Seiko Epson</t>
  </si>
  <si>
    <t>TDK Corp. Sponsored</t>
  </si>
  <si>
    <t>Yaskawa Electric Corporation</t>
  </si>
  <si>
    <t>B1Q3J35</t>
  </si>
  <si>
    <t>se</t>
  </si>
  <si>
    <t>ch</t>
  </si>
  <si>
    <t>B4R2R50</t>
  </si>
  <si>
    <t>Lonza Group AG</t>
  </si>
  <si>
    <t>Amcor Ltd</t>
  </si>
  <si>
    <t>au</t>
  </si>
  <si>
    <t>B28YTC2</t>
  </si>
  <si>
    <t>BWSW5D9</t>
  </si>
  <si>
    <t>B61JC67</t>
  </si>
  <si>
    <t>Treasury Wine Estates ltd</t>
  </si>
  <si>
    <t>0263494</t>
  </si>
  <si>
    <t>gb</t>
  </si>
  <si>
    <t>B0744B3</t>
  </si>
  <si>
    <t>BUNZL PLC Common Stock</t>
  </si>
  <si>
    <t>B0SWJX3</t>
  </si>
  <si>
    <t>London Stock Exchange Grpoup P</t>
  </si>
  <si>
    <t>B1WY233</t>
  </si>
  <si>
    <t>Smith Group PLC</t>
  </si>
  <si>
    <t>money</t>
  </si>
  <si>
    <t>US Dollar</t>
  </si>
  <si>
    <t>UK Pound</t>
  </si>
  <si>
    <t>Swedish Krona</t>
  </si>
  <si>
    <t>Swiss Franc</t>
  </si>
  <si>
    <t>Japanese Yen</t>
  </si>
  <si>
    <t>Australian Dollar</t>
  </si>
  <si>
    <t>European Union Euro</t>
  </si>
  <si>
    <t>Singapore Dollar</t>
  </si>
  <si>
    <t>Norwegian Krone</t>
  </si>
  <si>
    <t>no</t>
  </si>
  <si>
    <t>BJ2KSG907</t>
  </si>
  <si>
    <t>B0744B906</t>
  </si>
  <si>
    <t>B0SWJX907</t>
  </si>
  <si>
    <t>B1JB4K905</t>
  </si>
  <si>
    <t>B1Q3J3907</t>
  </si>
  <si>
    <t>B1WY23900</t>
  </si>
  <si>
    <t>B28YTC906</t>
  </si>
  <si>
    <t>B4R2R5908</t>
  </si>
  <si>
    <t>B61JC6908</t>
  </si>
  <si>
    <t>BWSW5D906</t>
  </si>
  <si>
    <t>'8611229F8</t>
  </si>
  <si>
    <t>STATE STREET BANK + TRUST CO</t>
  </si>
  <si>
    <t>'SGD</t>
  </si>
  <si>
    <t>SINGAPORE DOLLAR</t>
  </si>
  <si>
    <t>'GBP</t>
  </si>
  <si>
    <t>POUND STERLING</t>
  </si>
  <si>
    <t>'JPY</t>
  </si>
  <si>
    <t>JAPANESE YEN</t>
  </si>
  <si>
    <t>'EUR</t>
  </si>
  <si>
    <t>EURO CURRENCY</t>
  </si>
  <si>
    <t>'CHF</t>
  </si>
  <si>
    <t>SWISS FRANC</t>
  </si>
  <si>
    <t>'SEK</t>
  </si>
  <si>
    <t>SWEDISH KRONA</t>
  </si>
  <si>
    <t>'NOK</t>
  </si>
  <si>
    <t>NORWEGIAN KRONE</t>
  </si>
  <si>
    <t>'AUD</t>
  </si>
  <si>
    <t>AUSTRALIAN DOLLAR</t>
  </si>
  <si>
    <t>'USD</t>
  </si>
  <si>
    <t>US DOLLAR</t>
  </si>
  <si>
    <t>EUR</t>
  </si>
  <si>
    <t>DEUTSCHE BANK AG REGISTERED</t>
  </si>
  <si>
    <t>JPY</t>
  </si>
  <si>
    <t>AUD</t>
  </si>
  <si>
    <t>USD</t>
  </si>
  <si>
    <t>CHF</t>
  </si>
  <si>
    <t>SEK</t>
  </si>
  <si>
    <t>VALEO SA</t>
  </si>
  <si>
    <t>BUY</t>
  </si>
  <si>
    <t>4031976</t>
  </si>
  <si>
    <t>6021500</t>
  </si>
  <si>
    <t>6066608</t>
  </si>
  <si>
    <t>6054603</t>
  </si>
  <si>
    <t>7124594</t>
  </si>
  <si>
    <t>124765108</t>
  </si>
  <si>
    <t>138006309</t>
  </si>
  <si>
    <t>7171589</t>
  </si>
  <si>
    <t>6185495</t>
  </si>
  <si>
    <t>5330047</t>
  </si>
  <si>
    <t>6269861</t>
  </si>
  <si>
    <t>292505104</t>
  </si>
  <si>
    <t>294821608</t>
  </si>
  <si>
    <t>398438408</t>
  </si>
  <si>
    <t>ICICI Bank Limited Sponsored A</t>
  </si>
  <si>
    <t>45104G104</t>
  </si>
  <si>
    <t>5889505</t>
  </si>
  <si>
    <t>6499260</t>
  </si>
  <si>
    <t>7333378</t>
  </si>
  <si>
    <t>6555805</t>
  </si>
  <si>
    <t>4741844</t>
  </si>
  <si>
    <t>631512209</t>
  </si>
  <si>
    <t>6640682</t>
  </si>
  <si>
    <t>6659428</t>
  </si>
  <si>
    <t>683715106</t>
  </si>
  <si>
    <t>6661144</t>
  </si>
  <si>
    <t>705015105</t>
  </si>
  <si>
    <t>6229597</t>
  </si>
  <si>
    <t>759530108</t>
  </si>
  <si>
    <t>803054204</t>
  </si>
  <si>
    <t>6616508</t>
  </si>
  <si>
    <t>835699307</t>
  </si>
  <si>
    <t>861012102</t>
  </si>
  <si>
    <t>6356406</t>
  </si>
  <si>
    <t>6869302</t>
  </si>
  <si>
    <t>878742204</t>
  </si>
  <si>
    <t>5732524</t>
  </si>
  <si>
    <t>5999330</t>
  </si>
  <si>
    <t>6916781</t>
  </si>
  <si>
    <t>4031879</t>
  </si>
  <si>
    <t>6986041</t>
  </si>
  <si>
    <t>026349902</t>
  </si>
  <si>
    <t>ICICI BANK LTD SPON ADR</t>
  </si>
  <si>
    <t>GBP</t>
  </si>
  <si>
    <t>599933900</t>
  </si>
  <si>
    <t>403187909</t>
  </si>
  <si>
    <t>403197908</t>
  </si>
  <si>
    <t>474184900</t>
  </si>
  <si>
    <t>533004909</t>
  </si>
  <si>
    <t>545831901</t>
  </si>
  <si>
    <t>575035902</t>
  </si>
  <si>
    <t>602150005</t>
  </si>
  <si>
    <t>605460005</t>
  </si>
  <si>
    <t>649926003</t>
  </si>
  <si>
    <t>655580009</t>
  </si>
  <si>
    <t>664068004</t>
  </si>
  <si>
    <t>665942009</t>
  </si>
  <si>
    <t>666114004</t>
  </si>
  <si>
    <t>588950907</t>
  </si>
  <si>
    <t>635640006</t>
  </si>
  <si>
    <t>686930009</t>
  </si>
  <si>
    <t>712459908</t>
  </si>
  <si>
    <t>661650903</t>
  </si>
  <si>
    <t>BDC5ST904</t>
  </si>
  <si>
    <t>8611229F8</t>
  </si>
  <si>
    <t>SGD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</si>
</sst>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7" formatCode="&quot;$&quot;#,##0.00_);\(&quot;$&quot;#,##0.00\)"/>
    <numFmt numFmtId="8" formatCode="&quot;$&quot;#,##0.00_);[Red]\(&quot;$&quot;#,##0.00\)"/>
    <numFmt numFmtId="44" formatCode="_(&quot;$&quot;* #,##0.00_);_(&quot;$&quot;* \(#,##0.00\);_(&quot;$&quot;* &quot;-&quot;??_);_(@_)"/>
    <numFmt numFmtId="43" formatCode="_(* #,##0.00_);_(* \(#,##0.00\);_(* &quot;-&quot;??_);_(@_)"/>
    <numFmt numFmtId="164" formatCode="_(* #,##0_);_(* \(#,##0\);_(* &quot;-&quot;??_);_(@_)"/>
    <numFmt numFmtId="165" formatCode="0.000%"/>
    <numFmt numFmtId="166" formatCode="_(&quot;$&quot;* #,##0.000000_);_(&quot;$&quot;* \(#,##0.000000\);_(&quot;$&quot;* &quot;-&quot;??????_);_(@_)"/>
    <numFmt numFmtId="167" formatCode="#,##0.0000"/>
    <numFmt numFmtId="168" formatCode="&quot;$&quot;#,##0.00"/>
    <numFmt numFmtId="169" formatCode="\ m\/d\/yy"/>
    <numFmt numFmtId="170" formatCode="0.000000%"/>
  </numFmts>
  <fonts count="67">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b/>
      <i/>
      <sz val="12"/>
      <name val="Arial"/>
      <family val="2"/>
    </font>
    <font>
      <b/>
      <sz val="12"/>
      <name val="Arial"/>
      <family val="2"/>
    </font>
    <font>
      <u/>
      <sz val="10"/>
      <color indexed="12"/>
      <name val="Arial"/>
      <family val="2"/>
    </font>
    <font>
      <b/>
      <i/>
      <sz val="10"/>
      <name val="Arial"/>
      <family val="2"/>
    </font>
    <font>
      <b/>
      <i/>
      <sz val="10"/>
      <color indexed="10"/>
      <name val="Arial"/>
      <family val="2"/>
    </font>
    <font>
      <b/>
      <sz val="10"/>
      <name val="Times New Roman Greek"/>
      <family val="1"/>
      <charset val="161"/>
    </font>
    <font>
      <sz val="10"/>
      <name val="Times New Roman Greek"/>
      <family val="1"/>
      <charset val="161"/>
    </font>
    <font>
      <b/>
      <u/>
      <sz val="10"/>
      <name val="Times New Roman Greek"/>
      <family val="1"/>
      <charset val="161"/>
    </font>
    <font>
      <u/>
      <sz val="10"/>
      <name val="Times New Roman Greek"/>
      <family val="1"/>
      <charset val="161"/>
    </font>
    <font>
      <b/>
      <u/>
      <sz val="10"/>
      <color indexed="10"/>
      <name val="Times New Roman Greek"/>
      <family val="1"/>
      <charset val="161"/>
    </font>
    <font>
      <u/>
      <sz val="10"/>
      <color indexed="10"/>
      <name val="Times New Roman Greek"/>
      <family val="1"/>
      <charset val="161"/>
    </font>
    <font>
      <sz val="10"/>
      <color indexed="10"/>
      <name val="Times New Roman Greek"/>
      <family val="1"/>
      <charset val="161"/>
    </font>
    <font>
      <b/>
      <sz val="10"/>
      <color indexed="10"/>
      <name val="Times New Roman Greek"/>
      <family val="1"/>
      <charset val="161"/>
    </font>
    <font>
      <i/>
      <sz val="10"/>
      <color indexed="10"/>
      <name val="Times New Roman Greek"/>
    </font>
    <font>
      <sz val="12"/>
      <name val="Arial"/>
      <family val="2"/>
    </font>
    <font>
      <b/>
      <sz val="12"/>
      <color indexed="12"/>
      <name val="Arial"/>
      <family val="2"/>
    </font>
    <font>
      <sz val="8"/>
      <name val="Arial"/>
      <family val="2"/>
    </font>
    <font>
      <sz val="9"/>
      <color indexed="8"/>
      <name val="Arial"/>
      <family val="2"/>
    </font>
    <font>
      <sz val="9"/>
      <name val="Arial"/>
      <family val="2"/>
    </font>
    <font>
      <b/>
      <sz val="9"/>
      <name val="Arial"/>
      <family val="2"/>
    </font>
    <font>
      <sz val="10"/>
      <color indexed="8"/>
      <name val="Arial"/>
      <family val="2"/>
    </font>
    <font>
      <sz val="10"/>
      <color indexed="10"/>
      <name val="Arial"/>
      <family val="2"/>
    </font>
    <font>
      <sz val="10"/>
      <color theme="1"/>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indexed="8"/>
      <name val="Arial"/>
      <family val="2"/>
    </font>
    <font>
      <sz val="8"/>
      <color theme="1"/>
      <name val="Tahoma"/>
      <family val="2"/>
    </font>
    <font>
      <sz val="10"/>
      <color theme="1"/>
      <name val="Calibri"/>
      <family val="2"/>
      <scheme val="minor"/>
    </font>
    <font>
      <i/>
      <sz val="10"/>
      <color indexed="10"/>
      <name val="Arial"/>
      <family val="2"/>
    </font>
    <font>
      <b/>
      <sz val="10"/>
      <color indexed="10"/>
      <name val="Arial"/>
      <family val="2"/>
    </font>
    <font>
      <sz val="10"/>
      <color indexed="8"/>
      <name val="Arial"/>
      <family val="2"/>
    </font>
    <font>
      <i/>
      <sz val="10"/>
      <name val="Arial"/>
      <family val="2"/>
    </font>
    <font>
      <sz val="11"/>
      <name val="Calibri"/>
      <family val="2"/>
    </font>
    <font>
      <sz val="10"/>
      <name val="Times New Roman"/>
      <family val="1"/>
    </font>
    <font>
      <b/>
      <sz val="10"/>
      <name val="Times New Roman Greek"/>
    </font>
    <font>
      <sz val="9"/>
      <color indexed="10"/>
      <name val="Arial"/>
      <family val="2"/>
    </font>
    <font>
      <b/>
      <sz val="10"/>
      <color indexed="8"/>
      <name val="Arial"/>
      <family val="2"/>
    </font>
    <font>
      <b/>
      <u/>
      <sz val="10"/>
      <name val="Arial"/>
      <family val="2"/>
    </font>
    <font>
      <sz val="8"/>
      <color rgb="FF000000"/>
      <name val="Arial"/>
      <family val="2"/>
    </font>
    <font>
      <b/>
      <sz val="10"/>
      <color rgb="FF000000"/>
      <name val="Arial"/>
      <family val="2"/>
    </font>
    <font>
      <sz val="11"/>
      <name val="Calibri"/>
      <family val="2"/>
      <scheme val="minor"/>
    </font>
  </fonts>
  <fills count="45">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indexed="43"/>
        <bgColor indexed="64"/>
      </patternFill>
    </fill>
    <fill>
      <patternFill patternType="solid">
        <fgColor indexed="40"/>
        <bgColor indexed="64"/>
      </patternFill>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rgb="FF00B0F0"/>
        <bgColor indexed="64"/>
      </patternFill>
    </fill>
    <fill>
      <patternFill patternType="solid">
        <fgColor theme="1"/>
        <bgColor indexed="64"/>
      </patternFill>
    </fill>
    <fill>
      <patternFill patternType="solid">
        <fgColor theme="6" tint="0.59999389629810485"/>
        <bgColor indexed="64"/>
      </patternFill>
    </fill>
    <fill>
      <patternFill patternType="solid">
        <fgColor theme="4" tint="0.59999389629810485"/>
        <bgColor indexed="64"/>
      </patternFill>
    </fill>
  </fills>
  <borders count="25">
    <border>
      <left/>
      <right/>
      <top/>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double">
        <color indexed="64"/>
      </bottom>
      <diagonal/>
    </border>
  </borders>
  <cellStyleXfs count="814">
    <xf numFmtId="0" fontId="0" fillId="0" borderId="0"/>
    <xf numFmtId="43" fontId="9" fillId="0" borderId="0" applyFont="0" applyFill="0" applyBorder="0" applyAlignment="0" applyProtection="0"/>
    <xf numFmtId="44" fontId="9" fillId="0" borderId="0" applyFont="0" applyFill="0" applyBorder="0" applyAlignment="0" applyProtection="0"/>
    <xf numFmtId="0" fontId="14" fillId="0" borderId="0" applyNumberFormat="0" applyFill="0" applyBorder="0" applyAlignment="0" applyProtection="0">
      <alignment vertical="top"/>
      <protection locked="0"/>
    </xf>
    <xf numFmtId="0" fontId="11" fillId="0" borderId="0"/>
    <xf numFmtId="9" fontId="9" fillId="0" borderId="0" applyFont="0" applyFill="0" applyBorder="0" applyAlignment="0" applyProtection="0"/>
    <xf numFmtId="0" fontId="35" fillId="0" borderId="0" applyNumberFormat="0" applyFill="0" applyBorder="0" applyAlignment="0" applyProtection="0"/>
    <xf numFmtId="0" fontId="36" fillId="0" borderId="15" applyNumberFormat="0" applyFill="0" applyAlignment="0" applyProtection="0"/>
    <xf numFmtId="0" fontId="37" fillId="0" borderId="16" applyNumberFormat="0" applyFill="0" applyAlignment="0" applyProtection="0"/>
    <xf numFmtId="0" fontId="38" fillId="0" borderId="17" applyNumberFormat="0" applyFill="0" applyAlignment="0" applyProtection="0"/>
    <xf numFmtId="0" fontId="38" fillId="0" borderId="0" applyNumberFormat="0" applyFill="0" applyBorder="0" applyAlignment="0" applyProtection="0"/>
    <xf numFmtId="0" fontId="39" fillId="9" borderId="0" applyNumberFormat="0" applyBorder="0" applyAlignment="0" applyProtection="0"/>
    <xf numFmtId="0" fontId="40" fillId="10" borderId="0" applyNumberFormat="0" applyBorder="0" applyAlignment="0" applyProtection="0"/>
    <xf numFmtId="0" fontId="41" fillId="11" borderId="0" applyNumberFormat="0" applyBorder="0" applyAlignment="0" applyProtection="0"/>
    <xf numFmtId="0" fontId="42" fillId="12" borderId="18" applyNumberFormat="0" applyAlignment="0" applyProtection="0"/>
    <xf numFmtId="0" fontId="43" fillId="13" borderId="19" applyNumberFormat="0" applyAlignment="0" applyProtection="0"/>
    <xf numFmtId="0" fontId="44" fillId="13" borderId="18" applyNumberFormat="0" applyAlignment="0" applyProtection="0"/>
    <xf numFmtId="0" fontId="45" fillId="0" borderId="20" applyNumberFormat="0" applyFill="0" applyAlignment="0" applyProtection="0"/>
    <xf numFmtId="0" fontId="46" fillId="14" borderId="21" applyNumberFormat="0" applyAlignment="0" applyProtection="0"/>
    <xf numFmtId="0" fontId="47" fillId="0" borderId="0" applyNumberFormat="0" applyFill="0" applyBorder="0" applyAlignment="0" applyProtection="0"/>
    <xf numFmtId="0" fontId="48" fillId="0" borderId="0" applyNumberFormat="0" applyFill="0" applyBorder="0" applyAlignment="0" applyProtection="0"/>
    <xf numFmtId="0" fontId="49" fillId="0" borderId="23" applyNumberFormat="0" applyFill="0" applyAlignment="0" applyProtection="0"/>
    <xf numFmtId="0" fontId="50" fillId="16"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50" fillId="19" borderId="0" applyNumberFormat="0" applyBorder="0" applyAlignment="0" applyProtection="0"/>
    <xf numFmtId="0" fontId="50" fillId="20" borderId="0" applyNumberFormat="0" applyBorder="0" applyAlignment="0" applyProtection="0"/>
    <xf numFmtId="0" fontId="8" fillId="21" borderId="0" applyNumberFormat="0" applyBorder="0" applyAlignment="0" applyProtection="0"/>
    <xf numFmtId="0" fontId="8" fillId="22" borderId="0" applyNumberFormat="0" applyBorder="0" applyAlignment="0" applyProtection="0"/>
    <xf numFmtId="0" fontId="50" fillId="23" borderId="0" applyNumberFormat="0" applyBorder="0" applyAlignment="0" applyProtection="0"/>
    <xf numFmtId="0" fontId="50" fillId="24" borderId="0" applyNumberFormat="0" applyBorder="0" applyAlignment="0" applyProtection="0"/>
    <xf numFmtId="0" fontId="8" fillId="25" borderId="0" applyNumberFormat="0" applyBorder="0" applyAlignment="0" applyProtection="0"/>
    <xf numFmtId="0" fontId="8" fillId="26" borderId="0" applyNumberFormat="0" applyBorder="0" applyAlignment="0" applyProtection="0"/>
    <xf numFmtId="0" fontId="50" fillId="27" borderId="0" applyNumberFormat="0" applyBorder="0" applyAlignment="0" applyProtection="0"/>
    <xf numFmtId="0" fontId="50" fillId="28" borderId="0" applyNumberFormat="0" applyBorder="0" applyAlignment="0" applyProtection="0"/>
    <xf numFmtId="0" fontId="8" fillId="29" borderId="0" applyNumberFormat="0" applyBorder="0" applyAlignment="0" applyProtection="0"/>
    <xf numFmtId="0" fontId="8" fillId="30" borderId="0" applyNumberFormat="0" applyBorder="0" applyAlignment="0" applyProtection="0"/>
    <xf numFmtId="0" fontId="50" fillId="31" borderId="0" applyNumberFormat="0" applyBorder="0" applyAlignment="0" applyProtection="0"/>
    <xf numFmtId="0" fontId="50" fillId="32" borderId="0" applyNumberFormat="0" applyBorder="0" applyAlignment="0" applyProtection="0"/>
    <xf numFmtId="0" fontId="8" fillId="33" borderId="0" applyNumberFormat="0" applyBorder="0" applyAlignment="0" applyProtection="0"/>
    <xf numFmtId="0" fontId="8" fillId="34" borderId="0" applyNumberFormat="0" applyBorder="0" applyAlignment="0" applyProtection="0"/>
    <xf numFmtId="0" fontId="50" fillId="35" borderId="0" applyNumberFormat="0" applyBorder="0" applyAlignment="0" applyProtection="0"/>
    <xf numFmtId="0" fontId="50" fillId="36" borderId="0" applyNumberFormat="0" applyBorder="0" applyAlignment="0" applyProtection="0"/>
    <xf numFmtId="0" fontId="8" fillId="37" borderId="0" applyNumberFormat="0" applyBorder="0" applyAlignment="0" applyProtection="0"/>
    <xf numFmtId="0" fontId="8" fillId="38" borderId="0" applyNumberFormat="0" applyBorder="0" applyAlignment="0" applyProtection="0"/>
    <xf numFmtId="0" fontId="50" fillId="39" borderId="0" applyNumberFormat="0" applyBorder="0" applyAlignment="0" applyProtection="0"/>
    <xf numFmtId="43" fontId="8" fillId="0" borderId="0" applyFont="0" applyFill="0" applyBorder="0" applyAlignment="0" applyProtection="0"/>
    <xf numFmtId="0" fontId="8" fillId="0" borderId="0"/>
    <xf numFmtId="0" fontId="8" fillId="15" borderId="22" applyNumberFormat="0" applyFont="0" applyAlignment="0" applyProtection="0"/>
    <xf numFmtId="43" fontId="8" fillId="0" borderId="0" applyFont="0" applyFill="0" applyBorder="0" applyAlignment="0" applyProtection="0"/>
    <xf numFmtId="0" fontId="8" fillId="15" borderId="22" applyNumberFormat="0" applyFont="0" applyAlignment="0" applyProtection="0"/>
    <xf numFmtId="43" fontId="8" fillId="0" borderId="0" applyFont="0" applyFill="0" applyBorder="0" applyAlignment="0" applyProtection="0"/>
    <xf numFmtId="0" fontId="8" fillId="15" borderId="22" applyNumberFormat="0" applyFont="0" applyAlignment="0" applyProtection="0"/>
    <xf numFmtId="0" fontId="8" fillId="0" borderId="0"/>
    <xf numFmtId="43" fontId="8" fillId="0" borderId="0" applyFont="0" applyFill="0" applyBorder="0" applyAlignment="0" applyProtection="0"/>
    <xf numFmtId="43" fontId="8" fillId="0" borderId="0" applyFont="0" applyFill="0" applyBorder="0" applyAlignment="0" applyProtection="0"/>
    <xf numFmtId="0" fontId="8" fillId="0" borderId="0"/>
    <xf numFmtId="0" fontId="8" fillId="15" borderId="22" applyNumberFormat="0" applyFont="0" applyAlignment="0" applyProtection="0"/>
    <xf numFmtId="0" fontId="8" fillId="15" borderId="22" applyNumberFormat="0" applyFont="0" applyAlignment="0" applyProtection="0"/>
    <xf numFmtId="0" fontId="8" fillId="0" borderId="0"/>
    <xf numFmtId="0" fontId="8" fillId="15" borderId="22" applyNumberFormat="0" applyFont="0" applyAlignment="0" applyProtection="0"/>
    <xf numFmtId="0" fontId="8" fillId="15" borderId="22" applyNumberFormat="0" applyFont="0" applyAlignment="0" applyProtection="0"/>
    <xf numFmtId="43" fontId="8" fillId="0" borderId="0" applyFont="0" applyFill="0" applyBorder="0" applyAlignment="0" applyProtection="0"/>
    <xf numFmtId="0" fontId="8" fillId="15" borderId="22" applyNumberFormat="0" applyFont="0" applyAlignment="0" applyProtection="0"/>
    <xf numFmtId="0" fontId="8" fillId="15" borderId="22" applyNumberFormat="0" applyFont="0" applyAlignment="0" applyProtection="0"/>
    <xf numFmtId="0" fontId="8" fillId="0" borderId="0"/>
    <xf numFmtId="0" fontId="8" fillId="15" borderId="22" applyNumberFormat="0" applyFont="0" applyAlignment="0" applyProtection="0"/>
    <xf numFmtId="0" fontId="8" fillId="15" borderId="22" applyNumberFormat="0" applyFont="0" applyAlignment="0" applyProtection="0"/>
    <xf numFmtId="0" fontId="7" fillId="0" borderId="0"/>
    <xf numFmtId="43" fontId="7" fillId="0" borderId="0" applyFont="0" applyFill="0" applyBorder="0" applyAlignment="0" applyProtection="0"/>
    <xf numFmtId="0" fontId="7" fillId="15" borderId="22" applyNumberFormat="0" applyFont="0" applyAlignment="0" applyProtection="0"/>
    <xf numFmtId="0" fontId="7" fillId="17" borderId="0" applyNumberFormat="0" applyBorder="0" applyAlignment="0" applyProtection="0"/>
    <xf numFmtId="0" fontId="7" fillId="18" borderId="0" applyNumberFormat="0" applyBorder="0" applyAlignment="0" applyProtection="0"/>
    <xf numFmtId="0" fontId="7" fillId="21" borderId="0" applyNumberFormat="0" applyBorder="0" applyAlignment="0" applyProtection="0"/>
    <xf numFmtId="0" fontId="7" fillId="22" borderId="0" applyNumberFormat="0" applyBorder="0" applyAlignment="0" applyProtection="0"/>
    <xf numFmtId="0" fontId="7" fillId="25" borderId="0" applyNumberFormat="0" applyBorder="0" applyAlignment="0" applyProtection="0"/>
    <xf numFmtId="0" fontId="7" fillId="26" borderId="0" applyNumberFormat="0" applyBorder="0" applyAlignment="0" applyProtection="0"/>
    <xf numFmtId="0" fontId="7" fillId="29" borderId="0" applyNumberFormat="0" applyBorder="0" applyAlignment="0" applyProtection="0"/>
    <xf numFmtId="0" fontId="7" fillId="30" borderId="0" applyNumberFormat="0" applyBorder="0" applyAlignment="0" applyProtection="0"/>
    <xf numFmtId="0" fontId="7" fillId="33" borderId="0" applyNumberFormat="0" applyBorder="0" applyAlignment="0" applyProtection="0"/>
    <xf numFmtId="0" fontId="7" fillId="34" borderId="0" applyNumberFormat="0" applyBorder="0" applyAlignment="0" applyProtection="0"/>
    <xf numFmtId="0" fontId="7" fillId="37" borderId="0" applyNumberFormat="0" applyBorder="0" applyAlignment="0" applyProtection="0"/>
    <xf numFmtId="0" fontId="7" fillId="38" borderId="0" applyNumberFormat="0" applyBorder="0" applyAlignment="0" applyProtection="0"/>
    <xf numFmtId="0" fontId="51" fillId="0" borderId="0">
      <alignment vertical="top"/>
    </xf>
    <xf numFmtId="43" fontId="51" fillId="0" borderId="0" applyFont="0" applyFill="0" applyBorder="0" applyAlignment="0" applyProtection="0">
      <alignment vertical="top"/>
    </xf>
    <xf numFmtId="43" fontId="51" fillId="0" borderId="0" applyFont="0" applyFill="0" applyBorder="0" applyAlignment="0" applyProtection="0">
      <alignment vertical="top"/>
    </xf>
    <xf numFmtId="43" fontId="51" fillId="0" borderId="0" applyFont="0" applyFill="0" applyBorder="0" applyAlignment="0" applyProtection="0">
      <alignment vertical="top"/>
    </xf>
    <xf numFmtId="0" fontId="6" fillId="15" borderId="22" applyNumberFormat="0" applyFont="0" applyAlignment="0" applyProtection="0"/>
    <xf numFmtId="0" fontId="6" fillId="18"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7" borderId="0" applyNumberFormat="0" applyBorder="0" applyAlignment="0" applyProtection="0"/>
    <xf numFmtId="0" fontId="6" fillId="21" borderId="0" applyNumberFormat="0" applyBorder="0" applyAlignment="0" applyProtection="0"/>
    <xf numFmtId="0" fontId="6" fillId="22" borderId="0" applyNumberFormat="0" applyBorder="0" applyAlignment="0" applyProtection="0"/>
    <xf numFmtId="0" fontId="6" fillId="18" borderId="0" applyNumberFormat="0" applyBorder="0" applyAlignment="0" applyProtection="0"/>
    <xf numFmtId="0" fontId="6" fillId="25" borderId="0" applyNumberFormat="0" applyBorder="0" applyAlignment="0" applyProtection="0"/>
    <xf numFmtId="0" fontId="6" fillId="26" borderId="0" applyNumberFormat="0" applyBorder="0" applyAlignment="0" applyProtection="0"/>
    <xf numFmtId="0" fontId="6" fillId="22" borderId="0" applyNumberFormat="0" applyBorder="0" applyAlignment="0" applyProtection="0"/>
    <xf numFmtId="43" fontId="6" fillId="0" borderId="0" applyFont="0" applyFill="0" applyBorder="0" applyAlignment="0" applyProtection="0"/>
    <xf numFmtId="0" fontId="6" fillId="29" borderId="0" applyNumberFormat="0" applyBorder="0" applyAlignment="0" applyProtection="0"/>
    <xf numFmtId="0" fontId="6" fillId="30" borderId="0" applyNumberFormat="0" applyBorder="0" applyAlignment="0" applyProtection="0"/>
    <xf numFmtId="0" fontId="6" fillId="21" borderId="0" applyNumberFormat="0" applyBorder="0" applyAlignment="0" applyProtection="0"/>
    <xf numFmtId="0" fontId="6" fillId="33" borderId="0" applyNumberFormat="0" applyBorder="0" applyAlignment="0" applyProtection="0"/>
    <xf numFmtId="0" fontId="6" fillId="34" borderId="0" applyNumberFormat="0" applyBorder="0" applyAlignment="0" applyProtection="0"/>
    <xf numFmtId="0" fontId="6" fillId="17" borderId="0" applyNumberFormat="0" applyBorder="0" applyAlignment="0" applyProtection="0"/>
    <xf numFmtId="0" fontId="6" fillId="15" borderId="22" applyNumberFormat="0" applyFont="0" applyAlignment="0" applyProtection="0"/>
    <xf numFmtId="0" fontId="6" fillId="37" borderId="0" applyNumberFormat="0" applyBorder="0" applyAlignment="0" applyProtection="0"/>
    <xf numFmtId="0" fontId="6" fillId="38" borderId="0" applyNumberFormat="0" applyBorder="0" applyAlignment="0" applyProtection="0"/>
    <xf numFmtId="0" fontId="6" fillId="25" borderId="0" applyNumberFormat="0" applyBorder="0" applyAlignment="0" applyProtection="0"/>
    <xf numFmtId="0" fontId="6" fillId="26" borderId="0" applyNumberFormat="0" applyBorder="0" applyAlignment="0" applyProtection="0"/>
    <xf numFmtId="0" fontId="6" fillId="22" borderId="0" applyNumberFormat="0" applyBorder="0" applyAlignment="0" applyProtection="0"/>
    <xf numFmtId="0" fontId="6" fillId="29" borderId="0" applyNumberFormat="0" applyBorder="0" applyAlignment="0" applyProtection="0"/>
    <xf numFmtId="0" fontId="6" fillId="30" borderId="0" applyNumberFormat="0" applyBorder="0" applyAlignment="0" applyProtection="0"/>
    <xf numFmtId="0" fontId="6" fillId="21" borderId="0" applyNumberFormat="0" applyBorder="0" applyAlignment="0" applyProtection="0"/>
    <xf numFmtId="0" fontId="6" fillId="33" borderId="0" applyNumberFormat="0" applyBorder="0" applyAlignment="0" applyProtection="0"/>
    <xf numFmtId="0" fontId="6" fillId="34" borderId="0" applyNumberFormat="0" applyBorder="0" applyAlignment="0" applyProtection="0"/>
    <xf numFmtId="0" fontId="6" fillId="15" borderId="22" applyNumberFormat="0" applyFont="0" applyAlignment="0" applyProtection="0"/>
    <xf numFmtId="0" fontId="6" fillId="37" borderId="0" applyNumberFormat="0" applyBorder="0" applyAlignment="0" applyProtection="0"/>
    <xf numFmtId="0" fontId="6" fillId="38" borderId="0" applyNumberFormat="0" applyBorder="0" applyAlignment="0" applyProtection="0"/>
    <xf numFmtId="0" fontId="6" fillId="25" borderId="0" applyNumberFormat="0" applyBorder="0" applyAlignment="0" applyProtection="0"/>
    <xf numFmtId="0" fontId="6" fillId="26" borderId="0" applyNumberFormat="0" applyBorder="0" applyAlignment="0" applyProtection="0"/>
    <xf numFmtId="0" fontId="6" fillId="29" borderId="0" applyNumberFormat="0" applyBorder="0" applyAlignment="0" applyProtection="0"/>
    <xf numFmtId="0" fontId="6" fillId="30" borderId="0" applyNumberFormat="0" applyBorder="0" applyAlignment="0" applyProtection="0"/>
    <xf numFmtId="0" fontId="6" fillId="33" borderId="0" applyNumberFormat="0" applyBorder="0" applyAlignment="0" applyProtection="0"/>
    <xf numFmtId="0" fontId="6" fillId="34" borderId="0" applyNumberFormat="0" applyBorder="0" applyAlignment="0" applyProtection="0"/>
    <xf numFmtId="0" fontId="6" fillId="37" borderId="0" applyNumberFormat="0" applyBorder="0" applyAlignment="0" applyProtection="0"/>
    <xf numFmtId="0" fontId="6" fillId="38" borderId="0" applyNumberFormat="0" applyBorder="0" applyAlignment="0" applyProtection="0"/>
    <xf numFmtId="0" fontId="6" fillId="0" borderId="0"/>
    <xf numFmtId="0" fontId="32" fillId="0" borderId="0">
      <alignment vertical="top"/>
    </xf>
    <xf numFmtId="0" fontId="6" fillId="15" borderId="22" applyNumberFormat="0" applyFont="0" applyAlignment="0" applyProtection="0"/>
    <xf numFmtId="0" fontId="6" fillId="17" borderId="0" applyNumberFormat="0" applyBorder="0" applyAlignment="0" applyProtection="0"/>
    <xf numFmtId="0" fontId="6" fillId="18" borderId="0" applyNumberFormat="0" applyBorder="0" applyAlignment="0" applyProtection="0"/>
    <xf numFmtId="0" fontId="6" fillId="21" borderId="0" applyNumberFormat="0" applyBorder="0" applyAlignment="0" applyProtection="0"/>
    <xf numFmtId="0" fontId="6" fillId="22" borderId="0" applyNumberFormat="0" applyBorder="0" applyAlignment="0" applyProtection="0"/>
    <xf numFmtId="0" fontId="6" fillId="25" borderId="0" applyNumberFormat="0" applyBorder="0" applyAlignment="0" applyProtection="0"/>
    <xf numFmtId="0" fontId="6" fillId="26" borderId="0" applyNumberFormat="0" applyBorder="0" applyAlignment="0" applyProtection="0"/>
    <xf numFmtId="0" fontId="6" fillId="29" borderId="0" applyNumberFormat="0" applyBorder="0" applyAlignment="0" applyProtection="0"/>
    <xf numFmtId="0" fontId="6" fillId="30" borderId="0" applyNumberFormat="0" applyBorder="0" applyAlignment="0" applyProtection="0"/>
    <xf numFmtId="0" fontId="6" fillId="33" borderId="0" applyNumberFormat="0" applyBorder="0" applyAlignment="0" applyProtection="0"/>
    <xf numFmtId="0" fontId="6" fillId="34" borderId="0" applyNumberFormat="0" applyBorder="0" applyAlignment="0" applyProtection="0"/>
    <xf numFmtId="0" fontId="32" fillId="0" borderId="0">
      <alignment vertical="top"/>
    </xf>
    <xf numFmtId="0" fontId="6" fillId="37" borderId="0" applyNumberFormat="0" applyBorder="0" applyAlignment="0" applyProtection="0"/>
    <xf numFmtId="0" fontId="6" fillId="38" borderId="0" applyNumberFormat="0" applyBorder="0" applyAlignment="0" applyProtection="0"/>
    <xf numFmtId="0" fontId="32" fillId="0" borderId="0">
      <alignment vertical="top"/>
    </xf>
    <xf numFmtId="0" fontId="32" fillId="0" borderId="0">
      <alignment vertical="top"/>
    </xf>
    <xf numFmtId="0" fontId="32" fillId="0" borderId="0">
      <alignment vertical="top"/>
    </xf>
    <xf numFmtId="0" fontId="32" fillId="0" borderId="0">
      <alignment vertical="top"/>
    </xf>
    <xf numFmtId="0" fontId="32" fillId="0" borderId="0">
      <alignment vertical="top"/>
    </xf>
    <xf numFmtId="0" fontId="32" fillId="0" borderId="0">
      <alignment vertical="top"/>
    </xf>
    <xf numFmtId="0" fontId="32" fillId="0" borderId="0">
      <alignment vertical="top"/>
    </xf>
    <xf numFmtId="43" fontId="32" fillId="0" borderId="0" applyFont="0" applyFill="0" applyBorder="0" applyAlignment="0" applyProtection="0">
      <alignment vertical="top"/>
    </xf>
    <xf numFmtId="43" fontId="32" fillId="0" borderId="0" applyFont="0" applyFill="0" applyBorder="0" applyAlignment="0" applyProtection="0">
      <alignment vertical="top"/>
    </xf>
    <xf numFmtId="43" fontId="32" fillId="0" borderId="0" applyFont="0" applyFill="0" applyBorder="0" applyAlignment="0" applyProtection="0">
      <alignment vertical="top"/>
    </xf>
    <xf numFmtId="43" fontId="32" fillId="0" borderId="0" applyFont="0" applyFill="0" applyBorder="0" applyAlignment="0" applyProtection="0">
      <alignment vertical="top"/>
    </xf>
    <xf numFmtId="43" fontId="32" fillId="0" borderId="0" applyFont="0" applyFill="0" applyBorder="0" applyAlignment="0" applyProtection="0">
      <alignment vertical="top"/>
    </xf>
    <xf numFmtId="43" fontId="32" fillId="0" borderId="0" applyFont="0" applyFill="0" applyBorder="0" applyAlignment="0" applyProtection="0">
      <alignment vertical="top"/>
    </xf>
    <xf numFmtId="43" fontId="32" fillId="0" borderId="0" applyFont="0" applyFill="0" applyBorder="0" applyAlignment="0" applyProtection="0">
      <alignment vertical="top"/>
    </xf>
    <xf numFmtId="43" fontId="32" fillId="0" borderId="0" applyFont="0" applyFill="0" applyBorder="0" applyAlignment="0" applyProtection="0">
      <alignment vertical="top"/>
    </xf>
    <xf numFmtId="43" fontId="32" fillId="0" borderId="0" applyFont="0" applyFill="0" applyBorder="0" applyAlignment="0" applyProtection="0">
      <alignment vertical="top"/>
    </xf>
    <xf numFmtId="43" fontId="32" fillId="0" borderId="0" applyFont="0" applyFill="0" applyBorder="0" applyAlignment="0" applyProtection="0">
      <alignment vertical="top"/>
    </xf>
    <xf numFmtId="43" fontId="32" fillId="0" borderId="0" applyFont="0" applyFill="0" applyBorder="0" applyAlignment="0" applyProtection="0">
      <alignment vertical="top"/>
    </xf>
    <xf numFmtId="43" fontId="32" fillId="0" borderId="0" applyFont="0" applyFill="0" applyBorder="0" applyAlignment="0" applyProtection="0">
      <alignment vertical="top"/>
    </xf>
    <xf numFmtId="43" fontId="32" fillId="0" borderId="0" applyFont="0" applyFill="0" applyBorder="0" applyAlignment="0" applyProtection="0">
      <alignment vertical="top"/>
    </xf>
    <xf numFmtId="43" fontId="32" fillId="0" borderId="0" applyFont="0" applyFill="0" applyBorder="0" applyAlignment="0" applyProtection="0">
      <alignment vertical="top"/>
    </xf>
    <xf numFmtId="0" fontId="6" fillId="15" borderId="22" applyNumberFormat="0" applyFont="0" applyAlignment="0" applyProtection="0"/>
    <xf numFmtId="0" fontId="6" fillId="15" borderId="22" applyNumberFormat="0" applyFont="0" applyAlignment="0" applyProtection="0"/>
    <xf numFmtId="0" fontId="6" fillId="15" borderId="22" applyNumberFormat="0" applyFont="0" applyAlignment="0" applyProtection="0"/>
    <xf numFmtId="0" fontId="6" fillId="0" borderId="0"/>
    <xf numFmtId="0" fontId="6" fillId="0" borderId="0"/>
    <xf numFmtId="0" fontId="6" fillId="0" borderId="0"/>
    <xf numFmtId="0" fontId="6" fillId="0" borderId="0"/>
    <xf numFmtId="0" fontId="6" fillId="15" borderId="22" applyNumberFormat="0" applyFont="0" applyAlignment="0" applyProtection="0"/>
    <xf numFmtId="0" fontId="6" fillId="18"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21" borderId="0" applyNumberFormat="0" applyBorder="0" applyAlignment="0" applyProtection="0"/>
    <xf numFmtId="0" fontId="6" fillId="22" borderId="0" applyNumberFormat="0" applyBorder="0" applyAlignment="0" applyProtection="0"/>
    <xf numFmtId="0" fontId="6" fillId="15" borderId="22" applyNumberFormat="0" applyFont="0" applyAlignment="0" applyProtection="0"/>
    <xf numFmtId="0" fontId="6" fillId="25" borderId="0" applyNumberFormat="0" applyBorder="0" applyAlignment="0" applyProtection="0"/>
    <xf numFmtId="0" fontId="6" fillId="26" borderId="0" applyNumberFormat="0" applyBorder="0" applyAlignment="0" applyProtection="0"/>
    <xf numFmtId="0" fontId="6" fillId="22" borderId="0" applyNumberFormat="0" applyBorder="0" applyAlignment="0" applyProtection="0"/>
    <xf numFmtId="0" fontId="6" fillId="0" borderId="0"/>
    <xf numFmtId="0" fontId="6" fillId="29" borderId="0" applyNumberFormat="0" applyBorder="0" applyAlignment="0" applyProtection="0"/>
    <xf numFmtId="0" fontId="6" fillId="30" borderId="0" applyNumberFormat="0" applyBorder="0" applyAlignment="0" applyProtection="0"/>
    <xf numFmtId="0" fontId="6" fillId="21" borderId="0" applyNumberFormat="0" applyBorder="0" applyAlignment="0" applyProtection="0"/>
    <xf numFmtId="0" fontId="6" fillId="33" borderId="0" applyNumberFormat="0" applyBorder="0" applyAlignment="0" applyProtection="0"/>
    <xf numFmtId="0" fontId="6" fillId="34" borderId="0" applyNumberFormat="0" applyBorder="0" applyAlignment="0" applyProtection="0"/>
    <xf numFmtId="0" fontId="6" fillId="18" borderId="0" applyNumberFormat="0" applyBorder="0" applyAlignment="0" applyProtection="0"/>
    <xf numFmtId="0" fontId="6" fillId="15" borderId="22" applyNumberFormat="0" applyFont="0" applyAlignment="0" applyProtection="0"/>
    <xf numFmtId="0" fontId="6" fillId="37" borderId="0" applyNumberFormat="0" applyBorder="0" applyAlignment="0" applyProtection="0"/>
    <xf numFmtId="0" fontId="6" fillId="38" borderId="0" applyNumberFormat="0" applyBorder="0" applyAlignment="0" applyProtection="0"/>
    <xf numFmtId="0" fontId="6" fillId="25" borderId="0" applyNumberFormat="0" applyBorder="0" applyAlignment="0" applyProtection="0"/>
    <xf numFmtId="0" fontId="6" fillId="25" borderId="0" applyNumberFormat="0" applyBorder="0" applyAlignment="0" applyProtection="0"/>
    <xf numFmtId="0" fontId="6" fillId="26" borderId="0" applyNumberFormat="0" applyBorder="0" applyAlignment="0" applyProtection="0"/>
    <xf numFmtId="0" fontId="6" fillId="22" borderId="0" applyNumberFormat="0" applyBorder="0" applyAlignment="0" applyProtection="0"/>
    <xf numFmtId="0" fontId="6" fillId="17" borderId="0" applyNumberFormat="0" applyBorder="0" applyAlignment="0" applyProtection="0"/>
    <xf numFmtId="0" fontId="6" fillId="29" borderId="0" applyNumberFormat="0" applyBorder="0" applyAlignment="0" applyProtection="0"/>
    <xf numFmtId="0" fontId="6" fillId="30" borderId="0" applyNumberFormat="0" applyBorder="0" applyAlignment="0" applyProtection="0"/>
    <xf numFmtId="0" fontId="6" fillId="22" borderId="0" applyNumberFormat="0" applyBorder="0" applyAlignment="0" applyProtection="0"/>
    <xf numFmtId="0" fontId="6" fillId="33" borderId="0" applyNumberFormat="0" applyBorder="0" applyAlignment="0" applyProtection="0"/>
    <xf numFmtId="0" fontId="6" fillId="34" borderId="0" applyNumberFormat="0" applyBorder="0" applyAlignment="0" applyProtection="0"/>
    <xf numFmtId="0" fontId="6" fillId="21" borderId="0" applyNumberFormat="0" applyBorder="0" applyAlignment="0" applyProtection="0"/>
    <xf numFmtId="0" fontId="6" fillId="15" borderId="22" applyNumberFormat="0" applyFont="0" applyAlignment="0" applyProtection="0"/>
    <xf numFmtId="0" fontId="6" fillId="37" borderId="0" applyNumberFormat="0" applyBorder="0" applyAlignment="0" applyProtection="0"/>
    <xf numFmtId="0" fontId="6" fillId="38" borderId="0" applyNumberFormat="0" applyBorder="0" applyAlignment="0" applyProtection="0"/>
    <xf numFmtId="0" fontId="6" fillId="21" borderId="0" applyNumberFormat="0" applyBorder="0" applyAlignment="0" applyProtection="0"/>
    <xf numFmtId="0" fontId="6" fillId="26" borderId="0" applyNumberFormat="0" applyBorder="0" applyAlignment="0" applyProtection="0"/>
    <xf numFmtId="0" fontId="6" fillId="21" borderId="0" applyNumberFormat="0" applyBorder="0" applyAlignment="0" applyProtection="0"/>
    <xf numFmtId="0" fontId="6" fillId="29" borderId="0" applyNumberFormat="0" applyBorder="0" applyAlignment="0" applyProtection="0"/>
    <xf numFmtId="0" fontId="6" fillId="30" borderId="0" applyNumberFormat="0" applyBorder="0" applyAlignment="0" applyProtection="0"/>
    <xf numFmtId="0" fontId="6" fillId="18" borderId="0" applyNumberFormat="0" applyBorder="0" applyAlignment="0" applyProtection="0"/>
    <xf numFmtId="0" fontId="6" fillId="15" borderId="22" applyNumberFormat="0" applyFont="0" applyAlignment="0" applyProtection="0"/>
    <xf numFmtId="0" fontId="6" fillId="33" borderId="0" applyNumberFormat="0" applyBorder="0" applyAlignment="0" applyProtection="0"/>
    <xf numFmtId="0" fontId="6" fillId="34" borderId="0" applyNumberFormat="0" applyBorder="0" applyAlignment="0" applyProtection="0"/>
    <xf numFmtId="0" fontId="6" fillId="25" borderId="0" applyNumberFormat="0" applyBorder="0" applyAlignment="0" applyProtection="0"/>
    <xf numFmtId="0" fontId="6" fillId="0" borderId="0"/>
    <xf numFmtId="0" fontId="6" fillId="37" borderId="0" applyNumberFormat="0" applyBorder="0" applyAlignment="0" applyProtection="0"/>
    <xf numFmtId="0" fontId="6" fillId="38" borderId="0" applyNumberFormat="0" applyBorder="0" applyAlignment="0" applyProtection="0"/>
    <xf numFmtId="0" fontId="6" fillId="18" borderId="0" applyNumberFormat="0" applyBorder="0" applyAlignment="0" applyProtection="0"/>
    <xf numFmtId="0" fontId="6" fillId="17" borderId="0" applyNumberFormat="0" applyBorder="0" applyAlignment="0" applyProtection="0"/>
    <xf numFmtId="0" fontId="6" fillId="25" borderId="0" applyNumberFormat="0" applyBorder="0" applyAlignment="0" applyProtection="0"/>
    <xf numFmtId="0" fontId="6" fillId="26" borderId="0" applyNumberFormat="0" applyBorder="0" applyAlignment="0" applyProtection="0"/>
    <xf numFmtId="0" fontId="6" fillId="18" borderId="0" applyNumberFormat="0" applyBorder="0" applyAlignment="0" applyProtection="0"/>
    <xf numFmtId="0" fontId="6" fillId="29" borderId="0" applyNumberFormat="0" applyBorder="0" applyAlignment="0" applyProtection="0"/>
    <xf numFmtId="0" fontId="6" fillId="30" borderId="0" applyNumberFormat="0" applyBorder="0" applyAlignment="0" applyProtection="0"/>
    <xf numFmtId="0" fontId="6" fillId="22" borderId="0" applyNumberFormat="0" applyBorder="0" applyAlignment="0" applyProtection="0"/>
    <xf numFmtId="0" fontId="6" fillId="33" borderId="0" applyNumberFormat="0" applyBorder="0" applyAlignment="0" applyProtection="0"/>
    <xf numFmtId="0" fontId="6" fillId="34" borderId="0" applyNumberFormat="0" applyBorder="0" applyAlignment="0" applyProtection="0"/>
    <xf numFmtId="0" fontId="6" fillId="21" borderId="0" applyNumberFormat="0" applyBorder="0" applyAlignment="0" applyProtection="0"/>
    <xf numFmtId="0" fontId="6" fillId="37" borderId="0" applyNumberFormat="0" applyBorder="0" applyAlignment="0" applyProtection="0"/>
    <xf numFmtId="0" fontId="6" fillId="38" borderId="0" applyNumberFormat="0" applyBorder="0" applyAlignment="0" applyProtection="0"/>
    <xf numFmtId="0" fontId="6" fillId="15" borderId="22" applyNumberFormat="0" applyFont="0" applyAlignment="0" applyProtection="0"/>
    <xf numFmtId="0" fontId="6" fillId="26" borderId="0" applyNumberFormat="0" applyBorder="0" applyAlignment="0" applyProtection="0"/>
    <xf numFmtId="0" fontId="6" fillId="25" borderId="0" applyNumberFormat="0" applyBorder="0" applyAlignment="0" applyProtection="0"/>
    <xf numFmtId="0" fontId="6" fillId="29" borderId="0" applyNumberFormat="0" applyBorder="0" applyAlignment="0" applyProtection="0"/>
    <xf numFmtId="0" fontId="6" fillId="30" borderId="0" applyNumberFormat="0" applyBorder="0" applyAlignment="0" applyProtection="0"/>
    <xf numFmtId="0" fontId="6" fillId="18" borderId="0" applyNumberFormat="0" applyBorder="0" applyAlignment="0" applyProtection="0"/>
    <xf numFmtId="0" fontId="6" fillId="33" borderId="0" applyNumberFormat="0" applyBorder="0" applyAlignment="0" applyProtection="0"/>
    <xf numFmtId="0" fontId="6" fillId="34" borderId="0" applyNumberFormat="0" applyBorder="0" applyAlignment="0" applyProtection="0"/>
    <xf numFmtId="0" fontId="6" fillId="17" borderId="0" applyNumberFormat="0" applyBorder="0" applyAlignment="0" applyProtection="0"/>
    <xf numFmtId="0" fontId="6" fillId="15" borderId="22" applyNumberFormat="0" applyFont="0" applyAlignment="0" applyProtection="0"/>
    <xf numFmtId="0" fontId="6" fillId="37" borderId="0" applyNumberFormat="0" applyBorder="0" applyAlignment="0" applyProtection="0"/>
    <xf numFmtId="0" fontId="6" fillId="38" borderId="0" applyNumberFormat="0" applyBorder="0" applyAlignment="0" applyProtection="0"/>
    <xf numFmtId="0" fontId="6" fillId="25" borderId="0" applyNumberFormat="0" applyBorder="0" applyAlignment="0" applyProtection="0"/>
    <xf numFmtId="0" fontId="6" fillId="22"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25" borderId="0" applyNumberFormat="0" applyBorder="0" applyAlignment="0" applyProtection="0"/>
    <xf numFmtId="0" fontId="6" fillId="26" borderId="0" applyNumberFormat="0" applyBorder="0" applyAlignment="0" applyProtection="0"/>
    <xf numFmtId="0" fontId="6" fillId="17" borderId="0" applyNumberFormat="0" applyBorder="0" applyAlignment="0" applyProtection="0"/>
    <xf numFmtId="0" fontId="6" fillId="25" borderId="0" applyNumberFormat="0" applyBorder="0" applyAlignment="0" applyProtection="0"/>
    <xf numFmtId="0" fontId="6" fillId="29" borderId="0" applyNumberFormat="0" applyBorder="0" applyAlignment="0" applyProtection="0"/>
    <xf numFmtId="0" fontId="6" fillId="30" borderId="0" applyNumberFormat="0" applyBorder="0" applyAlignment="0" applyProtection="0"/>
    <xf numFmtId="0" fontId="6" fillId="22" borderId="0" applyNumberFormat="0" applyBorder="0" applyAlignment="0" applyProtection="0"/>
    <xf numFmtId="0" fontId="6" fillId="33" borderId="0" applyNumberFormat="0" applyBorder="0" applyAlignment="0" applyProtection="0"/>
    <xf numFmtId="0" fontId="6" fillId="34" borderId="0" applyNumberFormat="0" applyBorder="0" applyAlignment="0" applyProtection="0"/>
    <xf numFmtId="0" fontId="6" fillId="21" borderId="0" applyNumberFormat="0" applyBorder="0" applyAlignment="0" applyProtection="0"/>
    <xf numFmtId="0" fontId="6" fillId="37" borderId="0" applyNumberFormat="0" applyBorder="0" applyAlignment="0" applyProtection="0"/>
    <xf numFmtId="0" fontId="6" fillId="38" borderId="0" applyNumberFormat="0" applyBorder="0" applyAlignment="0" applyProtection="0"/>
    <xf numFmtId="0" fontId="6" fillId="18" borderId="0" applyNumberFormat="0" applyBorder="0" applyAlignment="0" applyProtection="0"/>
    <xf numFmtId="0" fontId="6" fillId="26" borderId="0" applyNumberFormat="0" applyBorder="0" applyAlignment="0" applyProtection="0"/>
    <xf numFmtId="0" fontId="6" fillId="17" borderId="0" applyNumberFormat="0" applyBorder="0" applyAlignment="0" applyProtection="0"/>
    <xf numFmtId="0" fontId="6" fillId="25" borderId="0" applyNumberFormat="0" applyBorder="0" applyAlignment="0" applyProtection="0"/>
    <xf numFmtId="0" fontId="6" fillId="29" borderId="0" applyNumberFormat="0" applyBorder="0" applyAlignment="0" applyProtection="0"/>
    <xf numFmtId="0" fontId="6" fillId="30" borderId="0" applyNumberFormat="0" applyBorder="0" applyAlignment="0" applyProtection="0"/>
    <xf numFmtId="0" fontId="6" fillId="22" borderId="0" applyNumberFormat="0" applyBorder="0" applyAlignment="0" applyProtection="0"/>
    <xf numFmtId="0" fontId="6" fillId="33" borderId="0" applyNumberFormat="0" applyBorder="0" applyAlignment="0" applyProtection="0"/>
    <xf numFmtId="0" fontId="6" fillId="34" borderId="0" applyNumberFormat="0" applyBorder="0" applyAlignment="0" applyProtection="0"/>
    <xf numFmtId="0" fontId="6" fillId="21" borderId="0" applyNumberFormat="0" applyBorder="0" applyAlignment="0" applyProtection="0"/>
    <xf numFmtId="0" fontId="6" fillId="37" borderId="0" applyNumberFormat="0" applyBorder="0" applyAlignment="0" applyProtection="0"/>
    <xf numFmtId="0" fontId="6" fillId="38" borderId="0" applyNumberFormat="0" applyBorder="0" applyAlignment="0" applyProtection="0"/>
    <xf numFmtId="0" fontId="6" fillId="18" borderId="0" applyNumberFormat="0" applyBorder="0" applyAlignment="0" applyProtection="0"/>
    <xf numFmtId="0" fontId="6" fillId="26" borderId="0" applyNumberFormat="0" applyBorder="0" applyAlignment="0" applyProtection="0"/>
    <xf numFmtId="0" fontId="6" fillId="29" borderId="0" applyNumberFormat="0" applyBorder="0" applyAlignment="0" applyProtection="0"/>
    <xf numFmtId="0" fontId="6" fillId="30" borderId="0" applyNumberFormat="0" applyBorder="0" applyAlignment="0" applyProtection="0"/>
    <xf numFmtId="0" fontId="6" fillId="22" borderId="0" applyNumberFormat="0" applyBorder="0" applyAlignment="0" applyProtection="0"/>
    <xf numFmtId="0" fontId="6" fillId="33" borderId="0" applyNumberFormat="0" applyBorder="0" applyAlignment="0" applyProtection="0"/>
    <xf numFmtId="0" fontId="6" fillId="34" borderId="0" applyNumberFormat="0" applyBorder="0" applyAlignment="0" applyProtection="0"/>
    <xf numFmtId="0" fontId="6" fillId="21" borderId="0" applyNumberFormat="0" applyBorder="0" applyAlignment="0" applyProtection="0"/>
    <xf numFmtId="0" fontId="6" fillId="37" borderId="0" applyNumberFormat="0" applyBorder="0" applyAlignment="0" applyProtection="0"/>
    <xf numFmtId="0" fontId="6" fillId="38" borderId="0" applyNumberFormat="0" applyBorder="0" applyAlignment="0" applyProtection="0"/>
    <xf numFmtId="0" fontId="6" fillId="18" borderId="0" applyNumberFormat="0" applyBorder="0" applyAlignment="0" applyProtection="0"/>
    <xf numFmtId="0" fontId="6" fillId="26" borderId="0" applyNumberFormat="0" applyBorder="0" applyAlignment="0" applyProtection="0"/>
    <xf numFmtId="0" fontId="6" fillId="29" borderId="0" applyNumberFormat="0" applyBorder="0" applyAlignment="0" applyProtection="0"/>
    <xf numFmtId="0" fontId="6" fillId="30" borderId="0" applyNumberFormat="0" applyBorder="0" applyAlignment="0" applyProtection="0"/>
    <xf numFmtId="0" fontId="6" fillId="22" borderId="0" applyNumberFormat="0" applyBorder="0" applyAlignment="0" applyProtection="0"/>
    <xf numFmtId="0" fontId="6" fillId="33" borderId="0" applyNumberFormat="0" applyBorder="0" applyAlignment="0" applyProtection="0"/>
    <xf numFmtId="0" fontId="6" fillId="34" borderId="0" applyNumberFormat="0" applyBorder="0" applyAlignment="0" applyProtection="0"/>
    <xf numFmtId="0" fontId="6" fillId="21" borderId="0" applyNumberFormat="0" applyBorder="0" applyAlignment="0" applyProtection="0"/>
    <xf numFmtId="0" fontId="6" fillId="37" borderId="0" applyNumberFormat="0" applyBorder="0" applyAlignment="0" applyProtection="0"/>
    <xf numFmtId="0" fontId="6" fillId="38" borderId="0" applyNumberFormat="0" applyBorder="0" applyAlignment="0" applyProtection="0"/>
    <xf numFmtId="0" fontId="6" fillId="26" borderId="0" applyNumberFormat="0" applyBorder="0" applyAlignment="0" applyProtection="0"/>
    <xf numFmtId="0" fontId="6" fillId="29" borderId="0" applyNumberFormat="0" applyBorder="0" applyAlignment="0" applyProtection="0"/>
    <xf numFmtId="0" fontId="6" fillId="30" borderId="0" applyNumberFormat="0" applyBorder="0" applyAlignment="0" applyProtection="0"/>
    <xf numFmtId="0" fontId="6" fillId="33" borderId="0" applyNumberFormat="0" applyBorder="0" applyAlignment="0" applyProtection="0"/>
    <xf numFmtId="0" fontId="6" fillId="34" borderId="0" applyNumberFormat="0" applyBorder="0" applyAlignment="0" applyProtection="0"/>
    <xf numFmtId="0" fontId="6" fillId="37" borderId="0" applyNumberFormat="0" applyBorder="0" applyAlignment="0" applyProtection="0"/>
    <xf numFmtId="0" fontId="6" fillId="38" borderId="0" applyNumberFormat="0" applyBorder="0" applyAlignment="0" applyProtection="0"/>
    <xf numFmtId="0" fontId="5" fillId="0" borderId="0"/>
    <xf numFmtId="43" fontId="5" fillId="0" borderId="0" applyFont="0" applyFill="0" applyBorder="0" applyAlignment="0" applyProtection="0"/>
    <xf numFmtId="0" fontId="5" fillId="15" borderId="22" applyNumberFormat="0" applyFont="0" applyAlignment="0" applyProtection="0"/>
    <xf numFmtId="0" fontId="5" fillId="17" borderId="0" applyNumberFormat="0" applyBorder="0" applyAlignment="0" applyProtection="0"/>
    <xf numFmtId="0" fontId="5" fillId="18"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5" fillId="37" borderId="0" applyNumberFormat="0" applyBorder="0" applyAlignment="0" applyProtection="0"/>
    <xf numFmtId="0" fontId="5" fillId="38" borderId="0" applyNumberFormat="0" applyBorder="0" applyAlignment="0" applyProtection="0"/>
    <xf numFmtId="0" fontId="52" fillId="0" borderId="0"/>
    <xf numFmtId="0" fontId="56" fillId="0" borderId="0">
      <alignment vertical="top"/>
    </xf>
    <xf numFmtId="43" fontId="32" fillId="0" borderId="0" applyFont="0" applyFill="0" applyBorder="0" applyAlignment="0" applyProtection="0">
      <alignment vertical="top"/>
    </xf>
    <xf numFmtId="0" fontId="56" fillId="0" borderId="0">
      <alignment vertical="top"/>
    </xf>
    <xf numFmtId="43" fontId="32" fillId="0" borderId="0" applyFont="0" applyFill="0" applyBorder="0" applyAlignment="0" applyProtection="0">
      <alignment vertical="top"/>
    </xf>
    <xf numFmtId="43" fontId="32" fillId="0" borderId="0" applyFont="0" applyFill="0" applyBorder="0" applyAlignment="0" applyProtection="0">
      <alignment vertical="top"/>
    </xf>
    <xf numFmtId="0" fontId="56" fillId="0" borderId="0">
      <alignment vertical="top"/>
    </xf>
    <xf numFmtId="43" fontId="32" fillId="0" borderId="0" applyFont="0" applyFill="0" applyBorder="0" applyAlignment="0" applyProtection="0">
      <alignment vertical="top"/>
    </xf>
    <xf numFmtId="0" fontId="56" fillId="0" borderId="0">
      <alignment vertical="top"/>
    </xf>
    <xf numFmtId="43" fontId="32" fillId="0" borderId="0" applyFont="0" applyFill="0" applyBorder="0" applyAlignment="0" applyProtection="0">
      <alignment vertical="top"/>
    </xf>
    <xf numFmtId="43" fontId="32" fillId="0" borderId="0" applyFont="0" applyFill="0" applyBorder="0" applyAlignment="0" applyProtection="0">
      <alignment vertical="top"/>
    </xf>
    <xf numFmtId="0" fontId="32" fillId="0" borderId="0">
      <alignment vertical="top"/>
    </xf>
    <xf numFmtId="0" fontId="4" fillId="0" borderId="0"/>
    <xf numFmtId="0" fontId="4" fillId="0" borderId="0"/>
    <xf numFmtId="0" fontId="4" fillId="15" borderId="22" applyNumberFormat="0" applyFont="0" applyAlignment="0" applyProtection="0"/>
    <xf numFmtId="0" fontId="4" fillId="0" borderId="0"/>
    <xf numFmtId="0" fontId="4" fillId="15" borderId="22" applyNumberFormat="0" applyFont="0" applyAlignment="0" applyProtection="0"/>
    <xf numFmtId="0" fontId="4" fillId="15" borderId="22" applyNumberFormat="0" applyFont="0" applyAlignment="0" applyProtection="0"/>
    <xf numFmtId="0" fontId="4" fillId="15" borderId="22" applyNumberFormat="0" applyFont="0" applyAlignment="0" applyProtection="0"/>
    <xf numFmtId="0" fontId="4" fillId="0" borderId="0"/>
    <xf numFmtId="0" fontId="4" fillId="0" borderId="0"/>
    <xf numFmtId="0" fontId="4" fillId="18"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17"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2"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21"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18" borderId="0" applyNumberFormat="0" applyBorder="0" applyAlignment="0" applyProtection="0"/>
    <xf numFmtId="0" fontId="4" fillId="15" borderId="22" applyNumberFormat="0" applyFont="0" applyAlignment="0" applyProtection="0"/>
    <xf numFmtId="0" fontId="4" fillId="37" borderId="0" applyNumberFormat="0" applyBorder="0" applyAlignment="0" applyProtection="0"/>
    <xf numFmtId="0" fontId="4" fillId="38"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15" borderId="22" applyNumberFormat="0" applyFont="0" applyAlignment="0" applyProtection="0"/>
    <xf numFmtId="0" fontId="4" fillId="21"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22"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21" borderId="0" applyNumberFormat="0" applyBorder="0" applyAlignment="0" applyProtection="0"/>
    <xf numFmtId="0" fontId="4" fillId="37" borderId="0" applyNumberFormat="0" applyBorder="0" applyAlignment="0" applyProtection="0"/>
    <xf numFmtId="0" fontId="4" fillId="38" borderId="0" applyNumberFormat="0" applyBorder="0" applyAlignment="0" applyProtection="0"/>
    <xf numFmtId="0" fontId="4" fillId="18" borderId="0" applyNumberFormat="0" applyBorder="0" applyAlignment="0" applyProtection="0"/>
    <xf numFmtId="0" fontId="4" fillId="26" borderId="0" applyNumberFormat="0" applyBorder="0" applyAlignment="0" applyProtection="0"/>
    <xf numFmtId="0" fontId="4" fillId="18"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22"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21" borderId="0" applyNumberFormat="0" applyBorder="0" applyAlignment="0" applyProtection="0"/>
    <xf numFmtId="0" fontId="4" fillId="37" borderId="0" applyNumberFormat="0" applyBorder="0" applyAlignment="0" applyProtection="0"/>
    <xf numFmtId="0" fontId="4" fillId="38" borderId="0" applyNumberFormat="0" applyBorder="0" applyAlignment="0" applyProtection="0"/>
    <xf numFmtId="0" fontId="4" fillId="26" borderId="0" applyNumberFormat="0" applyBorder="0" applyAlignment="0" applyProtection="0"/>
    <xf numFmtId="0" fontId="4" fillId="25" borderId="0" applyNumberFormat="0" applyBorder="0" applyAlignment="0" applyProtection="0"/>
    <xf numFmtId="0" fontId="4" fillId="0" borderId="0"/>
    <xf numFmtId="0" fontId="4" fillId="29" borderId="0" applyNumberFormat="0" applyBorder="0" applyAlignment="0" applyProtection="0"/>
    <xf numFmtId="0" fontId="4" fillId="30" borderId="0" applyNumberFormat="0" applyBorder="0" applyAlignment="0" applyProtection="0"/>
    <xf numFmtId="0" fontId="4" fillId="18"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17" borderId="0" applyNumberFormat="0" applyBorder="0" applyAlignment="0" applyProtection="0"/>
    <xf numFmtId="0" fontId="4" fillId="37" borderId="0" applyNumberFormat="0" applyBorder="0" applyAlignment="0" applyProtection="0"/>
    <xf numFmtId="0" fontId="4" fillId="38" borderId="0" applyNumberFormat="0" applyBorder="0" applyAlignment="0" applyProtection="0"/>
    <xf numFmtId="0" fontId="4" fillId="22" borderId="0" applyNumberFormat="0" applyBorder="0" applyAlignment="0" applyProtection="0"/>
    <xf numFmtId="0" fontId="4" fillId="17"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22"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21" borderId="0" applyNumberFormat="0" applyBorder="0" applyAlignment="0" applyProtection="0"/>
    <xf numFmtId="0" fontId="4" fillId="37" borderId="0" applyNumberFormat="0" applyBorder="0" applyAlignment="0" applyProtection="0"/>
    <xf numFmtId="0" fontId="4" fillId="38"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37" borderId="0" applyNumberFormat="0" applyBorder="0" applyAlignment="0" applyProtection="0"/>
    <xf numFmtId="0" fontId="4" fillId="38" borderId="0" applyNumberFormat="0" applyBorder="0" applyAlignment="0" applyProtection="0"/>
    <xf numFmtId="0" fontId="9" fillId="0" borderId="0"/>
    <xf numFmtId="0" fontId="3" fillId="17" borderId="0" applyNumberFormat="0" applyBorder="0" applyAlignment="0" applyProtection="0"/>
    <xf numFmtId="0" fontId="3" fillId="18"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37" borderId="0" applyNumberFormat="0" applyBorder="0" applyAlignment="0" applyProtection="0"/>
    <xf numFmtId="0" fontId="3" fillId="38" borderId="0" applyNumberFormat="0" applyBorder="0" applyAlignment="0" applyProtection="0"/>
    <xf numFmtId="43" fontId="3" fillId="0" borderId="0" applyFont="0" applyFill="0" applyBorder="0" applyAlignment="0" applyProtection="0"/>
    <xf numFmtId="0" fontId="3" fillId="0" borderId="0"/>
    <xf numFmtId="0" fontId="3" fillId="15" borderId="22" applyNumberFormat="0" applyFont="0" applyAlignment="0" applyProtection="0"/>
    <xf numFmtId="43" fontId="3" fillId="0" borderId="0" applyFont="0" applyFill="0" applyBorder="0" applyAlignment="0" applyProtection="0"/>
    <xf numFmtId="0" fontId="3" fillId="15" borderId="22" applyNumberFormat="0" applyFont="0" applyAlignment="0" applyProtection="0"/>
    <xf numFmtId="43" fontId="3" fillId="0" borderId="0" applyFont="0" applyFill="0" applyBorder="0" applyAlignment="0" applyProtection="0"/>
    <xf numFmtId="0" fontId="3" fillId="15" borderId="22" applyNumberFormat="0" applyFont="0" applyAlignment="0" applyProtection="0"/>
    <xf numFmtId="0" fontId="3" fillId="0" borderId="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15" borderId="22" applyNumberFormat="0" applyFont="0" applyAlignment="0" applyProtection="0"/>
    <xf numFmtId="0" fontId="3" fillId="15" borderId="22" applyNumberFormat="0" applyFont="0" applyAlignment="0" applyProtection="0"/>
    <xf numFmtId="0" fontId="3" fillId="0" borderId="0"/>
    <xf numFmtId="0" fontId="3" fillId="15" borderId="22" applyNumberFormat="0" applyFont="0" applyAlignment="0" applyProtection="0"/>
    <xf numFmtId="0" fontId="3" fillId="15" borderId="22" applyNumberFormat="0" applyFont="0" applyAlignment="0" applyProtection="0"/>
    <xf numFmtId="43" fontId="3" fillId="0" borderId="0" applyFont="0" applyFill="0" applyBorder="0" applyAlignment="0" applyProtection="0"/>
    <xf numFmtId="0" fontId="3" fillId="15" borderId="22" applyNumberFormat="0" applyFont="0" applyAlignment="0" applyProtection="0"/>
    <xf numFmtId="0" fontId="3" fillId="15" borderId="22" applyNumberFormat="0" applyFont="0" applyAlignment="0" applyProtection="0"/>
    <xf numFmtId="0" fontId="3" fillId="0" borderId="0"/>
    <xf numFmtId="0" fontId="3" fillId="15" borderId="22" applyNumberFormat="0" applyFont="0" applyAlignment="0" applyProtection="0"/>
    <xf numFmtId="0" fontId="3" fillId="15" borderId="22" applyNumberFormat="0" applyFont="0" applyAlignment="0" applyProtection="0"/>
    <xf numFmtId="0" fontId="3" fillId="0" borderId="0"/>
    <xf numFmtId="43" fontId="3" fillId="0" borderId="0" applyFont="0" applyFill="0" applyBorder="0" applyAlignment="0" applyProtection="0"/>
    <xf numFmtId="0" fontId="3" fillId="15" borderId="22" applyNumberFormat="0" applyFont="0" applyAlignment="0" applyProtection="0"/>
    <xf numFmtId="0" fontId="3" fillId="17" borderId="0" applyNumberFormat="0" applyBorder="0" applyAlignment="0" applyProtection="0"/>
    <xf numFmtId="0" fontId="3" fillId="18"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37" borderId="0" applyNumberFormat="0" applyBorder="0" applyAlignment="0" applyProtection="0"/>
    <xf numFmtId="0" fontId="3" fillId="38" borderId="0" applyNumberFormat="0" applyBorder="0" applyAlignment="0" applyProtection="0"/>
    <xf numFmtId="0" fontId="32" fillId="0" borderId="0">
      <alignment vertical="top"/>
    </xf>
    <xf numFmtId="43" fontId="32" fillId="0" borderId="0" applyFont="0" applyFill="0" applyBorder="0" applyAlignment="0" applyProtection="0">
      <alignment vertical="top"/>
    </xf>
    <xf numFmtId="43" fontId="32" fillId="0" borderId="0" applyFont="0" applyFill="0" applyBorder="0" applyAlignment="0" applyProtection="0">
      <alignment vertical="top"/>
    </xf>
    <xf numFmtId="43" fontId="32" fillId="0" borderId="0" applyFont="0" applyFill="0" applyBorder="0" applyAlignment="0" applyProtection="0">
      <alignment vertical="top"/>
    </xf>
    <xf numFmtId="0" fontId="3" fillId="15" borderId="22" applyNumberFormat="0" applyFont="0" applyAlignment="0" applyProtection="0"/>
    <xf numFmtId="0" fontId="3" fillId="18"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7"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3" fillId="18"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3" fillId="22" borderId="0" applyNumberFormat="0" applyBorder="0" applyAlignment="0" applyProtection="0"/>
    <xf numFmtId="43" fontId="3" fillId="0" borderId="0" applyFont="0" applyFill="0" applyBorder="0" applyAlignment="0" applyProtection="0"/>
    <xf numFmtId="0" fontId="3" fillId="29" borderId="0" applyNumberFormat="0" applyBorder="0" applyAlignment="0" applyProtection="0"/>
    <xf numFmtId="0" fontId="3" fillId="30" borderId="0" applyNumberFormat="0" applyBorder="0" applyAlignment="0" applyProtection="0"/>
    <xf numFmtId="0" fontId="3" fillId="21"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17" borderId="0" applyNumberFormat="0" applyBorder="0" applyAlignment="0" applyProtection="0"/>
    <xf numFmtId="0" fontId="3" fillId="15" borderId="22" applyNumberFormat="0" applyFont="0" applyAlignment="0" applyProtection="0"/>
    <xf numFmtId="0" fontId="3" fillId="37" borderId="0" applyNumberFormat="0" applyBorder="0" applyAlignment="0" applyProtection="0"/>
    <xf numFmtId="0" fontId="3" fillId="38"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3" fillId="22"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3" fillId="21"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15" borderId="22" applyNumberFormat="0" applyFont="0" applyAlignment="0" applyProtection="0"/>
    <xf numFmtId="0" fontId="3" fillId="37" borderId="0" applyNumberFormat="0" applyBorder="0" applyAlignment="0" applyProtection="0"/>
    <xf numFmtId="0" fontId="3" fillId="38"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37" borderId="0" applyNumberFormat="0" applyBorder="0" applyAlignment="0" applyProtection="0"/>
    <xf numFmtId="0" fontId="3" fillId="38" borderId="0" applyNumberFormat="0" applyBorder="0" applyAlignment="0" applyProtection="0"/>
    <xf numFmtId="0" fontId="3" fillId="0" borderId="0"/>
    <xf numFmtId="0" fontId="3" fillId="15" borderId="22" applyNumberFormat="0" applyFont="0" applyAlignment="0" applyProtection="0"/>
    <xf numFmtId="0" fontId="3" fillId="17" borderId="0" applyNumberFormat="0" applyBorder="0" applyAlignment="0" applyProtection="0"/>
    <xf numFmtId="0" fontId="3" fillId="18"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37" borderId="0" applyNumberFormat="0" applyBorder="0" applyAlignment="0" applyProtection="0"/>
    <xf numFmtId="0" fontId="3" fillId="38" borderId="0" applyNumberFormat="0" applyBorder="0" applyAlignment="0" applyProtection="0"/>
    <xf numFmtId="0" fontId="3" fillId="15" borderId="22" applyNumberFormat="0" applyFont="0" applyAlignment="0" applyProtection="0"/>
    <xf numFmtId="0" fontId="3" fillId="15" borderId="22" applyNumberFormat="0" applyFont="0" applyAlignment="0" applyProtection="0"/>
    <xf numFmtId="0" fontId="3" fillId="15" borderId="22" applyNumberFormat="0" applyFont="0" applyAlignment="0" applyProtection="0"/>
    <xf numFmtId="0" fontId="3" fillId="0" borderId="0"/>
    <xf numFmtId="0" fontId="3" fillId="0" borderId="0"/>
    <xf numFmtId="0" fontId="3" fillId="0" borderId="0"/>
    <xf numFmtId="0" fontId="3" fillId="0" borderId="0"/>
    <xf numFmtId="0" fontId="3" fillId="15" borderId="22" applyNumberFormat="0" applyFont="0" applyAlignment="0" applyProtection="0"/>
    <xf numFmtId="0" fontId="3" fillId="18"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3" fillId="15" borderId="22" applyNumberFormat="0" applyFont="0" applyAlignment="0" applyProtection="0"/>
    <xf numFmtId="0" fontId="3" fillId="25" borderId="0" applyNumberFormat="0" applyBorder="0" applyAlignment="0" applyProtection="0"/>
    <xf numFmtId="0" fontId="3" fillId="26" borderId="0" applyNumberFormat="0" applyBorder="0" applyAlignment="0" applyProtection="0"/>
    <xf numFmtId="0" fontId="3" fillId="22" borderId="0" applyNumberFormat="0" applyBorder="0" applyAlignment="0" applyProtection="0"/>
    <xf numFmtId="0" fontId="3" fillId="0" borderId="0"/>
    <xf numFmtId="0" fontId="3" fillId="29" borderId="0" applyNumberFormat="0" applyBorder="0" applyAlignment="0" applyProtection="0"/>
    <xf numFmtId="0" fontId="3" fillId="30" borderId="0" applyNumberFormat="0" applyBorder="0" applyAlignment="0" applyProtection="0"/>
    <xf numFmtId="0" fontId="3" fillId="21"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18" borderId="0" applyNumberFormat="0" applyBorder="0" applyAlignment="0" applyProtection="0"/>
    <xf numFmtId="0" fontId="3" fillId="15" borderId="22" applyNumberFormat="0" applyFont="0" applyAlignment="0" applyProtection="0"/>
    <xf numFmtId="0" fontId="3" fillId="37" borderId="0" applyNumberFormat="0" applyBorder="0" applyAlignment="0" applyProtection="0"/>
    <xf numFmtId="0" fontId="3" fillId="38"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3" fillId="22" borderId="0" applyNumberFormat="0" applyBorder="0" applyAlignment="0" applyProtection="0"/>
    <xf numFmtId="0" fontId="3" fillId="17"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3" fillId="22"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21" borderId="0" applyNumberFormat="0" applyBorder="0" applyAlignment="0" applyProtection="0"/>
    <xf numFmtId="0" fontId="3" fillId="15" borderId="22" applyNumberFormat="0" applyFont="0" applyAlignment="0" applyProtection="0"/>
    <xf numFmtId="0" fontId="3" fillId="37" borderId="0" applyNumberFormat="0" applyBorder="0" applyAlignment="0" applyProtection="0"/>
    <xf numFmtId="0" fontId="3" fillId="38" borderId="0" applyNumberFormat="0" applyBorder="0" applyAlignment="0" applyProtection="0"/>
    <xf numFmtId="0" fontId="3" fillId="21" borderId="0" applyNumberFormat="0" applyBorder="0" applyAlignment="0" applyProtection="0"/>
    <xf numFmtId="0" fontId="3" fillId="26" borderId="0" applyNumberFormat="0" applyBorder="0" applyAlignment="0" applyProtection="0"/>
    <xf numFmtId="0" fontId="3" fillId="21"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3" fillId="18" borderId="0" applyNumberFormat="0" applyBorder="0" applyAlignment="0" applyProtection="0"/>
    <xf numFmtId="0" fontId="3" fillId="15" borderId="22" applyNumberFormat="0" applyFont="0" applyAlignment="0" applyProtection="0"/>
    <xf numFmtId="0" fontId="3" fillId="33" borderId="0" applyNumberFormat="0" applyBorder="0" applyAlignment="0" applyProtection="0"/>
    <xf numFmtId="0" fontId="3" fillId="34" borderId="0" applyNumberFormat="0" applyBorder="0" applyAlignment="0" applyProtection="0"/>
    <xf numFmtId="0" fontId="3" fillId="25" borderId="0" applyNumberFormat="0" applyBorder="0" applyAlignment="0" applyProtection="0"/>
    <xf numFmtId="0" fontId="3" fillId="0" borderId="0"/>
    <xf numFmtId="0" fontId="3" fillId="37" borderId="0" applyNumberFormat="0" applyBorder="0" applyAlignment="0" applyProtection="0"/>
    <xf numFmtId="0" fontId="3" fillId="38" borderId="0" applyNumberFormat="0" applyBorder="0" applyAlignment="0" applyProtection="0"/>
    <xf numFmtId="0" fontId="3" fillId="18" borderId="0" applyNumberFormat="0" applyBorder="0" applyAlignment="0" applyProtection="0"/>
    <xf numFmtId="0" fontId="3" fillId="17"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3" fillId="1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3" fillId="22"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21" borderId="0" applyNumberFormat="0" applyBorder="0" applyAlignment="0" applyProtection="0"/>
    <xf numFmtId="0" fontId="3" fillId="37" borderId="0" applyNumberFormat="0" applyBorder="0" applyAlignment="0" applyProtection="0"/>
    <xf numFmtId="0" fontId="3" fillId="38" borderId="0" applyNumberFormat="0" applyBorder="0" applyAlignment="0" applyProtection="0"/>
    <xf numFmtId="0" fontId="3" fillId="15" borderId="22" applyNumberFormat="0" applyFont="0" applyAlignment="0" applyProtection="0"/>
    <xf numFmtId="0" fontId="3" fillId="26" borderId="0" applyNumberFormat="0" applyBorder="0" applyAlignment="0" applyProtection="0"/>
    <xf numFmtId="0" fontId="3" fillId="25"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3" fillId="18"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17" borderId="0" applyNumberFormat="0" applyBorder="0" applyAlignment="0" applyProtection="0"/>
    <xf numFmtId="0" fontId="3" fillId="15" borderId="22" applyNumberFormat="0" applyFont="0" applyAlignment="0" applyProtection="0"/>
    <xf numFmtId="0" fontId="3" fillId="37" borderId="0" applyNumberFormat="0" applyBorder="0" applyAlignment="0" applyProtection="0"/>
    <xf numFmtId="0" fontId="3" fillId="38" borderId="0" applyNumberFormat="0" applyBorder="0" applyAlignment="0" applyProtection="0"/>
    <xf numFmtId="0" fontId="3" fillId="25" borderId="0" applyNumberFormat="0" applyBorder="0" applyAlignment="0" applyProtection="0"/>
    <xf numFmtId="0" fontId="3" fillId="22"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3" fillId="17" borderId="0" applyNumberFormat="0" applyBorder="0" applyAlignment="0" applyProtection="0"/>
    <xf numFmtId="0" fontId="3" fillId="25"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3" fillId="22"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21" borderId="0" applyNumberFormat="0" applyBorder="0" applyAlignment="0" applyProtection="0"/>
    <xf numFmtId="0" fontId="3" fillId="37" borderId="0" applyNumberFormat="0" applyBorder="0" applyAlignment="0" applyProtection="0"/>
    <xf numFmtId="0" fontId="3" fillId="38" borderId="0" applyNumberFormat="0" applyBorder="0" applyAlignment="0" applyProtection="0"/>
    <xf numFmtId="0" fontId="3" fillId="18" borderId="0" applyNumberFormat="0" applyBorder="0" applyAlignment="0" applyProtection="0"/>
    <xf numFmtId="0" fontId="3" fillId="26" borderId="0" applyNumberFormat="0" applyBorder="0" applyAlignment="0" applyProtection="0"/>
    <xf numFmtId="0" fontId="3" fillId="17" borderId="0" applyNumberFormat="0" applyBorder="0" applyAlignment="0" applyProtection="0"/>
    <xf numFmtId="0" fontId="3" fillId="25"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3" fillId="22"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21" borderId="0" applyNumberFormat="0" applyBorder="0" applyAlignment="0" applyProtection="0"/>
    <xf numFmtId="0" fontId="3" fillId="37" borderId="0" applyNumberFormat="0" applyBorder="0" applyAlignment="0" applyProtection="0"/>
    <xf numFmtId="0" fontId="3" fillId="38" borderId="0" applyNumberFormat="0" applyBorder="0" applyAlignment="0" applyProtection="0"/>
    <xf numFmtId="0" fontId="3" fillId="18" borderId="0" applyNumberFormat="0" applyBorder="0" applyAlignment="0" applyProtection="0"/>
    <xf numFmtId="0" fontId="3" fillId="26"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3" fillId="22"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21" borderId="0" applyNumberFormat="0" applyBorder="0" applyAlignment="0" applyProtection="0"/>
    <xf numFmtId="0" fontId="3" fillId="37" borderId="0" applyNumberFormat="0" applyBorder="0" applyAlignment="0" applyProtection="0"/>
    <xf numFmtId="0" fontId="3" fillId="38" borderId="0" applyNumberFormat="0" applyBorder="0" applyAlignment="0" applyProtection="0"/>
    <xf numFmtId="0" fontId="3" fillId="18" borderId="0" applyNumberFormat="0" applyBorder="0" applyAlignment="0" applyProtection="0"/>
    <xf numFmtId="0" fontId="3" fillId="26"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3" fillId="22"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21" borderId="0" applyNumberFormat="0" applyBorder="0" applyAlignment="0" applyProtection="0"/>
    <xf numFmtId="0" fontId="3" fillId="37" borderId="0" applyNumberFormat="0" applyBorder="0" applyAlignment="0" applyProtection="0"/>
    <xf numFmtId="0" fontId="3" fillId="38" borderId="0" applyNumberFormat="0" applyBorder="0" applyAlignment="0" applyProtection="0"/>
    <xf numFmtId="0" fontId="3" fillId="26"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37" borderId="0" applyNumberFormat="0" applyBorder="0" applyAlignment="0" applyProtection="0"/>
    <xf numFmtId="0" fontId="3" fillId="38" borderId="0" applyNumberFormat="0" applyBorder="0" applyAlignment="0" applyProtection="0"/>
    <xf numFmtId="0" fontId="3" fillId="0" borderId="0"/>
    <xf numFmtId="43" fontId="3" fillId="0" borderId="0" applyFont="0" applyFill="0" applyBorder="0" applyAlignment="0" applyProtection="0"/>
    <xf numFmtId="0" fontId="3" fillId="15" borderId="22" applyNumberFormat="0" applyFont="0" applyAlignment="0" applyProtection="0"/>
    <xf numFmtId="0" fontId="3" fillId="17" borderId="0" applyNumberFormat="0" applyBorder="0" applyAlignment="0" applyProtection="0"/>
    <xf numFmtId="0" fontId="3" fillId="18"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37" borderId="0" applyNumberFormat="0" applyBorder="0" applyAlignment="0" applyProtection="0"/>
    <xf numFmtId="0" fontId="3" fillId="38" borderId="0" applyNumberFormat="0" applyBorder="0" applyAlignment="0" applyProtection="0"/>
    <xf numFmtId="0" fontId="32" fillId="0" borderId="0">
      <alignment vertical="top"/>
    </xf>
    <xf numFmtId="0" fontId="32" fillId="0" borderId="0">
      <alignment vertical="top"/>
    </xf>
    <xf numFmtId="0" fontId="32" fillId="0" borderId="0">
      <alignment vertical="top"/>
    </xf>
    <xf numFmtId="0" fontId="32" fillId="0" borderId="0">
      <alignment vertical="top"/>
    </xf>
    <xf numFmtId="0" fontId="3" fillId="0" borderId="0"/>
    <xf numFmtId="0" fontId="3" fillId="0" borderId="0"/>
    <xf numFmtId="0" fontId="3" fillId="15" borderId="22" applyNumberFormat="0" applyFont="0" applyAlignment="0" applyProtection="0"/>
    <xf numFmtId="0" fontId="3" fillId="0" borderId="0"/>
    <xf numFmtId="0" fontId="3" fillId="15" borderId="22" applyNumberFormat="0" applyFont="0" applyAlignment="0" applyProtection="0"/>
    <xf numFmtId="0" fontId="3" fillId="15" borderId="22" applyNumberFormat="0" applyFont="0" applyAlignment="0" applyProtection="0"/>
    <xf numFmtId="0" fontId="3" fillId="15" borderId="22" applyNumberFormat="0" applyFont="0" applyAlignment="0" applyProtection="0"/>
    <xf numFmtId="0" fontId="3" fillId="0" borderId="0"/>
    <xf numFmtId="0" fontId="3" fillId="0" borderId="0"/>
    <xf numFmtId="0" fontId="3" fillId="18"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3" fillId="17"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3" fillId="22"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3" fillId="21"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18" borderId="0" applyNumberFormat="0" applyBorder="0" applyAlignment="0" applyProtection="0"/>
    <xf numFmtId="0" fontId="3" fillId="15" borderId="22" applyNumberFormat="0" applyFont="0" applyAlignment="0" applyProtection="0"/>
    <xf numFmtId="0" fontId="3" fillId="37" borderId="0" applyNumberFormat="0" applyBorder="0" applyAlignment="0" applyProtection="0"/>
    <xf numFmtId="0" fontId="3" fillId="38"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3" fillId="15" borderId="22" applyNumberFormat="0" applyFont="0" applyAlignment="0" applyProtection="0"/>
    <xf numFmtId="0" fontId="3" fillId="21"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3" fillId="22"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21" borderId="0" applyNumberFormat="0" applyBorder="0" applyAlignment="0" applyProtection="0"/>
    <xf numFmtId="0" fontId="3" fillId="37" borderId="0" applyNumberFormat="0" applyBorder="0" applyAlignment="0" applyProtection="0"/>
    <xf numFmtId="0" fontId="3" fillId="38" borderId="0" applyNumberFormat="0" applyBorder="0" applyAlignment="0" applyProtection="0"/>
    <xf numFmtId="0" fontId="3" fillId="18" borderId="0" applyNumberFormat="0" applyBorder="0" applyAlignment="0" applyProtection="0"/>
    <xf numFmtId="0" fontId="3" fillId="26" borderId="0" applyNumberFormat="0" applyBorder="0" applyAlignment="0" applyProtection="0"/>
    <xf numFmtId="0" fontId="3" fillId="1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3" fillId="22"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21" borderId="0" applyNumberFormat="0" applyBorder="0" applyAlignment="0" applyProtection="0"/>
    <xf numFmtId="0" fontId="3" fillId="37" borderId="0" applyNumberFormat="0" applyBorder="0" applyAlignment="0" applyProtection="0"/>
    <xf numFmtId="0" fontId="3" fillId="38" borderId="0" applyNumberFormat="0" applyBorder="0" applyAlignment="0" applyProtection="0"/>
    <xf numFmtId="0" fontId="3" fillId="26" borderId="0" applyNumberFormat="0" applyBorder="0" applyAlignment="0" applyProtection="0"/>
    <xf numFmtId="0" fontId="3" fillId="25" borderId="0" applyNumberFormat="0" applyBorder="0" applyAlignment="0" applyProtection="0"/>
    <xf numFmtId="0" fontId="3" fillId="0" borderId="0"/>
    <xf numFmtId="0" fontId="3" fillId="29" borderId="0" applyNumberFormat="0" applyBorder="0" applyAlignment="0" applyProtection="0"/>
    <xf numFmtId="0" fontId="3" fillId="30" borderId="0" applyNumberFormat="0" applyBorder="0" applyAlignment="0" applyProtection="0"/>
    <xf numFmtId="0" fontId="3" fillId="18"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17" borderId="0" applyNumberFormat="0" applyBorder="0" applyAlignment="0" applyProtection="0"/>
    <xf numFmtId="0" fontId="3" fillId="37" borderId="0" applyNumberFormat="0" applyBorder="0" applyAlignment="0" applyProtection="0"/>
    <xf numFmtId="0" fontId="3" fillId="38" borderId="0" applyNumberFormat="0" applyBorder="0" applyAlignment="0" applyProtection="0"/>
    <xf numFmtId="0" fontId="3" fillId="22" borderId="0" applyNumberFormat="0" applyBorder="0" applyAlignment="0" applyProtection="0"/>
    <xf numFmtId="0" fontId="3" fillId="17"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3" fillId="22"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21" borderId="0" applyNumberFormat="0" applyBorder="0" applyAlignment="0" applyProtection="0"/>
    <xf numFmtId="0" fontId="3" fillId="37" borderId="0" applyNumberFormat="0" applyBorder="0" applyAlignment="0" applyProtection="0"/>
    <xf numFmtId="0" fontId="3" fillId="38" borderId="0" applyNumberFormat="0" applyBorder="0" applyAlignment="0" applyProtection="0"/>
    <xf numFmtId="0" fontId="3" fillId="26"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37" borderId="0" applyNumberFormat="0" applyBorder="0" applyAlignment="0" applyProtection="0"/>
    <xf numFmtId="0" fontId="3" fillId="38" borderId="0" applyNumberFormat="0" applyBorder="0" applyAlignment="0" applyProtection="0"/>
    <xf numFmtId="0" fontId="3" fillId="0" borderId="0"/>
    <xf numFmtId="0" fontId="3" fillId="15" borderId="22" applyNumberFormat="0" applyFont="0" applyAlignment="0" applyProtection="0"/>
    <xf numFmtId="0" fontId="3" fillId="17" borderId="0" applyNumberFormat="0" applyBorder="0" applyAlignment="0" applyProtection="0"/>
    <xf numFmtId="0" fontId="3" fillId="18"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37" borderId="0" applyNumberFormat="0" applyBorder="0" applyAlignment="0" applyProtection="0"/>
    <xf numFmtId="0" fontId="3" fillId="38" borderId="0" applyNumberFormat="0" applyBorder="0" applyAlignment="0" applyProtection="0"/>
    <xf numFmtId="0" fontId="3" fillId="0" borderId="0"/>
    <xf numFmtId="0" fontId="3" fillId="15" borderId="22" applyNumberFormat="0" applyFont="0" applyAlignment="0" applyProtection="0"/>
    <xf numFmtId="0" fontId="3" fillId="17" borderId="0" applyNumberFormat="0" applyBorder="0" applyAlignment="0" applyProtection="0"/>
    <xf numFmtId="0" fontId="3" fillId="18"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37" borderId="0" applyNumberFormat="0" applyBorder="0" applyAlignment="0" applyProtection="0"/>
    <xf numFmtId="0" fontId="3" fillId="38" borderId="0" applyNumberFormat="0" applyBorder="0" applyAlignment="0" applyProtection="0"/>
    <xf numFmtId="0" fontId="3" fillId="0" borderId="0"/>
    <xf numFmtId="0" fontId="3" fillId="15" borderId="22" applyNumberFormat="0" applyFont="0" applyAlignment="0" applyProtection="0"/>
    <xf numFmtId="0" fontId="3" fillId="17" borderId="0" applyNumberFormat="0" applyBorder="0" applyAlignment="0" applyProtection="0"/>
    <xf numFmtId="0" fontId="3" fillId="18"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37" borderId="0" applyNumberFormat="0" applyBorder="0" applyAlignment="0" applyProtection="0"/>
    <xf numFmtId="0" fontId="3" fillId="38" borderId="0" applyNumberFormat="0" applyBorder="0" applyAlignment="0" applyProtection="0"/>
    <xf numFmtId="0" fontId="2" fillId="0" borderId="0"/>
    <xf numFmtId="0" fontId="2" fillId="15" borderId="22" applyNumberFormat="0" applyFont="0" applyAlignment="0" applyProtection="0"/>
    <xf numFmtId="0" fontId="2" fillId="17" borderId="0" applyNumberFormat="0" applyBorder="0" applyAlignment="0" applyProtection="0"/>
    <xf numFmtId="0" fontId="2" fillId="18"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37" borderId="0" applyNumberFormat="0" applyBorder="0" applyAlignment="0" applyProtection="0"/>
    <xf numFmtId="0" fontId="2" fillId="38" borderId="0" applyNumberFormat="0" applyBorder="0" applyAlignment="0" applyProtection="0"/>
  </cellStyleXfs>
  <cellXfs count="261">
    <xf numFmtId="0" fontId="0" fillId="0" borderId="0" xfId="0"/>
    <xf numFmtId="0" fontId="10" fillId="0" borderId="0" xfId="0" applyFont="1"/>
    <xf numFmtId="0" fontId="10" fillId="0" borderId="0" xfId="0" applyFont="1" applyAlignment="1">
      <alignment horizontal="center" wrapText="1"/>
    </xf>
    <xf numFmtId="0" fontId="10" fillId="0" borderId="0" xfId="0" applyFont="1" applyAlignment="1">
      <alignment horizontal="right"/>
    </xf>
    <xf numFmtId="44" fontId="10" fillId="0" borderId="1" xfId="0" applyNumberFormat="1" applyFont="1" applyBorder="1"/>
    <xf numFmtId="0" fontId="12" fillId="0" borderId="0" xfId="0" applyFont="1" applyAlignment="1">
      <alignment horizontal="center"/>
    </xf>
    <xf numFmtId="0" fontId="10" fillId="0" borderId="5" xfId="0" applyFont="1" applyBorder="1" applyAlignment="1">
      <alignment horizontal="center" wrapText="1"/>
    </xf>
    <xf numFmtId="43" fontId="10" fillId="0" borderId="1" xfId="1" applyFont="1" applyBorder="1"/>
    <xf numFmtId="43" fontId="10" fillId="0" borderId="0" xfId="1" applyFont="1"/>
    <xf numFmtId="49" fontId="9" fillId="0" borderId="0" xfId="0" applyNumberFormat="1" applyFont="1"/>
    <xf numFmtId="0" fontId="17" fillId="0" borderId="0" xfId="4" applyFont="1"/>
    <xf numFmtId="0" fontId="18" fillId="0" borderId="0" xfId="4" applyFont="1"/>
    <xf numFmtId="0" fontId="19" fillId="0" borderId="0" xfId="4" applyFont="1"/>
    <xf numFmtId="0" fontId="20" fillId="0" borderId="0" xfId="4" applyFont="1"/>
    <xf numFmtId="0" fontId="17" fillId="0" borderId="0" xfId="4" applyFont="1" applyAlignment="1">
      <alignment horizontal="left" indent="2"/>
    </xf>
    <xf numFmtId="0" fontId="11" fillId="0" borderId="0" xfId="4"/>
    <xf numFmtId="0" fontId="21" fillId="0" borderId="0" xfId="4" applyFont="1"/>
    <xf numFmtId="0" fontId="23" fillId="0" borderId="0" xfId="4" applyFont="1"/>
    <xf numFmtId="0" fontId="24" fillId="0" borderId="0" xfId="4" applyFont="1"/>
    <xf numFmtId="0" fontId="25" fillId="0" borderId="0" xfId="4" applyFont="1"/>
    <xf numFmtId="0" fontId="18" fillId="0" borderId="0" xfId="4" applyFont="1" applyAlignment="1">
      <alignment horizontal="left"/>
    </xf>
    <xf numFmtId="0" fontId="14" fillId="0" borderId="0" xfId="3" applyAlignment="1" applyProtection="1"/>
    <xf numFmtId="0" fontId="26" fillId="0" borderId="0" xfId="0" applyFont="1"/>
    <xf numFmtId="0" fontId="26" fillId="0" borderId="0" xfId="0" applyFont="1" applyAlignment="1">
      <alignment horizontal="right"/>
    </xf>
    <xf numFmtId="164" fontId="26" fillId="0" borderId="0" xfId="0" applyNumberFormat="1" applyFont="1"/>
    <xf numFmtId="0" fontId="13" fillId="0" borderId="0" xfId="0" applyFont="1" applyAlignment="1">
      <alignment horizontal="center"/>
    </xf>
    <xf numFmtId="0" fontId="13" fillId="0" borderId="2" xfId="0" applyFont="1" applyBorder="1" applyAlignment="1">
      <alignment horizontal="center"/>
    </xf>
    <xf numFmtId="0" fontId="13" fillId="0" borderId="0" xfId="0" applyFont="1" applyAlignment="1">
      <alignment horizontal="left"/>
    </xf>
    <xf numFmtId="0" fontId="26" fillId="0" borderId="2" xfId="0" applyFont="1" applyBorder="1" applyAlignment="1">
      <alignment horizontal="left"/>
    </xf>
    <xf numFmtId="4" fontId="26" fillId="0" borderId="2" xfId="1" applyNumberFormat="1" applyFont="1" applyBorder="1"/>
    <xf numFmtId="0" fontId="26" fillId="3" borderId="2" xfId="0" applyFont="1" applyFill="1" applyBorder="1" applyProtection="1">
      <protection locked="0"/>
    </xf>
    <xf numFmtId="0" fontId="13" fillId="3" borderId="2" xfId="0" applyFont="1" applyFill="1" applyBorder="1" applyAlignment="1" applyProtection="1">
      <alignment wrapText="1"/>
      <protection locked="0"/>
    </xf>
    <xf numFmtId="4" fontId="26" fillId="0" borderId="0" xfId="1" applyNumberFormat="1" applyFont="1"/>
    <xf numFmtId="0" fontId="13" fillId="0" borderId="0" xfId="0" applyFont="1" applyAlignment="1">
      <alignment wrapText="1"/>
    </xf>
    <xf numFmtId="0" fontId="13" fillId="0" borderId="0" xfId="0" applyFont="1"/>
    <xf numFmtId="4" fontId="26" fillId="0" borderId="0" xfId="0" applyNumberFormat="1" applyFont="1"/>
    <xf numFmtId="0" fontId="26" fillId="0" borderId="2" xfId="0" applyFont="1" applyBorder="1"/>
    <xf numFmtId="0" fontId="26" fillId="3" borderId="2" xfId="0" applyFont="1" applyFill="1" applyBorder="1" applyAlignment="1" applyProtection="1">
      <alignment wrapText="1"/>
      <protection locked="0"/>
    </xf>
    <xf numFmtId="0" fontId="26" fillId="0" borderId="0" xfId="0" applyFont="1" applyProtection="1">
      <protection locked="0"/>
    </xf>
    <xf numFmtId="0" fontId="26" fillId="0" borderId="0" xfId="0" applyFont="1" applyAlignment="1">
      <alignment horizontal="left"/>
    </xf>
    <xf numFmtId="9" fontId="26" fillId="0" borderId="0" xfId="5" applyFont="1" applyAlignment="1" applyProtection="1">
      <alignment horizontal="centerContinuous"/>
      <protection locked="0"/>
    </xf>
    <xf numFmtId="0" fontId="12" fillId="0" borderId="2" xfId="0" applyFont="1" applyBorder="1" applyAlignment="1">
      <alignment horizontal="center"/>
    </xf>
    <xf numFmtId="165" fontId="26" fillId="0" borderId="2" xfId="5" applyNumberFormat="1" applyFont="1" applyBorder="1"/>
    <xf numFmtId="0" fontId="26" fillId="0" borderId="0" xfId="0" quotePrefix="1" applyFont="1" applyAlignment="1">
      <alignment horizontal="left"/>
    </xf>
    <xf numFmtId="0" fontId="9" fillId="0" borderId="0" xfId="0" applyFont="1"/>
    <xf numFmtId="44" fontId="9" fillId="0" borderId="0" xfId="0" applyNumberFormat="1" applyFont="1"/>
    <xf numFmtId="0" fontId="28" fillId="0" borderId="0" xfId="0" applyFont="1"/>
    <xf numFmtId="0" fontId="30" fillId="0" borderId="0" xfId="0" applyFont="1"/>
    <xf numFmtId="44" fontId="30" fillId="0" borderId="2" xfId="0" applyNumberFormat="1" applyFont="1" applyBorder="1"/>
    <xf numFmtId="0" fontId="10" fillId="2" borderId="0" xfId="0" applyFont="1" applyFill="1" applyAlignment="1">
      <alignment horizontal="center" wrapText="1"/>
    </xf>
    <xf numFmtId="0" fontId="9" fillId="0" borderId="3" xfId="0" applyFont="1" applyBorder="1"/>
    <xf numFmtId="39" fontId="10" fillId="0" borderId="5" xfId="0" applyNumberFormat="1" applyFont="1" applyBorder="1"/>
    <xf numFmtId="0" fontId="31" fillId="2" borderId="5" xfId="0" applyFont="1" applyFill="1" applyBorder="1"/>
    <xf numFmtId="0" fontId="31" fillId="0" borderId="0" xfId="0" applyFont="1"/>
    <xf numFmtId="44" fontId="30" fillId="0" borderId="0" xfId="0" applyNumberFormat="1" applyFont="1"/>
    <xf numFmtId="0" fontId="31" fillId="0" borderId="0" xfId="0" applyFont="1" applyAlignment="1">
      <alignment wrapText="1"/>
    </xf>
    <xf numFmtId="49" fontId="30" fillId="0" borderId="0" xfId="1" applyNumberFormat="1" applyFont="1"/>
    <xf numFmtId="0" fontId="30" fillId="0" borderId="0" xfId="0" applyFont="1" applyAlignment="1">
      <alignment horizontal="left"/>
    </xf>
    <xf numFmtId="0" fontId="31" fillId="0" borderId="0" xfId="0" applyFont="1" applyAlignment="1">
      <alignment horizontal="center" wrapText="1"/>
    </xf>
    <xf numFmtId="43" fontId="31" fillId="0" borderId="0" xfId="1" applyFont="1" applyAlignment="1">
      <alignment horizontal="center" wrapText="1"/>
    </xf>
    <xf numFmtId="43" fontId="30" fillId="0" borderId="0" xfId="1" applyFont="1"/>
    <xf numFmtId="43" fontId="30" fillId="0" borderId="3" xfId="1" applyFont="1" applyBorder="1"/>
    <xf numFmtId="0" fontId="31" fillId="0" borderId="0" xfId="0" applyFont="1" applyAlignment="1">
      <alignment horizontal="right"/>
    </xf>
    <xf numFmtId="43" fontId="31" fillId="0" borderId="1" xfId="1" applyFont="1" applyBorder="1"/>
    <xf numFmtId="8" fontId="31" fillId="0" borderId="0" xfId="0" applyNumberFormat="1" applyFont="1" applyAlignment="1">
      <alignment horizontal="center" wrapText="1"/>
    </xf>
    <xf numFmtId="167" fontId="30" fillId="0" borderId="0" xfId="0" applyNumberFormat="1" applyFont="1"/>
    <xf numFmtId="43" fontId="9" fillId="0" borderId="0" xfId="1"/>
    <xf numFmtId="14" fontId="9" fillId="0" borderId="0" xfId="0" applyNumberFormat="1" applyFont="1"/>
    <xf numFmtId="44" fontId="9" fillId="0" borderId="1" xfId="0" applyNumberFormat="1" applyFont="1" applyBorder="1"/>
    <xf numFmtId="0" fontId="9" fillId="0" borderId="10" xfId="0" applyFont="1" applyBorder="1" applyAlignment="1">
      <alignment wrapText="1"/>
    </xf>
    <xf numFmtId="0" fontId="33" fillId="0" borderId="0" xfId="0" applyFont="1"/>
    <xf numFmtId="14" fontId="34" fillId="6" borderId="0" xfId="0" applyNumberFormat="1" applyFont="1" applyFill="1"/>
    <xf numFmtId="0" fontId="9" fillId="3" borderId="7" xfId="0" applyFont="1" applyFill="1" applyBorder="1" applyAlignment="1">
      <alignment horizontal="center"/>
    </xf>
    <xf numFmtId="0" fontId="9" fillId="5" borderId="5" xfId="0" applyFont="1" applyFill="1" applyBorder="1" applyAlignment="1">
      <alignment horizontal="center"/>
    </xf>
    <xf numFmtId="0" fontId="9" fillId="4" borderId="8" xfId="0" applyFont="1" applyFill="1" applyBorder="1" applyAlignment="1">
      <alignment horizontal="center"/>
    </xf>
    <xf numFmtId="44" fontId="9" fillId="3" borderId="13" xfId="0" applyNumberFormat="1" applyFont="1" applyFill="1" applyBorder="1"/>
    <xf numFmtId="44" fontId="9" fillId="5" borderId="13" xfId="0" applyNumberFormat="1" applyFont="1" applyFill="1" applyBorder="1"/>
    <xf numFmtId="44" fontId="9" fillId="4" borderId="9" xfId="0" applyNumberFormat="1" applyFont="1" applyFill="1" applyBorder="1"/>
    <xf numFmtId="43" fontId="9" fillId="6" borderId="0" xfId="1" applyFill="1"/>
    <xf numFmtId="43" fontId="9" fillId="6" borderId="0" xfId="0" applyNumberFormat="1" applyFont="1" applyFill="1"/>
    <xf numFmtId="0" fontId="9" fillId="6" borderId="0" xfId="0" applyFont="1" applyFill="1"/>
    <xf numFmtId="0" fontId="9" fillId="0" borderId="14" xfId="0" applyFont="1" applyBorder="1" applyAlignment="1">
      <alignment horizontal="center" wrapText="1"/>
    </xf>
    <xf numFmtId="0" fontId="9" fillId="2" borderId="14" xfId="0" applyFont="1" applyFill="1" applyBorder="1" applyAlignment="1">
      <alignment horizontal="center" wrapText="1"/>
    </xf>
    <xf numFmtId="43" fontId="9" fillId="2" borderId="14" xfId="1" applyFill="1" applyBorder="1"/>
    <xf numFmtId="0" fontId="9" fillId="2" borderId="14" xfId="0" applyFont="1" applyFill="1" applyBorder="1" applyAlignment="1">
      <alignment horizontal="center"/>
    </xf>
    <xf numFmtId="43" fontId="9" fillId="6" borderId="2" xfId="1" applyFill="1" applyBorder="1"/>
    <xf numFmtId="44" fontId="9" fillId="6" borderId="2" xfId="2" applyFill="1" applyBorder="1"/>
    <xf numFmtId="166" fontId="9" fillId="6" borderId="2" xfId="2" applyNumberFormat="1" applyFill="1" applyBorder="1"/>
    <xf numFmtId="0" fontId="9" fillId="0" borderId="2" xfId="0" applyFont="1" applyBorder="1"/>
    <xf numFmtId="43" fontId="9" fillId="0" borderId="2" xfId="1" applyBorder="1"/>
    <xf numFmtId="44" fontId="9" fillId="0" borderId="2" xfId="2" applyBorder="1"/>
    <xf numFmtId="14" fontId="9" fillId="0" borderId="2" xfId="0" applyNumberFormat="1" applyFont="1" applyBorder="1"/>
    <xf numFmtId="14" fontId="9" fillId="0" borderId="2" xfId="2" applyNumberFormat="1" applyBorder="1"/>
    <xf numFmtId="166" fontId="9" fillId="0" borderId="2" xfId="2" applyNumberFormat="1" applyBorder="1"/>
    <xf numFmtId="0" fontId="9" fillId="6" borderId="2" xfId="0" applyFont="1" applyFill="1" applyBorder="1"/>
    <xf numFmtId="43" fontId="34" fillId="6" borderId="0" xfId="1" applyFont="1" applyFill="1"/>
    <xf numFmtId="0" fontId="29" fillId="0" borderId="0" xfId="0" applyFont="1" applyAlignment="1">
      <alignment vertical="top"/>
    </xf>
    <xf numFmtId="0" fontId="29" fillId="0" borderId="0" xfId="0" applyFont="1" applyAlignment="1">
      <alignment horizontal="left" vertical="top"/>
    </xf>
    <xf numFmtId="0" fontId="54" fillId="0" borderId="0" xfId="0" applyFont="1"/>
    <xf numFmtId="0" fontId="55" fillId="0" borderId="0" xfId="0" applyFont="1"/>
    <xf numFmtId="0" fontId="10" fillId="2" borderId="2" xfId="0" applyFont="1" applyFill="1" applyBorder="1"/>
    <xf numFmtId="43" fontId="10" fillId="2" borderId="2" xfId="1" applyFont="1" applyFill="1" applyBorder="1" applyAlignment="1">
      <alignment horizontal="center" wrapText="1"/>
    </xf>
    <xf numFmtId="0" fontId="10" fillId="2" borderId="2" xfId="0" applyFont="1" applyFill="1" applyBorder="1" applyAlignment="1">
      <alignment horizontal="center" wrapText="1"/>
    </xf>
    <xf numFmtId="0" fontId="32" fillId="0" borderId="2" xfId="0" applyFont="1" applyBorder="1" applyAlignment="1">
      <alignment horizontal="right" vertical="top"/>
    </xf>
    <xf numFmtId="0" fontId="32" fillId="0" borderId="2" xfId="0" applyFont="1" applyBorder="1" applyAlignment="1">
      <alignment vertical="top"/>
    </xf>
    <xf numFmtId="39" fontId="32" fillId="0" borderId="2" xfId="0" applyNumberFormat="1" applyFont="1" applyBorder="1" applyAlignment="1">
      <alignment horizontal="right" vertical="top"/>
    </xf>
    <xf numFmtId="169" fontId="32" fillId="0" borderId="2" xfId="0" applyNumberFormat="1" applyFont="1" applyBorder="1" applyAlignment="1">
      <alignment horizontal="right" vertical="top"/>
    </xf>
    <xf numFmtId="43" fontId="9" fillId="7" borderId="2" xfId="1" applyFill="1" applyBorder="1"/>
    <xf numFmtId="43" fontId="32" fillId="0" borderId="2" xfId="1" applyFont="1" applyBorder="1" applyAlignment="1">
      <alignment horizontal="right" vertical="top"/>
    </xf>
    <xf numFmtId="0" fontId="9" fillId="7" borderId="2" xfId="0" applyFont="1" applyFill="1" applyBorder="1"/>
    <xf numFmtId="43" fontId="10" fillId="0" borderId="1" xfId="0" applyNumberFormat="1" applyFont="1" applyBorder="1"/>
    <xf numFmtId="0" fontId="10" fillId="0" borderId="1" xfId="0" applyFont="1" applyBorder="1" applyAlignment="1">
      <alignment horizontal="right"/>
    </xf>
    <xf numFmtId="0" fontId="9" fillId="0" borderId="1" xfId="0" applyFont="1" applyBorder="1"/>
    <xf numFmtId="168" fontId="10" fillId="0" borderId="1" xfId="0" applyNumberFormat="1" applyFont="1" applyBorder="1"/>
    <xf numFmtId="0" fontId="10" fillId="2" borderId="11" xfId="0" applyFont="1" applyFill="1" applyBorder="1" applyAlignment="1">
      <alignment horizontal="center" wrapText="1"/>
    </xf>
    <xf numFmtId="4" fontId="9" fillId="0" borderId="2" xfId="0" applyNumberFormat="1" applyFont="1" applyBorder="1"/>
    <xf numFmtId="43" fontId="9" fillId="0" borderId="1" xfId="1" applyBorder="1"/>
    <xf numFmtId="7" fontId="10" fillId="0" borderId="1" xfId="0" applyNumberFormat="1" applyFont="1" applyBorder="1"/>
    <xf numFmtId="49" fontId="10" fillId="0" borderId="0" xfId="0" applyNumberFormat="1" applyFont="1"/>
    <xf numFmtId="49" fontId="15" fillId="0" borderId="7" xfId="0" quotePrefix="1" applyNumberFormat="1" applyFont="1" applyBorder="1"/>
    <xf numFmtId="49" fontId="57" fillId="0" borderId="12" xfId="0" applyNumberFormat="1" applyFont="1" applyBorder="1"/>
    <xf numFmtId="0" fontId="34" fillId="0" borderId="2" xfId="327" applyFont="1" applyBorder="1"/>
    <xf numFmtId="43" fontId="34" fillId="0" borderId="2" xfId="1" applyFont="1" applyBorder="1"/>
    <xf numFmtId="0" fontId="34" fillId="0" borderId="2" xfId="335" applyFont="1" applyBorder="1"/>
    <xf numFmtId="14" fontId="34" fillId="0" borderId="2" xfId="383" applyNumberFormat="1" applyFont="1" applyBorder="1"/>
    <xf numFmtId="0" fontId="34" fillId="0" borderId="2" xfId="334" applyFont="1" applyBorder="1"/>
    <xf numFmtId="0" fontId="34" fillId="0" borderId="2" xfId="330" applyFont="1" applyBorder="1"/>
    <xf numFmtId="14" fontId="34" fillId="0" borderId="2" xfId="328" applyNumberFormat="1" applyFont="1" applyBorder="1"/>
    <xf numFmtId="0" fontId="58" fillId="0" borderId="0" xfId="0" applyFont="1" applyAlignment="1">
      <alignment vertical="top" wrapText="1"/>
    </xf>
    <xf numFmtId="43" fontId="30" fillId="0" borderId="2" xfId="1" applyFont="1" applyBorder="1"/>
    <xf numFmtId="0" fontId="31" fillId="0" borderId="2" xfId="0" applyFont="1" applyBorder="1"/>
    <xf numFmtId="0" fontId="31" fillId="0" borderId="2" xfId="0" applyFont="1" applyBorder="1" applyAlignment="1">
      <alignment horizontal="center" wrapText="1"/>
    </xf>
    <xf numFmtId="0" fontId="31" fillId="0" borderId="2" xfId="0" applyFont="1" applyBorder="1" applyAlignment="1">
      <alignment horizontal="center"/>
    </xf>
    <xf numFmtId="43" fontId="30" fillId="0" borderId="2" xfId="1" applyFont="1" applyBorder="1" applyAlignment="1">
      <alignment horizontal="center" wrapText="1"/>
    </xf>
    <xf numFmtId="43" fontId="30" fillId="0" borderId="2" xfId="1" applyFont="1" applyBorder="1" applyAlignment="1">
      <alignment horizontal="center"/>
    </xf>
    <xf numFmtId="168" fontId="30" fillId="0" borderId="0" xfId="0" applyNumberFormat="1" applyFont="1"/>
    <xf numFmtId="0" fontId="61" fillId="0" borderId="0" xfId="0" applyFont="1"/>
    <xf numFmtId="0" fontId="31" fillId="40" borderId="2" xfId="0" applyFont="1" applyFill="1" applyBorder="1" applyAlignment="1">
      <alignment horizontal="center" wrapText="1"/>
    </xf>
    <xf numFmtId="43" fontId="30" fillId="40" borderId="2" xfId="1" applyFont="1" applyFill="1" applyBorder="1" applyAlignment="1">
      <alignment horizontal="center" wrapText="1"/>
    </xf>
    <xf numFmtId="44" fontId="31" fillId="40" borderId="2" xfId="0" applyNumberFormat="1" applyFont="1" applyFill="1" applyBorder="1"/>
    <xf numFmtId="44" fontId="31" fillId="0" borderId="2" xfId="0" applyNumberFormat="1" applyFont="1" applyBorder="1"/>
    <xf numFmtId="0" fontId="0" fillId="6" borderId="0" xfId="0" applyFill="1"/>
    <xf numFmtId="0" fontId="10" fillId="6" borderId="0" xfId="0" applyFont="1" applyFill="1"/>
    <xf numFmtId="0" fontId="32" fillId="41" borderId="0" xfId="0" applyFont="1" applyFill="1" applyAlignment="1">
      <alignment vertical="top"/>
    </xf>
    <xf numFmtId="0" fontId="62" fillId="41" borderId="0" xfId="0" applyFont="1" applyFill="1" applyAlignment="1">
      <alignment vertical="top"/>
    </xf>
    <xf numFmtId="43" fontId="10" fillId="43" borderId="1" xfId="1" applyFont="1" applyFill="1" applyBorder="1"/>
    <xf numFmtId="43" fontId="10" fillId="44" borderId="1" xfId="1" applyFont="1" applyFill="1" applyBorder="1"/>
    <xf numFmtId="43" fontId="10" fillId="0" borderId="24" xfId="1" applyFont="1" applyBorder="1"/>
    <xf numFmtId="0" fontId="14" fillId="6" borderId="0" xfId="3" applyFill="1" applyAlignment="1" applyProtection="1"/>
    <xf numFmtId="0" fontId="63" fillId="6" borderId="0" xfId="0" applyFont="1" applyFill="1"/>
    <xf numFmtId="43" fontId="30" fillId="41" borderId="2" xfId="1" applyFont="1" applyFill="1" applyBorder="1"/>
    <xf numFmtId="0" fontId="31" fillId="44" borderId="2" xfId="0" applyFont="1" applyFill="1" applyBorder="1" applyAlignment="1">
      <alignment wrapText="1"/>
    </xf>
    <xf numFmtId="43" fontId="30" fillId="44" borderId="2" xfId="1" applyFont="1" applyFill="1" applyBorder="1"/>
    <xf numFmtId="0" fontId="53" fillId="0" borderId="0" xfId="68" applyFont="1"/>
    <xf numFmtId="14" fontId="53" fillId="0" borderId="0" xfId="68" applyNumberFormat="1" applyFont="1"/>
    <xf numFmtId="44" fontId="10" fillId="0" borderId="1" xfId="0" applyNumberFormat="1" applyFont="1" applyBorder="1" applyAlignment="1">
      <alignment horizontal="center"/>
    </xf>
    <xf numFmtId="44" fontId="10" fillId="0" borderId="0" xfId="0" applyNumberFormat="1" applyFont="1"/>
    <xf numFmtId="44" fontId="10" fillId="0" borderId="0" xfId="0" applyNumberFormat="1" applyFont="1" applyAlignment="1">
      <alignment horizontal="center"/>
    </xf>
    <xf numFmtId="44" fontId="16" fillId="0" borderId="0" xfId="0" applyNumberFormat="1" applyFont="1"/>
    <xf numFmtId="0" fontId="9" fillId="0" borderId="0" xfId="0" applyFont="1" applyAlignment="1">
      <alignment horizontal="center"/>
    </xf>
    <xf numFmtId="0" fontId="53" fillId="41" borderId="0" xfId="68" applyFont="1" applyFill="1"/>
    <xf numFmtId="43" fontId="9" fillId="44" borderId="0" xfId="1" applyFill="1" applyAlignment="1">
      <alignment horizontal="center" wrapText="1"/>
    </xf>
    <xf numFmtId="0" fontId="10" fillId="44" borderId="0" xfId="0" applyFont="1" applyFill="1" applyAlignment="1">
      <alignment horizontal="center" wrapText="1"/>
    </xf>
    <xf numFmtId="43" fontId="53" fillId="44" borderId="0" xfId="69" applyFont="1" applyFill="1"/>
    <xf numFmtId="44" fontId="10" fillId="44" borderId="1" xfId="0" applyNumberFormat="1" applyFont="1" applyFill="1" applyBorder="1"/>
    <xf numFmtId="0" fontId="10" fillId="44" borderId="5" xfId="0" applyFont="1" applyFill="1" applyBorder="1" applyAlignment="1">
      <alignment horizontal="center" wrapText="1"/>
    </xf>
    <xf numFmtId="0" fontId="9" fillId="44" borderId="0" xfId="0" applyFont="1" applyFill="1" applyAlignment="1">
      <alignment horizontal="center" wrapText="1"/>
    </xf>
    <xf numFmtId="0" fontId="10" fillId="43" borderId="0" xfId="0" applyFont="1" applyFill="1" applyAlignment="1">
      <alignment horizontal="center" wrapText="1"/>
    </xf>
    <xf numFmtId="0" fontId="9" fillId="43" borderId="0" xfId="0" applyFont="1" applyFill="1" applyAlignment="1">
      <alignment horizontal="center" wrapText="1"/>
    </xf>
    <xf numFmtId="44" fontId="10" fillId="43" borderId="1" xfId="0" applyNumberFormat="1" applyFont="1" applyFill="1" applyBorder="1"/>
    <xf numFmtId="43" fontId="10" fillId="0" borderId="0" xfId="0" applyNumberFormat="1" applyFont="1" applyAlignment="1">
      <alignment horizontal="center" wrapText="1"/>
    </xf>
    <xf numFmtId="0" fontId="0" fillId="42" borderId="0" xfId="0" applyFill="1"/>
    <xf numFmtId="0" fontId="0" fillId="8" borderId="0" xfId="0" applyFill="1"/>
    <xf numFmtId="0" fontId="10" fillId="8" borderId="0" xfId="0" applyFont="1" applyFill="1"/>
    <xf numFmtId="43" fontId="31" fillId="44" borderId="2" xfId="1" applyFont="1" applyFill="1" applyBorder="1"/>
    <xf numFmtId="43" fontId="10" fillId="0" borderId="0" xfId="1" applyFont="1" applyAlignment="1">
      <alignment horizontal="center" wrapText="1"/>
    </xf>
    <xf numFmtId="43" fontId="26" fillId="0" borderId="0" xfId="1" applyFont="1"/>
    <xf numFmtId="43" fontId="26" fillId="0" borderId="0" xfId="0" applyNumberFormat="1" applyFont="1"/>
    <xf numFmtId="43" fontId="26" fillId="0" borderId="2" xfId="1" applyFont="1" applyBorder="1" applyAlignment="1">
      <alignment horizontal="right"/>
    </xf>
    <xf numFmtId="43" fontId="26" fillId="0" borderId="2" xfId="1" applyFont="1" applyBorder="1"/>
    <xf numFmtId="43" fontId="26" fillId="0" borderId="2" xfId="1" applyFont="1" applyBorder="1" applyProtection="1">
      <protection locked="0"/>
    </xf>
    <xf numFmtId="0" fontId="26" fillId="0" borderId="2" xfId="0" quotePrefix="1" applyFont="1" applyBorder="1" applyAlignment="1">
      <alignment horizontal="left"/>
    </xf>
    <xf numFmtId="0" fontId="13" fillId="0" borderId="0" xfId="0" applyFont="1" applyProtection="1">
      <protection locked="0"/>
    </xf>
    <xf numFmtId="0" fontId="26" fillId="0" borderId="0" xfId="0" applyFont="1" applyAlignment="1" applyProtection="1">
      <alignment horizontal="right"/>
      <protection locked="0"/>
    </xf>
    <xf numFmtId="0" fontId="13" fillId="0" borderId="6" xfId="0" applyFont="1" applyBorder="1" applyProtection="1">
      <protection locked="0"/>
    </xf>
    <xf numFmtId="0" fontId="26" fillId="0" borderId="6" xfId="0" applyFont="1" applyBorder="1" applyAlignment="1" applyProtection="1">
      <alignment horizontal="left"/>
      <protection locked="0"/>
    </xf>
    <xf numFmtId="0" fontId="26" fillId="0" borderId="6" xfId="0" applyFont="1" applyBorder="1" applyProtection="1">
      <protection locked="0"/>
    </xf>
    <xf numFmtId="14" fontId="27" fillId="0" borderId="6" xfId="0" applyNumberFormat="1" applyFont="1" applyBorder="1" applyAlignment="1" applyProtection="1">
      <alignment horizontal="center"/>
      <protection locked="0"/>
    </xf>
    <xf numFmtId="0" fontId="13" fillId="0" borderId="4" xfId="0" applyFont="1" applyBorder="1" applyProtection="1">
      <protection locked="0"/>
    </xf>
    <xf numFmtId="0" fontId="13" fillId="0" borderId="0" xfId="0" applyFont="1" applyAlignment="1" applyProtection="1">
      <alignment wrapText="1"/>
      <protection locked="0"/>
    </xf>
    <xf numFmtId="0" fontId="26" fillId="0" borderId="0" xfId="0" applyFont="1" applyAlignment="1" applyProtection="1">
      <alignment wrapText="1"/>
      <protection locked="0"/>
    </xf>
    <xf numFmtId="0" fontId="13" fillId="0" borderId="4" xfId="0" applyFont="1" applyBorder="1" applyAlignment="1">
      <alignment horizontal="left"/>
    </xf>
    <xf numFmtId="0" fontId="26" fillId="0" borderId="0" xfId="0" applyFont="1" applyAlignment="1" applyProtection="1">
      <alignment horizontal="center"/>
      <protection locked="0"/>
    </xf>
    <xf numFmtId="4" fontId="9" fillId="0" borderId="0" xfId="1" applyNumberFormat="1"/>
    <xf numFmtId="4" fontId="10" fillId="44" borderId="0" xfId="1" applyNumberFormat="1" applyFont="1" applyFill="1" applyAlignment="1">
      <alignment horizontal="center" wrapText="1"/>
    </xf>
    <xf numFmtId="4" fontId="10" fillId="43" borderId="0" xfId="1" applyNumberFormat="1" applyFont="1" applyFill="1" applyAlignment="1">
      <alignment horizontal="center" wrapText="1"/>
    </xf>
    <xf numFmtId="4" fontId="10" fillId="0" borderId="0" xfId="1" applyNumberFormat="1" applyFont="1" applyAlignment="1">
      <alignment horizontal="center"/>
    </xf>
    <xf numFmtId="4" fontId="10" fillId="44" borderId="0" xfId="1" applyNumberFormat="1" applyFont="1" applyFill="1" applyAlignment="1">
      <alignment horizontal="center"/>
    </xf>
    <xf numFmtId="4" fontId="10" fillId="43" borderId="0" xfId="1" applyNumberFormat="1" applyFont="1" applyFill="1" applyAlignment="1">
      <alignment horizontal="center"/>
    </xf>
    <xf numFmtId="4" fontId="9" fillId="44" borderId="0" xfId="1" applyNumberFormat="1" applyFill="1"/>
    <xf numFmtId="4" fontId="32" fillId="43" borderId="0" xfId="1" applyNumberFormat="1" applyFont="1" applyFill="1" applyAlignment="1">
      <alignment vertical="top"/>
    </xf>
    <xf numFmtId="4" fontId="9" fillId="44" borderId="0" xfId="0" applyNumberFormat="1" applyFont="1" applyFill="1"/>
    <xf numFmtId="4" fontId="32" fillId="43" borderId="0" xfId="0" applyNumberFormat="1" applyFont="1" applyFill="1" applyAlignment="1">
      <alignment horizontal="right" vertical="top"/>
    </xf>
    <xf numFmtId="4" fontId="32" fillId="43" borderId="0" xfId="0" applyNumberFormat="1" applyFont="1" applyFill="1" applyAlignment="1">
      <alignment vertical="top"/>
    </xf>
    <xf numFmtId="4" fontId="9" fillId="43" borderId="0" xfId="1" applyNumberFormat="1" applyFill="1"/>
    <xf numFmtId="4" fontId="9" fillId="44" borderId="0" xfId="0" applyNumberFormat="1" applyFont="1" applyFill="1" applyAlignment="1">
      <alignment vertical="top"/>
    </xf>
    <xf numFmtId="4" fontId="10" fillId="44" borderId="24" xfId="1" applyNumberFormat="1" applyFont="1" applyFill="1" applyBorder="1"/>
    <xf numFmtId="4" fontId="10" fillId="43" borderId="24" xfId="1" applyNumberFormat="1" applyFont="1" applyFill="1" applyBorder="1"/>
    <xf numFmtId="4" fontId="10" fillId="0" borderId="24" xfId="1" applyNumberFormat="1" applyFont="1" applyBorder="1"/>
    <xf numFmtId="4" fontId="57" fillId="0" borderId="12" xfId="1" applyNumberFormat="1" applyFont="1" applyBorder="1"/>
    <xf numFmtId="4" fontId="15" fillId="0" borderId="12" xfId="1" applyNumberFormat="1" applyFont="1" applyBorder="1" applyAlignment="1" applyProtection="1">
      <alignment wrapText="1"/>
      <protection locked="0"/>
    </xf>
    <xf numFmtId="4" fontId="15" fillId="0" borderId="8" xfId="1" applyNumberFormat="1" applyFont="1" applyBorder="1" applyAlignment="1" applyProtection="1">
      <alignment wrapText="1"/>
      <protection locked="0"/>
    </xf>
    <xf numFmtId="170" fontId="10" fillId="0" borderId="0" xfId="1" applyNumberFormat="1" applyFont="1" applyAlignment="1">
      <alignment horizontal="center"/>
    </xf>
    <xf numFmtId="0" fontId="64" fillId="0" borderId="0" xfId="0" applyFont="1" applyAlignment="1" applyProtection="1">
      <alignment horizontal="left" vertical="top" wrapText="1"/>
      <protection locked="0"/>
    </xf>
    <xf numFmtId="4" fontId="10" fillId="0" borderId="0" xfId="0" applyNumberFormat="1" applyFont="1" applyAlignment="1">
      <alignment horizontal="center" wrapText="1"/>
    </xf>
    <xf numFmtId="4" fontId="53" fillId="0" borderId="0" xfId="1" applyNumberFormat="1" applyFont="1"/>
    <xf numFmtId="4" fontId="10" fillId="0" borderId="1" xfId="0" applyNumberFormat="1" applyFont="1" applyBorder="1"/>
    <xf numFmtId="4" fontId="10" fillId="0" borderId="0" xfId="0" applyNumberFormat="1" applyFont="1"/>
    <xf numFmtId="4" fontId="9" fillId="0" borderId="0" xfId="0" applyNumberFormat="1" applyFont="1"/>
    <xf numFmtId="170" fontId="30" fillId="0" borderId="0" xfId="1" applyNumberFormat="1" applyFont="1"/>
    <xf numFmtId="4" fontId="9" fillId="0" borderId="3" xfId="0" applyNumberFormat="1" applyFont="1" applyBorder="1"/>
    <xf numFmtId="4" fontId="28" fillId="0" borderId="0" xfId="0" applyNumberFormat="1" applyFont="1"/>
    <xf numFmtId="4" fontId="31" fillId="0" borderId="2" xfId="0" applyNumberFormat="1" applyFont="1" applyBorder="1" applyAlignment="1">
      <alignment horizontal="right" wrapText="1"/>
    </xf>
    <xf numFmtId="4" fontId="30" fillId="0" borderId="2" xfId="1" applyNumberFormat="1" applyFont="1" applyBorder="1" applyAlignment="1">
      <alignment horizontal="right"/>
    </xf>
    <xf numFmtId="4" fontId="31" fillId="0" borderId="2" xfId="0" applyNumberFormat="1" applyFont="1" applyBorder="1" applyAlignment="1">
      <alignment horizontal="right"/>
    </xf>
    <xf numFmtId="4" fontId="29" fillId="0" borderId="0" xfId="0" applyNumberFormat="1" applyFont="1" applyAlignment="1">
      <alignment horizontal="right" vertical="top"/>
    </xf>
    <xf numFmtId="4" fontId="30" fillId="0" borderId="0" xfId="0" applyNumberFormat="1" applyFont="1" applyAlignment="1">
      <alignment horizontal="right"/>
    </xf>
    <xf numFmtId="170" fontId="64" fillId="0" borderId="2" xfId="0" applyNumberFormat="1" applyFont="1" applyBorder="1" applyAlignment="1" applyProtection="1">
      <alignment horizontal="right" vertical="top" wrapText="1"/>
      <protection locked="0"/>
    </xf>
    <xf numFmtId="170" fontId="65" fillId="0" borderId="0" xfId="0" applyNumberFormat="1" applyFont="1" applyAlignment="1" applyProtection="1">
      <alignment horizontal="right" wrapText="1"/>
      <protection locked="0"/>
    </xf>
    <xf numFmtId="170" fontId="65" fillId="0" borderId="1" xfId="0" applyNumberFormat="1" applyFont="1" applyBorder="1" applyAlignment="1" applyProtection="1">
      <alignment horizontal="right" wrapText="1"/>
      <protection locked="0"/>
    </xf>
    <xf numFmtId="170" fontId="10" fillId="0" borderId="0" xfId="0" applyNumberFormat="1" applyFont="1" applyAlignment="1">
      <alignment horizontal="center" wrapText="1"/>
    </xf>
    <xf numFmtId="170" fontId="10" fillId="0" borderId="1" xfId="0" applyNumberFormat="1" applyFont="1" applyBorder="1" applyAlignment="1">
      <alignment horizontal="center" wrapText="1"/>
    </xf>
    <xf numFmtId="170" fontId="10" fillId="0" borderId="0" xfId="1" applyNumberFormat="1" applyFont="1" applyAlignment="1">
      <alignment horizontal="center" wrapText="1"/>
    </xf>
    <xf numFmtId="170" fontId="10" fillId="0" borderId="1" xfId="1" applyNumberFormat="1" applyFont="1" applyBorder="1" applyAlignment="1">
      <alignment horizontal="center" wrapText="1"/>
    </xf>
    <xf numFmtId="170" fontId="10" fillId="0" borderId="3" xfId="1" applyNumberFormat="1" applyFont="1" applyBorder="1" applyAlignment="1">
      <alignment horizontal="center"/>
    </xf>
    <xf numFmtId="170" fontId="10" fillId="0" borderId="24" xfId="1" applyNumberFormat="1" applyFont="1" applyBorder="1" applyAlignment="1">
      <alignment horizontal="center"/>
    </xf>
    <xf numFmtId="170" fontId="9" fillId="0" borderId="0" xfId="0" applyNumberFormat="1" applyFont="1"/>
    <xf numFmtId="170" fontId="54" fillId="0" borderId="0" xfId="0" applyNumberFormat="1" applyFont="1"/>
    <xf numFmtId="170" fontId="32" fillId="0" borderId="2" xfId="0" applyNumberFormat="1" applyFont="1" applyBorder="1" applyAlignment="1">
      <alignment horizontal="right" vertical="top"/>
    </xf>
    <xf numFmtId="43" fontId="26" fillId="8" borderId="2" xfId="1" applyFont="1" applyFill="1" applyBorder="1"/>
    <xf numFmtId="4" fontId="64" fillId="0" borderId="0" xfId="0" applyNumberFormat="1" applyFont="1" applyAlignment="1" applyProtection="1">
      <alignment horizontal="right" vertical="top" wrapText="1"/>
      <protection locked="0"/>
    </xf>
    <xf numFmtId="170" fontId="64" fillId="0" borderId="0" xfId="0" applyNumberFormat="1" applyFont="1" applyAlignment="1" applyProtection="1">
      <alignment horizontal="right" vertical="top" wrapText="1"/>
      <protection locked="0"/>
    </xf>
    <xf numFmtId="14" fontId="2" fillId="0" borderId="0" xfId="800" applyNumberFormat="1"/>
    <xf numFmtId="0" fontId="2" fillId="0" borderId="0" xfId="800"/>
    <xf numFmtId="0" fontId="2" fillId="0" borderId="0" xfId="800" applyAlignment="1">
      <alignment horizontal="left"/>
    </xf>
    <xf numFmtId="49" fontId="2" fillId="0" borderId="0" xfId="800" applyNumberFormat="1" applyAlignment="1">
      <alignment horizontal="left"/>
    </xf>
    <xf numFmtId="49" fontId="0" fillId="0" borderId="0" xfId="0" applyNumberFormat="1" applyAlignment="1">
      <alignment horizontal="left"/>
    </xf>
    <xf numFmtId="14" fontId="0" fillId="0" borderId="0" xfId="0" applyNumberFormat="1"/>
    <xf numFmtId="0" fontId="66" fillId="0" borderId="0" xfId="0" applyFont="1"/>
    <xf numFmtId="49" fontId="66" fillId="0" borderId="0" xfId="0" applyNumberFormat="1" applyFont="1" applyAlignment="1">
      <alignment horizontal="left"/>
    </xf>
    <xf numFmtId="14" fontId="66" fillId="0" borderId="0" xfId="0" applyNumberFormat="1" applyFont="1"/>
    <xf numFmtId="49" fontId="10" fillId="0" borderId="0" xfId="0" applyNumberFormat="1" applyFont="1" applyAlignment="1">
      <alignment horizontal="left"/>
    </xf>
    <xf numFmtId="0" fontId="62" fillId="41" borderId="0" xfId="0" applyFont="1" applyFill="1" applyAlignment="1">
      <alignment horizontal="left" vertical="top"/>
    </xf>
    <xf numFmtId="0" fontId="9" fillId="0" borderId="0" xfId="0" applyFont="1" applyAlignment="1">
      <alignment horizontal="left"/>
    </xf>
    <xf numFmtId="49" fontId="9" fillId="0" borderId="0" xfId="0" applyNumberFormat="1" applyFont="1" applyAlignment="1">
      <alignment horizontal="left"/>
    </xf>
    <xf numFmtId="49" fontId="15" fillId="0" borderId="12" xfId="0" quotePrefix="1" applyNumberFormat="1" applyFont="1" applyBorder="1" applyAlignment="1">
      <alignment horizontal="left"/>
    </xf>
    <xf numFmtId="0" fontId="18" fillId="0" borderId="0" xfId="4" applyFont="1" applyAlignment="1">
      <alignment horizontal="left" wrapText="1"/>
    </xf>
    <xf numFmtId="0" fontId="59" fillId="0" borderId="0" xfId="0" applyFont="1" applyAlignment="1">
      <alignment wrapText="1"/>
    </xf>
    <xf numFmtId="0" fontId="59" fillId="0" borderId="0" xfId="0" applyFont="1" applyAlignment="1">
      <alignment vertical="top" wrapText="1"/>
    </xf>
    <xf numFmtId="0" fontId="18" fillId="0" borderId="0" xfId="4" applyFont="1" applyAlignment="1">
      <alignment horizontal="left" vertical="top" wrapText="1"/>
    </xf>
    <xf numFmtId="0" fontId="1" fillId="0" borderId="0" xfId="800" quotePrefix="1" applyFont="1"/>
  </cellXfs>
  <cellStyles count="814">
    <cellStyle name="20% - Accent1" xfId="23" builtinId="30" customBuiltin="1"/>
    <cellStyle name="20% - Accent1 10" xfId="197" xr:uid="{00000000-0005-0000-0000-000001000000}"/>
    <cellStyle name="20% - Accent1 10 2" xfId="552" xr:uid="{00000000-0005-0000-0000-000002000000}"/>
    <cellStyle name="20% - Accent1 11" xfId="221" xr:uid="{00000000-0005-0000-0000-000003000000}"/>
    <cellStyle name="20% - Accent1 11 2" xfId="576" xr:uid="{00000000-0005-0000-0000-000004000000}"/>
    <cellStyle name="20% - Accent1 12" xfId="241" xr:uid="{00000000-0005-0000-0000-000005000000}"/>
    <cellStyle name="20% - Accent1 12 2" xfId="596" xr:uid="{00000000-0005-0000-0000-000006000000}"/>
    <cellStyle name="20% - Accent1 13" xfId="248" xr:uid="{00000000-0005-0000-0000-000007000000}"/>
    <cellStyle name="20% - Accent1 13 2" xfId="603" xr:uid="{00000000-0005-0000-0000-000008000000}"/>
    <cellStyle name="20% - Accent1 14" xfId="247" xr:uid="{00000000-0005-0000-0000-000009000000}"/>
    <cellStyle name="20% - Accent1 14 2" xfId="602" xr:uid="{00000000-0005-0000-0000-00000A000000}"/>
    <cellStyle name="20% - Accent1 15" xfId="251" xr:uid="{00000000-0005-0000-0000-00000B000000}"/>
    <cellStyle name="20% - Accent1 15 2" xfId="606" xr:uid="{00000000-0005-0000-0000-00000C000000}"/>
    <cellStyle name="20% - Accent1 16" xfId="263" xr:uid="{00000000-0005-0000-0000-00000D000000}"/>
    <cellStyle name="20% - Accent1 16 2" xfId="618" xr:uid="{00000000-0005-0000-0000-00000E000000}"/>
    <cellStyle name="20% - Accent1 17" xfId="303" xr:uid="{00000000-0005-0000-0000-00000F000000}"/>
    <cellStyle name="20% - Accent1 17 2" xfId="658" xr:uid="{00000000-0005-0000-0000-000010000000}"/>
    <cellStyle name="20% - Accent1 18" xfId="337" xr:uid="{00000000-0005-0000-0000-000011000000}"/>
    <cellStyle name="20% - Accent1 18 2" xfId="684" xr:uid="{00000000-0005-0000-0000-000012000000}"/>
    <cellStyle name="20% - Accent1 19" xfId="340" xr:uid="{00000000-0005-0000-0000-000013000000}"/>
    <cellStyle name="20% - Accent1 19 2" xfId="687" xr:uid="{00000000-0005-0000-0000-000014000000}"/>
    <cellStyle name="20% - Accent1 2" xfId="71" xr:uid="{00000000-0005-0000-0000-000015000000}"/>
    <cellStyle name="20% - Accent1 2 2" xfId="449" xr:uid="{00000000-0005-0000-0000-000016000000}"/>
    <cellStyle name="20% - Accent1 20" xfId="339" xr:uid="{00000000-0005-0000-0000-000017000000}"/>
    <cellStyle name="20% - Accent1 20 2" xfId="686" xr:uid="{00000000-0005-0000-0000-000018000000}"/>
    <cellStyle name="20% - Accent1 21" xfId="343" xr:uid="{00000000-0005-0000-0000-000019000000}"/>
    <cellStyle name="20% - Accent1 21 2" xfId="690" xr:uid="{00000000-0005-0000-0000-00001A000000}"/>
    <cellStyle name="20% - Accent1 22" xfId="389" xr:uid="{00000000-0005-0000-0000-00001B000000}"/>
    <cellStyle name="20% - Accent1 22 2" xfId="736" xr:uid="{00000000-0005-0000-0000-00001C000000}"/>
    <cellStyle name="20% - Accent1 23" xfId="393" xr:uid="{00000000-0005-0000-0000-00001D000000}"/>
    <cellStyle name="20% - Accent1 23 2" xfId="740" xr:uid="{00000000-0005-0000-0000-00001E000000}"/>
    <cellStyle name="20% - Accent1 24" xfId="760" xr:uid="{00000000-0005-0000-0000-00001F000000}"/>
    <cellStyle name="20% - Accent1 25" xfId="774" xr:uid="{00000000-0005-0000-0000-000020000000}"/>
    <cellStyle name="20% - Accent1 26" xfId="788" xr:uid="{00000000-0005-0000-0000-000021000000}"/>
    <cellStyle name="20% - Accent1 27" xfId="412" xr:uid="{00000000-0005-0000-0000-000022000000}"/>
    <cellStyle name="20% - Accent1 28" xfId="802" xr:uid="{00000000-0005-0000-0000-000023000000}"/>
    <cellStyle name="20% - Accent1 3" xfId="89" xr:uid="{00000000-0005-0000-0000-000024000000}"/>
    <cellStyle name="20% - Accent1 3 2" xfId="467" xr:uid="{00000000-0005-0000-0000-000025000000}"/>
    <cellStyle name="20% - Accent1 4" xfId="91" xr:uid="{00000000-0005-0000-0000-000026000000}"/>
    <cellStyle name="20% - Accent1 4 2" xfId="469" xr:uid="{00000000-0005-0000-0000-000027000000}"/>
    <cellStyle name="20% - Accent1 5" xfId="104" xr:uid="{00000000-0005-0000-0000-000028000000}"/>
    <cellStyle name="20% - Accent1 5 2" xfId="482" xr:uid="{00000000-0005-0000-0000-000029000000}"/>
    <cellStyle name="20% - Accent1 6" xfId="130" xr:uid="{00000000-0005-0000-0000-00002A000000}"/>
    <cellStyle name="20% - Accent1 6 2" xfId="507" xr:uid="{00000000-0005-0000-0000-00002B000000}"/>
    <cellStyle name="20% - Accent1 7" xfId="173" xr:uid="{00000000-0005-0000-0000-00002C000000}"/>
    <cellStyle name="20% - Accent1 7 2" xfId="528" xr:uid="{00000000-0005-0000-0000-00002D000000}"/>
    <cellStyle name="20% - Accent1 8" xfId="176" xr:uid="{00000000-0005-0000-0000-00002E000000}"/>
    <cellStyle name="20% - Accent1 8 2" xfId="531" xr:uid="{00000000-0005-0000-0000-00002F000000}"/>
    <cellStyle name="20% - Accent1 9" xfId="175" xr:uid="{00000000-0005-0000-0000-000030000000}"/>
    <cellStyle name="20% - Accent1 9 2" xfId="530" xr:uid="{00000000-0005-0000-0000-000031000000}"/>
    <cellStyle name="20% - Accent2" xfId="27" builtinId="34" customBuiltin="1"/>
    <cellStyle name="20% - Accent2 10" xfId="209" xr:uid="{00000000-0005-0000-0000-000033000000}"/>
    <cellStyle name="20% - Accent2 10 2" xfId="564" xr:uid="{00000000-0005-0000-0000-000034000000}"/>
    <cellStyle name="20% - Accent2 11" xfId="230" xr:uid="{00000000-0005-0000-0000-000035000000}"/>
    <cellStyle name="20% - Accent2 11 2" xfId="585" xr:uid="{00000000-0005-0000-0000-000036000000}"/>
    <cellStyle name="20% - Accent2 12" xfId="207" xr:uid="{00000000-0005-0000-0000-000037000000}"/>
    <cellStyle name="20% - Accent2 12 2" xfId="562" xr:uid="{00000000-0005-0000-0000-000038000000}"/>
    <cellStyle name="20% - Accent2 13" xfId="258" xr:uid="{00000000-0005-0000-0000-000039000000}"/>
    <cellStyle name="20% - Accent2 13 2" xfId="613" xr:uid="{00000000-0005-0000-0000-00003A000000}"/>
    <cellStyle name="20% - Accent2 14" xfId="270" xr:uid="{00000000-0005-0000-0000-00003B000000}"/>
    <cellStyle name="20% - Accent2 14 2" xfId="625" xr:uid="{00000000-0005-0000-0000-00003C000000}"/>
    <cellStyle name="20% - Accent2 15" xfId="280" xr:uid="{00000000-0005-0000-0000-00003D000000}"/>
    <cellStyle name="20% - Accent2 15 2" xfId="635" xr:uid="{00000000-0005-0000-0000-00003E000000}"/>
    <cellStyle name="20% - Accent2 16" xfId="290" xr:uid="{00000000-0005-0000-0000-00003F000000}"/>
    <cellStyle name="20% - Accent2 16 2" xfId="645" xr:uid="{00000000-0005-0000-0000-000040000000}"/>
    <cellStyle name="20% - Accent2 17" xfId="305" xr:uid="{00000000-0005-0000-0000-000041000000}"/>
    <cellStyle name="20% - Accent2 17 2" xfId="660" xr:uid="{00000000-0005-0000-0000-000042000000}"/>
    <cellStyle name="20% - Accent2 18" xfId="341" xr:uid="{00000000-0005-0000-0000-000043000000}"/>
    <cellStyle name="20% - Accent2 18 2" xfId="688" xr:uid="{00000000-0005-0000-0000-000044000000}"/>
    <cellStyle name="20% - Accent2 19" xfId="350" xr:uid="{00000000-0005-0000-0000-000045000000}"/>
    <cellStyle name="20% - Accent2 19 2" xfId="697" xr:uid="{00000000-0005-0000-0000-000046000000}"/>
    <cellStyle name="20% - Accent2 2" xfId="73" xr:uid="{00000000-0005-0000-0000-000047000000}"/>
    <cellStyle name="20% - Accent2 2 2" xfId="451" xr:uid="{00000000-0005-0000-0000-000048000000}"/>
    <cellStyle name="20% - Accent2 20" xfId="367" xr:uid="{00000000-0005-0000-0000-000049000000}"/>
    <cellStyle name="20% - Accent2 20 2" xfId="714" xr:uid="{00000000-0005-0000-0000-00004A000000}"/>
    <cellStyle name="20% - Accent2 21" xfId="378" xr:uid="{00000000-0005-0000-0000-00004B000000}"/>
    <cellStyle name="20% - Accent2 21 2" xfId="725" xr:uid="{00000000-0005-0000-0000-00004C000000}"/>
    <cellStyle name="20% - Accent2 22" xfId="361" xr:uid="{00000000-0005-0000-0000-00004D000000}"/>
    <cellStyle name="20% - Accent2 22 2" xfId="708" xr:uid="{00000000-0005-0000-0000-00004E000000}"/>
    <cellStyle name="20% - Accent2 23" xfId="401" xr:uid="{00000000-0005-0000-0000-00004F000000}"/>
    <cellStyle name="20% - Accent2 23 2" xfId="748" xr:uid="{00000000-0005-0000-0000-000050000000}"/>
    <cellStyle name="20% - Accent2 24" xfId="762" xr:uid="{00000000-0005-0000-0000-000051000000}"/>
    <cellStyle name="20% - Accent2 25" xfId="776" xr:uid="{00000000-0005-0000-0000-000052000000}"/>
    <cellStyle name="20% - Accent2 26" xfId="790" xr:uid="{00000000-0005-0000-0000-000053000000}"/>
    <cellStyle name="20% - Accent2 27" xfId="414" xr:uid="{00000000-0005-0000-0000-000054000000}"/>
    <cellStyle name="20% - Accent2 28" xfId="804" xr:uid="{00000000-0005-0000-0000-000055000000}"/>
    <cellStyle name="20% - Accent2 3" xfId="92" xr:uid="{00000000-0005-0000-0000-000056000000}"/>
    <cellStyle name="20% - Accent2 3 2" xfId="470" xr:uid="{00000000-0005-0000-0000-000057000000}"/>
    <cellStyle name="20% - Accent2 4" xfId="101" xr:uid="{00000000-0005-0000-0000-000058000000}"/>
    <cellStyle name="20% - Accent2 4 2" xfId="479" xr:uid="{00000000-0005-0000-0000-000059000000}"/>
    <cellStyle name="20% - Accent2 5" xfId="113" xr:uid="{00000000-0005-0000-0000-00005A000000}"/>
    <cellStyle name="20% - Accent2 5 2" xfId="491" xr:uid="{00000000-0005-0000-0000-00005B000000}"/>
    <cellStyle name="20% - Accent2 6" xfId="132" xr:uid="{00000000-0005-0000-0000-00005C000000}"/>
    <cellStyle name="20% - Accent2 6 2" xfId="509" xr:uid="{00000000-0005-0000-0000-00005D000000}"/>
    <cellStyle name="20% - Accent2 7" xfId="177" xr:uid="{00000000-0005-0000-0000-00005E000000}"/>
    <cellStyle name="20% - Accent2 7 2" xfId="532" xr:uid="{00000000-0005-0000-0000-00005F000000}"/>
    <cellStyle name="20% - Accent2 8" xfId="186" xr:uid="{00000000-0005-0000-0000-000060000000}"/>
    <cellStyle name="20% - Accent2 8 2" xfId="541" xr:uid="{00000000-0005-0000-0000-000061000000}"/>
    <cellStyle name="20% - Accent2 9" xfId="203" xr:uid="{00000000-0005-0000-0000-000062000000}"/>
    <cellStyle name="20% - Accent2 9 2" xfId="558" xr:uid="{00000000-0005-0000-0000-000063000000}"/>
    <cellStyle name="20% - Accent3" xfId="31" builtinId="38" customBuiltin="1"/>
    <cellStyle name="20% - Accent3 10" xfId="222" xr:uid="{00000000-0005-0000-0000-000065000000}"/>
    <cellStyle name="20% - Accent3 10 2" xfId="577" xr:uid="{00000000-0005-0000-0000-000066000000}"/>
    <cellStyle name="20% - Accent3 11" xfId="216" xr:uid="{00000000-0005-0000-0000-000067000000}"/>
    <cellStyle name="20% - Accent3 11 2" xfId="571" xr:uid="{00000000-0005-0000-0000-000068000000}"/>
    <cellStyle name="20% - Accent3 12" xfId="249" xr:uid="{00000000-0005-0000-0000-000069000000}"/>
    <cellStyle name="20% - Accent3 12 2" xfId="604" xr:uid="{00000000-0005-0000-0000-00006A000000}"/>
    <cellStyle name="20% - Accent3 13" xfId="235" xr:uid="{00000000-0005-0000-0000-00006B000000}"/>
    <cellStyle name="20% - Accent3 13 2" xfId="590" xr:uid="{00000000-0005-0000-0000-00006C000000}"/>
    <cellStyle name="20% - Accent3 14" xfId="245" xr:uid="{00000000-0005-0000-0000-00006D000000}"/>
    <cellStyle name="20% - Accent3 14 2" xfId="600" xr:uid="{00000000-0005-0000-0000-00006E000000}"/>
    <cellStyle name="20% - Accent3 15" xfId="252" xr:uid="{00000000-0005-0000-0000-00006F000000}"/>
    <cellStyle name="20% - Accent3 15 2" xfId="607" xr:uid="{00000000-0005-0000-0000-000070000000}"/>
    <cellStyle name="20% - Accent3 16" xfId="264" xr:uid="{00000000-0005-0000-0000-000071000000}"/>
    <cellStyle name="20% - Accent3 16 2" xfId="619" xr:uid="{00000000-0005-0000-0000-000072000000}"/>
    <cellStyle name="20% - Accent3 17" xfId="307" xr:uid="{00000000-0005-0000-0000-000073000000}"/>
    <cellStyle name="20% - Accent3 17 2" xfId="662" xr:uid="{00000000-0005-0000-0000-000074000000}"/>
    <cellStyle name="20% - Accent3 18" xfId="345" xr:uid="{00000000-0005-0000-0000-000075000000}"/>
    <cellStyle name="20% - Accent3 18 2" xfId="692" xr:uid="{00000000-0005-0000-0000-000076000000}"/>
    <cellStyle name="20% - Accent3 19" xfId="358" xr:uid="{00000000-0005-0000-0000-000077000000}"/>
    <cellStyle name="20% - Accent3 19 2" xfId="705" xr:uid="{00000000-0005-0000-0000-000078000000}"/>
    <cellStyle name="20% - Accent3 2" xfId="75" xr:uid="{00000000-0005-0000-0000-000079000000}"/>
    <cellStyle name="20% - Accent3 2 2" xfId="453" xr:uid="{00000000-0005-0000-0000-00007A000000}"/>
    <cellStyle name="20% - Accent3 20" xfId="357" xr:uid="{00000000-0005-0000-0000-00007B000000}"/>
    <cellStyle name="20% - Accent3 20 2" xfId="704" xr:uid="{00000000-0005-0000-0000-00007C000000}"/>
    <cellStyle name="20% - Accent3 21" xfId="344" xr:uid="{00000000-0005-0000-0000-00007D000000}"/>
    <cellStyle name="20% - Accent3 21 2" xfId="691" xr:uid="{00000000-0005-0000-0000-00007E000000}"/>
    <cellStyle name="20% - Accent3 22" xfId="394" xr:uid="{00000000-0005-0000-0000-00007F000000}"/>
    <cellStyle name="20% - Accent3 22 2" xfId="741" xr:uid="{00000000-0005-0000-0000-000080000000}"/>
    <cellStyle name="20% - Accent3 23" xfId="382" xr:uid="{00000000-0005-0000-0000-000081000000}"/>
    <cellStyle name="20% - Accent3 23 2" xfId="729" xr:uid="{00000000-0005-0000-0000-000082000000}"/>
    <cellStyle name="20% - Accent3 24" xfId="764" xr:uid="{00000000-0005-0000-0000-000083000000}"/>
    <cellStyle name="20% - Accent3 25" xfId="778" xr:uid="{00000000-0005-0000-0000-000084000000}"/>
    <cellStyle name="20% - Accent3 26" xfId="792" xr:uid="{00000000-0005-0000-0000-000085000000}"/>
    <cellStyle name="20% - Accent3 27" xfId="416" xr:uid="{00000000-0005-0000-0000-000086000000}"/>
    <cellStyle name="20% - Accent3 28" xfId="806" xr:uid="{00000000-0005-0000-0000-000087000000}"/>
    <cellStyle name="20% - Accent3 3" xfId="95" xr:uid="{00000000-0005-0000-0000-000088000000}"/>
    <cellStyle name="20% - Accent3 3 2" xfId="473" xr:uid="{00000000-0005-0000-0000-000089000000}"/>
    <cellStyle name="20% - Accent3 4" xfId="108" xr:uid="{00000000-0005-0000-0000-00008A000000}"/>
    <cellStyle name="20% - Accent3 4 2" xfId="486" xr:uid="{00000000-0005-0000-0000-00008B000000}"/>
    <cellStyle name="20% - Accent3 5" xfId="119" xr:uid="{00000000-0005-0000-0000-00008C000000}"/>
    <cellStyle name="20% - Accent3 5 2" xfId="497" xr:uid="{00000000-0005-0000-0000-00008D000000}"/>
    <cellStyle name="20% - Accent3 6" xfId="134" xr:uid="{00000000-0005-0000-0000-00008E000000}"/>
    <cellStyle name="20% - Accent3 6 2" xfId="511" xr:uid="{00000000-0005-0000-0000-00008F000000}"/>
    <cellStyle name="20% - Accent3 7" xfId="180" xr:uid="{00000000-0005-0000-0000-000090000000}"/>
    <cellStyle name="20% - Accent3 7 2" xfId="535" xr:uid="{00000000-0005-0000-0000-000091000000}"/>
    <cellStyle name="20% - Accent3 8" xfId="194" xr:uid="{00000000-0005-0000-0000-000092000000}"/>
    <cellStyle name="20% - Accent3 8 2" xfId="549" xr:uid="{00000000-0005-0000-0000-000093000000}"/>
    <cellStyle name="20% - Accent3 9" xfId="193" xr:uid="{00000000-0005-0000-0000-000094000000}"/>
    <cellStyle name="20% - Accent3 9 2" xfId="548" xr:uid="{00000000-0005-0000-0000-000095000000}"/>
    <cellStyle name="20% - Accent4" xfId="35" builtinId="42" customBuiltin="1"/>
    <cellStyle name="20% - Accent4 10" xfId="225" xr:uid="{00000000-0005-0000-0000-000097000000}"/>
    <cellStyle name="20% - Accent4 10 2" xfId="580" xr:uid="{00000000-0005-0000-0000-000098000000}"/>
    <cellStyle name="20% - Accent4 11" xfId="236" xr:uid="{00000000-0005-0000-0000-000099000000}"/>
    <cellStyle name="20% - Accent4 11 2" xfId="591" xr:uid="{00000000-0005-0000-0000-00009A000000}"/>
    <cellStyle name="20% - Accent4 12" xfId="253" xr:uid="{00000000-0005-0000-0000-00009B000000}"/>
    <cellStyle name="20% - Accent4 12 2" xfId="608" xr:uid="{00000000-0005-0000-0000-00009C000000}"/>
    <cellStyle name="20% - Accent4 13" xfId="265" xr:uid="{00000000-0005-0000-0000-00009D000000}"/>
    <cellStyle name="20% - Accent4 13 2" xfId="620" xr:uid="{00000000-0005-0000-0000-00009E000000}"/>
    <cellStyle name="20% - Accent4 14" xfId="275" xr:uid="{00000000-0005-0000-0000-00009F000000}"/>
    <cellStyle name="20% - Accent4 14 2" xfId="630" xr:uid="{00000000-0005-0000-0000-0000A0000000}"/>
    <cellStyle name="20% - Accent4 15" xfId="285" xr:uid="{00000000-0005-0000-0000-0000A1000000}"/>
    <cellStyle name="20% - Accent4 15 2" xfId="640" xr:uid="{00000000-0005-0000-0000-0000A2000000}"/>
    <cellStyle name="20% - Accent4 16" xfId="294" xr:uid="{00000000-0005-0000-0000-0000A3000000}"/>
    <cellStyle name="20% - Accent4 16 2" xfId="649" xr:uid="{00000000-0005-0000-0000-0000A4000000}"/>
    <cellStyle name="20% - Accent4 17" xfId="309" xr:uid="{00000000-0005-0000-0000-0000A5000000}"/>
    <cellStyle name="20% - Accent4 17 2" xfId="664" xr:uid="{00000000-0005-0000-0000-0000A6000000}"/>
    <cellStyle name="20% - Accent4 18" xfId="348" xr:uid="{00000000-0005-0000-0000-0000A7000000}"/>
    <cellStyle name="20% - Accent4 18 2" xfId="695" xr:uid="{00000000-0005-0000-0000-0000A8000000}"/>
    <cellStyle name="20% - Accent4 19" xfId="362" xr:uid="{00000000-0005-0000-0000-0000A9000000}"/>
    <cellStyle name="20% - Accent4 19 2" xfId="709" xr:uid="{00000000-0005-0000-0000-0000AA000000}"/>
    <cellStyle name="20% - Accent4 2" xfId="77" xr:uid="{00000000-0005-0000-0000-0000AB000000}"/>
    <cellStyle name="20% - Accent4 2 2" xfId="455" xr:uid="{00000000-0005-0000-0000-0000AC000000}"/>
    <cellStyle name="20% - Accent4 20" xfId="373" xr:uid="{00000000-0005-0000-0000-0000AD000000}"/>
    <cellStyle name="20% - Accent4 20 2" xfId="720" xr:uid="{00000000-0005-0000-0000-0000AE000000}"/>
    <cellStyle name="20% - Accent4 21" xfId="384" xr:uid="{00000000-0005-0000-0000-0000AF000000}"/>
    <cellStyle name="20% - Accent4 21 2" xfId="731" xr:uid="{00000000-0005-0000-0000-0000B0000000}"/>
    <cellStyle name="20% - Accent4 22" xfId="396" xr:uid="{00000000-0005-0000-0000-0000B1000000}"/>
    <cellStyle name="20% - Accent4 22 2" xfId="743" xr:uid="{00000000-0005-0000-0000-0000B2000000}"/>
    <cellStyle name="20% - Accent4 23" xfId="405" xr:uid="{00000000-0005-0000-0000-0000B3000000}"/>
    <cellStyle name="20% - Accent4 23 2" xfId="752" xr:uid="{00000000-0005-0000-0000-0000B4000000}"/>
    <cellStyle name="20% - Accent4 24" xfId="766" xr:uid="{00000000-0005-0000-0000-0000B5000000}"/>
    <cellStyle name="20% - Accent4 25" xfId="780" xr:uid="{00000000-0005-0000-0000-0000B6000000}"/>
    <cellStyle name="20% - Accent4 26" xfId="794" xr:uid="{00000000-0005-0000-0000-0000B7000000}"/>
    <cellStyle name="20% - Accent4 27" xfId="418" xr:uid="{00000000-0005-0000-0000-0000B8000000}"/>
    <cellStyle name="20% - Accent4 28" xfId="808" xr:uid="{00000000-0005-0000-0000-0000B9000000}"/>
    <cellStyle name="20% - Accent4 3" xfId="99" xr:uid="{00000000-0005-0000-0000-0000BA000000}"/>
    <cellStyle name="20% - Accent4 3 2" xfId="477" xr:uid="{00000000-0005-0000-0000-0000BB000000}"/>
    <cellStyle name="20% - Accent4 4" xfId="111" xr:uid="{00000000-0005-0000-0000-0000BC000000}"/>
    <cellStyle name="20% - Accent4 4 2" xfId="489" xr:uid="{00000000-0005-0000-0000-0000BD000000}"/>
    <cellStyle name="20% - Accent4 5" xfId="121" xr:uid="{00000000-0005-0000-0000-0000BE000000}"/>
    <cellStyle name="20% - Accent4 5 2" xfId="499" xr:uid="{00000000-0005-0000-0000-0000BF000000}"/>
    <cellStyle name="20% - Accent4 6" xfId="136" xr:uid="{00000000-0005-0000-0000-0000C0000000}"/>
    <cellStyle name="20% - Accent4 6 2" xfId="513" xr:uid="{00000000-0005-0000-0000-0000C1000000}"/>
    <cellStyle name="20% - Accent4 7" xfId="184" xr:uid="{00000000-0005-0000-0000-0000C2000000}"/>
    <cellStyle name="20% - Accent4 7 2" xfId="539" xr:uid="{00000000-0005-0000-0000-0000C3000000}"/>
    <cellStyle name="20% - Accent4 8" xfId="198" xr:uid="{00000000-0005-0000-0000-0000C4000000}"/>
    <cellStyle name="20% - Accent4 8 2" xfId="553" xr:uid="{00000000-0005-0000-0000-0000C5000000}"/>
    <cellStyle name="20% - Accent4 9" xfId="210" xr:uid="{00000000-0005-0000-0000-0000C6000000}"/>
    <cellStyle name="20% - Accent4 9 2" xfId="565" xr:uid="{00000000-0005-0000-0000-0000C7000000}"/>
    <cellStyle name="20% - Accent5" xfId="39" builtinId="46" customBuiltin="1"/>
    <cellStyle name="20% - Accent5 10" xfId="228" xr:uid="{00000000-0005-0000-0000-0000C9000000}"/>
    <cellStyle name="20% - Accent5 10 2" xfId="583" xr:uid="{00000000-0005-0000-0000-0000CA000000}"/>
    <cellStyle name="20% - Accent5 11" xfId="239" xr:uid="{00000000-0005-0000-0000-0000CB000000}"/>
    <cellStyle name="20% - Accent5 11 2" xfId="594" xr:uid="{00000000-0005-0000-0000-0000CC000000}"/>
    <cellStyle name="20% - Accent5 12" xfId="256" xr:uid="{00000000-0005-0000-0000-0000CD000000}"/>
    <cellStyle name="20% - Accent5 12 2" xfId="611" xr:uid="{00000000-0005-0000-0000-0000CE000000}"/>
    <cellStyle name="20% - Accent5 13" xfId="268" xr:uid="{00000000-0005-0000-0000-0000CF000000}"/>
    <cellStyle name="20% - Accent5 13 2" xfId="623" xr:uid="{00000000-0005-0000-0000-0000D0000000}"/>
    <cellStyle name="20% - Accent5 14" xfId="278" xr:uid="{00000000-0005-0000-0000-0000D1000000}"/>
    <cellStyle name="20% - Accent5 14 2" xfId="633" xr:uid="{00000000-0005-0000-0000-0000D2000000}"/>
    <cellStyle name="20% - Accent5 15" xfId="288" xr:uid="{00000000-0005-0000-0000-0000D3000000}"/>
    <cellStyle name="20% - Accent5 15 2" xfId="643" xr:uid="{00000000-0005-0000-0000-0000D4000000}"/>
    <cellStyle name="20% - Accent5 16" xfId="296" xr:uid="{00000000-0005-0000-0000-0000D5000000}"/>
    <cellStyle name="20% - Accent5 16 2" xfId="651" xr:uid="{00000000-0005-0000-0000-0000D6000000}"/>
    <cellStyle name="20% - Accent5 17" xfId="311" xr:uid="{00000000-0005-0000-0000-0000D7000000}"/>
    <cellStyle name="20% - Accent5 17 2" xfId="666" xr:uid="{00000000-0005-0000-0000-0000D8000000}"/>
    <cellStyle name="20% - Accent5 18" xfId="351" xr:uid="{00000000-0005-0000-0000-0000D9000000}"/>
    <cellStyle name="20% - Accent5 18 2" xfId="698" xr:uid="{00000000-0005-0000-0000-0000DA000000}"/>
    <cellStyle name="20% - Accent5 19" xfId="365" xr:uid="{00000000-0005-0000-0000-0000DB000000}"/>
    <cellStyle name="20% - Accent5 19 2" xfId="712" xr:uid="{00000000-0005-0000-0000-0000DC000000}"/>
    <cellStyle name="20% - Accent5 2" xfId="79" xr:uid="{00000000-0005-0000-0000-0000DD000000}"/>
    <cellStyle name="20% - Accent5 2 2" xfId="457" xr:uid="{00000000-0005-0000-0000-0000DE000000}"/>
    <cellStyle name="20% - Accent5 20" xfId="376" xr:uid="{00000000-0005-0000-0000-0000DF000000}"/>
    <cellStyle name="20% - Accent5 20 2" xfId="723" xr:uid="{00000000-0005-0000-0000-0000E0000000}"/>
    <cellStyle name="20% - Accent5 21" xfId="387" xr:uid="{00000000-0005-0000-0000-0000E1000000}"/>
    <cellStyle name="20% - Accent5 21 2" xfId="734" xr:uid="{00000000-0005-0000-0000-0000E2000000}"/>
    <cellStyle name="20% - Accent5 22" xfId="399" xr:uid="{00000000-0005-0000-0000-0000E3000000}"/>
    <cellStyle name="20% - Accent5 22 2" xfId="746" xr:uid="{00000000-0005-0000-0000-0000E4000000}"/>
    <cellStyle name="20% - Accent5 23" xfId="407" xr:uid="{00000000-0005-0000-0000-0000E5000000}"/>
    <cellStyle name="20% - Accent5 23 2" xfId="754" xr:uid="{00000000-0005-0000-0000-0000E6000000}"/>
    <cellStyle name="20% - Accent5 24" xfId="768" xr:uid="{00000000-0005-0000-0000-0000E7000000}"/>
    <cellStyle name="20% - Accent5 25" xfId="782" xr:uid="{00000000-0005-0000-0000-0000E8000000}"/>
    <cellStyle name="20% - Accent5 26" xfId="796" xr:uid="{00000000-0005-0000-0000-0000E9000000}"/>
    <cellStyle name="20% - Accent5 27" xfId="420" xr:uid="{00000000-0005-0000-0000-0000EA000000}"/>
    <cellStyle name="20% - Accent5 28" xfId="810" xr:uid="{00000000-0005-0000-0000-0000EB000000}"/>
    <cellStyle name="20% - Accent5 3" xfId="102" xr:uid="{00000000-0005-0000-0000-0000EC000000}"/>
    <cellStyle name="20% - Accent5 3 2" xfId="480" xr:uid="{00000000-0005-0000-0000-0000ED000000}"/>
    <cellStyle name="20% - Accent5 4" xfId="114" xr:uid="{00000000-0005-0000-0000-0000EE000000}"/>
    <cellStyle name="20% - Accent5 4 2" xfId="492" xr:uid="{00000000-0005-0000-0000-0000EF000000}"/>
    <cellStyle name="20% - Accent5 5" xfId="123" xr:uid="{00000000-0005-0000-0000-0000F0000000}"/>
    <cellStyle name="20% - Accent5 5 2" xfId="501" xr:uid="{00000000-0005-0000-0000-0000F1000000}"/>
    <cellStyle name="20% - Accent5 6" xfId="138" xr:uid="{00000000-0005-0000-0000-0000F2000000}"/>
    <cellStyle name="20% - Accent5 6 2" xfId="515" xr:uid="{00000000-0005-0000-0000-0000F3000000}"/>
    <cellStyle name="20% - Accent5 7" xfId="187" xr:uid="{00000000-0005-0000-0000-0000F4000000}"/>
    <cellStyle name="20% - Accent5 7 2" xfId="542" xr:uid="{00000000-0005-0000-0000-0000F5000000}"/>
    <cellStyle name="20% - Accent5 8" xfId="201" xr:uid="{00000000-0005-0000-0000-0000F6000000}"/>
    <cellStyle name="20% - Accent5 8 2" xfId="556" xr:uid="{00000000-0005-0000-0000-0000F7000000}"/>
    <cellStyle name="20% - Accent5 9" xfId="214" xr:uid="{00000000-0005-0000-0000-0000F8000000}"/>
    <cellStyle name="20% - Accent5 9 2" xfId="569" xr:uid="{00000000-0005-0000-0000-0000F9000000}"/>
    <cellStyle name="20% - Accent6" xfId="43" builtinId="50" customBuiltin="1"/>
    <cellStyle name="20% - Accent6 10" xfId="231" xr:uid="{00000000-0005-0000-0000-0000FB000000}"/>
    <cellStyle name="20% - Accent6 10 2" xfId="586" xr:uid="{00000000-0005-0000-0000-0000FC000000}"/>
    <cellStyle name="20% - Accent6 11" xfId="243" xr:uid="{00000000-0005-0000-0000-0000FD000000}"/>
    <cellStyle name="20% - Accent6 11 2" xfId="598" xr:uid="{00000000-0005-0000-0000-0000FE000000}"/>
    <cellStyle name="20% - Accent6 12" xfId="259" xr:uid="{00000000-0005-0000-0000-0000FF000000}"/>
    <cellStyle name="20% - Accent6 12 2" xfId="614" xr:uid="{00000000-0005-0000-0000-000000010000}"/>
    <cellStyle name="20% - Accent6 13" xfId="271" xr:uid="{00000000-0005-0000-0000-000001010000}"/>
    <cellStyle name="20% - Accent6 13 2" xfId="626" xr:uid="{00000000-0005-0000-0000-000002010000}"/>
    <cellStyle name="20% - Accent6 14" xfId="281" xr:uid="{00000000-0005-0000-0000-000003010000}"/>
    <cellStyle name="20% - Accent6 14 2" xfId="636" xr:uid="{00000000-0005-0000-0000-000004010000}"/>
    <cellStyle name="20% - Accent6 15" xfId="291" xr:uid="{00000000-0005-0000-0000-000005010000}"/>
    <cellStyle name="20% - Accent6 15 2" xfId="646" xr:uid="{00000000-0005-0000-0000-000006010000}"/>
    <cellStyle name="20% - Accent6 16" xfId="298" xr:uid="{00000000-0005-0000-0000-000007010000}"/>
    <cellStyle name="20% - Accent6 16 2" xfId="653" xr:uid="{00000000-0005-0000-0000-000008010000}"/>
    <cellStyle name="20% - Accent6 17" xfId="313" xr:uid="{00000000-0005-0000-0000-000009010000}"/>
    <cellStyle name="20% - Accent6 17 2" xfId="668" xr:uid="{00000000-0005-0000-0000-00000A010000}"/>
    <cellStyle name="20% - Accent6 18" xfId="355" xr:uid="{00000000-0005-0000-0000-00000B010000}"/>
    <cellStyle name="20% - Accent6 18 2" xfId="702" xr:uid="{00000000-0005-0000-0000-00000C010000}"/>
    <cellStyle name="20% - Accent6 19" xfId="368" xr:uid="{00000000-0005-0000-0000-00000D010000}"/>
    <cellStyle name="20% - Accent6 19 2" xfId="715" xr:uid="{00000000-0005-0000-0000-00000E010000}"/>
    <cellStyle name="20% - Accent6 2" xfId="81" xr:uid="{00000000-0005-0000-0000-00000F010000}"/>
    <cellStyle name="20% - Accent6 2 2" xfId="459" xr:uid="{00000000-0005-0000-0000-000010010000}"/>
    <cellStyle name="20% - Accent6 20" xfId="379" xr:uid="{00000000-0005-0000-0000-000011010000}"/>
    <cellStyle name="20% - Accent6 20 2" xfId="726" xr:uid="{00000000-0005-0000-0000-000012010000}"/>
    <cellStyle name="20% - Accent6 21" xfId="390" xr:uid="{00000000-0005-0000-0000-000013010000}"/>
    <cellStyle name="20% - Accent6 21 2" xfId="737" xr:uid="{00000000-0005-0000-0000-000014010000}"/>
    <cellStyle name="20% - Accent6 22" xfId="402" xr:uid="{00000000-0005-0000-0000-000015010000}"/>
    <cellStyle name="20% - Accent6 22 2" xfId="749" xr:uid="{00000000-0005-0000-0000-000016010000}"/>
    <cellStyle name="20% - Accent6 23" xfId="409" xr:uid="{00000000-0005-0000-0000-000017010000}"/>
    <cellStyle name="20% - Accent6 23 2" xfId="756" xr:uid="{00000000-0005-0000-0000-000018010000}"/>
    <cellStyle name="20% - Accent6 24" xfId="770" xr:uid="{00000000-0005-0000-0000-000019010000}"/>
    <cellStyle name="20% - Accent6 25" xfId="784" xr:uid="{00000000-0005-0000-0000-00001A010000}"/>
    <cellStyle name="20% - Accent6 26" xfId="798" xr:uid="{00000000-0005-0000-0000-00001B010000}"/>
    <cellStyle name="20% - Accent6 27" xfId="422" xr:uid="{00000000-0005-0000-0000-00001C010000}"/>
    <cellStyle name="20% - Accent6 28" xfId="812" xr:uid="{00000000-0005-0000-0000-00001D010000}"/>
    <cellStyle name="20% - Accent6 3" xfId="106" xr:uid="{00000000-0005-0000-0000-00001E010000}"/>
    <cellStyle name="20% - Accent6 3 2" xfId="484" xr:uid="{00000000-0005-0000-0000-00001F010000}"/>
    <cellStyle name="20% - Accent6 4" xfId="117" xr:uid="{00000000-0005-0000-0000-000020010000}"/>
    <cellStyle name="20% - Accent6 4 2" xfId="495" xr:uid="{00000000-0005-0000-0000-000021010000}"/>
    <cellStyle name="20% - Accent6 5" xfId="125" xr:uid="{00000000-0005-0000-0000-000022010000}"/>
    <cellStyle name="20% - Accent6 5 2" xfId="503" xr:uid="{00000000-0005-0000-0000-000023010000}"/>
    <cellStyle name="20% - Accent6 6" xfId="141" xr:uid="{00000000-0005-0000-0000-000024010000}"/>
    <cellStyle name="20% - Accent6 6 2" xfId="517" xr:uid="{00000000-0005-0000-0000-000025010000}"/>
    <cellStyle name="20% - Accent6 7" xfId="191" xr:uid="{00000000-0005-0000-0000-000026010000}"/>
    <cellStyle name="20% - Accent6 7 2" xfId="546" xr:uid="{00000000-0005-0000-0000-000027010000}"/>
    <cellStyle name="20% - Accent6 8" xfId="205" xr:uid="{00000000-0005-0000-0000-000028010000}"/>
    <cellStyle name="20% - Accent6 8 2" xfId="560" xr:uid="{00000000-0005-0000-0000-000029010000}"/>
    <cellStyle name="20% - Accent6 9" xfId="218" xr:uid="{00000000-0005-0000-0000-00002A010000}"/>
    <cellStyle name="20% - Accent6 9 2" xfId="573" xr:uid="{00000000-0005-0000-0000-00002B010000}"/>
    <cellStyle name="40% - Accent1" xfId="24" builtinId="31" customBuiltin="1"/>
    <cellStyle name="40% - Accent1 10" xfId="220" xr:uid="{00000000-0005-0000-0000-00002D010000}"/>
    <cellStyle name="40% - Accent1 10 2" xfId="575" xr:uid="{00000000-0005-0000-0000-00002E010000}"/>
    <cellStyle name="40% - Accent1 11" xfId="212" xr:uid="{00000000-0005-0000-0000-00002F010000}"/>
    <cellStyle name="40% - Accent1 11 2" xfId="567" xr:uid="{00000000-0005-0000-0000-000030010000}"/>
    <cellStyle name="40% - Accent1 12" xfId="238" xr:uid="{00000000-0005-0000-0000-000031010000}"/>
    <cellStyle name="40% - Accent1 12 2" xfId="593" xr:uid="{00000000-0005-0000-0000-000032010000}"/>
    <cellStyle name="40% - Accent1 13" xfId="224" xr:uid="{00000000-0005-0000-0000-000033010000}"/>
    <cellStyle name="40% - Accent1 13 2" xfId="579" xr:uid="{00000000-0005-0000-0000-000034010000}"/>
    <cellStyle name="40% - Accent1 14" xfId="261" xr:uid="{00000000-0005-0000-0000-000035010000}"/>
    <cellStyle name="40% - Accent1 14 2" xfId="616" xr:uid="{00000000-0005-0000-0000-000036010000}"/>
    <cellStyle name="40% - Accent1 15" xfId="273" xr:uid="{00000000-0005-0000-0000-000037010000}"/>
    <cellStyle name="40% - Accent1 15 2" xfId="628" xr:uid="{00000000-0005-0000-0000-000038010000}"/>
    <cellStyle name="40% - Accent1 16" xfId="283" xr:uid="{00000000-0005-0000-0000-000039010000}"/>
    <cellStyle name="40% - Accent1 16 2" xfId="638" xr:uid="{00000000-0005-0000-0000-00003A010000}"/>
    <cellStyle name="40% - Accent1 17" xfId="304" xr:uid="{00000000-0005-0000-0000-00003B010000}"/>
    <cellStyle name="40% - Accent1 17 2" xfId="659" xr:uid="{00000000-0005-0000-0000-00003C010000}"/>
    <cellStyle name="40% - Accent1 18" xfId="338" xr:uid="{00000000-0005-0000-0000-00003D010000}"/>
    <cellStyle name="40% - Accent1 18 2" xfId="685" xr:uid="{00000000-0005-0000-0000-00003E010000}"/>
    <cellStyle name="40% - Accent1 19" xfId="336" xr:uid="{00000000-0005-0000-0000-00003F010000}"/>
    <cellStyle name="40% - Accent1 19 2" xfId="683" xr:uid="{00000000-0005-0000-0000-000040010000}"/>
    <cellStyle name="40% - Accent1 2" xfId="72" xr:uid="{00000000-0005-0000-0000-000041010000}"/>
    <cellStyle name="40% - Accent1 2 2" xfId="450" xr:uid="{00000000-0005-0000-0000-000042010000}"/>
    <cellStyle name="40% - Accent1 20" xfId="353" xr:uid="{00000000-0005-0000-0000-000043010000}"/>
    <cellStyle name="40% - Accent1 20 2" xfId="700" xr:uid="{00000000-0005-0000-0000-000044010000}"/>
    <cellStyle name="40% - Accent1 21" xfId="370" xr:uid="{00000000-0005-0000-0000-000045010000}"/>
    <cellStyle name="40% - Accent1 21 2" xfId="717" xr:uid="{00000000-0005-0000-0000-000046010000}"/>
    <cellStyle name="40% - Accent1 22" xfId="386" xr:uid="{00000000-0005-0000-0000-000047010000}"/>
    <cellStyle name="40% - Accent1 22 2" xfId="733" xr:uid="{00000000-0005-0000-0000-000048010000}"/>
    <cellStyle name="40% - Accent1 23" xfId="372" xr:uid="{00000000-0005-0000-0000-000049010000}"/>
    <cellStyle name="40% - Accent1 23 2" xfId="719" xr:uid="{00000000-0005-0000-0000-00004A010000}"/>
    <cellStyle name="40% - Accent1 24" xfId="761" xr:uid="{00000000-0005-0000-0000-00004B010000}"/>
    <cellStyle name="40% - Accent1 25" xfId="775" xr:uid="{00000000-0005-0000-0000-00004C010000}"/>
    <cellStyle name="40% - Accent1 26" xfId="789" xr:uid="{00000000-0005-0000-0000-00004D010000}"/>
    <cellStyle name="40% - Accent1 27" xfId="413" xr:uid="{00000000-0005-0000-0000-00004E010000}"/>
    <cellStyle name="40% - Accent1 28" xfId="803" xr:uid="{00000000-0005-0000-0000-00004F010000}"/>
    <cellStyle name="40% - Accent1 3" xfId="90" xr:uid="{00000000-0005-0000-0000-000050010000}"/>
    <cellStyle name="40% - Accent1 3 2" xfId="468" xr:uid="{00000000-0005-0000-0000-000051010000}"/>
    <cellStyle name="40% - Accent1 4" xfId="88" xr:uid="{00000000-0005-0000-0000-000052010000}"/>
    <cellStyle name="40% - Accent1 4 2" xfId="466" xr:uid="{00000000-0005-0000-0000-000053010000}"/>
    <cellStyle name="40% - Accent1 5" xfId="94" xr:uid="{00000000-0005-0000-0000-000054010000}"/>
    <cellStyle name="40% - Accent1 5 2" xfId="472" xr:uid="{00000000-0005-0000-0000-000055010000}"/>
    <cellStyle name="40% - Accent1 6" xfId="131" xr:uid="{00000000-0005-0000-0000-000056010000}"/>
    <cellStyle name="40% - Accent1 6 2" xfId="508" xr:uid="{00000000-0005-0000-0000-000057010000}"/>
    <cellStyle name="40% - Accent1 7" xfId="174" xr:uid="{00000000-0005-0000-0000-000058010000}"/>
    <cellStyle name="40% - Accent1 7 2" xfId="529" xr:uid="{00000000-0005-0000-0000-000059010000}"/>
    <cellStyle name="40% - Accent1 8" xfId="172" xr:uid="{00000000-0005-0000-0000-00005A010000}"/>
    <cellStyle name="40% - Accent1 8 2" xfId="527" xr:uid="{00000000-0005-0000-0000-00005B010000}"/>
    <cellStyle name="40% - Accent1 9" xfId="189" xr:uid="{00000000-0005-0000-0000-00005C010000}"/>
    <cellStyle name="40% - Accent1 9 2" xfId="544" xr:uid="{00000000-0005-0000-0000-00005D010000}"/>
    <cellStyle name="40% - Accent2" xfId="28" builtinId="35" customBuiltin="1"/>
    <cellStyle name="40% - Accent2 10" xfId="196" xr:uid="{00000000-0005-0000-0000-00005F010000}"/>
    <cellStyle name="40% - Accent2 10 2" xfId="551" xr:uid="{00000000-0005-0000-0000-000060010000}"/>
    <cellStyle name="40% - Accent2 11" xfId="227" xr:uid="{00000000-0005-0000-0000-000061010000}"/>
    <cellStyle name="40% - Accent2 11 2" xfId="582" xr:uid="{00000000-0005-0000-0000-000062010000}"/>
    <cellStyle name="40% - Accent2 12" xfId="246" xr:uid="{00000000-0005-0000-0000-000063010000}"/>
    <cellStyle name="40% - Accent2 12 2" xfId="601" xr:uid="{00000000-0005-0000-0000-000064010000}"/>
    <cellStyle name="40% - Accent2 13" xfId="255" xr:uid="{00000000-0005-0000-0000-000065010000}"/>
    <cellStyle name="40% - Accent2 13 2" xfId="610" xr:uid="{00000000-0005-0000-0000-000066010000}"/>
    <cellStyle name="40% - Accent2 14" xfId="267" xr:uid="{00000000-0005-0000-0000-000067010000}"/>
    <cellStyle name="40% - Accent2 14 2" xfId="622" xr:uid="{00000000-0005-0000-0000-000068010000}"/>
    <cellStyle name="40% - Accent2 15" xfId="277" xr:uid="{00000000-0005-0000-0000-000069010000}"/>
    <cellStyle name="40% - Accent2 15 2" xfId="632" xr:uid="{00000000-0005-0000-0000-00006A010000}"/>
    <cellStyle name="40% - Accent2 16" xfId="287" xr:uid="{00000000-0005-0000-0000-00006B010000}"/>
    <cellStyle name="40% - Accent2 16 2" xfId="642" xr:uid="{00000000-0005-0000-0000-00006C010000}"/>
    <cellStyle name="40% - Accent2 17" xfId="306" xr:uid="{00000000-0005-0000-0000-00006D010000}"/>
    <cellStyle name="40% - Accent2 17 2" xfId="661" xr:uid="{00000000-0005-0000-0000-00006E010000}"/>
    <cellStyle name="40% - Accent2 18" xfId="342" xr:uid="{00000000-0005-0000-0000-00006F010000}"/>
    <cellStyle name="40% - Accent2 18 2" xfId="689" xr:uid="{00000000-0005-0000-0000-000070010000}"/>
    <cellStyle name="40% - Accent2 19" xfId="347" xr:uid="{00000000-0005-0000-0000-000071010000}"/>
    <cellStyle name="40% - Accent2 19 2" xfId="694" xr:uid="{00000000-0005-0000-0000-000072010000}"/>
    <cellStyle name="40% - Accent2 2" xfId="74" xr:uid="{00000000-0005-0000-0000-000073010000}"/>
    <cellStyle name="40% - Accent2 2 2" xfId="452" xr:uid="{00000000-0005-0000-0000-000074010000}"/>
    <cellStyle name="40% - Accent2 20" xfId="364" xr:uid="{00000000-0005-0000-0000-000075010000}"/>
    <cellStyle name="40% - Accent2 20 2" xfId="711" xr:uid="{00000000-0005-0000-0000-000076010000}"/>
    <cellStyle name="40% - Accent2 21" xfId="375" xr:uid="{00000000-0005-0000-0000-000077010000}"/>
    <cellStyle name="40% - Accent2 21 2" xfId="722" xr:uid="{00000000-0005-0000-0000-000078010000}"/>
    <cellStyle name="40% - Accent2 22" xfId="392" xr:uid="{00000000-0005-0000-0000-000079010000}"/>
    <cellStyle name="40% - Accent2 22 2" xfId="739" xr:uid="{00000000-0005-0000-0000-00007A010000}"/>
    <cellStyle name="40% - Accent2 23" xfId="398" xr:uid="{00000000-0005-0000-0000-00007B010000}"/>
    <cellStyle name="40% - Accent2 23 2" xfId="745" xr:uid="{00000000-0005-0000-0000-00007C010000}"/>
    <cellStyle name="40% - Accent2 24" xfId="763" xr:uid="{00000000-0005-0000-0000-00007D010000}"/>
    <cellStyle name="40% - Accent2 25" xfId="777" xr:uid="{00000000-0005-0000-0000-00007E010000}"/>
    <cellStyle name="40% - Accent2 26" xfId="791" xr:uid="{00000000-0005-0000-0000-00007F010000}"/>
    <cellStyle name="40% - Accent2 27" xfId="415" xr:uid="{00000000-0005-0000-0000-000080010000}"/>
    <cellStyle name="40% - Accent2 28" xfId="805" xr:uid="{00000000-0005-0000-0000-000081010000}"/>
    <cellStyle name="40% - Accent2 3" xfId="93" xr:uid="{00000000-0005-0000-0000-000082010000}"/>
    <cellStyle name="40% - Accent2 3 2" xfId="471" xr:uid="{00000000-0005-0000-0000-000083010000}"/>
    <cellStyle name="40% - Accent2 4" xfId="97" xr:uid="{00000000-0005-0000-0000-000084010000}"/>
    <cellStyle name="40% - Accent2 4 2" xfId="475" xr:uid="{00000000-0005-0000-0000-000085010000}"/>
    <cellStyle name="40% - Accent2 5" xfId="110" xr:uid="{00000000-0005-0000-0000-000086010000}"/>
    <cellStyle name="40% - Accent2 5 2" xfId="488" xr:uid="{00000000-0005-0000-0000-000087010000}"/>
    <cellStyle name="40% - Accent2 6" xfId="133" xr:uid="{00000000-0005-0000-0000-000088010000}"/>
    <cellStyle name="40% - Accent2 6 2" xfId="510" xr:uid="{00000000-0005-0000-0000-000089010000}"/>
    <cellStyle name="40% - Accent2 7" xfId="178" xr:uid="{00000000-0005-0000-0000-00008A010000}"/>
    <cellStyle name="40% - Accent2 7 2" xfId="533" xr:uid="{00000000-0005-0000-0000-00008B010000}"/>
    <cellStyle name="40% - Accent2 8" xfId="182" xr:uid="{00000000-0005-0000-0000-00008C010000}"/>
    <cellStyle name="40% - Accent2 8 2" xfId="537" xr:uid="{00000000-0005-0000-0000-00008D010000}"/>
    <cellStyle name="40% - Accent2 9" xfId="200" xr:uid="{00000000-0005-0000-0000-00008E010000}"/>
    <cellStyle name="40% - Accent2 9 2" xfId="555" xr:uid="{00000000-0005-0000-0000-00008F010000}"/>
    <cellStyle name="40% - Accent3" xfId="32" builtinId="39" customBuiltin="1"/>
    <cellStyle name="40% - Accent3 10" xfId="223" xr:uid="{00000000-0005-0000-0000-000091010000}"/>
    <cellStyle name="40% - Accent3 10 2" xfId="578" xr:uid="{00000000-0005-0000-0000-000092010000}"/>
    <cellStyle name="40% - Accent3 11" xfId="234" xr:uid="{00000000-0005-0000-0000-000093010000}"/>
    <cellStyle name="40% - Accent3 11 2" xfId="589" xr:uid="{00000000-0005-0000-0000-000094010000}"/>
    <cellStyle name="40% - Accent3 12" xfId="250" xr:uid="{00000000-0005-0000-0000-000095010000}"/>
    <cellStyle name="40% - Accent3 12 2" xfId="605" xr:uid="{00000000-0005-0000-0000-000096010000}"/>
    <cellStyle name="40% - Accent3 13" xfId="262" xr:uid="{00000000-0005-0000-0000-000097010000}"/>
    <cellStyle name="40% - Accent3 13 2" xfId="617" xr:uid="{00000000-0005-0000-0000-000098010000}"/>
    <cellStyle name="40% - Accent3 14" xfId="274" xr:uid="{00000000-0005-0000-0000-000099010000}"/>
    <cellStyle name="40% - Accent3 14 2" xfId="629" xr:uid="{00000000-0005-0000-0000-00009A010000}"/>
    <cellStyle name="40% - Accent3 15" xfId="284" xr:uid="{00000000-0005-0000-0000-00009B010000}"/>
    <cellStyle name="40% - Accent3 15 2" xfId="639" xr:uid="{00000000-0005-0000-0000-00009C010000}"/>
    <cellStyle name="40% - Accent3 16" xfId="293" xr:uid="{00000000-0005-0000-0000-00009D010000}"/>
    <cellStyle name="40% - Accent3 16 2" xfId="648" xr:uid="{00000000-0005-0000-0000-00009E010000}"/>
    <cellStyle name="40% - Accent3 17" xfId="308" xr:uid="{00000000-0005-0000-0000-00009F010000}"/>
    <cellStyle name="40% - Accent3 17 2" xfId="663" xr:uid="{00000000-0005-0000-0000-0000A0010000}"/>
    <cellStyle name="40% - Accent3 18" xfId="346" xr:uid="{00000000-0005-0000-0000-0000A1010000}"/>
    <cellStyle name="40% - Accent3 18 2" xfId="693" xr:uid="{00000000-0005-0000-0000-0000A2010000}"/>
    <cellStyle name="40% - Accent3 19" xfId="359" xr:uid="{00000000-0005-0000-0000-0000A3010000}"/>
    <cellStyle name="40% - Accent3 19 2" xfId="706" xr:uid="{00000000-0005-0000-0000-0000A4010000}"/>
    <cellStyle name="40% - Accent3 2" xfId="76" xr:uid="{00000000-0005-0000-0000-0000A5010000}"/>
    <cellStyle name="40% - Accent3 2 2" xfId="454" xr:uid="{00000000-0005-0000-0000-0000A6010000}"/>
    <cellStyle name="40% - Accent3 20" xfId="371" xr:uid="{00000000-0005-0000-0000-0000A7010000}"/>
    <cellStyle name="40% - Accent3 20 2" xfId="718" xr:uid="{00000000-0005-0000-0000-0000A8010000}"/>
    <cellStyle name="40% - Accent3 21" xfId="381" xr:uid="{00000000-0005-0000-0000-0000A9010000}"/>
    <cellStyle name="40% - Accent3 21 2" xfId="728" xr:uid="{00000000-0005-0000-0000-0000AA010000}"/>
    <cellStyle name="40% - Accent3 22" xfId="395" xr:uid="{00000000-0005-0000-0000-0000AB010000}"/>
    <cellStyle name="40% - Accent3 22 2" xfId="742" xr:uid="{00000000-0005-0000-0000-0000AC010000}"/>
    <cellStyle name="40% - Accent3 23" xfId="404" xr:uid="{00000000-0005-0000-0000-0000AD010000}"/>
    <cellStyle name="40% - Accent3 23 2" xfId="751" xr:uid="{00000000-0005-0000-0000-0000AE010000}"/>
    <cellStyle name="40% - Accent3 24" xfId="765" xr:uid="{00000000-0005-0000-0000-0000AF010000}"/>
    <cellStyle name="40% - Accent3 25" xfId="779" xr:uid="{00000000-0005-0000-0000-0000B0010000}"/>
    <cellStyle name="40% - Accent3 26" xfId="793" xr:uid="{00000000-0005-0000-0000-0000B1010000}"/>
    <cellStyle name="40% - Accent3 27" xfId="417" xr:uid="{00000000-0005-0000-0000-0000B2010000}"/>
    <cellStyle name="40% - Accent3 28" xfId="807" xr:uid="{00000000-0005-0000-0000-0000B3010000}"/>
    <cellStyle name="40% - Accent3 3" xfId="96" xr:uid="{00000000-0005-0000-0000-0000B4010000}"/>
    <cellStyle name="40% - Accent3 3 2" xfId="474" xr:uid="{00000000-0005-0000-0000-0000B5010000}"/>
    <cellStyle name="40% - Accent3 4" xfId="109" xr:uid="{00000000-0005-0000-0000-0000B6010000}"/>
    <cellStyle name="40% - Accent3 4 2" xfId="487" xr:uid="{00000000-0005-0000-0000-0000B7010000}"/>
    <cellStyle name="40% - Accent3 5" xfId="120" xr:uid="{00000000-0005-0000-0000-0000B8010000}"/>
    <cellStyle name="40% - Accent3 5 2" xfId="498" xr:uid="{00000000-0005-0000-0000-0000B9010000}"/>
    <cellStyle name="40% - Accent3 6" xfId="135" xr:uid="{00000000-0005-0000-0000-0000BA010000}"/>
    <cellStyle name="40% - Accent3 6 2" xfId="512" xr:uid="{00000000-0005-0000-0000-0000BB010000}"/>
    <cellStyle name="40% - Accent3 7" xfId="181" xr:uid="{00000000-0005-0000-0000-0000BC010000}"/>
    <cellStyle name="40% - Accent3 7 2" xfId="536" xr:uid="{00000000-0005-0000-0000-0000BD010000}"/>
    <cellStyle name="40% - Accent3 8" xfId="195" xr:uid="{00000000-0005-0000-0000-0000BE010000}"/>
    <cellStyle name="40% - Accent3 8 2" xfId="550" xr:uid="{00000000-0005-0000-0000-0000BF010000}"/>
    <cellStyle name="40% - Accent3 9" xfId="208" xr:uid="{00000000-0005-0000-0000-0000C0010000}"/>
    <cellStyle name="40% - Accent3 9 2" xfId="563" xr:uid="{00000000-0005-0000-0000-0000C1010000}"/>
    <cellStyle name="40% - Accent4" xfId="36" builtinId="43" customBuiltin="1"/>
    <cellStyle name="40% - Accent4 10" xfId="226" xr:uid="{00000000-0005-0000-0000-0000C3010000}"/>
    <cellStyle name="40% - Accent4 10 2" xfId="581" xr:uid="{00000000-0005-0000-0000-0000C4010000}"/>
    <cellStyle name="40% - Accent4 11" xfId="237" xr:uid="{00000000-0005-0000-0000-0000C5010000}"/>
    <cellStyle name="40% - Accent4 11 2" xfId="592" xr:uid="{00000000-0005-0000-0000-0000C6010000}"/>
    <cellStyle name="40% - Accent4 12" xfId="254" xr:uid="{00000000-0005-0000-0000-0000C7010000}"/>
    <cellStyle name="40% - Accent4 12 2" xfId="609" xr:uid="{00000000-0005-0000-0000-0000C8010000}"/>
    <cellStyle name="40% - Accent4 13" xfId="266" xr:uid="{00000000-0005-0000-0000-0000C9010000}"/>
    <cellStyle name="40% - Accent4 13 2" xfId="621" xr:uid="{00000000-0005-0000-0000-0000CA010000}"/>
    <cellStyle name="40% - Accent4 14" xfId="276" xr:uid="{00000000-0005-0000-0000-0000CB010000}"/>
    <cellStyle name="40% - Accent4 14 2" xfId="631" xr:uid="{00000000-0005-0000-0000-0000CC010000}"/>
    <cellStyle name="40% - Accent4 15" xfId="286" xr:uid="{00000000-0005-0000-0000-0000CD010000}"/>
    <cellStyle name="40% - Accent4 15 2" xfId="641" xr:uid="{00000000-0005-0000-0000-0000CE010000}"/>
    <cellStyle name="40% - Accent4 16" xfId="295" xr:uid="{00000000-0005-0000-0000-0000CF010000}"/>
    <cellStyle name="40% - Accent4 16 2" xfId="650" xr:uid="{00000000-0005-0000-0000-0000D0010000}"/>
    <cellStyle name="40% - Accent4 17" xfId="310" xr:uid="{00000000-0005-0000-0000-0000D1010000}"/>
    <cellStyle name="40% - Accent4 17 2" xfId="665" xr:uid="{00000000-0005-0000-0000-0000D2010000}"/>
    <cellStyle name="40% - Accent4 18" xfId="349" xr:uid="{00000000-0005-0000-0000-0000D3010000}"/>
    <cellStyle name="40% - Accent4 18 2" xfId="696" xr:uid="{00000000-0005-0000-0000-0000D4010000}"/>
    <cellStyle name="40% - Accent4 19" xfId="363" xr:uid="{00000000-0005-0000-0000-0000D5010000}"/>
    <cellStyle name="40% - Accent4 19 2" xfId="710" xr:uid="{00000000-0005-0000-0000-0000D6010000}"/>
    <cellStyle name="40% - Accent4 2" xfId="78" xr:uid="{00000000-0005-0000-0000-0000D7010000}"/>
    <cellStyle name="40% - Accent4 2 2" xfId="456" xr:uid="{00000000-0005-0000-0000-0000D8010000}"/>
    <cellStyle name="40% - Accent4 20" xfId="374" xr:uid="{00000000-0005-0000-0000-0000D9010000}"/>
    <cellStyle name="40% - Accent4 20 2" xfId="721" xr:uid="{00000000-0005-0000-0000-0000DA010000}"/>
    <cellStyle name="40% - Accent4 21" xfId="385" xr:uid="{00000000-0005-0000-0000-0000DB010000}"/>
    <cellStyle name="40% - Accent4 21 2" xfId="732" xr:uid="{00000000-0005-0000-0000-0000DC010000}"/>
    <cellStyle name="40% - Accent4 22" xfId="397" xr:uid="{00000000-0005-0000-0000-0000DD010000}"/>
    <cellStyle name="40% - Accent4 22 2" xfId="744" xr:uid="{00000000-0005-0000-0000-0000DE010000}"/>
    <cellStyle name="40% - Accent4 23" xfId="406" xr:uid="{00000000-0005-0000-0000-0000DF010000}"/>
    <cellStyle name="40% - Accent4 23 2" xfId="753" xr:uid="{00000000-0005-0000-0000-0000E0010000}"/>
    <cellStyle name="40% - Accent4 24" xfId="767" xr:uid="{00000000-0005-0000-0000-0000E1010000}"/>
    <cellStyle name="40% - Accent4 25" xfId="781" xr:uid="{00000000-0005-0000-0000-0000E2010000}"/>
    <cellStyle name="40% - Accent4 26" xfId="795" xr:uid="{00000000-0005-0000-0000-0000E3010000}"/>
    <cellStyle name="40% - Accent4 27" xfId="419" xr:uid="{00000000-0005-0000-0000-0000E4010000}"/>
    <cellStyle name="40% - Accent4 28" xfId="809" xr:uid="{00000000-0005-0000-0000-0000E5010000}"/>
    <cellStyle name="40% - Accent4 3" xfId="100" xr:uid="{00000000-0005-0000-0000-0000E6010000}"/>
    <cellStyle name="40% - Accent4 3 2" xfId="478" xr:uid="{00000000-0005-0000-0000-0000E7010000}"/>
    <cellStyle name="40% - Accent4 4" xfId="112" xr:uid="{00000000-0005-0000-0000-0000E8010000}"/>
    <cellStyle name="40% - Accent4 4 2" xfId="490" xr:uid="{00000000-0005-0000-0000-0000E9010000}"/>
    <cellStyle name="40% - Accent4 5" xfId="122" xr:uid="{00000000-0005-0000-0000-0000EA010000}"/>
    <cellStyle name="40% - Accent4 5 2" xfId="500" xr:uid="{00000000-0005-0000-0000-0000EB010000}"/>
    <cellStyle name="40% - Accent4 6" xfId="137" xr:uid="{00000000-0005-0000-0000-0000EC010000}"/>
    <cellStyle name="40% - Accent4 6 2" xfId="514" xr:uid="{00000000-0005-0000-0000-0000ED010000}"/>
    <cellStyle name="40% - Accent4 7" xfId="185" xr:uid="{00000000-0005-0000-0000-0000EE010000}"/>
    <cellStyle name="40% - Accent4 7 2" xfId="540" xr:uid="{00000000-0005-0000-0000-0000EF010000}"/>
    <cellStyle name="40% - Accent4 8" xfId="199" xr:uid="{00000000-0005-0000-0000-0000F0010000}"/>
    <cellStyle name="40% - Accent4 8 2" xfId="554" xr:uid="{00000000-0005-0000-0000-0000F1010000}"/>
    <cellStyle name="40% - Accent4 9" xfId="211" xr:uid="{00000000-0005-0000-0000-0000F2010000}"/>
    <cellStyle name="40% - Accent4 9 2" xfId="566" xr:uid="{00000000-0005-0000-0000-0000F3010000}"/>
    <cellStyle name="40% - Accent5" xfId="40" builtinId="47" customBuiltin="1"/>
    <cellStyle name="40% - Accent5 10" xfId="229" xr:uid="{00000000-0005-0000-0000-0000F5010000}"/>
    <cellStyle name="40% - Accent5 10 2" xfId="584" xr:uid="{00000000-0005-0000-0000-0000F6010000}"/>
    <cellStyle name="40% - Accent5 11" xfId="240" xr:uid="{00000000-0005-0000-0000-0000F7010000}"/>
    <cellStyle name="40% - Accent5 11 2" xfId="595" xr:uid="{00000000-0005-0000-0000-0000F8010000}"/>
    <cellStyle name="40% - Accent5 12" xfId="257" xr:uid="{00000000-0005-0000-0000-0000F9010000}"/>
    <cellStyle name="40% - Accent5 12 2" xfId="612" xr:uid="{00000000-0005-0000-0000-0000FA010000}"/>
    <cellStyle name="40% - Accent5 13" xfId="269" xr:uid="{00000000-0005-0000-0000-0000FB010000}"/>
    <cellStyle name="40% - Accent5 13 2" xfId="624" xr:uid="{00000000-0005-0000-0000-0000FC010000}"/>
    <cellStyle name="40% - Accent5 14" xfId="279" xr:uid="{00000000-0005-0000-0000-0000FD010000}"/>
    <cellStyle name="40% - Accent5 14 2" xfId="634" xr:uid="{00000000-0005-0000-0000-0000FE010000}"/>
    <cellStyle name="40% - Accent5 15" xfId="289" xr:uid="{00000000-0005-0000-0000-0000FF010000}"/>
    <cellStyle name="40% - Accent5 15 2" xfId="644" xr:uid="{00000000-0005-0000-0000-000000020000}"/>
    <cellStyle name="40% - Accent5 16" xfId="297" xr:uid="{00000000-0005-0000-0000-000001020000}"/>
    <cellStyle name="40% - Accent5 16 2" xfId="652" xr:uid="{00000000-0005-0000-0000-000002020000}"/>
    <cellStyle name="40% - Accent5 17" xfId="312" xr:uid="{00000000-0005-0000-0000-000003020000}"/>
    <cellStyle name="40% - Accent5 17 2" xfId="667" xr:uid="{00000000-0005-0000-0000-000004020000}"/>
    <cellStyle name="40% - Accent5 18" xfId="352" xr:uid="{00000000-0005-0000-0000-000005020000}"/>
    <cellStyle name="40% - Accent5 18 2" xfId="699" xr:uid="{00000000-0005-0000-0000-000006020000}"/>
    <cellStyle name="40% - Accent5 19" xfId="366" xr:uid="{00000000-0005-0000-0000-000007020000}"/>
    <cellStyle name="40% - Accent5 19 2" xfId="713" xr:uid="{00000000-0005-0000-0000-000008020000}"/>
    <cellStyle name="40% - Accent5 2" xfId="80" xr:uid="{00000000-0005-0000-0000-000009020000}"/>
    <cellStyle name="40% - Accent5 2 2" xfId="458" xr:uid="{00000000-0005-0000-0000-00000A020000}"/>
    <cellStyle name="40% - Accent5 20" xfId="377" xr:uid="{00000000-0005-0000-0000-00000B020000}"/>
    <cellStyle name="40% - Accent5 20 2" xfId="724" xr:uid="{00000000-0005-0000-0000-00000C020000}"/>
    <cellStyle name="40% - Accent5 21" xfId="388" xr:uid="{00000000-0005-0000-0000-00000D020000}"/>
    <cellStyle name="40% - Accent5 21 2" xfId="735" xr:uid="{00000000-0005-0000-0000-00000E020000}"/>
    <cellStyle name="40% - Accent5 22" xfId="400" xr:uid="{00000000-0005-0000-0000-00000F020000}"/>
    <cellStyle name="40% - Accent5 22 2" xfId="747" xr:uid="{00000000-0005-0000-0000-000010020000}"/>
    <cellStyle name="40% - Accent5 23" xfId="408" xr:uid="{00000000-0005-0000-0000-000011020000}"/>
    <cellStyle name="40% - Accent5 23 2" xfId="755" xr:uid="{00000000-0005-0000-0000-000012020000}"/>
    <cellStyle name="40% - Accent5 24" xfId="769" xr:uid="{00000000-0005-0000-0000-000013020000}"/>
    <cellStyle name="40% - Accent5 25" xfId="783" xr:uid="{00000000-0005-0000-0000-000014020000}"/>
    <cellStyle name="40% - Accent5 26" xfId="797" xr:uid="{00000000-0005-0000-0000-000015020000}"/>
    <cellStyle name="40% - Accent5 27" xfId="421" xr:uid="{00000000-0005-0000-0000-000016020000}"/>
    <cellStyle name="40% - Accent5 28" xfId="811" xr:uid="{00000000-0005-0000-0000-000017020000}"/>
    <cellStyle name="40% - Accent5 3" xfId="103" xr:uid="{00000000-0005-0000-0000-000018020000}"/>
    <cellStyle name="40% - Accent5 3 2" xfId="481" xr:uid="{00000000-0005-0000-0000-000019020000}"/>
    <cellStyle name="40% - Accent5 4" xfId="115" xr:uid="{00000000-0005-0000-0000-00001A020000}"/>
    <cellStyle name="40% - Accent5 4 2" xfId="493" xr:uid="{00000000-0005-0000-0000-00001B020000}"/>
    <cellStyle name="40% - Accent5 5" xfId="124" xr:uid="{00000000-0005-0000-0000-00001C020000}"/>
    <cellStyle name="40% - Accent5 5 2" xfId="502" xr:uid="{00000000-0005-0000-0000-00001D020000}"/>
    <cellStyle name="40% - Accent5 6" xfId="139" xr:uid="{00000000-0005-0000-0000-00001E020000}"/>
    <cellStyle name="40% - Accent5 6 2" xfId="516" xr:uid="{00000000-0005-0000-0000-00001F020000}"/>
    <cellStyle name="40% - Accent5 7" xfId="188" xr:uid="{00000000-0005-0000-0000-000020020000}"/>
    <cellStyle name="40% - Accent5 7 2" xfId="543" xr:uid="{00000000-0005-0000-0000-000021020000}"/>
    <cellStyle name="40% - Accent5 8" xfId="202" xr:uid="{00000000-0005-0000-0000-000022020000}"/>
    <cellStyle name="40% - Accent5 8 2" xfId="557" xr:uid="{00000000-0005-0000-0000-000023020000}"/>
    <cellStyle name="40% - Accent5 9" xfId="215" xr:uid="{00000000-0005-0000-0000-000024020000}"/>
    <cellStyle name="40% - Accent5 9 2" xfId="570" xr:uid="{00000000-0005-0000-0000-000025020000}"/>
    <cellStyle name="40% - Accent6" xfId="44" builtinId="51" customBuiltin="1"/>
    <cellStyle name="40% - Accent6 10" xfId="232" xr:uid="{00000000-0005-0000-0000-000027020000}"/>
    <cellStyle name="40% - Accent6 10 2" xfId="587" xr:uid="{00000000-0005-0000-0000-000028020000}"/>
    <cellStyle name="40% - Accent6 11" xfId="244" xr:uid="{00000000-0005-0000-0000-000029020000}"/>
    <cellStyle name="40% - Accent6 11 2" xfId="599" xr:uid="{00000000-0005-0000-0000-00002A020000}"/>
    <cellStyle name="40% - Accent6 12" xfId="260" xr:uid="{00000000-0005-0000-0000-00002B020000}"/>
    <cellStyle name="40% - Accent6 12 2" xfId="615" xr:uid="{00000000-0005-0000-0000-00002C020000}"/>
    <cellStyle name="40% - Accent6 13" xfId="272" xr:uid="{00000000-0005-0000-0000-00002D020000}"/>
    <cellStyle name="40% - Accent6 13 2" xfId="627" xr:uid="{00000000-0005-0000-0000-00002E020000}"/>
    <cellStyle name="40% - Accent6 14" xfId="282" xr:uid="{00000000-0005-0000-0000-00002F020000}"/>
    <cellStyle name="40% - Accent6 14 2" xfId="637" xr:uid="{00000000-0005-0000-0000-000030020000}"/>
    <cellStyle name="40% - Accent6 15" xfId="292" xr:uid="{00000000-0005-0000-0000-000031020000}"/>
    <cellStyle name="40% - Accent6 15 2" xfId="647" xr:uid="{00000000-0005-0000-0000-000032020000}"/>
    <cellStyle name="40% - Accent6 16" xfId="299" xr:uid="{00000000-0005-0000-0000-000033020000}"/>
    <cellStyle name="40% - Accent6 16 2" xfId="654" xr:uid="{00000000-0005-0000-0000-000034020000}"/>
    <cellStyle name="40% - Accent6 17" xfId="314" xr:uid="{00000000-0005-0000-0000-000035020000}"/>
    <cellStyle name="40% - Accent6 17 2" xfId="669" xr:uid="{00000000-0005-0000-0000-000036020000}"/>
    <cellStyle name="40% - Accent6 18" xfId="356" xr:uid="{00000000-0005-0000-0000-000037020000}"/>
    <cellStyle name="40% - Accent6 18 2" xfId="703" xr:uid="{00000000-0005-0000-0000-000038020000}"/>
    <cellStyle name="40% - Accent6 19" xfId="369" xr:uid="{00000000-0005-0000-0000-000039020000}"/>
    <cellStyle name="40% - Accent6 19 2" xfId="716" xr:uid="{00000000-0005-0000-0000-00003A020000}"/>
    <cellStyle name="40% - Accent6 2" xfId="82" xr:uid="{00000000-0005-0000-0000-00003B020000}"/>
    <cellStyle name="40% - Accent6 2 2" xfId="460" xr:uid="{00000000-0005-0000-0000-00003C020000}"/>
    <cellStyle name="40% - Accent6 20" xfId="380" xr:uid="{00000000-0005-0000-0000-00003D020000}"/>
    <cellStyle name="40% - Accent6 20 2" xfId="727" xr:uid="{00000000-0005-0000-0000-00003E020000}"/>
    <cellStyle name="40% - Accent6 21" xfId="391" xr:uid="{00000000-0005-0000-0000-00003F020000}"/>
    <cellStyle name="40% - Accent6 21 2" xfId="738" xr:uid="{00000000-0005-0000-0000-000040020000}"/>
    <cellStyle name="40% - Accent6 22" xfId="403" xr:uid="{00000000-0005-0000-0000-000041020000}"/>
    <cellStyle name="40% - Accent6 22 2" xfId="750" xr:uid="{00000000-0005-0000-0000-000042020000}"/>
    <cellStyle name="40% - Accent6 23" xfId="410" xr:uid="{00000000-0005-0000-0000-000043020000}"/>
    <cellStyle name="40% - Accent6 23 2" xfId="757" xr:uid="{00000000-0005-0000-0000-000044020000}"/>
    <cellStyle name="40% - Accent6 24" xfId="771" xr:uid="{00000000-0005-0000-0000-000045020000}"/>
    <cellStyle name="40% - Accent6 25" xfId="785" xr:uid="{00000000-0005-0000-0000-000046020000}"/>
    <cellStyle name="40% - Accent6 26" xfId="799" xr:uid="{00000000-0005-0000-0000-000047020000}"/>
    <cellStyle name="40% - Accent6 27" xfId="423" xr:uid="{00000000-0005-0000-0000-000048020000}"/>
    <cellStyle name="40% - Accent6 28" xfId="813" xr:uid="{00000000-0005-0000-0000-000049020000}"/>
    <cellStyle name="40% - Accent6 3" xfId="107" xr:uid="{00000000-0005-0000-0000-00004A020000}"/>
    <cellStyle name="40% - Accent6 3 2" xfId="485" xr:uid="{00000000-0005-0000-0000-00004B020000}"/>
    <cellStyle name="40% - Accent6 4" xfId="118" xr:uid="{00000000-0005-0000-0000-00004C020000}"/>
    <cellStyle name="40% - Accent6 4 2" xfId="496" xr:uid="{00000000-0005-0000-0000-00004D020000}"/>
    <cellStyle name="40% - Accent6 5" xfId="126" xr:uid="{00000000-0005-0000-0000-00004E020000}"/>
    <cellStyle name="40% - Accent6 5 2" xfId="504" xr:uid="{00000000-0005-0000-0000-00004F020000}"/>
    <cellStyle name="40% - Accent6 6" xfId="142" xr:uid="{00000000-0005-0000-0000-000050020000}"/>
    <cellStyle name="40% - Accent6 6 2" xfId="518" xr:uid="{00000000-0005-0000-0000-000051020000}"/>
    <cellStyle name="40% - Accent6 7" xfId="192" xr:uid="{00000000-0005-0000-0000-000052020000}"/>
    <cellStyle name="40% - Accent6 7 2" xfId="547" xr:uid="{00000000-0005-0000-0000-000053020000}"/>
    <cellStyle name="40% - Accent6 8" xfId="206" xr:uid="{00000000-0005-0000-0000-000054020000}"/>
    <cellStyle name="40% - Accent6 8 2" xfId="561" xr:uid="{00000000-0005-0000-0000-000055020000}"/>
    <cellStyle name="40% - Accent6 9" xfId="219" xr:uid="{00000000-0005-0000-0000-000056020000}"/>
    <cellStyle name="40% - Accent6 9 2" xfId="574" xr:uid="{00000000-0005-0000-0000-000057020000}"/>
    <cellStyle name="60% - Accent1" xfId="25" builtinId="32" customBuiltin="1"/>
    <cellStyle name="60% - Accent2" xfId="29" builtinId="36" customBuiltin="1"/>
    <cellStyle name="60% - Accent3" xfId="33" builtinId="40" customBuiltin="1"/>
    <cellStyle name="60% - Accent4" xfId="37" builtinId="44" customBuiltin="1"/>
    <cellStyle name="60% - Accent5" xfId="41" builtinId="48" customBuiltin="1"/>
    <cellStyle name="60% - Accent6" xfId="45" builtinId="52" customBuiltin="1"/>
    <cellStyle name="Accent1" xfId="22" builtinId="29" customBuiltin="1"/>
    <cellStyle name="Accent2" xfId="26" builtinId="33" customBuiltin="1"/>
    <cellStyle name="Accent3" xfId="30" builtinId="37" customBuiltin="1"/>
    <cellStyle name="Accent4" xfId="34" builtinId="41" customBuiltin="1"/>
    <cellStyle name="Accent5" xfId="38" builtinId="45" customBuiltin="1"/>
    <cellStyle name="Accent6" xfId="42" builtinId="49" customBuiltin="1"/>
    <cellStyle name="Bad" xfId="12" builtinId="27" customBuiltin="1"/>
    <cellStyle name="Calculation" xfId="16" builtinId="22" customBuiltin="1"/>
    <cellStyle name="Check Cell" xfId="18" builtinId="23" customBuiltin="1"/>
    <cellStyle name="Comma" xfId="1" builtinId="3"/>
    <cellStyle name="Comma 10" xfId="62" xr:uid="{00000000-0005-0000-0000-000068020000}"/>
    <cellStyle name="Comma 10 2" xfId="440" xr:uid="{00000000-0005-0000-0000-000069020000}"/>
    <cellStyle name="Comma 11" xfId="86" xr:uid="{00000000-0005-0000-0000-00006A020000}"/>
    <cellStyle name="Comma 11 2" xfId="464" xr:uid="{00000000-0005-0000-0000-00006B020000}"/>
    <cellStyle name="Comma 12" xfId="301" xr:uid="{00000000-0005-0000-0000-00006C020000}"/>
    <cellStyle name="Comma 12 2" xfId="656" xr:uid="{00000000-0005-0000-0000-00006D020000}"/>
    <cellStyle name="Comma 13" xfId="98" xr:uid="{00000000-0005-0000-0000-00006E020000}"/>
    <cellStyle name="Comma 13 2" xfId="476" xr:uid="{00000000-0005-0000-0000-00006F020000}"/>
    <cellStyle name="Comma 16" xfId="150" xr:uid="{00000000-0005-0000-0000-000070020000}"/>
    <cellStyle name="Comma 17" xfId="151" xr:uid="{00000000-0005-0000-0000-000071020000}"/>
    <cellStyle name="Comma 18" xfId="152" xr:uid="{00000000-0005-0000-0000-000072020000}"/>
    <cellStyle name="Comma 19" xfId="153" xr:uid="{00000000-0005-0000-0000-000073020000}"/>
    <cellStyle name="Comma 2" xfId="46" xr:uid="{00000000-0005-0000-0000-000074020000}"/>
    <cellStyle name="Comma 2 2" xfId="424" xr:uid="{00000000-0005-0000-0000-000075020000}"/>
    <cellStyle name="Comma 20" xfId="154" xr:uid="{00000000-0005-0000-0000-000076020000}"/>
    <cellStyle name="Comma 21" xfId="155" xr:uid="{00000000-0005-0000-0000-000077020000}"/>
    <cellStyle name="Comma 22" xfId="156" xr:uid="{00000000-0005-0000-0000-000078020000}"/>
    <cellStyle name="Comma 23" xfId="157" xr:uid="{00000000-0005-0000-0000-000079020000}"/>
    <cellStyle name="Comma 24" xfId="158" xr:uid="{00000000-0005-0000-0000-00007A020000}"/>
    <cellStyle name="Comma 25" xfId="159" xr:uid="{00000000-0005-0000-0000-00007B020000}"/>
    <cellStyle name="Comma 26" xfId="160" xr:uid="{00000000-0005-0000-0000-00007C020000}"/>
    <cellStyle name="Comma 27" xfId="161" xr:uid="{00000000-0005-0000-0000-00007D020000}"/>
    <cellStyle name="Comma 28" xfId="162" xr:uid="{00000000-0005-0000-0000-00007E020000}"/>
    <cellStyle name="Comma 29" xfId="163" xr:uid="{00000000-0005-0000-0000-00007F020000}"/>
    <cellStyle name="Comma 3" xfId="69" xr:uid="{00000000-0005-0000-0000-000080020000}"/>
    <cellStyle name="Comma 3 2" xfId="447" xr:uid="{00000000-0005-0000-0000-000081020000}"/>
    <cellStyle name="Comma 31" xfId="317" xr:uid="{00000000-0005-0000-0000-000082020000}"/>
    <cellStyle name="Comma 36" xfId="319" xr:uid="{00000000-0005-0000-0000-000083020000}"/>
    <cellStyle name="Comma 37" xfId="320" xr:uid="{00000000-0005-0000-0000-000084020000}"/>
    <cellStyle name="Comma 39" xfId="322" xr:uid="{00000000-0005-0000-0000-000085020000}"/>
    <cellStyle name="Comma 4" xfId="55" xr:uid="{00000000-0005-0000-0000-000086020000}"/>
    <cellStyle name="Comma 4 2" xfId="433" xr:uid="{00000000-0005-0000-0000-000087020000}"/>
    <cellStyle name="Comma 41" xfId="324" xr:uid="{00000000-0005-0000-0000-000088020000}"/>
    <cellStyle name="Comma 42" xfId="325" xr:uid="{00000000-0005-0000-0000-000089020000}"/>
    <cellStyle name="Comma 5" xfId="54" xr:uid="{00000000-0005-0000-0000-00008A020000}"/>
    <cellStyle name="Comma 5 2" xfId="432" xr:uid="{00000000-0005-0000-0000-00008B020000}"/>
    <cellStyle name="Comma 6" xfId="49" xr:uid="{00000000-0005-0000-0000-00008C020000}"/>
    <cellStyle name="Comma 6 2" xfId="427" xr:uid="{00000000-0005-0000-0000-00008D020000}"/>
    <cellStyle name="Comma 7" xfId="84" xr:uid="{00000000-0005-0000-0000-00008E020000}"/>
    <cellStyle name="Comma 7 2" xfId="462" xr:uid="{00000000-0005-0000-0000-00008F020000}"/>
    <cellStyle name="Comma 8" xfId="85" xr:uid="{00000000-0005-0000-0000-000090020000}"/>
    <cellStyle name="Comma 8 2" xfId="463" xr:uid="{00000000-0005-0000-0000-000091020000}"/>
    <cellStyle name="Comma 9" xfId="51" xr:uid="{00000000-0005-0000-0000-000092020000}"/>
    <cellStyle name="Comma 9 2" xfId="429" xr:uid="{00000000-0005-0000-0000-000093020000}"/>
    <cellStyle name="Currency" xfId="2" builtinId="4"/>
    <cellStyle name="Explanatory Text" xfId="20"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Hyperlink" xfId="3" builtinId="8"/>
    <cellStyle name="Input" xfId="14" builtinId="20" customBuiltin="1"/>
    <cellStyle name="Linked Cell" xfId="17" builtinId="24" customBuiltin="1"/>
    <cellStyle name="Neutral" xfId="13" builtinId="28" customBuiltin="1"/>
    <cellStyle name="Normal" xfId="0" builtinId="0"/>
    <cellStyle name="Normal 10" xfId="316" xr:uid="{00000000-0005-0000-0000-0000A0020000}"/>
    <cellStyle name="Normal 10 2" xfId="670" xr:uid="{00000000-0005-0000-0000-0000A1020000}"/>
    <cellStyle name="Normal 11" xfId="758" xr:uid="{00000000-0005-0000-0000-0000A2020000}"/>
    <cellStyle name="Normal 12" xfId="53" xr:uid="{00000000-0005-0000-0000-0000A3020000}"/>
    <cellStyle name="Normal 12 2" xfId="431" xr:uid="{00000000-0005-0000-0000-0000A4020000}"/>
    <cellStyle name="Normal 13" xfId="65" xr:uid="{00000000-0005-0000-0000-0000A5020000}"/>
    <cellStyle name="Normal 13 2" xfId="443" xr:uid="{00000000-0005-0000-0000-0000A6020000}"/>
    <cellStyle name="Normal 14" xfId="772" xr:uid="{00000000-0005-0000-0000-0000A7020000}"/>
    <cellStyle name="Normal 15" xfId="786" xr:uid="{00000000-0005-0000-0000-0000A8020000}"/>
    <cellStyle name="Normal 16" xfId="800" xr:uid="{00000000-0005-0000-0000-0000A9020000}"/>
    <cellStyle name="Normal 17" xfId="318" xr:uid="{00000000-0005-0000-0000-0000AA020000}"/>
    <cellStyle name="Normal 17 2" xfId="671" xr:uid="{00000000-0005-0000-0000-0000AB020000}"/>
    <cellStyle name="Normal 19" xfId="127" xr:uid="{00000000-0005-0000-0000-0000AC020000}"/>
    <cellStyle name="Normal 19 2" xfId="505" xr:uid="{00000000-0005-0000-0000-0000AD020000}"/>
    <cellStyle name="Normal 2" xfId="4" xr:uid="{00000000-0005-0000-0000-0000AE020000}"/>
    <cellStyle name="Normal 2 2" xfId="411" xr:uid="{00000000-0005-0000-0000-0000AF020000}"/>
    <cellStyle name="Normal 20" xfId="128" xr:uid="{00000000-0005-0000-0000-0000B0020000}"/>
    <cellStyle name="Normal 21" xfId="140" xr:uid="{00000000-0005-0000-0000-0000B1020000}"/>
    <cellStyle name="Normal 22" xfId="143" xr:uid="{00000000-0005-0000-0000-0000B2020000}"/>
    <cellStyle name="Normal 23" xfId="144" xr:uid="{00000000-0005-0000-0000-0000B3020000}"/>
    <cellStyle name="Normal 25" xfId="145" xr:uid="{00000000-0005-0000-0000-0000B4020000}"/>
    <cellStyle name="Normal 26" xfId="146" xr:uid="{00000000-0005-0000-0000-0000B5020000}"/>
    <cellStyle name="Normal 27" xfId="147" xr:uid="{00000000-0005-0000-0000-0000B6020000}"/>
    <cellStyle name="Normal 28" xfId="148" xr:uid="{00000000-0005-0000-0000-0000B7020000}"/>
    <cellStyle name="Normal 29" xfId="149" xr:uid="{00000000-0005-0000-0000-0000B8020000}"/>
    <cellStyle name="Normal 3" xfId="68" xr:uid="{00000000-0005-0000-0000-0000B9020000}"/>
    <cellStyle name="Normal 3 2" xfId="446" xr:uid="{00000000-0005-0000-0000-0000BA020000}"/>
    <cellStyle name="Normal 32" xfId="321" xr:uid="{00000000-0005-0000-0000-0000BB020000}"/>
    <cellStyle name="Normal 32 2" xfId="672" xr:uid="{00000000-0005-0000-0000-0000BC020000}"/>
    <cellStyle name="Normal 34" xfId="323" xr:uid="{00000000-0005-0000-0000-0000BD020000}"/>
    <cellStyle name="Normal 34 2" xfId="673" xr:uid="{00000000-0005-0000-0000-0000BE020000}"/>
    <cellStyle name="Normal 37" xfId="326" xr:uid="{00000000-0005-0000-0000-0000BF020000}"/>
    <cellStyle name="Normal 38" xfId="327" xr:uid="{00000000-0005-0000-0000-0000C0020000}"/>
    <cellStyle name="Normal 38 2" xfId="674" xr:uid="{00000000-0005-0000-0000-0000C1020000}"/>
    <cellStyle name="Normal 39" xfId="335" xr:uid="{00000000-0005-0000-0000-0000C2020000}"/>
    <cellStyle name="Normal 39 2" xfId="682" xr:uid="{00000000-0005-0000-0000-0000C3020000}"/>
    <cellStyle name="Normal 4" xfId="47" xr:uid="{00000000-0005-0000-0000-0000C4020000}"/>
    <cellStyle name="Normal 4 2" xfId="425" xr:uid="{00000000-0005-0000-0000-0000C5020000}"/>
    <cellStyle name="Normal 40" xfId="330" xr:uid="{00000000-0005-0000-0000-0000C6020000}"/>
    <cellStyle name="Normal 40 2" xfId="677" xr:uid="{00000000-0005-0000-0000-0000C7020000}"/>
    <cellStyle name="Normal 41" xfId="334" xr:uid="{00000000-0005-0000-0000-0000C8020000}"/>
    <cellStyle name="Normal 41 2" xfId="681" xr:uid="{00000000-0005-0000-0000-0000C9020000}"/>
    <cellStyle name="Normal 42" xfId="328" xr:uid="{00000000-0005-0000-0000-0000CA020000}"/>
    <cellStyle name="Normal 42 2" xfId="675" xr:uid="{00000000-0005-0000-0000-0000CB020000}"/>
    <cellStyle name="Normal 43" xfId="383" xr:uid="{00000000-0005-0000-0000-0000CC020000}"/>
    <cellStyle name="Normal 43 2" xfId="730" xr:uid="{00000000-0005-0000-0000-0000CD020000}"/>
    <cellStyle name="Normal 46" xfId="167" xr:uid="{00000000-0005-0000-0000-0000CE020000}"/>
    <cellStyle name="Normal 46 2" xfId="522" xr:uid="{00000000-0005-0000-0000-0000CF020000}"/>
    <cellStyle name="Normal 47" xfId="183" xr:uid="{00000000-0005-0000-0000-0000D0020000}"/>
    <cellStyle name="Normal 47 2" xfId="538" xr:uid="{00000000-0005-0000-0000-0000D1020000}"/>
    <cellStyle name="Normal 48" xfId="217" xr:uid="{00000000-0005-0000-0000-0000D2020000}"/>
    <cellStyle name="Normal 48 2" xfId="572" xr:uid="{00000000-0005-0000-0000-0000D3020000}"/>
    <cellStyle name="Normal 5" xfId="83" xr:uid="{00000000-0005-0000-0000-0000D4020000}"/>
    <cellStyle name="Normal 5 2" xfId="461" xr:uid="{00000000-0005-0000-0000-0000D5020000}"/>
    <cellStyle name="Normal 51" xfId="170" xr:uid="{00000000-0005-0000-0000-0000D6020000}"/>
    <cellStyle name="Normal 51 2" xfId="525" xr:uid="{00000000-0005-0000-0000-0000D7020000}"/>
    <cellStyle name="Normal 52" xfId="169" xr:uid="{00000000-0005-0000-0000-0000D8020000}"/>
    <cellStyle name="Normal 52 2" xfId="524" xr:uid="{00000000-0005-0000-0000-0000D9020000}"/>
    <cellStyle name="Normal 53" xfId="168" xr:uid="{00000000-0005-0000-0000-0000DA020000}"/>
    <cellStyle name="Normal 53 2" xfId="523" xr:uid="{00000000-0005-0000-0000-0000DB020000}"/>
    <cellStyle name="Normal 6" xfId="300" xr:uid="{00000000-0005-0000-0000-0000DC020000}"/>
    <cellStyle name="Normal 6 2" xfId="655" xr:uid="{00000000-0005-0000-0000-0000DD020000}"/>
    <cellStyle name="Normal 7" xfId="315" xr:uid="{00000000-0005-0000-0000-0000DE020000}"/>
    <cellStyle name="Normal 8" xfId="59" xr:uid="{00000000-0005-0000-0000-0000DF020000}"/>
    <cellStyle name="Normal 8 2" xfId="437" xr:uid="{00000000-0005-0000-0000-0000E0020000}"/>
    <cellStyle name="Normal 9" xfId="56" xr:uid="{00000000-0005-0000-0000-0000E1020000}"/>
    <cellStyle name="Normal 9 2" xfId="434" xr:uid="{00000000-0005-0000-0000-0000E2020000}"/>
    <cellStyle name="Note 10" xfId="63" xr:uid="{00000000-0005-0000-0000-0000E3020000}"/>
    <cellStyle name="Note 10 2" xfId="441" xr:uid="{00000000-0005-0000-0000-0000E4020000}"/>
    <cellStyle name="Note 11" xfId="66" xr:uid="{00000000-0005-0000-0000-0000E5020000}"/>
    <cellStyle name="Note 11 2" xfId="444" xr:uid="{00000000-0005-0000-0000-0000E6020000}"/>
    <cellStyle name="Note 12" xfId="67" xr:uid="{00000000-0005-0000-0000-0000E7020000}"/>
    <cellStyle name="Note 12 2" xfId="445" xr:uid="{00000000-0005-0000-0000-0000E8020000}"/>
    <cellStyle name="Note 13" xfId="70" xr:uid="{00000000-0005-0000-0000-0000E9020000}"/>
    <cellStyle name="Note 13 2" xfId="448" xr:uid="{00000000-0005-0000-0000-0000EA020000}"/>
    <cellStyle name="Note 14" xfId="87" xr:uid="{00000000-0005-0000-0000-0000EB020000}"/>
    <cellStyle name="Note 14 2" xfId="465" xr:uid="{00000000-0005-0000-0000-0000EC020000}"/>
    <cellStyle name="Note 15" xfId="105" xr:uid="{00000000-0005-0000-0000-0000ED020000}"/>
    <cellStyle name="Note 15 2" xfId="483" xr:uid="{00000000-0005-0000-0000-0000EE020000}"/>
    <cellStyle name="Note 16" xfId="116" xr:uid="{00000000-0005-0000-0000-0000EF020000}"/>
    <cellStyle name="Note 16 2" xfId="494" xr:uid="{00000000-0005-0000-0000-0000F0020000}"/>
    <cellStyle name="Note 17" xfId="129" xr:uid="{00000000-0005-0000-0000-0000F1020000}"/>
    <cellStyle name="Note 17 2" xfId="506" xr:uid="{00000000-0005-0000-0000-0000F2020000}"/>
    <cellStyle name="Note 18" xfId="171" xr:uid="{00000000-0005-0000-0000-0000F3020000}"/>
    <cellStyle name="Note 18 2" xfId="526" xr:uid="{00000000-0005-0000-0000-0000F4020000}"/>
    <cellStyle name="Note 19" xfId="190" xr:uid="{00000000-0005-0000-0000-0000F5020000}"/>
    <cellStyle name="Note 19 2" xfId="545" xr:uid="{00000000-0005-0000-0000-0000F6020000}"/>
    <cellStyle name="Note 2" xfId="48" xr:uid="{00000000-0005-0000-0000-0000F7020000}"/>
    <cellStyle name="Note 2 2" xfId="426" xr:uid="{00000000-0005-0000-0000-0000F8020000}"/>
    <cellStyle name="Note 20" xfId="165" xr:uid="{00000000-0005-0000-0000-0000F9020000}"/>
    <cellStyle name="Note 20 2" xfId="520" xr:uid="{00000000-0005-0000-0000-0000FA020000}"/>
    <cellStyle name="Note 21" xfId="213" xr:uid="{00000000-0005-0000-0000-0000FB020000}"/>
    <cellStyle name="Note 21 2" xfId="568" xr:uid="{00000000-0005-0000-0000-0000FC020000}"/>
    <cellStyle name="Note 22" xfId="166" xr:uid="{00000000-0005-0000-0000-0000FD020000}"/>
    <cellStyle name="Note 22 2" xfId="521" xr:uid="{00000000-0005-0000-0000-0000FE020000}"/>
    <cellStyle name="Note 23" xfId="179" xr:uid="{00000000-0005-0000-0000-0000FF020000}"/>
    <cellStyle name="Note 23 2" xfId="534" xr:uid="{00000000-0005-0000-0000-000000030000}"/>
    <cellStyle name="Note 24" xfId="164" xr:uid="{00000000-0005-0000-0000-000001030000}"/>
    <cellStyle name="Note 24 2" xfId="519" xr:uid="{00000000-0005-0000-0000-000002030000}"/>
    <cellStyle name="Note 25" xfId="204" xr:uid="{00000000-0005-0000-0000-000003030000}"/>
    <cellStyle name="Note 25 2" xfId="559" xr:uid="{00000000-0005-0000-0000-000004030000}"/>
    <cellStyle name="Note 26" xfId="242" xr:uid="{00000000-0005-0000-0000-000005030000}"/>
    <cellStyle name="Note 26 2" xfId="597" xr:uid="{00000000-0005-0000-0000-000006030000}"/>
    <cellStyle name="Note 27" xfId="233" xr:uid="{00000000-0005-0000-0000-000007030000}"/>
    <cellStyle name="Note 27 2" xfId="588" xr:uid="{00000000-0005-0000-0000-000008030000}"/>
    <cellStyle name="Note 28" xfId="302" xr:uid="{00000000-0005-0000-0000-000009030000}"/>
    <cellStyle name="Note 28 2" xfId="657" xr:uid="{00000000-0005-0000-0000-00000A030000}"/>
    <cellStyle name="Note 29" xfId="333" xr:uid="{00000000-0005-0000-0000-00000B030000}"/>
    <cellStyle name="Note 29 2" xfId="680" xr:uid="{00000000-0005-0000-0000-00000C030000}"/>
    <cellStyle name="Note 3" xfId="58" xr:uid="{00000000-0005-0000-0000-00000D030000}"/>
    <cellStyle name="Note 3 2" xfId="436" xr:uid="{00000000-0005-0000-0000-00000E030000}"/>
    <cellStyle name="Note 30" xfId="354" xr:uid="{00000000-0005-0000-0000-00000F030000}"/>
    <cellStyle name="Note 30 2" xfId="701" xr:uid="{00000000-0005-0000-0000-000010030000}"/>
    <cellStyle name="Note 31" xfId="329" xr:uid="{00000000-0005-0000-0000-000011030000}"/>
    <cellStyle name="Note 31 2" xfId="676" xr:uid="{00000000-0005-0000-0000-000012030000}"/>
    <cellStyle name="Note 32" xfId="332" xr:uid="{00000000-0005-0000-0000-000013030000}"/>
    <cellStyle name="Note 32 2" xfId="679" xr:uid="{00000000-0005-0000-0000-000014030000}"/>
    <cellStyle name="Note 33" xfId="360" xr:uid="{00000000-0005-0000-0000-000015030000}"/>
    <cellStyle name="Note 33 2" xfId="707" xr:uid="{00000000-0005-0000-0000-000016030000}"/>
    <cellStyle name="Note 34" xfId="331" xr:uid="{00000000-0005-0000-0000-000017030000}"/>
    <cellStyle name="Note 34 2" xfId="678" xr:uid="{00000000-0005-0000-0000-000018030000}"/>
    <cellStyle name="Note 35" xfId="759" xr:uid="{00000000-0005-0000-0000-000019030000}"/>
    <cellStyle name="Note 36" xfId="773" xr:uid="{00000000-0005-0000-0000-00001A030000}"/>
    <cellStyle name="Note 37" xfId="787" xr:uid="{00000000-0005-0000-0000-00001B030000}"/>
    <cellStyle name="Note 38" xfId="801" xr:uid="{00000000-0005-0000-0000-00001C030000}"/>
    <cellStyle name="Note 4" xfId="50" xr:uid="{00000000-0005-0000-0000-00001D030000}"/>
    <cellStyle name="Note 4 2" xfId="428" xr:uid="{00000000-0005-0000-0000-00001E030000}"/>
    <cellStyle name="Note 5" xfId="52" xr:uid="{00000000-0005-0000-0000-00001F030000}"/>
    <cellStyle name="Note 5 2" xfId="430" xr:uid="{00000000-0005-0000-0000-000020030000}"/>
    <cellStyle name="Note 6" xfId="57" xr:uid="{00000000-0005-0000-0000-000021030000}"/>
    <cellStyle name="Note 6 2" xfId="435" xr:uid="{00000000-0005-0000-0000-000022030000}"/>
    <cellStyle name="Note 7" xfId="64" xr:uid="{00000000-0005-0000-0000-000023030000}"/>
    <cellStyle name="Note 7 2" xfId="442" xr:uid="{00000000-0005-0000-0000-000024030000}"/>
    <cellStyle name="Note 8" xfId="60" xr:uid="{00000000-0005-0000-0000-000025030000}"/>
    <cellStyle name="Note 8 2" xfId="438" xr:uid="{00000000-0005-0000-0000-000026030000}"/>
    <cellStyle name="Note 9" xfId="61" xr:uid="{00000000-0005-0000-0000-000027030000}"/>
    <cellStyle name="Note 9 2" xfId="439" xr:uid="{00000000-0005-0000-0000-000028030000}"/>
    <cellStyle name="Output" xfId="15" builtinId="21" customBuiltin="1"/>
    <cellStyle name="Percent" xfId="5" builtinId="5"/>
    <cellStyle name="Title" xfId="6" builtinId="15" customBuiltin="1"/>
    <cellStyle name="Total" xfId="21" builtinId="25" customBuiltin="1"/>
    <cellStyle name="Warning Text" xfId="19"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tmp"/><Relationship Id="rId13" Type="http://schemas.openxmlformats.org/officeDocument/2006/relationships/image" Target="../media/image13.tmp"/><Relationship Id="rId18" Type="http://schemas.openxmlformats.org/officeDocument/2006/relationships/image" Target="../media/image18.tmp"/><Relationship Id="rId26" Type="http://schemas.openxmlformats.org/officeDocument/2006/relationships/image" Target="../media/image26.tmp"/><Relationship Id="rId3" Type="http://schemas.openxmlformats.org/officeDocument/2006/relationships/image" Target="../media/image3.tmp"/><Relationship Id="rId21" Type="http://schemas.openxmlformats.org/officeDocument/2006/relationships/image" Target="../media/image21.tmp"/><Relationship Id="rId34" Type="http://schemas.openxmlformats.org/officeDocument/2006/relationships/image" Target="../media/image34.tmp"/><Relationship Id="rId7" Type="http://schemas.openxmlformats.org/officeDocument/2006/relationships/image" Target="../media/image7.tmp"/><Relationship Id="rId12" Type="http://schemas.openxmlformats.org/officeDocument/2006/relationships/image" Target="../media/image12.tmp"/><Relationship Id="rId17" Type="http://schemas.openxmlformats.org/officeDocument/2006/relationships/image" Target="../media/image17.tmp"/><Relationship Id="rId25" Type="http://schemas.openxmlformats.org/officeDocument/2006/relationships/image" Target="../media/image25.tmp"/><Relationship Id="rId33" Type="http://schemas.openxmlformats.org/officeDocument/2006/relationships/image" Target="../media/image33.tmp"/><Relationship Id="rId2" Type="http://schemas.openxmlformats.org/officeDocument/2006/relationships/image" Target="../media/image2.tmp"/><Relationship Id="rId16" Type="http://schemas.openxmlformats.org/officeDocument/2006/relationships/image" Target="../media/image16.tmp"/><Relationship Id="rId20" Type="http://schemas.openxmlformats.org/officeDocument/2006/relationships/image" Target="../media/image20.tmp"/><Relationship Id="rId29" Type="http://schemas.openxmlformats.org/officeDocument/2006/relationships/image" Target="../media/image29.tmp"/><Relationship Id="rId1" Type="http://schemas.openxmlformats.org/officeDocument/2006/relationships/image" Target="../media/image1.tmp"/><Relationship Id="rId6" Type="http://schemas.openxmlformats.org/officeDocument/2006/relationships/image" Target="../media/image6.tmp"/><Relationship Id="rId11" Type="http://schemas.openxmlformats.org/officeDocument/2006/relationships/image" Target="../media/image11.tmp"/><Relationship Id="rId24" Type="http://schemas.openxmlformats.org/officeDocument/2006/relationships/image" Target="../media/image24.tmp"/><Relationship Id="rId32" Type="http://schemas.openxmlformats.org/officeDocument/2006/relationships/image" Target="../media/image32.tmp"/><Relationship Id="rId37" Type="http://schemas.openxmlformats.org/officeDocument/2006/relationships/image" Target="../media/image37.emf"/><Relationship Id="rId5" Type="http://schemas.openxmlformats.org/officeDocument/2006/relationships/image" Target="../media/image5.tmp"/><Relationship Id="rId15" Type="http://schemas.openxmlformats.org/officeDocument/2006/relationships/image" Target="../media/image15.tmp"/><Relationship Id="rId23" Type="http://schemas.openxmlformats.org/officeDocument/2006/relationships/image" Target="../media/image23.tmp"/><Relationship Id="rId28" Type="http://schemas.openxmlformats.org/officeDocument/2006/relationships/image" Target="../media/image28.tmp"/><Relationship Id="rId36" Type="http://schemas.openxmlformats.org/officeDocument/2006/relationships/image" Target="../media/image36.png"/><Relationship Id="rId10" Type="http://schemas.openxmlformats.org/officeDocument/2006/relationships/image" Target="../media/image10.tmp"/><Relationship Id="rId19" Type="http://schemas.openxmlformats.org/officeDocument/2006/relationships/image" Target="../media/image19.tmp"/><Relationship Id="rId31" Type="http://schemas.openxmlformats.org/officeDocument/2006/relationships/image" Target="../media/image31.tmp"/><Relationship Id="rId4" Type="http://schemas.openxmlformats.org/officeDocument/2006/relationships/image" Target="../media/image4.tmp"/><Relationship Id="rId9" Type="http://schemas.openxmlformats.org/officeDocument/2006/relationships/image" Target="../media/image9.tmp"/><Relationship Id="rId14" Type="http://schemas.openxmlformats.org/officeDocument/2006/relationships/image" Target="../media/image14.tmp"/><Relationship Id="rId22" Type="http://schemas.openxmlformats.org/officeDocument/2006/relationships/image" Target="../media/image22.tmp"/><Relationship Id="rId27" Type="http://schemas.openxmlformats.org/officeDocument/2006/relationships/image" Target="../media/image27.tmp"/><Relationship Id="rId30" Type="http://schemas.openxmlformats.org/officeDocument/2006/relationships/image" Target="../media/image30.tmp"/><Relationship Id="rId35" Type="http://schemas.openxmlformats.org/officeDocument/2006/relationships/image" Target="../media/image35.tmp"/></Relationships>
</file>

<file path=xl/drawings/drawing1.xml><?xml version="1.0" encoding="utf-8"?>
<xdr:wsDr xmlns:xdr="http://schemas.openxmlformats.org/drawingml/2006/spreadsheetDrawing" xmlns:a="http://schemas.openxmlformats.org/drawingml/2006/main">
  <xdr:twoCellAnchor editAs="oneCell">
    <xdr:from>
      <xdr:col>1</xdr:col>
      <xdr:colOff>171450</xdr:colOff>
      <xdr:row>18</xdr:row>
      <xdr:rowOff>142875</xdr:rowOff>
    </xdr:from>
    <xdr:to>
      <xdr:col>2</xdr:col>
      <xdr:colOff>343009</xdr:colOff>
      <xdr:row>19</xdr:row>
      <xdr:rowOff>142898</xdr:rowOff>
    </xdr:to>
    <xdr:pic>
      <xdr:nvPicPr>
        <xdr:cNvPr id="2" name="Picture 1" descr="Screen Clipping">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81050" y="1276350"/>
          <a:ext cx="781159" cy="161948"/>
        </a:xfrm>
        <a:prstGeom prst="rect">
          <a:avLst/>
        </a:prstGeom>
      </xdr:spPr>
    </xdr:pic>
    <xdr:clientData/>
  </xdr:twoCellAnchor>
  <xdr:twoCellAnchor editAs="oneCell">
    <xdr:from>
      <xdr:col>1</xdr:col>
      <xdr:colOff>0</xdr:colOff>
      <xdr:row>23</xdr:row>
      <xdr:rowOff>0</xdr:rowOff>
    </xdr:from>
    <xdr:to>
      <xdr:col>6</xdr:col>
      <xdr:colOff>524575</xdr:colOff>
      <xdr:row>27</xdr:row>
      <xdr:rowOff>133459</xdr:rowOff>
    </xdr:to>
    <xdr:pic>
      <xdr:nvPicPr>
        <xdr:cNvPr id="3" name="Picture 2" descr="Screen Clipping">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1943100"/>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4" name="Picture 3" descr="Screen Clipping">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609600" y="3238500"/>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5" name="Picture 4" descr="Screen Clipping">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571500" y="46672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6" name="Picture 5" descr="Screen Clipping">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8258175"/>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7" name="Picture 6" descr="Screen Clipping">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09600" y="12630150"/>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8" name="Picture 7" descr="Screen Clipping">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19125" y="14420850"/>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9" name="Picture 8" descr="Screen Clipping">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80962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10" name="Picture 9">
          <a:extLst>
            <a:ext uri="{FF2B5EF4-FFF2-40B4-BE49-F238E27FC236}">
              <a16:creationId xmlns:a16="http://schemas.microsoft.com/office/drawing/2014/main" id="{00000000-0008-0000-0100-00000A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1536025"/>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11" name="Picture 10">
          <a:extLst>
            <a:ext uri="{FF2B5EF4-FFF2-40B4-BE49-F238E27FC236}">
              <a16:creationId xmlns:a16="http://schemas.microsoft.com/office/drawing/2014/main" id="{00000000-0008-0000-0100-00000B000000}"/>
            </a:ext>
          </a:extLst>
        </xdr:cNvPr>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609600" y="254222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12" name="Picture 11" descr="Screen Clipping">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81050" y="12763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13" name="Picture 12" descr="Screen Clipping">
          <a:extLst>
            <a:ext uri="{FF2B5EF4-FFF2-40B4-BE49-F238E27FC236}">
              <a16:creationId xmlns:a16="http://schemas.microsoft.com/office/drawing/2014/main" id="{00000000-0008-0000-0100-00000D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81050" y="1276350"/>
          <a:ext cx="781159" cy="161948"/>
        </a:xfrm>
        <a:prstGeom prst="rect">
          <a:avLst/>
        </a:prstGeom>
      </xdr:spPr>
    </xdr:pic>
    <xdr:clientData/>
  </xdr:oneCellAnchor>
  <xdr:oneCellAnchor>
    <xdr:from>
      <xdr:col>1</xdr:col>
      <xdr:colOff>0</xdr:colOff>
      <xdr:row>188</xdr:row>
      <xdr:rowOff>0</xdr:rowOff>
    </xdr:from>
    <xdr:ext cx="5010850" cy="781159"/>
    <xdr:pic>
      <xdr:nvPicPr>
        <xdr:cNvPr id="14" name="Picture 13" descr="Screen Clipping">
          <a:extLst>
            <a:ext uri="{FF2B5EF4-FFF2-40B4-BE49-F238E27FC236}">
              <a16:creationId xmlns:a16="http://schemas.microsoft.com/office/drawing/2014/main" id="{00000000-0008-0000-0100-00000E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1943100"/>
          <a:ext cx="5010850" cy="781159"/>
        </a:xfrm>
        <a:prstGeom prst="rect">
          <a:avLst/>
        </a:prstGeom>
      </xdr:spPr>
    </xdr:pic>
    <xdr:clientData/>
  </xdr:oneCellAnchor>
  <xdr:oneCellAnchor>
    <xdr:from>
      <xdr:col>1</xdr:col>
      <xdr:colOff>0</xdr:colOff>
      <xdr:row>196</xdr:row>
      <xdr:rowOff>0</xdr:rowOff>
    </xdr:from>
    <xdr:ext cx="8497487" cy="647790"/>
    <xdr:pic>
      <xdr:nvPicPr>
        <xdr:cNvPr id="15" name="Picture 14" descr="Screen Clipping">
          <a:extLst>
            <a:ext uri="{FF2B5EF4-FFF2-40B4-BE49-F238E27FC236}">
              <a16:creationId xmlns:a16="http://schemas.microsoft.com/office/drawing/2014/main" id="{00000000-0008-0000-0100-00000F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609600" y="32385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6" name="Picture 15" descr="Screen Clipping">
          <a:extLst>
            <a:ext uri="{FF2B5EF4-FFF2-40B4-BE49-F238E27FC236}">
              <a16:creationId xmlns:a16="http://schemas.microsoft.com/office/drawing/2014/main" id="{00000000-0008-0000-0100-000010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571500" y="4667250"/>
          <a:ext cx="2705478" cy="2762636"/>
        </a:xfrm>
        <a:prstGeom prst="rect">
          <a:avLst/>
        </a:prstGeom>
      </xdr:spPr>
    </xdr:pic>
    <xdr:clientData/>
  </xdr:oneCellAnchor>
  <xdr:oneCellAnchor>
    <xdr:from>
      <xdr:col>1</xdr:col>
      <xdr:colOff>0</xdr:colOff>
      <xdr:row>226</xdr:row>
      <xdr:rowOff>0</xdr:rowOff>
    </xdr:from>
    <xdr:ext cx="5439535" cy="3267531"/>
    <xdr:pic>
      <xdr:nvPicPr>
        <xdr:cNvPr id="17" name="Picture 16" descr="Screen Clipping">
          <a:extLst>
            <a:ext uri="{FF2B5EF4-FFF2-40B4-BE49-F238E27FC236}">
              <a16:creationId xmlns:a16="http://schemas.microsoft.com/office/drawing/2014/main" id="{00000000-0008-0000-0100-000011000000}"/>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80962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8" name="Picture 17" descr="Screen Clipping">
          <a:extLst>
            <a:ext uri="{FF2B5EF4-FFF2-40B4-BE49-F238E27FC236}">
              <a16:creationId xmlns:a16="http://schemas.microsoft.com/office/drawing/2014/main" id="{00000000-0008-0000-0100-000012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39833550"/>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20" name="Picture 19" descr="Screen Clipping">
          <a:extLst>
            <a:ext uri="{FF2B5EF4-FFF2-40B4-BE49-F238E27FC236}">
              <a16:creationId xmlns:a16="http://schemas.microsoft.com/office/drawing/2014/main" id="{00000000-0008-0000-0100-000014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3395900"/>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23" name="Picture 22" descr="Screen Clipping">
          <a:extLst>
            <a:ext uri="{FF2B5EF4-FFF2-40B4-BE49-F238E27FC236}">
              <a16:creationId xmlns:a16="http://schemas.microsoft.com/office/drawing/2014/main" id="{00000000-0008-0000-0100-000017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5177075"/>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24" name="Rectangle 23">
          <a:extLst>
            <a:ext uri="{FF2B5EF4-FFF2-40B4-BE49-F238E27FC236}">
              <a16:creationId xmlns:a16="http://schemas.microsoft.com/office/drawing/2014/main" id="{00000000-0008-0000-0100-000018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25" name="Rectangle 24">
          <a:extLst>
            <a:ext uri="{FF2B5EF4-FFF2-40B4-BE49-F238E27FC236}">
              <a16:creationId xmlns:a16="http://schemas.microsoft.com/office/drawing/2014/main" id="{00000000-0008-0000-0100-000019000000}"/>
            </a:ext>
          </a:extLst>
        </xdr:cNvPr>
        <xdr:cNvSpPr/>
      </xdr:nvSpPr>
      <xdr:spPr>
        <a:xfrm>
          <a:off x="866775" y="45853350"/>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26" name="Picture 25">
          <a:extLst>
            <a:ext uri="{FF2B5EF4-FFF2-40B4-BE49-F238E27FC236}">
              <a16:creationId xmlns:a16="http://schemas.microsoft.com/office/drawing/2014/main" id="{00000000-0008-0000-0100-00001A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8415575"/>
          <a:ext cx="1181100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27" name="Picture 26">
          <a:extLst>
            <a:ext uri="{FF2B5EF4-FFF2-40B4-BE49-F238E27FC236}">
              <a16:creationId xmlns:a16="http://schemas.microsoft.com/office/drawing/2014/main" id="{00000000-0008-0000-0100-00001B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0034825"/>
          <a:ext cx="12563475" cy="1295400"/>
        </a:xfrm>
        <a:prstGeom prst="rect">
          <a:avLst/>
        </a:prstGeom>
      </xdr:spPr>
    </xdr:pic>
    <xdr:clientData/>
  </xdr:twoCellAnchor>
  <xdr:oneCellAnchor>
    <xdr:from>
      <xdr:col>1</xdr:col>
      <xdr:colOff>171450</xdr:colOff>
      <xdr:row>332</xdr:row>
      <xdr:rowOff>142875</xdr:rowOff>
    </xdr:from>
    <xdr:ext cx="781159" cy="161948"/>
    <xdr:pic>
      <xdr:nvPicPr>
        <xdr:cNvPr id="28" name="Picture 27" descr="Screen Clipping">
          <a:extLst>
            <a:ext uri="{FF2B5EF4-FFF2-40B4-BE49-F238E27FC236}">
              <a16:creationId xmlns:a16="http://schemas.microsoft.com/office/drawing/2014/main" id="{00000000-0008-0000-0100-00001C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81050" y="2831782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29" name="Picture 28" descr="Screen Clipping">
          <a:extLst>
            <a:ext uri="{FF2B5EF4-FFF2-40B4-BE49-F238E27FC236}">
              <a16:creationId xmlns:a16="http://schemas.microsoft.com/office/drawing/2014/main" id="{00000000-0008-0000-0100-00001D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81050" y="28317825"/>
          <a:ext cx="781159" cy="161948"/>
        </a:xfrm>
        <a:prstGeom prst="rect">
          <a:avLst/>
        </a:prstGeom>
      </xdr:spPr>
    </xdr:pic>
    <xdr:clientData/>
  </xdr:oneCellAnchor>
  <xdr:oneCellAnchor>
    <xdr:from>
      <xdr:col>1</xdr:col>
      <xdr:colOff>0</xdr:colOff>
      <xdr:row>374</xdr:row>
      <xdr:rowOff>0</xdr:rowOff>
    </xdr:from>
    <xdr:ext cx="5439535" cy="3267531"/>
    <xdr:pic>
      <xdr:nvPicPr>
        <xdr:cNvPr id="33" name="Picture 32" descr="Screen Clipping">
          <a:extLst>
            <a:ext uri="{FF2B5EF4-FFF2-40B4-BE49-F238E27FC236}">
              <a16:creationId xmlns:a16="http://schemas.microsoft.com/office/drawing/2014/main" id="{00000000-0008-0000-0100-000021000000}"/>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35137725"/>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34" name="Picture 33" descr="Screen Clipping">
          <a:extLst>
            <a:ext uri="{FF2B5EF4-FFF2-40B4-BE49-F238E27FC236}">
              <a16:creationId xmlns:a16="http://schemas.microsoft.com/office/drawing/2014/main" id="{00000000-0008-0000-0100-000022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3111400"/>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35" name="Picture 34" descr="Screen Clipping">
          <a:extLst>
            <a:ext uri="{FF2B5EF4-FFF2-40B4-BE49-F238E27FC236}">
              <a16:creationId xmlns:a16="http://schemas.microsoft.com/office/drawing/2014/main" id="{00000000-0008-0000-0100-000023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4406800"/>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36" name="Picture 35" descr="Screen Clipping">
          <a:extLst>
            <a:ext uri="{FF2B5EF4-FFF2-40B4-BE49-F238E27FC236}">
              <a16:creationId xmlns:a16="http://schemas.microsoft.com/office/drawing/2014/main" id="{00000000-0008-0000-0100-000024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5864125"/>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39" name="Picture 38">
          <a:extLst>
            <a:ext uri="{FF2B5EF4-FFF2-40B4-BE49-F238E27FC236}">
              <a16:creationId xmlns:a16="http://schemas.microsoft.com/office/drawing/2014/main" id="{00000000-0008-0000-0100-000027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69141975"/>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42" name="Picture 41" descr="Screen Clipping">
          <a:extLst>
            <a:ext uri="{FF2B5EF4-FFF2-40B4-BE49-F238E27FC236}">
              <a16:creationId xmlns:a16="http://schemas.microsoft.com/office/drawing/2014/main" id="{00000000-0008-0000-0100-00002A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81050" y="52444650"/>
          <a:ext cx="781159" cy="161948"/>
        </a:xfrm>
        <a:prstGeom prst="rect">
          <a:avLst/>
        </a:prstGeom>
      </xdr:spPr>
    </xdr:pic>
    <xdr:clientData/>
  </xdr:oneCellAnchor>
  <xdr:oneCellAnchor>
    <xdr:from>
      <xdr:col>1</xdr:col>
      <xdr:colOff>171450</xdr:colOff>
      <xdr:row>578</xdr:row>
      <xdr:rowOff>142875</xdr:rowOff>
    </xdr:from>
    <xdr:ext cx="781159" cy="161948"/>
    <xdr:pic>
      <xdr:nvPicPr>
        <xdr:cNvPr id="43" name="Picture 42" descr="Screen Clipping">
          <a:extLst>
            <a:ext uri="{FF2B5EF4-FFF2-40B4-BE49-F238E27FC236}">
              <a16:creationId xmlns:a16="http://schemas.microsoft.com/office/drawing/2014/main" id="{00000000-0008-0000-0100-00002B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81050" y="52444650"/>
          <a:ext cx="781159" cy="161948"/>
        </a:xfrm>
        <a:prstGeom prst="rect">
          <a:avLst/>
        </a:prstGeom>
      </xdr:spPr>
    </xdr:pic>
    <xdr:clientData/>
  </xdr:oneCellAnchor>
  <xdr:oneCellAnchor>
    <xdr:from>
      <xdr:col>1</xdr:col>
      <xdr:colOff>0</xdr:colOff>
      <xdr:row>620</xdr:row>
      <xdr:rowOff>0</xdr:rowOff>
    </xdr:from>
    <xdr:ext cx="5439535" cy="3267531"/>
    <xdr:pic>
      <xdr:nvPicPr>
        <xdr:cNvPr id="44" name="Picture 43" descr="Screen Clipping">
          <a:extLst>
            <a:ext uri="{FF2B5EF4-FFF2-40B4-BE49-F238E27FC236}">
              <a16:creationId xmlns:a16="http://schemas.microsoft.com/office/drawing/2014/main" id="{00000000-0008-0000-0100-00002C000000}"/>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59102625"/>
          <a:ext cx="5439535" cy="3267531"/>
        </a:xfrm>
        <a:prstGeom prst="rect">
          <a:avLst/>
        </a:prstGeom>
      </xdr:spPr>
    </xdr:pic>
    <xdr:clientData/>
  </xdr:oneCellAnchor>
  <xdr:oneCellAnchor>
    <xdr:from>
      <xdr:col>1</xdr:col>
      <xdr:colOff>0</xdr:colOff>
      <xdr:row>583</xdr:row>
      <xdr:rowOff>0</xdr:rowOff>
    </xdr:from>
    <xdr:ext cx="6600825" cy="857250"/>
    <xdr:pic>
      <xdr:nvPicPr>
        <xdr:cNvPr id="45" name="Picture 44" descr="Screen Clipping">
          <a:extLst>
            <a:ext uri="{FF2B5EF4-FFF2-40B4-BE49-F238E27FC236}">
              <a16:creationId xmlns:a16="http://schemas.microsoft.com/office/drawing/2014/main" id="{00000000-0008-0000-0100-00002D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3111400"/>
          <a:ext cx="6600825" cy="857250"/>
        </a:xfrm>
        <a:prstGeom prst="rect">
          <a:avLst/>
        </a:prstGeom>
      </xdr:spPr>
    </xdr:pic>
    <xdr:clientData/>
  </xdr:oneCellAnchor>
  <xdr:oneCellAnchor>
    <xdr:from>
      <xdr:col>1</xdr:col>
      <xdr:colOff>0</xdr:colOff>
      <xdr:row>591</xdr:row>
      <xdr:rowOff>0</xdr:rowOff>
    </xdr:from>
    <xdr:ext cx="3686175" cy="257175"/>
    <xdr:pic>
      <xdr:nvPicPr>
        <xdr:cNvPr id="46" name="Picture 45" descr="Screen Clipping">
          <a:extLst>
            <a:ext uri="{FF2B5EF4-FFF2-40B4-BE49-F238E27FC236}">
              <a16:creationId xmlns:a16="http://schemas.microsoft.com/office/drawing/2014/main" id="{00000000-0008-0000-0100-00002E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4406800"/>
          <a:ext cx="3686175" cy="257175"/>
        </a:xfrm>
        <a:prstGeom prst="rect">
          <a:avLst/>
        </a:prstGeom>
      </xdr:spPr>
    </xdr:pic>
    <xdr:clientData/>
  </xdr:oneCellAnchor>
  <xdr:oneCellAnchor>
    <xdr:from>
      <xdr:col>1</xdr:col>
      <xdr:colOff>0</xdr:colOff>
      <xdr:row>600</xdr:row>
      <xdr:rowOff>0</xdr:rowOff>
    </xdr:from>
    <xdr:ext cx="2581275" cy="2524125"/>
    <xdr:pic>
      <xdr:nvPicPr>
        <xdr:cNvPr id="47" name="Picture 46" descr="Screen Clipping">
          <a:extLst>
            <a:ext uri="{FF2B5EF4-FFF2-40B4-BE49-F238E27FC236}">
              <a16:creationId xmlns:a16="http://schemas.microsoft.com/office/drawing/2014/main" id="{00000000-0008-0000-0100-00002F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5864125"/>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48" name="Picture 47" descr="Screen Clipping">
          <a:extLst>
            <a:ext uri="{FF2B5EF4-FFF2-40B4-BE49-F238E27FC236}">
              <a16:creationId xmlns:a16="http://schemas.microsoft.com/office/drawing/2014/main" id="{00000000-0008-0000-0100-000030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82905600"/>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49" name="Picture 48">
          <a:extLst>
            <a:ext uri="{FF2B5EF4-FFF2-40B4-BE49-F238E27FC236}">
              <a16:creationId xmlns:a16="http://schemas.microsoft.com/office/drawing/2014/main" id="{00000000-0008-0000-0100-000031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86791800"/>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50" name="Picture 49">
          <a:extLst>
            <a:ext uri="{FF2B5EF4-FFF2-40B4-BE49-F238E27FC236}">
              <a16:creationId xmlns:a16="http://schemas.microsoft.com/office/drawing/2014/main" id="{00000000-0008-0000-0100-000032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88249125"/>
          <a:ext cx="13287375" cy="1790700"/>
        </a:xfrm>
        <a:prstGeom prst="rect">
          <a:avLst/>
        </a:prstGeom>
      </xdr:spPr>
    </xdr:pic>
    <xdr:clientData/>
  </xdr:twoCellAnchor>
  <xdr:oneCellAnchor>
    <xdr:from>
      <xdr:col>1</xdr:col>
      <xdr:colOff>171450</xdr:colOff>
      <xdr:row>700</xdr:row>
      <xdr:rowOff>142875</xdr:rowOff>
    </xdr:from>
    <xdr:ext cx="781159" cy="161948"/>
    <xdr:pic>
      <xdr:nvPicPr>
        <xdr:cNvPr id="57" name="Picture 56" descr="Screen Clipping">
          <a:extLst>
            <a:ext uri="{FF2B5EF4-FFF2-40B4-BE49-F238E27FC236}">
              <a16:creationId xmlns:a16="http://schemas.microsoft.com/office/drawing/2014/main" id="{00000000-0008-0000-0100-000039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81050" y="53740050"/>
          <a:ext cx="781159" cy="161948"/>
        </a:xfrm>
        <a:prstGeom prst="rect">
          <a:avLst/>
        </a:prstGeom>
      </xdr:spPr>
    </xdr:pic>
    <xdr:clientData/>
  </xdr:oneCellAnchor>
  <xdr:oneCellAnchor>
    <xdr:from>
      <xdr:col>1</xdr:col>
      <xdr:colOff>171450</xdr:colOff>
      <xdr:row>700</xdr:row>
      <xdr:rowOff>142875</xdr:rowOff>
    </xdr:from>
    <xdr:ext cx="781159" cy="161948"/>
    <xdr:pic>
      <xdr:nvPicPr>
        <xdr:cNvPr id="58" name="Picture 57" descr="Screen Clipping">
          <a:extLst>
            <a:ext uri="{FF2B5EF4-FFF2-40B4-BE49-F238E27FC236}">
              <a16:creationId xmlns:a16="http://schemas.microsoft.com/office/drawing/2014/main" id="{00000000-0008-0000-0100-00003A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81050" y="53740050"/>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59" name="Picture 58" descr="Screen Clipping">
          <a:extLst>
            <a:ext uri="{FF2B5EF4-FFF2-40B4-BE49-F238E27FC236}">
              <a16:creationId xmlns:a16="http://schemas.microsoft.com/office/drawing/2014/main" id="{00000000-0008-0000-0100-00003B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94411800"/>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60" name="Picture 59" descr="Screen Clipping">
          <a:extLst>
            <a:ext uri="{FF2B5EF4-FFF2-40B4-BE49-F238E27FC236}">
              <a16:creationId xmlns:a16="http://schemas.microsoft.com/office/drawing/2014/main" id="{00000000-0008-0000-0100-00003C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95383350"/>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62" name="Picture 61" descr="Screen Clipping">
          <a:extLst>
            <a:ext uri="{FF2B5EF4-FFF2-40B4-BE49-F238E27FC236}">
              <a16:creationId xmlns:a16="http://schemas.microsoft.com/office/drawing/2014/main" id="{00000000-0008-0000-0100-00003E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9667875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64" name="Picture 63" descr="Screen Clipping">
          <a:extLst>
            <a:ext uri="{FF2B5EF4-FFF2-40B4-BE49-F238E27FC236}">
              <a16:creationId xmlns:a16="http://schemas.microsoft.com/office/drawing/2014/main" id="{00000000-0008-0000-0100-000040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9862185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66" name="Picture 65">
          <a:extLst>
            <a:ext uri="{FF2B5EF4-FFF2-40B4-BE49-F238E27FC236}">
              <a16:creationId xmlns:a16="http://schemas.microsoft.com/office/drawing/2014/main" id="{00000000-0008-0000-0100-000042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0671810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67" name="Picture 66" descr="Screen Clipping">
          <a:extLst>
            <a:ext uri="{FF2B5EF4-FFF2-40B4-BE49-F238E27FC236}">
              <a16:creationId xmlns:a16="http://schemas.microsoft.com/office/drawing/2014/main" id="{00000000-0008-0000-0100-00004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68" name="Picture 67" descr="Screen Clipping">
          <a:extLst>
            <a:ext uri="{FF2B5EF4-FFF2-40B4-BE49-F238E27FC236}">
              <a16:creationId xmlns:a16="http://schemas.microsoft.com/office/drawing/2014/main" id="{00000000-0008-0000-0100-00004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69" name="Picture 68" descr="Screen Clipping">
          <a:extLst>
            <a:ext uri="{FF2B5EF4-FFF2-40B4-BE49-F238E27FC236}">
              <a16:creationId xmlns:a16="http://schemas.microsoft.com/office/drawing/2014/main" id="{00000000-0008-0000-0100-000045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1044237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70" name="Picture 69" descr="Screen Clipping">
          <a:extLst>
            <a:ext uri="{FF2B5EF4-FFF2-40B4-BE49-F238E27FC236}">
              <a16:creationId xmlns:a16="http://schemas.microsoft.com/office/drawing/2014/main" id="{00000000-0008-0000-0100-000046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1141392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71" name="Picture 70" descr="Screen Clipping">
          <a:extLst>
            <a:ext uri="{FF2B5EF4-FFF2-40B4-BE49-F238E27FC236}">
              <a16:creationId xmlns:a16="http://schemas.microsoft.com/office/drawing/2014/main" id="{00000000-0008-0000-0100-000047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1254740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72" name="Picture 71" descr="Screen Clipping">
          <a:extLst>
            <a:ext uri="{FF2B5EF4-FFF2-40B4-BE49-F238E27FC236}">
              <a16:creationId xmlns:a16="http://schemas.microsoft.com/office/drawing/2014/main" id="{00000000-0008-0000-0100-000048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1465242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73" name="Picture 72" descr="Screen Clipping">
          <a:extLst>
            <a:ext uri="{FF2B5EF4-FFF2-40B4-BE49-F238E27FC236}">
              <a16:creationId xmlns:a16="http://schemas.microsoft.com/office/drawing/2014/main" id="{00000000-0008-0000-0100-000049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1886247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74" name="Picture 73">
          <a:extLst>
            <a:ext uri="{FF2B5EF4-FFF2-40B4-BE49-F238E27FC236}">
              <a16:creationId xmlns:a16="http://schemas.microsoft.com/office/drawing/2014/main" id="{00000000-0008-0000-0100-00004A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2161520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77" name="Picture 76">
          <a:extLst>
            <a:ext uri="{FF2B5EF4-FFF2-40B4-BE49-F238E27FC236}">
              <a16:creationId xmlns:a16="http://schemas.microsoft.com/office/drawing/2014/main" id="{00000000-0008-0000-0100-00004D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2647295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79" name="Picture 78" descr="Screen Clipping">
          <a:extLst>
            <a:ext uri="{FF2B5EF4-FFF2-40B4-BE49-F238E27FC236}">
              <a16:creationId xmlns:a16="http://schemas.microsoft.com/office/drawing/2014/main" id="{00000000-0008-0000-0100-00004F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0299382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61" name="Picture 60" descr="Screen Clipping">
          <a:extLst>
            <a:ext uri="{FF2B5EF4-FFF2-40B4-BE49-F238E27FC236}">
              <a16:creationId xmlns:a16="http://schemas.microsoft.com/office/drawing/2014/main" id="{00000000-0008-0000-0100-00003D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63" name="Picture 62" descr="Screen Clipping">
          <a:extLst>
            <a:ext uri="{FF2B5EF4-FFF2-40B4-BE49-F238E27FC236}">
              <a16:creationId xmlns:a16="http://schemas.microsoft.com/office/drawing/2014/main" id="{00000000-0008-0000-0100-00003F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496</xdr:row>
      <xdr:rowOff>0</xdr:rowOff>
    </xdr:from>
    <xdr:ext cx="5439535" cy="3267531"/>
    <xdr:pic>
      <xdr:nvPicPr>
        <xdr:cNvPr id="65" name="Picture 64" descr="Screen Clipping">
          <a:extLst>
            <a:ext uri="{FF2B5EF4-FFF2-40B4-BE49-F238E27FC236}">
              <a16:creationId xmlns:a16="http://schemas.microsoft.com/office/drawing/2014/main" id="{00000000-0008-0000-0100-000041000000}"/>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oneCellAnchor>
    <xdr:from>
      <xdr:col>1</xdr:col>
      <xdr:colOff>0</xdr:colOff>
      <xdr:row>459</xdr:row>
      <xdr:rowOff>0</xdr:rowOff>
    </xdr:from>
    <xdr:ext cx="6600825" cy="857250"/>
    <xdr:pic>
      <xdr:nvPicPr>
        <xdr:cNvPr id="75" name="Picture 74" descr="Screen Clipping">
          <a:extLst>
            <a:ext uri="{FF2B5EF4-FFF2-40B4-BE49-F238E27FC236}">
              <a16:creationId xmlns:a16="http://schemas.microsoft.com/office/drawing/2014/main" id="{00000000-0008-0000-0100-00004B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oneCellAnchor>
  <xdr:oneCellAnchor>
    <xdr:from>
      <xdr:col>1</xdr:col>
      <xdr:colOff>0</xdr:colOff>
      <xdr:row>467</xdr:row>
      <xdr:rowOff>0</xdr:rowOff>
    </xdr:from>
    <xdr:ext cx="3686175" cy="257175"/>
    <xdr:pic>
      <xdr:nvPicPr>
        <xdr:cNvPr id="76" name="Picture 75" descr="Screen Clipping">
          <a:extLst>
            <a:ext uri="{FF2B5EF4-FFF2-40B4-BE49-F238E27FC236}">
              <a16:creationId xmlns:a16="http://schemas.microsoft.com/office/drawing/2014/main" id="{00000000-0008-0000-0100-00004C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oneCellAnchor>
  <xdr:oneCellAnchor>
    <xdr:from>
      <xdr:col>1</xdr:col>
      <xdr:colOff>0</xdr:colOff>
      <xdr:row>476</xdr:row>
      <xdr:rowOff>0</xdr:rowOff>
    </xdr:from>
    <xdr:ext cx="2581275" cy="2524125"/>
    <xdr:pic>
      <xdr:nvPicPr>
        <xdr:cNvPr id="78" name="Picture 77" descr="Screen Clipping">
          <a:extLst>
            <a:ext uri="{FF2B5EF4-FFF2-40B4-BE49-F238E27FC236}">
              <a16:creationId xmlns:a16="http://schemas.microsoft.com/office/drawing/2014/main" id="{00000000-0008-0000-0100-00004E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oneCellAnchor>
  <xdr:oneCellAnchor>
    <xdr:from>
      <xdr:col>1</xdr:col>
      <xdr:colOff>0</xdr:colOff>
      <xdr:row>558</xdr:row>
      <xdr:rowOff>0</xdr:rowOff>
    </xdr:from>
    <xdr:ext cx="11372850" cy="1552575"/>
    <xdr:pic>
      <xdr:nvPicPr>
        <xdr:cNvPr id="80" name="Picture 79">
          <a:extLst>
            <a:ext uri="{FF2B5EF4-FFF2-40B4-BE49-F238E27FC236}">
              <a16:creationId xmlns:a16="http://schemas.microsoft.com/office/drawing/2014/main" id="{00000000-0008-0000-0100-000050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86" name="Picture 85">
          <a:extLst>
            <a:ext uri="{FF2B5EF4-FFF2-40B4-BE49-F238E27FC236}">
              <a16:creationId xmlns:a16="http://schemas.microsoft.com/office/drawing/2014/main" id="{00000000-0008-0000-0100-000056000000}"/>
            </a:ext>
          </a:extLst>
        </xdr:cNvPr>
        <xdr:cNvPicPr/>
      </xdr:nvPicPr>
      <xdr:blipFill rotWithShape="1">
        <a:blip xmlns:r="http://schemas.openxmlformats.org/officeDocument/2006/relationships" r:embed="rId36"/>
        <a:srcRect l="62187" t="40856" r="12031" b="14952"/>
        <a:stretch/>
      </xdr:blipFill>
      <xdr:spPr bwMode="auto">
        <a:xfrm>
          <a:off x="647700" y="85086825"/>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88" name="Picture 87">
          <a:extLst>
            <a:ext uri="{FF2B5EF4-FFF2-40B4-BE49-F238E27FC236}">
              <a16:creationId xmlns:a16="http://schemas.microsoft.com/office/drawing/2014/main" id="{00000000-0008-0000-0100-000058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93" name="Picture 92">
          <a:extLst>
            <a:ext uri="{FF2B5EF4-FFF2-40B4-BE49-F238E27FC236}">
              <a16:creationId xmlns:a16="http://schemas.microsoft.com/office/drawing/2014/main" id="{00000000-0008-0000-0100-00005D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94" name="Picture 93">
          <a:extLst>
            <a:ext uri="{FF2B5EF4-FFF2-40B4-BE49-F238E27FC236}">
              <a16:creationId xmlns:a16="http://schemas.microsoft.com/office/drawing/2014/main" id="{00000000-0008-0000-0100-00005E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90682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CCTDEPT/CLIENTS/CPI/NYSTRS%20MONTHLY%20ADVISOR%20RECON/2007/DEC%2007/Final/NYSTRS_Reconciliation-Final%20DEC%20%2007%20%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OControl"/>
      <sheetName val="APOLLO_LINKS"/>
      <sheetName val="Schedule_A"/>
      <sheetName val="Share_Cost_Mkt"/>
      <sheetName val="Cash"/>
      <sheetName val="Dividends"/>
      <sheetName val="Tax_Reclaims"/>
      <sheetName val="Interest"/>
      <sheetName val="Open_Trades"/>
      <sheetName val="Pending_FX"/>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NYCPF-Recons@statestreet.com" TargetMode="External"/><Relationship Id="rId1" Type="http://schemas.openxmlformats.org/officeDocument/2006/relationships/hyperlink" Target="mailto:ManagerReconciliations@comptroller.nyc.gov"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pageSetUpPr fitToPage="1"/>
  </sheetPr>
  <dimension ref="A1:S71"/>
  <sheetViews>
    <sheetView showGridLines="0" topLeftCell="A22" zoomScaleNormal="100" workbookViewId="0">
      <selection activeCell="D13" sqref="D13"/>
    </sheetView>
  </sheetViews>
  <sheetFormatPr defaultColWidth="9.28515625" defaultRowHeight="12.75"/>
  <cols>
    <col min="1" max="1" width="6.7109375" style="11" customWidth="1"/>
    <col min="2" max="18" width="9.28515625" style="11"/>
    <col min="19" max="19" width="12.5703125" style="11" customWidth="1"/>
    <col min="20" max="16384" width="9.28515625" style="11"/>
  </cols>
  <sheetData>
    <row r="1" spans="1:19">
      <c r="A1" s="10" t="s">
        <v>0</v>
      </c>
    </row>
    <row r="2" spans="1:19">
      <c r="A2" s="10" t="s">
        <v>1</v>
      </c>
    </row>
    <row r="3" spans="1:19">
      <c r="A3" s="10"/>
    </row>
    <row r="4" spans="1:19">
      <c r="B4" s="12" t="s">
        <v>2</v>
      </c>
      <c r="C4" s="13"/>
      <c r="D4" s="13"/>
    </row>
    <row r="5" spans="1:19" ht="12.75" customHeight="1">
      <c r="B5" s="257" t="s">
        <v>3</v>
      </c>
      <c r="C5" s="257"/>
      <c r="D5" s="257"/>
      <c r="E5" s="257"/>
      <c r="F5" s="257"/>
      <c r="G5" s="257"/>
      <c r="H5" s="257"/>
      <c r="I5" s="257"/>
      <c r="J5" s="257"/>
      <c r="K5" s="257"/>
      <c r="L5" s="257"/>
      <c r="M5" s="257"/>
      <c r="N5" s="257"/>
      <c r="O5" s="257"/>
      <c r="P5" s="257"/>
    </row>
    <row r="6" spans="1:19">
      <c r="B6" s="257"/>
      <c r="C6" s="257"/>
      <c r="D6" s="257"/>
      <c r="E6" s="257"/>
      <c r="F6" s="257"/>
      <c r="G6" s="257"/>
      <c r="H6" s="257"/>
      <c r="I6" s="257"/>
      <c r="J6" s="257"/>
      <c r="K6" s="257"/>
      <c r="L6" s="257"/>
      <c r="M6" s="257"/>
      <c r="N6" s="257"/>
      <c r="O6" s="257"/>
      <c r="P6" s="257"/>
    </row>
    <row r="7" spans="1:19">
      <c r="B7" s="257"/>
      <c r="C7" s="257"/>
      <c r="D7" s="257"/>
      <c r="E7" s="257"/>
      <c r="F7" s="257"/>
      <c r="G7" s="257"/>
      <c r="H7" s="257"/>
      <c r="I7" s="257"/>
      <c r="J7" s="257"/>
      <c r="K7" s="257"/>
      <c r="L7" s="257"/>
      <c r="M7" s="257"/>
      <c r="N7" s="257"/>
      <c r="O7" s="257"/>
      <c r="P7" s="257"/>
    </row>
    <row r="8" spans="1:19" ht="12.75" customHeight="1">
      <c r="B8" s="128"/>
      <c r="C8" s="128"/>
      <c r="D8" s="128"/>
      <c r="E8" s="128"/>
      <c r="F8" s="128"/>
      <c r="G8" s="128"/>
      <c r="H8" s="128"/>
      <c r="I8" s="128"/>
      <c r="J8" s="128"/>
      <c r="K8" s="128"/>
      <c r="L8" s="128"/>
      <c r="M8" s="128"/>
      <c r="N8" s="128"/>
      <c r="O8" s="128"/>
      <c r="P8" s="128"/>
    </row>
    <row r="9" spans="1:19" ht="15" customHeight="1">
      <c r="B9" s="258" t="s">
        <v>4</v>
      </c>
      <c r="C9" s="258"/>
      <c r="D9" s="258"/>
      <c r="E9" s="258"/>
      <c r="F9" s="258"/>
      <c r="G9" s="258"/>
      <c r="H9" s="258"/>
      <c r="I9" s="258"/>
      <c r="J9" s="258"/>
      <c r="K9" s="258"/>
      <c r="L9" s="258"/>
      <c r="M9" s="258"/>
      <c r="N9" s="258"/>
      <c r="O9" s="258"/>
      <c r="P9" s="258"/>
      <c r="Q9" s="258"/>
    </row>
    <row r="10" spans="1:19" ht="15" customHeight="1">
      <c r="B10" s="258"/>
      <c r="C10" s="258"/>
      <c r="D10" s="258"/>
      <c r="E10" s="258"/>
      <c r="F10" s="258"/>
      <c r="G10" s="258"/>
      <c r="H10" s="258"/>
      <c r="I10" s="258"/>
      <c r="J10" s="258"/>
      <c r="K10" s="258"/>
      <c r="L10" s="258"/>
      <c r="M10" s="258"/>
      <c r="N10" s="258"/>
      <c r="O10" s="258"/>
      <c r="P10" s="258"/>
      <c r="Q10" s="258"/>
    </row>
    <row r="11" spans="1:19" ht="15" customHeight="1">
      <c r="B11" s="258" t="s">
        <v>5</v>
      </c>
      <c r="C11" s="258"/>
      <c r="D11" s="258"/>
      <c r="E11" s="258"/>
      <c r="F11" s="258"/>
      <c r="G11" s="258"/>
      <c r="H11" s="258"/>
      <c r="I11" s="258"/>
      <c r="J11" s="258"/>
      <c r="K11" s="258"/>
      <c r="L11" s="258"/>
      <c r="M11" s="258"/>
      <c r="N11" s="258"/>
      <c r="O11" s="258"/>
      <c r="P11" s="258"/>
      <c r="Q11" s="258"/>
    </row>
    <row r="12" spans="1:19" ht="13.5" customHeight="1">
      <c r="B12" s="258"/>
      <c r="C12" s="258"/>
      <c r="D12" s="258"/>
      <c r="E12" s="258"/>
      <c r="F12" s="258"/>
      <c r="G12" s="258"/>
      <c r="H12" s="258"/>
      <c r="I12" s="258"/>
      <c r="J12" s="258"/>
      <c r="K12" s="258"/>
      <c r="L12" s="258"/>
      <c r="M12" s="258"/>
      <c r="N12" s="258"/>
      <c r="O12" s="258"/>
      <c r="P12" s="258"/>
      <c r="Q12" s="258"/>
    </row>
    <row r="13" spans="1:19">
      <c r="C13" s="10"/>
    </row>
    <row r="14" spans="1:19">
      <c r="B14" s="256" t="s">
        <v>6</v>
      </c>
      <c r="C14" s="256"/>
      <c r="D14" s="256"/>
      <c r="E14" s="256"/>
      <c r="F14" s="256"/>
      <c r="G14" s="256"/>
      <c r="H14" s="256"/>
      <c r="I14" s="256"/>
      <c r="J14" s="256"/>
      <c r="K14" s="256"/>
      <c r="L14" s="256"/>
      <c r="M14" s="256"/>
      <c r="N14" s="256"/>
      <c r="O14" s="256"/>
      <c r="P14" s="256"/>
      <c r="Q14" s="256"/>
      <c r="R14" s="256"/>
      <c r="S14" s="256"/>
    </row>
    <row r="15" spans="1:19" ht="38.25" customHeight="1">
      <c r="B15" s="256"/>
      <c r="C15" s="256"/>
      <c r="D15" s="256"/>
      <c r="E15" s="256"/>
      <c r="F15" s="256"/>
      <c r="G15" s="256"/>
      <c r="H15" s="256"/>
      <c r="I15" s="256"/>
      <c r="J15" s="256"/>
      <c r="K15" s="256"/>
      <c r="L15" s="256"/>
      <c r="M15" s="256"/>
      <c r="N15" s="256"/>
      <c r="O15" s="256"/>
      <c r="P15" s="256"/>
      <c r="Q15" s="256"/>
      <c r="R15" s="256"/>
      <c r="S15" s="256"/>
    </row>
    <row r="16" spans="1:19">
      <c r="B16" s="11" t="s">
        <v>7</v>
      </c>
      <c r="C16" s="10"/>
    </row>
    <row r="17" spans="2:19">
      <c r="B17" s="11" t="s">
        <v>8</v>
      </c>
      <c r="C17" s="10"/>
    </row>
    <row r="18" spans="2:19" ht="8.25" customHeight="1">
      <c r="C18" s="10"/>
    </row>
    <row r="19" spans="2:19" ht="15" customHeight="1">
      <c r="B19" s="259" t="s">
        <v>9</v>
      </c>
      <c r="C19" s="259"/>
      <c r="D19" s="259"/>
      <c r="E19" s="259"/>
      <c r="F19" s="259"/>
      <c r="G19" s="259"/>
      <c r="H19" s="259"/>
      <c r="I19" s="259"/>
      <c r="J19" s="259"/>
      <c r="K19" s="259"/>
      <c r="L19" s="259"/>
      <c r="M19" s="259"/>
      <c r="N19" s="259"/>
      <c r="O19" s="259"/>
      <c r="P19" s="259"/>
      <c r="Q19" s="259"/>
      <c r="R19" s="259"/>
      <c r="S19" s="259"/>
    </row>
    <row r="20" spans="2:19" ht="37.5" customHeight="1">
      <c r="B20" s="259" t="s">
        <v>10</v>
      </c>
      <c r="C20" s="259"/>
      <c r="D20" s="259"/>
      <c r="E20" s="259"/>
      <c r="F20" s="259"/>
      <c r="G20" s="259"/>
      <c r="H20" s="259"/>
      <c r="I20" s="259"/>
      <c r="J20" s="259"/>
      <c r="K20" s="259"/>
      <c r="L20" s="259"/>
      <c r="M20" s="259"/>
      <c r="N20" s="259"/>
      <c r="O20" s="259"/>
      <c r="P20" s="259"/>
      <c r="Q20" s="259"/>
      <c r="R20" s="259"/>
      <c r="S20" s="259"/>
    </row>
    <row r="21" spans="2:19">
      <c r="B21" s="12" t="s">
        <v>11</v>
      </c>
    </row>
    <row r="22" spans="2:19">
      <c r="B22" s="11" t="s">
        <v>12</v>
      </c>
    </row>
    <row r="23" spans="2:19">
      <c r="B23" s="14" t="s">
        <v>13</v>
      </c>
    </row>
    <row r="24" spans="2:19">
      <c r="B24" s="14" t="s">
        <v>14</v>
      </c>
    </row>
    <row r="25" spans="2:19">
      <c r="B25" s="14" t="s">
        <v>15</v>
      </c>
    </row>
    <row r="26" spans="2:19">
      <c r="B26" s="14" t="s">
        <v>16</v>
      </c>
      <c r="E26" s="14"/>
    </row>
    <row r="27" spans="2:19">
      <c r="B27" s="14" t="s">
        <v>17</v>
      </c>
    </row>
    <row r="28" spans="2:19">
      <c r="B28" s="14" t="s">
        <v>18</v>
      </c>
    </row>
    <row r="29" spans="2:19">
      <c r="B29" s="14" t="s">
        <v>19</v>
      </c>
      <c r="E29" s="14"/>
    </row>
    <row r="30" spans="2:19">
      <c r="B30" s="14" t="s">
        <v>20</v>
      </c>
    </row>
    <row r="31" spans="2:19">
      <c r="B31" s="14" t="s">
        <v>21</v>
      </c>
    </row>
    <row r="32" spans="2:19">
      <c r="B32" s="14" t="s">
        <v>22</v>
      </c>
    </row>
    <row r="33" spans="1:14">
      <c r="C33" s="10"/>
    </row>
    <row r="34" spans="1:14">
      <c r="B34" s="12" t="s">
        <v>23</v>
      </c>
      <c r="C34" s="12"/>
    </row>
    <row r="35" spans="1:14">
      <c r="A35" s="15"/>
      <c r="B35" s="11" t="s">
        <v>24</v>
      </c>
      <c r="C35" s="10"/>
      <c r="D35" s="15"/>
      <c r="E35" s="15"/>
      <c r="F35" s="15"/>
      <c r="G35" s="15"/>
      <c r="H35" s="15"/>
      <c r="I35" s="15"/>
      <c r="J35" s="15"/>
      <c r="K35" s="15"/>
      <c r="L35" s="15"/>
      <c r="M35" s="15"/>
      <c r="N35" s="15"/>
    </row>
    <row r="36" spans="1:14">
      <c r="A36" s="15"/>
      <c r="B36" s="11" t="s">
        <v>25</v>
      </c>
      <c r="C36" s="10"/>
      <c r="D36" s="15"/>
      <c r="E36" s="15"/>
      <c r="F36" s="15"/>
      <c r="G36" s="15"/>
      <c r="H36" s="15"/>
      <c r="I36" s="15"/>
      <c r="J36" s="15"/>
      <c r="K36" s="15"/>
      <c r="L36" s="15"/>
      <c r="M36" s="15"/>
      <c r="N36" s="15"/>
    </row>
    <row r="37" spans="1:14">
      <c r="A37" s="15"/>
      <c r="B37" s="11" t="s">
        <v>26</v>
      </c>
      <c r="D37" s="15"/>
      <c r="E37" s="15"/>
      <c r="F37" s="15"/>
      <c r="G37" s="15"/>
      <c r="H37" s="15"/>
      <c r="I37" s="15"/>
      <c r="J37" s="15"/>
      <c r="K37" s="15"/>
      <c r="L37" s="15"/>
      <c r="M37" s="15"/>
      <c r="N37" s="15"/>
    </row>
    <row r="38" spans="1:14">
      <c r="A38" s="15"/>
      <c r="B38" s="11" t="s">
        <v>27</v>
      </c>
      <c r="D38" s="15"/>
      <c r="E38" s="15"/>
      <c r="F38" s="15"/>
      <c r="G38" s="15"/>
      <c r="H38" s="15"/>
      <c r="I38" s="15"/>
      <c r="J38" s="15"/>
      <c r="K38" s="15"/>
      <c r="L38" s="15"/>
      <c r="M38" s="15"/>
      <c r="N38" s="15"/>
    </row>
    <row r="39" spans="1:14">
      <c r="A39" s="15"/>
      <c r="B39" s="11" t="s">
        <v>28</v>
      </c>
      <c r="D39" s="15"/>
      <c r="E39" s="15"/>
      <c r="F39" s="15"/>
      <c r="G39" s="15"/>
      <c r="H39" s="15"/>
      <c r="I39" s="15"/>
      <c r="J39" s="15"/>
      <c r="K39" s="15"/>
      <c r="L39" s="15"/>
      <c r="M39" s="15"/>
      <c r="N39" s="15"/>
    </row>
    <row r="41" spans="1:14">
      <c r="B41" s="12" t="s">
        <v>29</v>
      </c>
    </row>
    <row r="42" spans="1:14">
      <c r="B42" s="16" t="s">
        <v>30</v>
      </c>
    </row>
    <row r="43" spans="1:14">
      <c r="B43" s="17"/>
      <c r="C43" s="17"/>
      <c r="D43" s="17"/>
      <c r="E43" s="17"/>
    </row>
    <row r="44" spans="1:14">
      <c r="B44" s="17"/>
      <c r="C44" s="17"/>
      <c r="D44" s="17"/>
      <c r="E44" s="17"/>
    </row>
    <row r="45" spans="1:14">
      <c r="B45" s="17"/>
      <c r="C45" s="17"/>
      <c r="D45" s="17"/>
      <c r="E45" s="17"/>
    </row>
    <row r="46" spans="1:14">
      <c r="B46" s="17"/>
      <c r="C46" s="18"/>
      <c r="D46" s="17"/>
      <c r="E46" s="17"/>
    </row>
    <row r="47" spans="1:14">
      <c r="C47" s="10"/>
    </row>
    <row r="48" spans="1:14">
      <c r="B48" s="12" t="s">
        <v>31</v>
      </c>
    </row>
    <row r="49" spans="2:14">
      <c r="B49" s="11" t="s">
        <v>32</v>
      </c>
      <c r="C49" s="13"/>
    </row>
    <row r="50" spans="2:14">
      <c r="B50" s="11" t="s">
        <v>33</v>
      </c>
    </row>
    <row r="51" spans="2:14">
      <c r="B51" s="19" t="s">
        <v>34</v>
      </c>
      <c r="C51" s="19"/>
      <c r="D51" s="19"/>
      <c r="E51" s="19"/>
      <c r="F51" s="19"/>
      <c r="G51" s="19"/>
      <c r="H51" s="19"/>
      <c r="I51" s="19"/>
      <c r="J51" s="19"/>
      <c r="K51" s="19"/>
      <c r="L51" s="19"/>
    </row>
    <row r="52" spans="2:14">
      <c r="B52" s="19" t="s">
        <v>35</v>
      </c>
      <c r="C52" s="19"/>
      <c r="D52" s="19"/>
      <c r="E52" s="19"/>
      <c r="F52" s="19"/>
      <c r="G52" s="19"/>
      <c r="H52" s="19"/>
      <c r="I52" s="19"/>
      <c r="J52" s="19"/>
      <c r="K52" s="19"/>
      <c r="L52" s="19"/>
    </row>
    <row r="54" spans="2:14">
      <c r="B54" s="12" t="s">
        <v>36</v>
      </c>
    </row>
    <row r="55" spans="2:14">
      <c r="B55" s="20" t="s">
        <v>37</v>
      </c>
      <c r="C55" s="20"/>
      <c r="D55" s="20"/>
      <c r="E55" s="20"/>
      <c r="F55" s="20"/>
      <c r="G55" s="20"/>
      <c r="H55" s="20"/>
      <c r="I55" s="20"/>
      <c r="J55" s="20"/>
      <c r="K55" s="20"/>
      <c r="L55" s="20"/>
      <c r="M55" s="20"/>
      <c r="N55" s="20"/>
    </row>
    <row r="56" spans="2:14">
      <c r="B56" s="20" t="s">
        <v>38</v>
      </c>
      <c r="C56" s="20"/>
      <c r="D56" s="20"/>
      <c r="E56" s="20"/>
      <c r="F56" s="20"/>
      <c r="G56" s="20"/>
      <c r="H56" s="20"/>
      <c r="I56" s="20"/>
      <c r="J56" s="20"/>
      <c r="K56" s="20"/>
      <c r="L56" s="20"/>
      <c r="M56" s="20"/>
      <c r="N56" s="20"/>
    </row>
    <row r="57" spans="2:14">
      <c r="B57" s="11" t="s">
        <v>39</v>
      </c>
    </row>
    <row r="59" spans="2:14">
      <c r="B59" s="12" t="s">
        <v>40</v>
      </c>
    </row>
    <row r="60" spans="2:14">
      <c r="B60" s="21" t="s">
        <v>41</v>
      </c>
      <c r="F60" s="21"/>
    </row>
    <row r="61" spans="2:14">
      <c r="F61" s="21"/>
    </row>
    <row r="62" spans="2:14">
      <c r="F62" s="21"/>
    </row>
    <row r="63" spans="2:14">
      <c r="B63" s="12" t="s">
        <v>42</v>
      </c>
    </row>
    <row r="64" spans="2:14">
      <c r="B64" s="21" t="s">
        <v>43</v>
      </c>
      <c r="F64" s="21"/>
    </row>
    <row r="65" spans="2:6">
      <c r="F65" s="21"/>
    </row>
    <row r="66" spans="2:6">
      <c r="F66" s="21"/>
    </row>
    <row r="67" spans="2:6">
      <c r="B67" s="12" t="s">
        <v>44</v>
      </c>
    </row>
    <row r="68" spans="2:6">
      <c r="F68" s="21"/>
    </row>
    <row r="69" spans="2:6">
      <c r="B69" s="11" t="s">
        <v>45</v>
      </c>
      <c r="F69" s="21"/>
    </row>
    <row r="71" spans="2:6">
      <c r="B71" s="11" t="s">
        <v>46</v>
      </c>
    </row>
  </sheetData>
  <mergeCells count="5">
    <mergeCell ref="B14:S15"/>
    <mergeCell ref="B5:P7"/>
    <mergeCell ref="B9:Q10"/>
    <mergeCell ref="B11:Q12"/>
    <mergeCell ref="B19:S20"/>
  </mergeCells>
  <hyperlinks>
    <hyperlink ref="B64" r:id="rId1" xr:uid="{00000000-0004-0000-0000-000000000000}"/>
    <hyperlink ref="B60" r:id="rId2" xr:uid="{00000000-0004-0000-0000-000001000000}"/>
  </hyperlinks>
  <pageMargins left="0.75" right="0.75" top="1" bottom="1" header="0.5" footer="0.5"/>
  <pageSetup scale="53" orientation="portrait" r:id="rId3"/>
  <headerFooter alignWithMargins="0">
    <oddFoote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A2:P31"/>
  <sheetViews>
    <sheetView zoomScale="85" zoomScaleNormal="85" workbookViewId="0"/>
  </sheetViews>
  <sheetFormatPr defaultColWidth="8.7109375" defaultRowHeight="12.75"/>
  <cols>
    <col min="1" max="1" width="21.28515625" style="44" customWidth="1"/>
    <col min="2" max="2" width="17.7109375" style="44" customWidth="1"/>
    <col min="3" max="3" width="22" style="44" customWidth="1"/>
    <col min="4" max="4" width="21" style="44" customWidth="1"/>
    <col min="5" max="5" width="22.7109375" style="44" customWidth="1"/>
    <col min="6" max="6" width="22.5703125" style="44" customWidth="1"/>
    <col min="7" max="7" width="24.7109375" style="44" customWidth="1"/>
    <col min="8" max="8" width="24.28515625" style="44" customWidth="1"/>
    <col min="9" max="9" width="3" style="44" customWidth="1"/>
    <col min="10" max="10" width="11.5703125" style="44" bestFit="1" customWidth="1"/>
    <col min="11" max="11" width="11.7109375" style="44" bestFit="1" customWidth="1"/>
    <col min="12" max="12" width="16" style="44" customWidth="1"/>
    <col min="13" max="13" width="15" style="44" bestFit="1" customWidth="1"/>
    <col min="14" max="14" width="12.28515625" style="44" customWidth="1"/>
    <col min="15" max="16384" width="8.7109375" style="44"/>
  </cols>
  <sheetData>
    <row r="2" spans="1:16" ht="13.5" thickBot="1">
      <c r="A2" s="70" t="s">
        <v>215</v>
      </c>
    </row>
    <row r="3" spans="1:16" ht="25.5" customHeight="1">
      <c r="A3" s="84" t="s">
        <v>216</v>
      </c>
      <c r="B3" s="81" t="s">
        <v>217</v>
      </c>
      <c r="C3" s="82" t="s">
        <v>218</v>
      </c>
      <c r="D3" s="82" t="s">
        <v>219</v>
      </c>
      <c r="E3" s="81" t="s">
        <v>220</v>
      </c>
      <c r="F3" s="82" t="s">
        <v>221</v>
      </c>
      <c r="G3" s="81" t="s">
        <v>222</v>
      </c>
      <c r="H3" s="83" t="s">
        <v>194</v>
      </c>
      <c r="I3" s="81"/>
      <c r="J3" s="82" t="s">
        <v>202</v>
      </c>
      <c r="K3" s="82" t="s">
        <v>203</v>
      </c>
      <c r="L3" s="84" t="s">
        <v>165</v>
      </c>
    </row>
    <row r="4" spans="1:16">
      <c r="A4" s="121" t="s">
        <v>444</v>
      </c>
      <c r="B4" s="122">
        <v>3540.76</v>
      </c>
      <c r="C4" s="122">
        <v>3540.76</v>
      </c>
      <c r="D4" s="123" t="s">
        <v>443</v>
      </c>
      <c r="E4" s="122">
        <v>3540.76</v>
      </c>
      <c r="F4" s="122">
        <v>3540.76</v>
      </c>
      <c r="G4" s="85">
        <v>-17.2</v>
      </c>
      <c r="H4" s="85">
        <v>-17.2</v>
      </c>
      <c r="I4" s="94"/>
      <c r="J4" s="124"/>
      <c r="K4" s="124"/>
      <c r="L4" s="94"/>
    </row>
    <row r="5" spans="1:16">
      <c r="A5" s="121" t="s">
        <v>444</v>
      </c>
      <c r="B5" s="122">
        <v>16522.509999999998</v>
      </c>
      <c r="C5" s="122">
        <v>16522.509999999998</v>
      </c>
      <c r="D5" s="123" t="s">
        <v>445</v>
      </c>
      <c r="E5" s="122">
        <v>16522.509999999998</v>
      </c>
      <c r="F5" s="122">
        <v>16522.509999999998</v>
      </c>
      <c r="G5" s="85">
        <v>-56.02</v>
      </c>
      <c r="H5" s="85">
        <v>-56.02</v>
      </c>
      <c r="I5" s="94"/>
      <c r="J5" s="124"/>
      <c r="K5" s="124"/>
      <c r="L5" s="94"/>
    </row>
    <row r="6" spans="1:16">
      <c r="A6" s="121" t="s">
        <v>444</v>
      </c>
      <c r="B6" s="122">
        <v>30877.759999999998</v>
      </c>
      <c r="C6" s="122">
        <v>30877.759999999998</v>
      </c>
      <c r="D6" s="123" t="s">
        <v>440</v>
      </c>
      <c r="E6" s="122">
        <v>30877.759999999998</v>
      </c>
      <c r="F6" s="122">
        <v>30877.759999999998</v>
      </c>
      <c r="G6" s="85">
        <v>-113.76</v>
      </c>
      <c r="H6" s="85">
        <v>-113.76</v>
      </c>
      <c r="I6" s="94"/>
      <c r="J6" s="124"/>
      <c r="K6" s="124"/>
      <c r="L6" s="94"/>
    </row>
    <row r="7" spans="1:16">
      <c r="A7" s="121" t="s">
        <v>444</v>
      </c>
      <c r="B7" s="122">
        <v>5160.78</v>
      </c>
      <c r="C7" s="122">
        <v>5160.78</v>
      </c>
      <c r="D7" s="123" t="s">
        <v>492</v>
      </c>
      <c r="E7" s="122">
        <v>5160.78</v>
      </c>
      <c r="F7" s="122">
        <v>5160.78</v>
      </c>
      <c r="G7" s="85">
        <v>-11.9</v>
      </c>
      <c r="H7" s="85">
        <v>-11.9</v>
      </c>
      <c r="I7" s="94"/>
      <c r="J7" s="124"/>
      <c r="K7" s="124"/>
      <c r="L7" s="94"/>
    </row>
    <row r="8" spans="1:16">
      <c r="A8" s="121" t="s">
        <v>444</v>
      </c>
      <c r="B8" s="122">
        <v>1967.67</v>
      </c>
      <c r="C8" s="122">
        <v>1967.67</v>
      </c>
      <c r="D8" s="123" t="s">
        <v>442</v>
      </c>
      <c r="E8" s="122">
        <v>1967.67</v>
      </c>
      <c r="F8" s="122">
        <v>1967.67</v>
      </c>
      <c r="G8" s="85">
        <v>-19.899999999999999</v>
      </c>
      <c r="H8" s="85">
        <v>-19.899999999999999</v>
      </c>
      <c r="I8" s="94"/>
      <c r="J8" s="124"/>
      <c r="K8" s="124"/>
      <c r="L8" s="94"/>
    </row>
    <row r="9" spans="1:16">
      <c r="A9" s="121" t="s">
        <v>444</v>
      </c>
      <c r="B9" s="122">
        <v>5443.43</v>
      </c>
      <c r="C9" s="122">
        <v>5443.43</v>
      </c>
      <c r="D9" s="123" t="s">
        <v>514</v>
      </c>
      <c r="E9" s="122">
        <v>5443.43</v>
      </c>
      <c r="F9" s="122">
        <v>5443.43</v>
      </c>
      <c r="G9" s="85">
        <v>-31.05</v>
      </c>
      <c r="H9" s="85">
        <v>-31.05</v>
      </c>
      <c r="I9" s="94"/>
      <c r="J9" s="124"/>
      <c r="K9" s="124"/>
      <c r="L9" s="94"/>
    </row>
    <row r="10" spans="1:16" s="80" customFormat="1">
      <c r="B10" s="78"/>
      <c r="C10" s="78"/>
      <c r="E10" s="78"/>
      <c r="F10" s="95"/>
      <c r="G10" s="78"/>
      <c r="H10" s="79"/>
      <c r="J10" s="71"/>
      <c r="K10" s="71"/>
      <c r="M10" s="44"/>
      <c r="N10" s="44"/>
      <c r="O10" s="44"/>
      <c r="P10" s="44"/>
    </row>
    <row r="11" spans="1:16">
      <c r="B11" s="66"/>
      <c r="C11" s="66"/>
      <c r="E11" s="66"/>
      <c r="F11" s="66"/>
      <c r="G11" s="66"/>
      <c r="H11" s="66"/>
      <c r="J11" s="67"/>
    </row>
    <row r="12" spans="1:16">
      <c r="B12" s="50"/>
      <c r="C12" s="50"/>
      <c r="D12" s="50"/>
      <c r="E12" s="50"/>
      <c r="F12" s="50"/>
      <c r="G12" s="50"/>
      <c r="H12" s="50"/>
      <c r="I12" s="50"/>
      <c r="J12" s="50"/>
      <c r="K12" s="50"/>
      <c r="L12" s="50"/>
    </row>
    <row r="13" spans="1:16" ht="13.5" thickBot="1">
      <c r="A13" s="3" t="s">
        <v>223</v>
      </c>
      <c r="B13" s="68">
        <f>SUM(B4:B12)</f>
        <v>63512.909999999996</v>
      </c>
      <c r="C13" s="68">
        <f t="shared" ref="C13:H13" si="0">SUM(C4:C12)</f>
        <v>63512.909999999996</v>
      </c>
      <c r="D13" s="68">
        <f t="shared" si="0"/>
        <v>0</v>
      </c>
      <c r="E13" s="68">
        <f>SUM(E4:E12)</f>
        <v>63512.909999999996</v>
      </c>
      <c r="F13" s="68">
        <f t="shared" si="0"/>
        <v>63512.909999999996</v>
      </c>
      <c r="G13" s="68">
        <f t="shared" si="0"/>
        <v>-249.83000000000004</v>
      </c>
      <c r="H13" s="68">
        <f t="shared" si="0"/>
        <v>-249.83000000000004</v>
      </c>
      <c r="I13" s="68"/>
      <c r="J13" s="68"/>
      <c r="K13" s="68"/>
      <c r="L13" s="68"/>
    </row>
    <row r="14" spans="1:16" ht="13.5" thickTop="1"/>
    <row r="15" spans="1:16" ht="13.5" thickBot="1"/>
    <row r="16" spans="1:16" ht="38.65" customHeight="1">
      <c r="A16" s="82" t="s">
        <v>219</v>
      </c>
      <c r="B16" s="81" t="s">
        <v>220</v>
      </c>
      <c r="C16" s="82" t="s">
        <v>218</v>
      </c>
      <c r="D16" s="84" t="s">
        <v>216</v>
      </c>
      <c r="E16" s="81" t="s">
        <v>217</v>
      </c>
      <c r="F16" s="82" t="s">
        <v>221</v>
      </c>
      <c r="G16" s="81" t="s">
        <v>222</v>
      </c>
      <c r="H16" s="83" t="s">
        <v>194</v>
      </c>
      <c r="I16" s="81"/>
      <c r="J16" s="82" t="s">
        <v>202</v>
      </c>
      <c r="K16" s="82" t="s">
        <v>203</v>
      </c>
      <c r="L16" s="84" t="s">
        <v>165</v>
      </c>
    </row>
    <row r="17" spans="1:16" s="80" customFormat="1">
      <c r="A17" s="125" t="s">
        <v>444</v>
      </c>
      <c r="B17" s="122">
        <v>32.270000000000003</v>
      </c>
      <c r="C17" s="122">
        <v>32.270000000000003</v>
      </c>
      <c r="D17" s="126" t="s">
        <v>446</v>
      </c>
      <c r="E17" s="122">
        <v>306.81</v>
      </c>
      <c r="F17" s="122">
        <v>306.81</v>
      </c>
      <c r="G17" s="85">
        <v>-0.03</v>
      </c>
      <c r="H17" s="85">
        <v>-0.03</v>
      </c>
      <c r="I17" s="86"/>
      <c r="J17" s="127"/>
      <c r="K17" s="127"/>
      <c r="L17" s="87"/>
      <c r="M17" s="44"/>
      <c r="N17" s="44"/>
      <c r="O17" s="44"/>
      <c r="P17" s="44"/>
    </row>
    <row r="18" spans="1:16" s="80" customFormat="1">
      <c r="A18" s="125"/>
      <c r="B18" s="122"/>
      <c r="C18" s="122"/>
      <c r="D18" s="126"/>
      <c r="E18" s="122"/>
      <c r="F18" s="122"/>
      <c r="G18" s="85"/>
      <c r="H18" s="85"/>
      <c r="I18" s="86"/>
      <c r="J18" s="127"/>
      <c r="K18" s="127"/>
      <c r="L18" s="94"/>
      <c r="M18" s="44"/>
      <c r="N18" s="44"/>
      <c r="O18" s="44"/>
      <c r="P18" s="44"/>
    </row>
    <row r="19" spans="1:16" s="80" customFormat="1">
      <c r="A19" s="125"/>
      <c r="B19" s="122"/>
      <c r="C19" s="122"/>
      <c r="D19" s="126"/>
      <c r="E19" s="122"/>
      <c r="F19" s="122"/>
      <c r="G19" s="85"/>
      <c r="H19" s="85"/>
      <c r="I19" s="86"/>
      <c r="J19" s="127"/>
      <c r="K19" s="127"/>
      <c r="L19" s="94"/>
      <c r="M19" s="44"/>
      <c r="N19" s="44"/>
      <c r="O19" s="44"/>
      <c r="P19" s="44"/>
    </row>
    <row r="20" spans="1:16" s="80" customFormat="1">
      <c r="A20" s="125"/>
      <c r="B20" s="122"/>
      <c r="C20" s="122"/>
      <c r="D20" s="126"/>
      <c r="E20" s="122"/>
      <c r="F20" s="122"/>
      <c r="G20" s="85"/>
      <c r="H20" s="85"/>
      <c r="I20" s="86"/>
      <c r="J20" s="127"/>
      <c r="K20" s="127"/>
      <c r="L20" s="94"/>
      <c r="M20" s="44"/>
      <c r="N20" s="44"/>
      <c r="O20" s="44"/>
      <c r="P20" s="44"/>
    </row>
    <row r="21" spans="1:16">
      <c r="A21" s="88"/>
      <c r="B21" s="89"/>
      <c r="C21" s="89"/>
      <c r="D21" s="88"/>
      <c r="E21" s="89"/>
      <c r="F21" s="89"/>
      <c r="G21" s="89"/>
      <c r="H21" s="89"/>
      <c r="I21" s="90"/>
      <c r="J21" s="91"/>
      <c r="K21" s="92"/>
      <c r="L21" s="93"/>
    </row>
    <row r="22" spans="1:16">
      <c r="A22" s="88"/>
      <c r="B22" s="89"/>
      <c r="C22" s="89"/>
      <c r="D22" s="88"/>
      <c r="E22" s="89"/>
      <c r="F22" s="89"/>
      <c r="G22" s="89"/>
      <c r="H22" s="89"/>
      <c r="I22" s="90"/>
      <c r="J22" s="91"/>
      <c r="K22" s="92"/>
      <c r="L22" s="93"/>
    </row>
    <row r="24" spans="1:16" ht="13.5" thickBot="1">
      <c r="A24" s="3" t="s">
        <v>224</v>
      </c>
      <c r="B24" s="68">
        <f>SUM(B17:B22)</f>
        <v>32.270000000000003</v>
      </c>
      <c r="C24" s="68">
        <f>SUM(C17:C23)</f>
        <v>32.270000000000003</v>
      </c>
      <c r="D24" s="68"/>
      <c r="E24" s="68">
        <f>SUM(E17:E23)</f>
        <v>306.81</v>
      </c>
      <c r="F24" s="68">
        <f>SUM(F17:F23)</f>
        <v>306.81</v>
      </c>
      <c r="G24" s="68">
        <f>SUM(G17:G23)</f>
        <v>-0.03</v>
      </c>
      <c r="H24" s="68">
        <f>SUM(H17:H23)</f>
        <v>-0.03</v>
      </c>
      <c r="I24" s="68"/>
      <c r="J24" s="68"/>
      <c r="K24" s="68"/>
      <c r="L24" s="68"/>
    </row>
    <row r="25" spans="1:16" ht="14.25" thickTop="1" thickBot="1"/>
    <row r="26" spans="1:16" ht="13.5" thickBot="1">
      <c r="D26" s="72" t="s">
        <v>225</v>
      </c>
      <c r="E26" s="73" t="s">
        <v>226</v>
      </c>
      <c r="F26" s="74" t="s">
        <v>114</v>
      </c>
    </row>
    <row r="27" spans="1:16" ht="51.75" thickBot="1">
      <c r="C27" s="69" t="s">
        <v>227</v>
      </c>
      <c r="D27" s="75">
        <f>G13</f>
        <v>-249.83000000000004</v>
      </c>
      <c r="E27" s="76">
        <f>H13</f>
        <v>-249.83000000000004</v>
      </c>
      <c r="F27" s="77">
        <f>D27-E27</f>
        <v>0</v>
      </c>
    </row>
    <row r="28" spans="1:16" ht="44.25" customHeight="1" thickBot="1">
      <c r="C28" s="69" t="s">
        <v>228</v>
      </c>
      <c r="D28" s="75">
        <f>G24</f>
        <v>-0.03</v>
      </c>
      <c r="E28" s="76">
        <f>H24</f>
        <v>-0.03</v>
      </c>
      <c r="F28" s="77">
        <f>D28-E28</f>
        <v>0</v>
      </c>
    </row>
    <row r="31" spans="1:16">
      <c r="E31" s="45"/>
    </row>
  </sheetData>
  <phoneticPr fontId="0" type="noConversion"/>
  <pageMargins left="0.1" right="0.1" top="0.25" bottom="0.25" header="0.25" footer="0.25"/>
  <pageSetup scale="55" orientation="landscape" r:id="rId1"/>
  <headerFooter alignWithMargins="0">
    <oddHeader>&amp;A</oddHeader>
    <oddFooter>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filterMode="1"/>
  <dimension ref="A1:L79"/>
  <sheetViews>
    <sheetView zoomScaleNormal="100" workbookViewId="0">
      <selection activeCell="H12" sqref="H12:H76"/>
    </sheetView>
  </sheetViews>
  <sheetFormatPr defaultRowHeight="12.75"/>
  <cols>
    <col min="1" max="1" width="10.28515625" bestFit="1" customWidth="1"/>
    <col min="2" max="2" width="31.7109375" bestFit="1" customWidth="1"/>
    <col min="3" max="3" width="10.7109375" style="246" bestFit="1" customWidth="1"/>
    <col min="4" max="4" width="10" bestFit="1" customWidth="1"/>
    <col min="5" max="5" width="10.7109375" bestFit="1" customWidth="1"/>
    <col min="6" max="6" width="11.7109375" bestFit="1" customWidth="1"/>
    <col min="7" max="7" width="7.28515625" bestFit="1" customWidth="1"/>
    <col min="8" max="8" width="13.85546875" bestFit="1" customWidth="1"/>
    <col min="9" max="9" width="11.42578125" bestFit="1" customWidth="1"/>
    <col min="10" max="10" width="15.5703125" bestFit="1" customWidth="1"/>
    <col min="11" max="11" width="9.42578125" bestFit="1" customWidth="1"/>
    <col min="12" max="12" width="9.7109375" style="247" bestFit="1" customWidth="1"/>
  </cols>
  <sheetData>
    <row r="1" spans="1:12" ht="15">
      <c r="A1" s="243" t="s">
        <v>299</v>
      </c>
      <c r="B1" s="243" t="s">
        <v>301</v>
      </c>
      <c r="C1" s="245" t="s">
        <v>300</v>
      </c>
      <c r="D1" s="243" t="s">
        <v>302</v>
      </c>
      <c r="E1" s="243" t="s">
        <v>303</v>
      </c>
      <c r="F1" s="243" t="s">
        <v>304</v>
      </c>
      <c r="G1" s="243" t="s">
        <v>305</v>
      </c>
      <c r="H1" s="243" t="s">
        <v>306</v>
      </c>
      <c r="I1" s="243" t="s">
        <v>307</v>
      </c>
      <c r="J1" s="243" t="s">
        <v>308</v>
      </c>
      <c r="K1" s="243" t="s">
        <v>309</v>
      </c>
      <c r="L1" s="242" t="s">
        <v>310</v>
      </c>
    </row>
    <row r="2" spans="1:12" ht="15" hidden="1">
      <c r="A2" s="243" t="s">
        <v>311</v>
      </c>
      <c r="B2" s="243" t="s">
        <v>244</v>
      </c>
      <c r="C2" s="245" t="s">
        <v>449</v>
      </c>
      <c r="D2" s="243">
        <v>2175</v>
      </c>
      <c r="E2" s="243">
        <v>442936.32000000001</v>
      </c>
      <c r="F2" s="243">
        <v>399696.88</v>
      </c>
      <c r="G2" s="243">
        <v>285.5</v>
      </c>
      <c r="H2" s="243">
        <v>620954.91</v>
      </c>
      <c r="I2" s="243">
        <v>256.2</v>
      </c>
      <c r="J2" s="243">
        <v>557235</v>
      </c>
      <c r="K2" s="243" t="s">
        <v>362</v>
      </c>
      <c r="L2" s="242">
        <v>43616</v>
      </c>
    </row>
    <row r="3" spans="1:12" ht="15" hidden="1">
      <c r="A3" s="243" t="s">
        <v>311</v>
      </c>
      <c r="B3" s="243" t="s">
        <v>319</v>
      </c>
      <c r="C3" s="245" t="s">
        <v>318</v>
      </c>
      <c r="D3" s="243">
        <v>7571</v>
      </c>
      <c r="E3" s="243">
        <v>412469.27</v>
      </c>
      <c r="F3" s="243">
        <v>412469.27</v>
      </c>
      <c r="G3" s="243">
        <v>44.82</v>
      </c>
      <c r="H3" s="243">
        <v>339332.22</v>
      </c>
      <c r="I3" s="243">
        <v>44.82</v>
      </c>
      <c r="J3" s="243">
        <v>339332.22</v>
      </c>
      <c r="K3" s="243" t="s">
        <v>315</v>
      </c>
      <c r="L3" s="242">
        <v>43616</v>
      </c>
    </row>
    <row r="4" spans="1:12" ht="15" hidden="1">
      <c r="A4" s="243" t="s">
        <v>311</v>
      </c>
      <c r="B4" s="243" t="s">
        <v>314</v>
      </c>
      <c r="C4" s="245" t="s">
        <v>313</v>
      </c>
      <c r="D4" s="243">
        <v>26500</v>
      </c>
      <c r="E4" s="243">
        <v>860006.55</v>
      </c>
      <c r="F4" s="243">
        <v>860006.55</v>
      </c>
      <c r="G4" s="243">
        <v>37.57</v>
      </c>
      <c r="H4" s="243">
        <v>995708.35</v>
      </c>
      <c r="I4" s="243">
        <v>37.57</v>
      </c>
      <c r="J4" s="243">
        <v>995708.35</v>
      </c>
      <c r="K4" s="243" t="s">
        <v>315</v>
      </c>
      <c r="L4" s="242">
        <v>43616</v>
      </c>
    </row>
    <row r="5" spans="1:12" ht="15" hidden="1">
      <c r="A5" s="243" t="s">
        <v>311</v>
      </c>
      <c r="B5" s="243" t="s">
        <v>364</v>
      </c>
      <c r="C5" s="245" t="s">
        <v>363</v>
      </c>
      <c r="D5" s="243">
        <v>3630</v>
      </c>
      <c r="E5" s="243">
        <v>344371.12</v>
      </c>
      <c r="F5" s="243">
        <v>320329.48</v>
      </c>
      <c r="G5" s="243">
        <v>84.16</v>
      </c>
      <c r="H5" s="243">
        <v>305485.28000000003</v>
      </c>
      <c r="I5" s="243">
        <v>75.52</v>
      </c>
      <c r="J5" s="243">
        <v>274137.59999999998</v>
      </c>
      <c r="K5" s="243" t="s">
        <v>362</v>
      </c>
      <c r="L5" s="242">
        <v>43616</v>
      </c>
    </row>
    <row r="6" spans="1:12" ht="15" hidden="1">
      <c r="A6" s="243" t="s">
        <v>311</v>
      </c>
      <c r="B6" s="243" t="s">
        <v>369</v>
      </c>
      <c r="C6" s="245" t="s">
        <v>450</v>
      </c>
      <c r="D6" s="243">
        <v>29900</v>
      </c>
      <c r="E6" s="243">
        <v>783193.05</v>
      </c>
      <c r="F6" s="243">
        <v>87852234.469999999</v>
      </c>
      <c r="G6" s="243">
        <v>16.579999999999998</v>
      </c>
      <c r="H6" s="243">
        <v>495694.22</v>
      </c>
      <c r="I6" s="243">
        <v>1800</v>
      </c>
      <c r="J6" s="243">
        <v>53820000</v>
      </c>
      <c r="K6" s="243" t="s">
        <v>370</v>
      </c>
      <c r="L6" s="242">
        <v>43616</v>
      </c>
    </row>
    <row r="7" spans="1:12" ht="15" hidden="1">
      <c r="A7" s="243" t="s">
        <v>311</v>
      </c>
      <c r="B7" s="243" t="s">
        <v>321</v>
      </c>
      <c r="C7" s="245" t="s">
        <v>320</v>
      </c>
      <c r="D7" s="243">
        <v>62600</v>
      </c>
      <c r="E7" s="243">
        <v>309920.08</v>
      </c>
      <c r="F7" s="243">
        <v>309920.08</v>
      </c>
      <c r="G7" s="243">
        <v>4.47</v>
      </c>
      <c r="H7" s="243">
        <v>279822</v>
      </c>
      <c r="I7" s="243">
        <v>4.47</v>
      </c>
      <c r="J7" s="243">
        <v>279822</v>
      </c>
      <c r="K7" s="243" t="s">
        <v>315</v>
      </c>
      <c r="L7" s="242">
        <v>43616</v>
      </c>
    </row>
    <row r="8" spans="1:12" ht="15" hidden="1">
      <c r="A8" s="243" t="s">
        <v>311</v>
      </c>
      <c r="B8" s="243" t="s">
        <v>385</v>
      </c>
      <c r="C8" s="245" t="s">
        <v>451</v>
      </c>
      <c r="D8" s="243">
        <v>30567</v>
      </c>
      <c r="E8" s="243">
        <v>347477.14</v>
      </c>
      <c r="F8" s="243">
        <v>463089.9</v>
      </c>
      <c r="G8" s="243">
        <v>11.42</v>
      </c>
      <c r="H8" s="243">
        <v>349019.7</v>
      </c>
      <c r="I8" s="243">
        <v>16.48</v>
      </c>
      <c r="J8" s="243">
        <v>503745.02</v>
      </c>
      <c r="K8" s="243" t="s">
        <v>386</v>
      </c>
      <c r="L8" s="242">
        <v>43616</v>
      </c>
    </row>
    <row r="9" spans="1:12" ht="15" hidden="1">
      <c r="A9" s="243" t="s">
        <v>311</v>
      </c>
      <c r="B9" s="243" t="s">
        <v>323</v>
      </c>
      <c r="C9" s="245" t="s">
        <v>322</v>
      </c>
      <c r="D9" s="243">
        <v>22241</v>
      </c>
      <c r="E9" s="243">
        <v>343168.34</v>
      </c>
      <c r="F9" s="243">
        <v>343168.34</v>
      </c>
      <c r="G9" s="243">
        <v>14.03</v>
      </c>
      <c r="H9" s="243">
        <v>312041.23</v>
      </c>
      <c r="I9" s="243">
        <v>14.03</v>
      </c>
      <c r="J9" s="243">
        <v>312041.23</v>
      </c>
      <c r="K9" s="243" t="s">
        <v>315</v>
      </c>
      <c r="L9" s="242">
        <v>43616</v>
      </c>
    </row>
    <row r="10" spans="1:12" ht="15" hidden="1">
      <c r="A10" s="243" t="s">
        <v>311</v>
      </c>
      <c r="B10" s="243" t="s">
        <v>371</v>
      </c>
      <c r="C10" s="245" t="s">
        <v>452</v>
      </c>
      <c r="D10" s="243">
        <v>30100</v>
      </c>
      <c r="E10" s="243">
        <v>356666.66</v>
      </c>
      <c r="F10" s="243">
        <v>39693534</v>
      </c>
      <c r="G10" s="243">
        <v>10.31</v>
      </c>
      <c r="H10" s="243">
        <v>310217.82</v>
      </c>
      <c r="I10" s="243">
        <v>1119</v>
      </c>
      <c r="J10" s="243">
        <v>33681900</v>
      </c>
      <c r="K10" s="243" t="s">
        <v>370</v>
      </c>
      <c r="L10" s="242">
        <v>43616</v>
      </c>
    </row>
    <row r="11" spans="1:12" ht="15" hidden="1">
      <c r="A11" s="243" t="s">
        <v>311</v>
      </c>
      <c r="B11" s="243" t="s">
        <v>317</v>
      </c>
      <c r="C11" s="245" t="s">
        <v>316</v>
      </c>
      <c r="D11" s="243">
        <v>4500</v>
      </c>
      <c r="E11" s="243">
        <v>687732</v>
      </c>
      <c r="F11" s="243">
        <v>687732</v>
      </c>
      <c r="G11" s="243">
        <v>188.05</v>
      </c>
      <c r="H11" s="243">
        <v>846225</v>
      </c>
      <c r="I11" s="243">
        <v>188.05</v>
      </c>
      <c r="J11" s="243">
        <v>846225</v>
      </c>
      <c r="K11" s="243" t="s">
        <v>315</v>
      </c>
      <c r="L11" s="242">
        <v>43616</v>
      </c>
    </row>
    <row r="12" spans="1:12" ht="15">
      <c r="A12" s="243" t="s">
        <v>311</v>
      </c>
      <c r="B12" s="243" t="s">
        <v>405</v>
      </c>
      <c r="C12" s="245" t="s">
        <v>399</v>
      </c>
      <c r="D12" s="243">
        <v>18503.509999999998</v>
      </c>
      <c r="E12" s="243">
        <v>13101.71</v>
      </c>
      <c r="F12" s="243">
        <v>18503.509999999998</v>
      </c>
      <c r="G12" s="243">
        <v>0.69</v>
      </c>
      <c r="H12" s="243">
        <v>12820.16</v>
      </c>
      <c r="I12" s="243">
        <v>1</v>
      </c>
      <c r="J12" s="243">
        <v>18503.509999999998</v>
      </c>
      <c r="K12" s="243" t="s">
        <v>386</v>
      </c>
      <c r="L12" s="242">
        <v>43616</v>
      </c>
    </row>
    <row r="13" spans="1:12" ht="15" hidden="1">
      <c r="A13" s="243" t="s">
        <v>311</v>
      </c>
      <c r="B13" s="243" t="s">
        <v>243</v>
      </c>
      <c r="C13" s="245" t="s">
        <v>391</v>
      </c>
      <c r="D13" s="243">
        <v>81779</v>
      </c>
      <c r="E13" s="243">
        <v>653212.6</v>
      </c>
      <c r="F13" s="243">
        <v>503593.59</v>
      </c>
      <c r="G13" s="243">
        <v>5.7</v>
      </c>
      <c r="H13" s="243">
        <v>466307.87</v>
      </c>
      <c r="I13" s="243">
        <v>4.5199999999999996</v>
      </c>
      <c r="J13" s="243">
        <v>369968.2</v>
      </c>
      <c r="K13" s="243" t="s">
        <v>392</v>
      </c>
      <c r="L13" s="242">
        <v>43616</v>
      </c>
    </row>
    <row r="14" spans="1:12" ht="15" hidden="1">
      <c r="A14" s="243" t="s">
        <v>311</v>
      </c>
      <c r="B14" s="243" t="s">
        <v>271</v>
      </c>
      <c r="C14" s="245" t="s">
        <v>453</v>
      </c>
      <c r="D14" s="243">
        <v>3146</v>
      </c>
      <c r="E14" s="243">
        <v>470293.67</v>
      </c>
      <c r="F14" s="243">
        <v>472170.82</v>
      </c>
      <c r="G14" s="243">
        <v>165.63</v>
      </c>
      <c r="H14" s="243">
        <v>521075.31</v>
      </c>
      <c r="I14" s="243">
        <v>166.6</v>
      </c>
      <c r="J14" s="243">
        <v>524123.6</v>
      </c>
      <c r="K14" s="243" t="s">
        <v>382</v>
      </c>
      <c r="L14" s="242">
        <v>43616</v>
      </c>
    </row>
    <row r="15" spans="1:12" ht="15" hidden="1">
      <c r="A15" s="243" t="s">
        <v>311</v>
      </c>
      <c r="B15" s="243" t="s">
        <v>325</v>
      </c>
      <c r="C15" s="245" t="s">
        <v>324</v>
      </c>
      <c r="D15" s="243">
        <v>14300</v>
      </c>
      <c r="E15" s="243">
        <v>397422.48</v>
      </c>
      <c r="F15" s="243">
        <v>397422.48</v>
      </c>
      <c r="G15" s="243">
        <v>27.95</v>
      </c>
      <c r="H15" s="243">
        <v>399685</v>
      </c>
      <c r="I15" s="243">
        <v>27.95</v>
      </c>
      <c r="J15" s="243">
        <v>399685</v>
      </c>
      <c r="K15" s="243" t="s">
        <v>315</v>
      </c>
      <c r="L15" s="242">
        <v>43616</v>
      </c>
    </row>
    <row r="16" spans="1:12" ht="15" hidden="1">
      <c r="A16" s="243" t="s">
        <v>311</v>
      </c>
      <c r="B16" s="243" t="s">
        <v>327</v>
      </c>
      <c r="C16" s="245" t="s">
        <v>326</v>
      </c>
      <c r="D16" s="243">
        <v>28801</v>
      </c>
      <c r="E16" s="243">
        <v>334222.26</v>
      </c>
      <c r="F16" s="243">
        <v>334222.26</v>
      </c>
      <c r="G16" s="243">
        <v>12.42</v>
      </c>
      <c r="H16" s="243">
        <v>357708.42</v>
      </c>
      <c r="I16" s="243">
        <v>12.42</v>
      </c>
      <c r="J16" s="243">
        <v>357708.42</v>
      </c>
      <c r="K16" s="243" t="s">
        <v>315</v>
      </c>
      <c r="L16" s="242">
        <v>43616</v>
      </c>
    </row>
    <row r="17" spans="1:12" ht="15" hidden="1">
      <c r="A17" s="243" t="s">
        <v>311</v>
      </c>
      <c r="B17" s="243" t="s">
        <v>394</v>
      </c>
      <c r="C17" s="245" t="s">
        <v>393</v>
      </c>
      <c r="D17" s="243">
        <v>19664</v>
      </c>
      <c r="E17" s="243">
        <v>585851.91</v>
      </c>
      <c r="F17" s="243">
        <v>453379.66</v>
      </c>
      <c r="G17" s="243">
        <v>26.66</v>
      </c>
      <c r="H17" s="243">
        <v>524192.24</v>
      </c>
      <c r="I17" s="243">
        <v>21.15</v>
      </c>
      <c r="J17" s="243">
        <v>415893.6</v>
      </c>
      <c r="K17" s="243" t="s">
        <v>392</v>
      </c>
      <c r="L17" s="242">
        <v>43616</v>
      </c>
    </row>
    <row r="18" spans="1:12" ht="15" hidden="1">
      <c r="A18" s="243" t="s">
        <v>311</v>
      </c>
      <c r="B18" s="243" t="s">
        <v>331</v>
      </c>
      <c r="C18" s="245" t="s">
        <v>454</v>
      </c>
      <c r="D18" s="243">
        <v>31400</v>
      </c>
      <c r="E18" s="243">
        <v>561500.48</v>
      </c>
      <c r="F18" s="243">
        <v>561500.48</v>
      </c>
      <c r="G18" s="243">
        <v>25.49</v>
      </c>
      <c r="H18" s="243">
        <v>800386</v>
      </c>
      <c r="I18" s="243">
        <v>25.49</v>
      </c>
      <c r="J18" s="243">
        <v>800386</v>
      </c>
      <c r="K18" s="243" t="s">
        <v>315</v>
      </c>
      <c r="L18" s="242">
        <v>43616</v>
      </c>
    </row>
    <row r="19" spans="1:12" ht="15" hidden="1">
      <c r="A19" s="243" t="s">
        <v>311</v>
      </c>
      <c r="B19" s="243" t="s">
        <v>332</v>
      </c>
      <c r="C19" s="245" t="s">
        <v>455</v>
      </c>
      <c r="D19" s="243">
        <v>10825</v>
      </c>
      <c r="E19" s="243">
        <v>350816.34</v>
      </c>
      <c r="F19" s="243">
        <v>350816.34</v>
      </c>
      <c r="G19" s="243">
        <v>28.02</v>
      </c>
      <c r="H19" s="243">
        <v>303316.5</v>
      </c>
      <c r="I19" s="243">
        <v>28.02</v>
      </c>
      <c r="J19" s="243">
        <v>303316.5</v>
      </c>
      <c r="K19" s="243" t="s">
        <v>315</v>
      </c>
      <c r="L19" s="242">
        <v>43616</v>
      </c>
    </row>
    <row r="20" spans="1:12" ht="15" hidden="1">
      <c r="A20" s="243" t="s">
        <v>311</v>
      </c>
      <c r="B20" s="243" t="s">
        <v>329</v>
      </c>
      <c r="C20" s="245" t="s">
        <v>328</v>
      </c>
      <c r="D20" s="243">
        <v>11500</v>
      </c>
      <c r="E20" s="243">
        <v>647302.86</v>
      </c>
      <c r="F20" s="243">
        <v>647302.86</v>
      </c>
      <c r="G20" s="243">
        <v>72.86</v>
      </c>
      <c r="H20" s="243">
        <v>837890</v>
      </c>
      <c r="I20" s="243">
        <v>72.86</v>
      </c>
      <c r="J20" s="243">
        <v>837890</v>
      </c>
      <c r="K20" s="243" t="s">
        <v>315</v>
      </c>
      <c r="L20" s="242">
        <v>43616</v>
      </c>
    </row>
    <row r="21" spans="1:12" ht="15" hidden="1">
      <c r="A21" s="243" t="s">
        <v>311</v>
      </c>
      <c r="B21" s="243" t="s">
        <v>263</v>
      </c>
      <c r="C21" s="245" t="s">
        <v>330</v>
      </c>
      <c r="D21" s="243">
        <v>6800</v>
      </c>
      <c r="E21" s="243">
        <v>743401.37</v>
      </c>
      <c r="F21" s="243">
        <v>743401.37</v>
      </c>
      <c r="G21" s="243">
        <v>110.28</v>
      </c>
      <c r="H21" s="243">
        <v>749904</v>
      </c>
      <c r="I21" s="243">
        <v>110.28</v>
      </c>
      <c r="J21" s="243">
        <v>749904</v>
      </c>
      <c r="K21" s="243" t="s">
        <v>315</v>
      </c>
      <c r="L21" s="242">
        <v>43616</v>
      </c>
    </row>
    <row r="22" spans="1:12" ht="15" hidden="1">
      <c r="A22" s="243" t="s">
        <v>311</v>
      </c>
      <c r="B22" s="243" t="s">
        <v>272</v>
      </c>
      <c r="C22" s="245" t="s">
        <v>456</v>
      </c>
      <c r="D22" s="243">
        <v>16931</v>
      </c>
      <c r="E22" s="243">
        <v>234842.51</v>
      </c>
      <c r="F22" s="243">
        <v>233135.48</v>
      </c>
      <c r="G22" s="243">
        <v>11.32</v>
      </c>
      <c r="H22" s="243">
        <v>191722.51</v>
      </c>
      <c r="I22" s="243">
        <v>11.39</v>
      </c>
      <c r="J22" s="243">
        <v>192844.09</v>
      </c>
      <c r="K22" s="243" t="s">
        <v>382</v>
      </c>
      <c r="L22" s="242">
        <v>43616</v>
      </c>
    </row>
    <row r="23" spans="1:12" ht="15" hidden="1">
      <c r="A23" s="243" t="s">
        <v>311</v>
      </c>
      <c r="B23" s="243" t="s">
        <v>252</v>
      </c>
      <c r="C23" s="245" t="s">
        <v>457</v>
      </c>
      <c r="D23" s="243">
        <v>1694</v>
      </c>
      <c r="E23" s="243">
        <v>162339.54999999999</v>
      </c>
      <c r="F23" s="243">
        <v>216222.16</v>
      </c>
      <c r="G23" s="243">
        <v>142.37</v>
      </c>
      <c r="H23" s="243">
        <v>241181.1</v>
      </c>
      <c r="I23" s="243">
        <v>205.49</v>
      </c>
      <c r="J23" s="243">
        <v>348100.06</v>
      </c>
      <c r="K23" s="243" t="s">
        <v>386</v>
      </c>
      <c r="L23" s="242">
        <v>43616</v>
      </c>
    </row>
    <row r="24" spans="1:12" ht="15" hidden="1">
      <c r="A24" s="243" t="s">
        <v>311</v>
      </c>
      <c r="B24" s="243" t="s">
        <v>365</v>
      </c>
      <c r="C24" s="245" t="s">
        <v>458</v>
      </c>
      <c r="D24" s="243">
        <v>6569</v>
      </c>
      <c r="E24" s="243">
        <v>707076.58</v>
      </c>
      <c r="F24" s="243">
        <v>634632.89</v>
      </c>
      <c r="G24" s="243">
        <v>148.04</v>
      </c>
      <c r="H24" s="243">
        <v>972484.08</v>
      </c>
      <c r="I24" s="243">
        <v>132.85</v>
      </c>
      <c r="J24" s="243">
        <v>872691.65</v>
      </c>
      <c r="K24" s="243" t="s">
        <v>362</v>
      </c>
      <c r="L24" s="242">
        <v>43616</v>
      </c>
    </row>
    <row r="25" spans="1:12" ht="15" hidden="1">
      <c r="A25" s="243" t="s">
        <v>311</v>
      </c>
      <c r="B25" s="243" t="s">
        <v>372</v>
      </c>
      <c r="C25" s="245" t="s">
        <v>459</v>
      </c>
      <c r="D25" s="243">
        <v>3700</v>
      </c>
      <c r="E25" s="243">
        <v>236106</v>
      </c>
      <c r="F25" s="243">
        <v>26679978</v>
      </c>
      <c r="G25" s="243">
        <v>61.89</v>
      </c>
      <c r="H25" s="243">
        <v>229002.99</v>
      </c>
      <c r="I25" s="243">
        <v>6720</v>
      </c>
      <c r="J25" s="243">
        <v>24864000</v>
      </c>
      <c r="K25" s="243" t="s">
        <v>370</v>
      </c>
      <c r="L25" s="242">
        <v>43616</v>
      </c>
    </row>
    <row r="26" spans="1:12" ht="15" hidden="1">
      <c r="A26" s="243" t="s">
        <v>311</v>
      </c>
      <c r="B26" s="243" t="s">
        <v>334</v>
      </c>
      <c r="C26" s="245" t="s">
        <v>460</v>
      </c>
      <c r="D26" s="243">
        <v>58700</v>
      </c>
      <c r="E26" s="243">
        <v>715551.56</v>
      </c>
      <c r="F26" s="243">
        <v>715551.56</v>
      </c>
      <c r="G26" s="243">
        <v>5.27</v>
      </c>
      <c r="H26" s="243">
        <v>309349</v>
      </c>
      <c r="I26" s="243">
        <v>5.27</v>
      </c>
      <c r="J26" s="243">
        <v>309349</v>
      </c>
      <c r="K26" s="243" t="s">
        <v>315</v>
      </c>
      <c r="L26" s="242">
        <v>43616</v>
      </c>
    </row>
    <row r="27" spans="1:12" ht="15" hidden="1">
      <c r="A27" s="243" t="s">
        <v>311</v>
      </c>
      <c r="B27" s="243" t="s">
        <v>333</v>
      </c>
      <c r="C27" s="245" t="s">
        <v>461</v>
      </c>
      <c r="D27" s="243">
        <v>90300</v>
      </c>
      <c r="E27" s="243">
        <v>678780.05</v>
      </c>
      <c r="F27" s="243">
        <v>678780.05</v>
      </c>
      <c r="G27" s="243">
        <v>9.67</v>
      </c>
      <c r="H27" s="243">
        <v>873201</v>
      </c>
      <c r="I27" s="243">
        <v>9.67</v>
      </c>
      <c r="J27" s="243">
        <v>873201</v>
      </c>
      <c r="K27" s="243" t="s">
        <v>315</v>
      </c>
      <c r="L27" s="242">
        <v>43616</v>
      </c>
    </row>
    <row r="28" spans="1:12" ht="15">
      <c r="A28" s="243" t="s">
        <v>311</v>
      </c>
      <c r="B28" s="243" t="s">
        <v>406</v>
      </c>
      <c r="C28" s="245" t="s">
        <v>399</v>
      </c>
      <c r="D28" s="243">
        <v>105249.01</v>
      </c>
      <c r="E28" s="243">
        <v>118741.37</v>
      </c>
      <c r="F28" s="243">
        <v>105249.01</v>
      </c>
      <c r="G28" s="243">
        <v>1.1100000000000001</v>
      </c>
      <c r="H28" s="243">
        <v>117284.25</v>
      </c>
      <c r="I28" s="243">
        <v>1</v>
      </c>
      <c r="J28" s="243">
        <v>105249.01</v>
      </c>
      <c r="K28" s="243" t="s">
        <v>362</v>
      </c>
      <c r="L28" s="242">
        <v>43616</v>
      </c>
    </row>
    <row r="29" spans="1:12" ht="15" hidden="1">
      <c r="A29" s="243" t="s">
        <v>311</v>
      </c>
      <c r="B29" s="243" t="s">
        <v>336</v>
      </c>
      <c r="C29" s="245" t="s">
        <v>335</v>
      </c>
      <c r="D29" s="243">
        <v>6400</v>
      </c>
      <c r="E29" s="243">
        <v>464829</v>
      </c>
      <c r="F29" s="243">
        <v>464829</v>
      </c>
      <c r="G29" s="243">
        <v>143.02000000000001</v>
      </c>
      <c r="H29" s="243">
        <v>915328</v>
      </c>
      <c r="I29" s="243">
        <v>143.02000000000001</v>
      </c>
      <c r="J29" s="243">
        <v>915328</v>
      </c>
      <c r="K29" s="243" t="s">
        <v>315</v>
      </c>
      <c r="L29" s="242">
        <v>43616</v>
      </c>
    </row>
    <row r="30" spans="1:12" ht="15" hidden="1">
      <c r="A30" s="243" t="s">
        <v>311</v>
      </c>
      <c r="B30" s="243" t="s">
        <v>337</v>
      </c>
      <c r="C30" s="245" t="s">
        <v>462</v>
      </c>
      <c r="D30" s="243">
        <v>32700</v>
      </c>
      <c r="E30" s="243">
        <v>671551.45</v>
      </c>
      <c r="F30" s="243">
        <v>671551.45</v>
      </c>
      <c r="G30" s="243">
        <v>17.59</v>
      </c>
      <c r="H30" s="243">
        <v>575193</v>
      </c>
      <c r="I30" s="243">
        <v>17.59</v>
      </c>
      <c r="J30" s="243">
        <v>575193</v>
      </c>
      <c r="K30" s="243" t="s">
        <v>315</v>
      </c>
      <c r="L30" s="242">
        <v>43616</v>
      </c>
    </row>
    <row r="31" spans="1:12" ht="15" hidden="1">
      <c r="A31" s="243" t="s">
        <v>311</v>
      </c>
      <c r="B31" s="243" t="s">
        <v>463</v>
      </c>
      <c r="C31" s="245" t="s">
        <v>464</v>
      </c>
      <c r="D31" s="243">
        <v>22800</v>
      </c>
      <c r="E31" s="243">
        <v>259826.52</v>
      </c>
      <c r="F31" s="243">
        <v>259826.52</v>
      </c>
      <c r="G31" s="243">
        <v>12</v>
      </c>
      <c r="H31" s="243">
        <v>273600</v>
      </c>
      <c r="I31" s="243">
        <v>12</v>
      </c>
      <c r="J31" s="243">
        <v>273600</v>
      </c>
      <c r="K31" s="243" t="s">
        <v>315</v>
      </c>
      <c r="L31" s="242">
        <v>43616</v>
      </c>
    </row>
    <row r="32" spans="1:12" ht="15" hidden="1">
      <c r="A32" s="243" t="s">
        <v>311</v>
      </c>
      <c r="B32" s="243" t="s">
        <v>259</v>
      </c>
      <c r="C32" s="245" t="s">
        <v>465</v>
      </c>
      <c r="D32" s="243">
        <v>24398</v>
      </c>
      <c r="E32" s="243">
        <v>488975.04</v>
      </c>
      <c r="F32" s="243">
        <v>444139.74</v>
      </c>
      <c r="G32" s="243">
        <v>17.920000000000002</v>
      </c>
      <c r="H32" s="243">
        <v>437290.43</v>
      </c>
      <c r="I32" s="243">
        <v>16.079999999999998</v>
      </c>
      <c r="J32" s="243">
        <v>392417.43</v>
      </c>
      <c r="K32" s="243" t="s">
        <v>362</v>
      </c>
      <c r="L32" s="242">
        <v>43616</v>
      </c>
    </row>
    <row r="33" spans="1:12" ht="15" hidden="1">
      <c r="A33" s="243" t="s">
        <v>311</v>
      </c>
      <c r="B33" s="243" t="s">
        <v>339</v>
      </c>
      <c r="C33" s="245" t="s">
        <v>338</v>
      </c>
      <c r="D33" s="243">
        <v>15191</v>
      </c>
      <c r="E33" s="243">
        <v>885587.83</v>
      </c>
      <c r="F33" s="243">
        <v>885587.83</v>
      </c>
      <c r="G33" s="243">
        <v>65.16</v>
      </c>
      <c r="H33" s="243">
        <v>989845.56</v>
      </c>
      <c r="I33" s="243">
        <v>65.16</v>
      </c>
      <c r="J33" s="243">
        <v>989845.56</v>
      </c>
      <c r="K33" s="243" t="s">
        <v>315</v>
      </c>
      <c r="L33" s="242">
        <v>43616</v>
      </c>
    </row>
    <row r="34" spans="1:12" ht="15">
      <c r="A34" s="243" t="s">
        <v>311</v>
      </c>
      <c r="B34" s="243" t="s">
        <v>404</v>
      </c>
      <c r="C34" s="245" t="s">
        <v>399</v>
      </c>
      <c r="D34" s="243">
        <v>9336201</v>
      </c>
      <c r="E34" s="243">
        <v>84037.88</v>
      </c>
      <c r="F34" s="243">
        <v>9336201</v>
      </c>
      <c r="G34" s="243">
        <v>0.01</v>
      </c>
      <c r="H34" s="243">
        <v>85988.5</v>
      </c>
      <c r="I34" s="243">
        <v>1</v>
      </c>
      <c r="J34" s="243">
        <v>9336201</v>
      </c>
      <c r="K34" s="243" t="s">
        <v>370</v>
      </c>
      <c r="L34" s="242">
        <v>43616</v>
      </c>
    </row>
    <row r="35" spans="1:12" ht="15" hidden="1">
      <c r="A35" s="243" t="s">
        <v>311</v>
      </c>
      <c r="B35" s="243" t="s">
        <v>287</v>
      </c>
      <c r="C35" s="245" t="s">
        <v>383</v>
      </c>
      <c r="D35" s="243">
        <v>4054</v>
      </c>
      <c r="E35" s="243">
        <v>197003.16</v>
      </c>
      <c r="F35" s="243">
        <v>196619</v>
      </c>
      <c r="G35" s="243">
        <v>39.44</v>
      </c>
      <c r="H35" s="243">
        <v>159886.84</v>
      </c>
      <c r="I35" s="243">
        <v>39.67</v>
      </c>
      <c r="J35" s="243">
        <v>160822.18</v>
      </c>
      <c r="K35" s="243" t="s">
        <v>382</v>
      </c>
      <c r="L35" s="242">
        <v>43616</v>
      </c>
    </row>
    <row r="36" spans="1:12" ht="15" hidden="1">
      <c r="A36" s="243" t="s">
        <v>311</v>
      </c>
      <c r="B36" s="243" t="s">
        <v>341</v>
      </c>
      <c r="C36" s="245" t="s">
        <v>340</v>
      </c>
      <c r="D36" s="243">
        <v>4359</v>
      </c>
      <c r="E36" s="243">
        <v>216325.64</v>
      </c>
      <c r="F36" s="243">
        <v>216325.64</v>
      </c>
      <c r="G36" s="243">
        <v>36.92</v>
      </c>
      <c r="H36" s="243">
        <v>160934.28</v>
      </c>
      <c r="I36" s="243">
        <v>36.92</v>
      </c>
      <c r="J36" s="243">
        <v>160934.28</v>
      </c>
      <c r="K36" s="243" t="s">
        <v>315</v>
      </c>
      <c r="L36" s="242">
        <v>43616</v>
      </c>
    </row>
    <row r="37" spans="1:12" ht="15" hidden="1">
      <c r="A37" s="243" t="s">
        <v>311</v>
      </c>
      <c r="B37" s="243" t="s">
        <v>253</v>
      </c>
      <c r="C37" s="245" t="s">
        <v>466</v>
      </c>
      <c r="D37" s="243">
        <v>4900</v>
      </c>
      <c r="E37" s="243">
        <v>273131.55</v>
      </c>
      <c r="F37" s="243">
        <v>30249672</v>
      </c>
      <c r="G37" s="243">
        <v>61.01</v>
      </c>
      <c r="H37" s="243">
        <v>298941.75</v>
      </c>
      <c r="I37" s="243">
        <v>6624</v>
      </c>
      <c r="J37" s="243">
        <v>32457600</v>
      </c>
      <c r="K37" s="243" t="s">
        <v>370</v>
      </c>
      <c r="L37" s="242">
        <v>43616</v>
      </c>
    </row>
    <row r="38" spans="1:12" ht="15" hidden="1">
      <c r="A38" s="243" t="s">
        <v>311</v>
      </c>
      <c r="B38" s="243" t="s">
        <v>343</v>
      </c>
      <c r="C38" s="245" t="s">
        <v>342</v>
      </c>
      <c r="D38" s="243">
        <v>13500</v>
      </c>
      <c r="E38" s="243">
        <v>501701.04</v>
      </c>
      <c r="F38" s="243">
        <v>501701.04</v>
      </c>
      <c r="G38" s="243">
        <v>29.1</v>
      </c>
      <c r="H38" s="243">
        <v>392850</v>
      </c>
      <c r="I38" s="243">
        <v>29.1</v>
      </c>
      <c r="J38" s="243">
        <v>392850</v>
      </c>
      <c r="K38" s="243" t="s">
        <v>315</v>
      </c>
      <c r="L38" s="242">
        <v>43616</v>
      </c>
    </row>
    <row r="39" spans="1:12" ht="15" hidden="1">
      <c r="A39" s="243" t="s">
        <v>311</v>
      </c>
      <c r="B39" s="243" t="s">
        <v>396</v>
      </c>
      <c r="C39" s="245" t="s">
        <v>395</v>
      </c>
      <c r="D39" s="243">
        <v>9500</v>
      </c>
      <c r="E39" s="243">
        <v>559219.54</v>
      </c>
      <c r="F39" s="243">
        <v>424160.04</v>
      </c>
      <c r="G39" s="243">
        <v>66.599999999999994</v>
      </c>
      <c r="H39" s="243">
        <v>632695.53</v>
      </c>
      <c r="I39" s="243">
        <v>52.84</v>
      </c>
      <c r="J39" s="243">
        <v>501980</v>
      </c>
      <c r="K39" s="243" t="s">
        <v>392</v>
      </c>
      <c r="L39" s="242">
        <v>43616</v>
      </c>
    </row>
    <row r="40" spans="1:12" ht="15" hidden="1">
      <c r="A40" s="243" t="s">
        <v>311</v>
      </c>
      <c r="B40" s="243" t="s">
        <v>384</v>
      </c>
      <c r="C40" s="245" t="s">
        <v>467</v>
      </c>
      <c r="D40" s="243">
        <v>2200</v>
      </c>
      <c r="E40" s="243">
        <v>395018.39</v>
      </c>
      <c r="F40" s="243">
        <v>394729.6</v>
      </c>
      <c r="G40" s="243">
        <v>306.61</v>
      </c>
      <c r="H40" s="243">
        <v>674533.98</v>
      </c>
      <c r="I40" s="243">
        <v>308.39999999999998</v>
      </c>
      <c r="J40" s="243">
        <v>678480</v>
      </c>
      <c r="K40" s="243" t="s">
        <v>382</v>
      </c>
      <c r="L40" s="242">
        <v>43616</v>
      </c>
    </row>
    <row r="41" spans="1:12" ht="15" hidden="1">
      <c r="A41" s="243" t="s">
        <v>311</v>
      </c>
      <c r="B41" s="243" t="s">
        <v>285</v>
      </c>
      <c r="C41" s="245" t="s">
        <v>387</v>
      </c>
      <c r="D41" s="243">
        <v>2594</v>
      </c>
      <c r="E41" s="243">
        <v>171590.09</v>
      </c>
      <c r="F41" s="243">
        <v>228922.66</v>
      </c>
      <c r="G41" s="243">
        <v>83.36</v>
      </c>
      <c r="H41" s="243">
        <v>216227.47</v>
      </c>
      <c r="I41" s="243">
        <v>120.31</v>
      </c>
      <c r="J41" s="243">
        <v>312084.14</v>
      </c>
      <c r="K41" s="243" t="s">
        <v>386</v>
      </c>
      <c r="L41" s="242">
        <v>43616</v>
      </c>
    </row>
    <row r="42" spans="1:12" ht="15" hidden="1">
      <c r="A42" s="243" t="s">
        <v>311</v>
      </c>
      <c r="B42" s="243" t="s">
        <v>373</v>
      </c>
      <c r="C42" s="245" t="s">
        <v>468</v>
      </c>
      <c r="D42" s="243">
        <v>7600</v>
      </c>
      <c r="E42" s="243">
        <v>302299.82</v>
      </c>
      <c r="F42" s="243">
        <v>33528932</v>
      </c>
      <c r="G42" s="243">
        <v>35.090000000000003</v>
      </c>
      <c r="H42" s="243">
        <v>266691.23</v>
      </c>
      <c r="I42" s="243">
        <v>3810</v>
      </c>
      <c r="J42" s="243">
        <v>28956000</v>
      </c>
      <c r="K42" s="243" t="s">
        <v>370</v>
      </c>
      <c r="L42" s="242">
        <v>43616</v>
      </c>
    </row>
    <row r="43" spans="1:12" ht="15" hidden="1">
      <c r="A43" s="243" t="s">
        <v>311</v>
      </c>
      <c r="B43" s="243" t="s">
        <v>245</v>
      </c>
      <c r="C43" s="245" t="s">
        <v>469</v>
      </c>
      <c r="D43" s="243">
        <v>4638</v>
      </c>
      <c r="E43" s="243">
        <v>497928.6</v>
      </c>
      <c r="F43" s="243">
        <v>452311.28</v>
      </c>
      <c r="G43" s="243">
        <v>96.35</v>
      </c>
      <c r="H43" s="243">
        <v>446856.06</v>
      </c>
      <c r="I43" s="243">
        <v>86.46</v>
      </c>
      <c r="J43" s="243">
        <v>401001.48</v>
      </c>
      <c r="K43" s="243" t="s">
        <v>362</v>
      </c>
      <c r="L43" s="242">
        <v>43616</v>
      </c>
    </row>
    <row r="44" spans="1:12" ht="15" hidden="1">
      <c r="A44" s="243" t="s">
        <v>311</v>
      </c>
      <c r="B44" s="243" t="s">
        <v>345</v>
      </c>
      <c r="C44" s="245" t="s">
        <v>344</v>
      </c>
      <c r="D44" s="243">
        <v>3714</v>
      </c>
      <c r="E44" s="243">
        <v>14338.64</v>
      </c>
      <c r="F44" s="243">
        <v>14338.64</v>
      </c>
      <c r="G44" s="243">
        <v>8.3699999999999992</v>
      </c>
      <c r="H44" s="243">
        <v>31097.32</v>
      </c>
      <c r="I44" s="243">
        <v>8.3699999999999992</v>
      </c>
      <c r="J44" s="243">
        <v>31097.32</v>
      </c>
      <c r="K44" s="243" t="s">
        <v>315</v>
      </c>
      <c r="L44" s="242">
        <v>43616</v>
      </c>
    </row>
    <row r="45" spans="1:12" ht="15" hidden="1">
      <c r="A45" s="243" t="s">
        <v>311</v>
      </c>
      <c r="B45" s="243" t="s">
        <v>346</v>
      </c>
      <c r="C45" s="245" t="s">
        <v>470</v>
      </c>
      <c r="D45" s="243">
        <v>18570</v>
      </c>
      <c r="E45" s="243">
        <v>741560.39</v>
      </c>
      <c r="F45" s="243">
        <v>741560.39</v>
      </c>
      <c r="G45" s="243">
        <v>45</v>
      </c>
      <c r="H45" s="243">
        <v>835694.57</v>
      </c>
      <c r="I45" s="243">
        <v>45</v>
      </c>
      <c r="J45" s="243">
        <v>835694.57</v>
      </c>
      <c r="K45" s="243" t="s">
        <v>315</v>
      </c>
      <c r="L45" s="242">
        <v>43616</v>
      </c>
    </row>
    <row r="46" spans="1:12" ht="15" hidden="1">
      <c r="A46" s="243" t="s">
        <v>311</v>
      </c>
      <c r="B46" s="243" t="s">
        <v>374</v>
      </c>
      <c r="C46" s="245" t="s">
        <v>471</v>
      </c>
      <c r="D46" s="243">
        <v>4844</v>
      </c>
      <c r="E46" s="243">
        <v>554007.82999999996</v>
      </c>
      <c r="F46" s="243">
        <v>61791790</v>
      </c>
      <c r="G46" s="243">
        <v>125.17</v>
      </c>
      <c r="H46" s="243">
        <v>606308.63</v>
      </c>
      <c r="I46" s="243">
        <v>13590</v>
      </c>
      <c r="J46" s="243">
        <v>65829960</v>
      </c>
      <c r="K46" s="243" t="s">
        <v>370</v>
      </c>
      <c r="L46" s="242">
        <v>43616</v>
      </c>
    </row>
    <row r="47" spans="1:12" ht="15">
      <c r="A47" s="243" t="s">
        <v>311</v>
      </c>
      <c r="B47" s="243" t="s">
        <v>408</v>
      </c>
      <c r="C47" s="245" t="s">
        <v>399</v>
      </c>
      <c r="D47" s="243">
        <v>94182.75</v>
      </c>
      <c r="E47" s="243">
        <v>10905.77</v>
      </c>
      <c r="F47" s="243">
        <v>94182.75</v>
      </c>
      <c r="G47" s="243">
        <v>0.11</v>
      </c>
      <c r="H47" s="243">
        <v>10759.13</v>
      </c>
      <c r="I47" s="243">
        <v>1</v>
      </c>
      <c r="J47" s="243">
        <v>94182.75</v>
      </c>
      <c r="K47" s="243" t="s">
        <v>409</v>
      </c>
      <c r="L47" s="242">
        <v>43616</v>
      </c>
    </row>
    <row r="48" spans="1:12" ht="15" hidden="1">
      <c r="A48" s="243" t="s">
        <v>311</v>
      </c>
      <c r="B48" s="243" t="s">
        <v>375</v>
      </c>
      <c r="C48" s="245" t="s">
        <v>472</v>
      </c>
      <c r="D48" s="243">
        <v>11369</v>
      </c>
      <c r="E48" s="243">
        <v>512177.05</v>
      </c>
      <c r="F48" s="243">
        <v>57428222</v>
      </c>
      <c r="G48" s="243">
        <v>47.52</v>
      </c>
      <c r="H48" s="243">
        <v>540308.91</v>
      </c>
      <c r="I48" s="243">
        <v>5160</v>
      </c>
      <c r="J48" s="243">
        <v>58664040</v>
      </c>
      <c r="K48" s="243" t="s">
        <v>370</v>
      </c>
      <c r="L48" s="242">
        <v>43616</v>
      </c>
    </row>
    <row r="49" spans="1:12" ht="15" hidden="1">
      <c r="A49" s="243" t="s">
        <v>311</v>
      </c>
      <c r="B49" s="243" t="s">
        <v>347</v>
      </c>
      <c r="C49" s="245" t="s">
        <v>473</v>
      </c>
      <c r="D49" s="243">
        <v>15400</v>
      </c>
      <c r="E49" s="243">
        <v>547201.56000000006</v>
      </c>
      <c r="F49" s="243">
        <v>547201.56000000006</v>
      </c>
      <c r="G49" s="243">
        <v>39.72</v>
      </c>
      <c r="H49" s="243">
        <v>611688</v>
      </c>
      <c r="I49" s="243">
        <v>39.72</v>
      </c>
      <c r="J49" s="243">
        <v>611688</v>
      </c>
      <c r="K49" s="243" t="s">
        <v>315</v>
      </c>
      <c r="L49" s="242">
        <v>43616</v>
      </c>
    </row>
    <row r="50" spans="1:12" ht="15" hidden="1">
      <c r="A50" s="243" t="s">
        <v>311</v>
      </c>
      <c r="B50" s="243" t="s">
        <v>257</v>
      </c>
      <c r="C50" s="245" t="s">
        <v>474</v>
      </c>
      <c r="D50" s="243">
        <v>23000</v>
      </c>
      <c r="E50" s="243">
        <v>365871.12</v>
      </c>
      <c r="F50" s="243">
        <v>40687512</v>
      </c>
      <c r="G50" s="243">
        <v>14.14</v>
      </c>
      <c r="H50" s="243">
        <v>325166.94</v>
      </c>
      <c r="I50" s="243">
        <v>1535</v>
      </c>
      <c r="J50" s="243">
        <v>35305000</v>
      </c>
      <c r="K50" s="243" t="s">
        <v>370</v>
      </c>
      <c r="L50" s="242">
        <v>43616</v>
      </c>
    </row>
    <row r="51" spans="1:12" ht="15" hidden="1">
      <c r="A51" s="243" t="s">
        <v>311</v>
      </c>
      <c r="B51" s="243" t="s">
        <v>348</v>
      </c>
      <c r="C51" s="245" t="s">
        <v>475</v>
      </c>
      <c r="D51" s="243">
        <v>46000</v>
      </c>
      <c r="E51" s="243">
        <v>532692.30000000005</v>
      </c>
      <c r="F51" s="243">
        <v>532692.30000000005</v>
      </c>
      <c r="G51" s="243">
        <v>9.93</v>
      </c>
      <c r="H51" s="243">
        <v>456780</v>
      </c>
      <c r="I51" s="243">
        <v>9.93</v>
      </c>
      <c r="J51" s="243">
        <v>456780</v>
      </c>
      <c r="K51" s="243" t="s">
        <v>315</v>
      </c>
      <c r="L51" s="242">
        <v>43616</v>
      </c>
    </row>
    <row r="52" spans="1:12" ht="15" hidden="1">
      <c r="A52" s="243" t="s">
        <v>311</v>
      </c>
      <c r="B52" s="243" t="s">
        <v>376</v>
      </c>
      <c r="C52" s="245" t="s">
        <v>476</v>
      </c>
      <c r="D52" s="243">
        <v>65312</v>
      </c>
      <c r="E52" s="243">
        <v>520489.58</v>
      </c>
      <c r="F52" s="243">
        <v>58335633</v>
      </c>
      <c r="G52" s="243">
        <v>10.45</v>
      </c>
      <c r="H52" s="243">
        <v>682745.75</v>
      </c>
      <c r="I52" s="243">
        <v>1135</v>
      </c>
      <c r="J52" s="243">
        <v>74129120</v>
      </c>
      <c r="K52" s="243" t="s">
        <v>370</v>
      </c>
      <c r="L52" s="242">
        <v>43616</v>
      </c>
    </row>
    <row r="53" spans="1:12" ht="15" hidden="1">
      <c r="A53" s="243" t="s">
        <v>311</v>
      </c>
      <c r="B53" s="243" t="s">
        <v>349</v>
      </c>
      <c r="C53" s="245" t="s">
        <v>477</v>
      </c>
      <c r="D53" s="243">
        <v>36900</v>
      </c>
      <c r="E53" s="243">
        <v>752984.78</v>
      </c>
      <c r="F53" s="243">
        <v>752984.78</v>
      </c>
      <c r="G53" s="243">
        <v>23.37</v>
      </c>
      <c r="H53" s="243">
        <v>862353</v>
      </c>
      <c r="I53" s="243">
        <v>23.37</v>
      </c>
      <c r="J53" s="243">
        <v>862353</v>
      </c>
      <c r="K53" s="243" t="s">
        <v>315</v>
      </c>
      <c r="L53" s="242">
        <v>43616</v>
      </c>
    </row>
    <row r="54" spans="1:12" ht="15" hidden="1">
      <c r="A54" s="243" t="s">
        <v>311</v>
      </c>
      <c r="B54" s="243" t="s">
        <v>350</v>
      </c>
      <c r="C54" s="245" t="s">
        <v>478</v>
      </c>
      <c r="D54" s="243">
        <v>9600</v>
      </c>
      <c r="E54" s="243">
        <v>1063559.5900000001</v>
      </c>
      <c r="F54" s="243">
        <v>1063559.5900000001</v>
      </c>
      <c r="G54" s="243">
        <v>123.08</v>
      </c>
      <c r="H54" s="243">
        <v>1181568</v>
      </c>
      <c r="I54" s="243">
        <v>123.08</v>
      </c>
      <c r="J54" s="243">
        <v>1181568</v>
      </c>
      <c r="K54" s="243" t="s">
        <v>315</v>
      </c>
      <c r="L54" s="242">
        <v>43616</v>
      </c>
    </row>
    <row r="55" spans="1:12" ht="15" hidden="1">
      <c r="A55" s="243" t="s">
        <v>311</v>
      </c>
      <c r="B55" s="243" t="s">
        <v>377</v>
      </c>
      <c r="C55" s="245" t="s">
        <v>479</v>
      </c>
      <c r="D55" s="243">
        <v>10546</v>
      </c>
      <c r="E55" s="243">
        <v>177721.16</v>
      </c>
      <c r="F55" s="243">
        <v>20110926.18</v>
      </c>
      <c r="G55" s="243">
        <v>14.74</v>
      </c>
      <c r="H55" s="243">
        <v>155409.62</v>
      </c>
      <c r="I55" s="243">
        <v>1600</v>
      </c>
      <c r="J55" s="243">
        <v>16873600</v>
      </c>
      <c r="K55" s="243" t="s">
        <v>370</v>
      </c>
      <c r="L55" s="242">
        <v>43616</v>
      </c>
    </row>
    <row r="56" spans="1:12" ht="15" hidden="1">
      <c r="A56" s="243" t="s">
        <v>311</v>
      </c>
      <c r="B56" s="243" t="s">
        <v>355</v>
      </c>
      <c r="C56" s="245" t="s">
        <v>354</v>
      </c>
      <c r="D56" s="243">
        <v>4100</v>
      </c>
      <c r="E56" s="243">
        <v>593376.65</v>
      </c>
      <c r="F56" s="243">
        <v>593376.65</v>
      </c>
      <c r="G56" s="243">
        <v>274.89999999999998</v>
      </c>
      <c r="H56" s="243">
        <v>1127090</v>
      </c>
      <c r="I56" s="243">
        <v>274.89999999999998</v>
      </c>
      <c r="J56" s="243">
        <v>1127090</v>
      </c>
      <c r="K56" s="243" t="s">
        <v>315</v>
      </c>
      <c r="L56" s="242">
        <v>43616</v>
      </c>
    </row>
    <row r="57" spans="1:12" ht="15">
      <c r="A57" s="243" t="s">
        <v>311</v>
      </c>
      <c r="B57" s="243" t="s">
        <v>407</v>
      </c>
      <c r="C57" s="245" t="s">
        <v>399</v>
      </c>
      <c r="D57" s="243">
        <v>12967.45</v>
      </c>
      <c r="E57" s="243">
        <v>9486</v>
      </c>
      <c r="F57" s="243">
        <v>12967.45</v>
      </c>
      <c r="G57" s="243">
        <v>0.73</v>
      </c>
      <c r="H57" s="243">
        <v>9421.6200000000008</v>
      </c>
      <c r="I57" s="243">
        <v>1</v>
      </c>
      <c r="J57" s="243">
        <v>12967.45</v>
      </c>
      <c r="K57" s="243" t="s">
        <v>312</v>
      </c>
      <c r="L57" s="242">
        <v>43616</v>
      </c>
    </row>
    <row r="58" spans="1:12" ht="15" hidden="1">
      <c r="A58" s="243" t="s">
        <v>311</v>
      </c>
      <c r="B58" s="243" t="s">
        <v>352</v>
      </c>
      <c r="C58" s="245" t="s">
        <v>351</v>
      </c>
      <c r="D58" s="243">
        <v>10900</v>
      </c>
      <c r="E58" s="243">
        <v>277101.75</v>
      </c>
      <c r="F58" s="243">
        <v>277101.75</v>
      </c>
      <c r="G58" s="243">
        <v>23.23</v>
      </c>
      <c r="H58" s="243">
        <v>253207</v>
      </c>
      <c r="I58" s="243">
        <v>23.23</v>
      </c>
      <c r="J58" s="243">
        <v>253207</v>
      </c>
      <c r="K58" s="243" t="s">
        <v>315</v>
      </c>
      <c r="L58" s="242">
        <v>43616</v>
      </c>
    </row>
    <row r="59" spans="1:12" ht="15" hidden="1">
      <c r="A59" s="243" t="s">
        <v>311</v>
      </c>
      <c r="B59" s="243" t="s">
        <v>283</v>
      </c>
      <c r="C59" s="245" t="s">
        <v>380</v>
      </c>
      <c r="D59" s="243">
        <v>12237</v>
      </c>
      <c r="E59" s="243">
        <v>237984.83</v>
      </c>
      <c r="F59" s="243">
        <v>2136580.2000000002</v>
      </c>
      <c r="G59" s="243">
        <v>15.5</v>
      </c>
      <c r="H59" s="243">
        <v>189652.16</v>
      </c>
      <c r="I59" s="243">
        <v>147.5</v>
      </c>
      <c r="J59" s="243">
        <v>1804957.5</v>
      </c>
      <c r="K59" s="243" t="s">
        <v>381</v>
      </c>
      <c r="L59" s="242">
        <v>43616</v>
      </c>
    </row>
    <row r="60" spans="1:12" ht="15" hidden="1">
      <c r="A60" s="243" t="s">
        <v>311</v>
      </c>
      <c r="B60" s="243" t="s">
        <v>357</v>
      </c>
      <c r="C60" s="245" t="s">
        <v>356</v>
      </c>
      <c r="D60" s="243">
        <v>23900</v>
      </c>
      <c r="E60" s="243">
        <v>805315.16</v>
      </c>
      <c r="F60" s="243">
        <v>805315.16</v>
      </c>
      <c r="G60" s="243">
        <v>42.27</v>
      </c>
      <c r="H60" s="243">
        <v>1010253</v>
      </c>
      <c r="I60" s="243">
        <v>42.27</v>
      </c>
      <c r="J60" s="243">
        <v>1010253</v>
      </c>
      <c r="K60" s="243" t="s">
        <v>315</v>
      </c>
      <c r="L60" s="242">
        <v>43616</v>
      </c>
    </row>
    <row r="61" spans="1:12" ht="15" hidden="1">
      <c r="A61" s="243" t="s">
        <v>311</v>
      </c>
      <c r="B61" s="243" t="s">
        <v>398</v>
      </c>
      <c r="C61" s="245" t="s">
        <v>397</v>
      </c>
      <c r="D61" s="243">
        <v>26004</v>
      </c>
      <c r="E61" s="243">
        <v>516628.64</v>
      </c>
      <c r="F61" s="243">
        <v>400306.32</v>
      </c>
      <c r="G61" s="243">
        <v>18.16</v>
      </c>
      <c r="H61" s="243">
        <v>472130.19</v>
      </c>
      <c r="I61" s="243">
        <v>14.4</v>
      </c>
      <c r="J61" s="243">
        <v>374587.62</v>
      </c>
      <c r="K61" s="243" t="s">
        <v>392</v>
      </c>
      <c r="L61" s="242">
        <v>43616</v>
      </c>
    </row>
    <row r="62" spans="1:12" ht="15" hidden="1">
      <c r="A62" s="243" t="s">
        <v>311</v>
      </c>
      <c r="B62" s="243" t="s">
        <v>353</v>
      </c>
      <c r="C62" s="245" t="s">
        <v>480</v>
      </c>
      <c r="D62" s="243">
        <v>14700</v>
      </c>
      <c r="E62" s="243">
        <v>616831.12</v>
      </c>
      <c r="F62" s="243">
        <v>616831.12</v>
      </c>
      <c r="G62" s="243">
        <v>48</v>
      </c>
      <c r="H62" s="243">
        <v>705600</v>
      </c>
      <c r="I62" s="243">
        <v>48</v>
      </c>
      <c r="J62" s="243">
        <v>705600</v>
      </c>
      <c r="K62" s="243" t="s">
        <v>315</v>
      </c>
      <c r="L62" s="242">
        <v>43616</v>
      </c>
    </row>
    <row r="63" spans="1:12" ht="15" hidden="1">
      <c r="A63" s="243" t="s">
        <v>311</v>
      </c>
      <c r="B63" s="243" t="s">
        <v>293</v>
      </c>
      <c r="C63" s="245" t="s">
        <v>388</v>
      </c>
      <c r="D63" s="243">
        <v>76943</v>
      </c>
      <c r="E63" s="243">
        <v>158286.45000000001</v>
      </c>
      <c r="F63" s="243">
        <v>210823.82</v>
      </c>
      <c r="G63" s="243">
        <v>2.2999999999999998</v>
      </c>
      <c r="H63" s="243">
        <v>176989.04</v>
      </c>
      <c r="I63" s="243">
        <v>3.32</v>
      </c>
      <c r="J63" s="243">
        <v>255450.76</v>
      </c>
      <c r="K63" s="243" t="s">
        <v>386</v>
      </c>
      <c r="L63" s="242">
        <v>43616</v>
      </c>
    </row>
    <row r="64" spans="1:12" ht="15" hidden="1">
      <c r="A64" s="243" t="s">
        <v>311</v>
      </c>
      <c r="B64" s="243" t="s">
        <v>358</v>
      </c>
      <c r="C64" s="245" t="s">
        <v>481</v>
      </c>
      <c r="D64" s="243">
        <v>23300</v>
      </c>
      <c r="E64" s="243">
        <v>355902.55</v>
      </c>
      <c r="F64" s="243">
        <v>355902.55</v>
      </c>
      <c r="G64" s="243">
        <v>15.04</v>
      </c>
      <c r="H64" s="243">
        <v>350432</v>
      </c>
      <c r="I64" s="243">
        <v>15.04</v>
      </c>
      <c r="J64" s="243">
        <v>350432</v>
      </c>
      <c r="K64" s="243" t="s">
        <v>315</v>
      </c>
      <c r="L64" s="242">
        <v>43616</v>
      </c>
    </row>
    <row r="65" spans="1:12" ht="15" hidden="1">
      <c r="A65" s="243" t="s">
        <v>311</v>
      </c>
      <c r="B65" s="243" t="s">
        <v>260</v>
      </c>
      <c r="C65" s="245" t="s">
        <v>482</v>
      </c>
      <c r="D65" s="243">
        <v>7521</v>
      </c>
      <c r="E65" s="243">
        <v>230255.65</v>
      </c>
      <c r="F65" s="243">
        <v>25932473</v>
      </c>
      <c r="G65" s="243">
        <v>23.23</v>
      </c>
      <c r="H65" s="243">
        <v>174699.17</v>
      </c>
      <c r="I65" s="243">
        <v>2522</v>
      </c>
      <c r="J65" s="243">
        <v>18967962</v>
      </c>
      <c r="K65" s="243" t="s">
        <v>370</v>
      </c>
      <c r="L65" s="242">
        <v>43616</v>
      </c>
    </row>
    <row r="66" spans="1:12" ht="15">
      <c r="A66" s="243" t="s">
        <v>311</v>
      </c>
      <c r="B66" s="243" t="s">
        <v>402</v>
      </c>
      <c r="C66" s="245" t="s">
        <v>399</v>
      </c>
      <c r="D66" s="243">
        <v>179058.32</v>
      </c>
      <c r="E66" s="243">
        <v>19352.34</v>
      </c>
      <c r="F66" s="243">
        <v>179058.32</v>
      </c>
      <c r="G66" s="243">
        <v>0.11</v>
      </c>
      <c r="H66" s="243">
        <v>18814.18</v>
      </c>
      <c r="I66" s="243">
        <v>1</v>
      </c>
      <c r="J66" s="243">
        <v>179058.32</v>
      </c>
      <c r="K66" s="243" t="s">
        <v>381</v>
      </c>
      <c r="L66" s="242">
        <v>43616</v>
      </c>
    </row>
    <row r="67" spans="1:12" ht="15">
      <c r="A67" s="243" t="s">
        <v>311</v>
      </c>
      <c r="B67" s="243" t="s">
        <v>403</v>
      </c>
      <c r="C67" s="245" t="s">
        <v>399</v>
      </c>
      <c r="D67" s="243">
        <v>38903.46</v>
      </c>
      <c r="E67" s="243">
        <v>38419.11</v>
      </c>
      <c r="F67" s="243">
        <v>38903.46</v>
      </c>
      <c r="G67" s="243">
        <v>0.99</v>
      </c>
      <c r="H67" s="243">
        <v>38677.199999999997</v>
      </c>
      <c r="I67" s="243">
        <v>1</v>
      </c>
      <c r="J67" s="243">
        <v>38903.46</v>
      </c>
      <c r="K67" s="243" t="s">
        <v>382</v>
      </c>
      <c r="L67" s="242">
        <v>43616</v>
      </c>
    </row>
    <row r="68" spans="1:12" ht="15" hidden="1">
      <c r="A68" s="243" t="s">
        <v>311</v>
      </c>
      <c r="B68" s="243" t="s">
        <v>367</v>
      </c>
      <c r="C68" s="245" t="s">
        <v>366</v>
      </c>
      <c r="D68" s="243">
        <v>8509</v>
      </c>
      <c r="E68" s="243">
        <v>683825.18</v>
      </c>
      <c r="F68" s="243">
        <v>611503.18999999994</v>
      </c>
      <c r="G68" s="243">
        <v>93.45</v>
      </c>
      <c r="H68" s="243">
        <v>795160.98</v>
      </c>
      <c r="I68" s="243">
        <v>83.86</v>
      </c>
      <c r="J68" s="243">
        <v>713564.74</v>
      </c>
      <c r="K68" s="243" t="s">
        <v>362</v>
      </c>
      <c r="L68" s="242">
        <v>43616</v>
      </c>
    </row>
    <row r="69" spans="1:12" ht="15" hidden="1">
      <c r="A69" s="243" t="s">
        <v>311</v>
      </c>
      <c r="B69" s="243" t="s">
        <v>378</v>
      </c>
      <c r="C69" s="245" t="s">
        <v>483</v>
      </c>
      <c r="D69" s="243">
        <v>3000</v>
      </c>
      <c r="E69" s="243">
        <v>297065.8</v>
      </c>
      <c r="F69" s="243">
        <v>33615966.490000002</v>
      </c>
      <c r="G69" s="243">
        <v>68.16</v>
      </c>
      <c r="H69" s="243">
        <v>204466.96</v>
      </c>
      <c r="I69" s="243">
        <v>7400</v>
      </c>
      <c r="J69" s="243">
        <v>22200000</v>
      </c>
      <c r="K69" s="243" t="s">
        <v>370</v>
      </c>
      <c r="L69" s="242">
        <v>43616</v>
      </c>
    </row>
    <row r="70" spans="1:12" ht="15" hidden="1">
      <c r="A70" s="243" t="s">
        <v>311</v>
      </c>
      <c r="B70" s="243" t="s">
        <v>359</v>
      </c>
      <c r="C70" s="245" t="s">
        <v>484</v>
      </c>
      <c r="D70" s="243">
        <v>15900</v>
      </c>
      <c r="E70" s="243">
        <v>359813.37</v>
      </c>
      <c r="F70" s="243">
        <v>359813.37</v>
      </c>
      <c r="G70" s="243">
        <v>20.309999999999999</v>
      </c>
      <c r="H70" s="243">
        <v>322929</v>
      </c>
      <c r="I70" s="243">
        <v>20.309999999999999</v>
      </c>
      <c r="J70" s="243">
        <v>322929</v>
      </c>
      <c r="K70" s="243" t="s">
        <v>315</v>
      </c>
      <c r="L70" s="242">
        <v>43616</v>
      </c>
    </row>
    <row r="71" spans="1:12" ht="15" hidden="1">
      <c r="A71" s="243" t="s">
        <v>311</v>
      </c>
      <c r="B71" s="243" t="s">
        <v>248</v>
      </c>
      <c r="C71" s="245" t="s">
        <v>485</v>
      </c>
      <c r="D71" s="243">
        <v>28892</v>
      </c>
      <c r="E71" s="243">
        <v>316373.61</v>
      </c>
      <c r="F71" s="243">
        <v>295276.24</v>
      </c>
      <c r="G71" s="243">
        <v>8</v>
      </c>
      <c r="H71" s="243">
        <v>231101.49</v>
      </c>
      <c r="I71" s="243">
        <v>7.18</v>
      </c>
      <c r="J71" s="243">
        <v>207386.78</v>
      </c>
      <c r="K71" s="243" t="s">
        <v>362</v>
      </c>
      <c r="L71" s="242">
        <v>43616</v>
      </c>
    </row>
    <row r="72" spans="1:12" ht="15" hidden="1">
      <c r="A72" s="243" t="s">
        <v>311</v>
      </c>
      <c r="B72" s="243" t="s">
        <v>368</v>
      </c>
      <c r="C72" s="245" t="s">
        <v>486</v>
      </c>
      <c r="D72" s="243">
        <v>3800</v>
      </c>
      <c r="E72" s="243">
        <v>672025.92</v>
      </c>
      <c r="F72" s="243">
        <v>585399.44999999995</v>
      </c>
      <c r="G72" s="243">
        <v>191.67</v>
      </c>
      <c r="H72" s="243">
        <v>728339.26</v>
      </c>
      <c r="I72" s="243">
        <v>172</v>
      </c>
      <c r="J72" s="243">
        <v>653600</v>
      </c>
      <c r="K72" s="243" t="s">
        <v>362</v>
      </c>
      <c r="L72" s="242">
        <v>43616</v>
      </c>
    </row>
    <row r="73" spans="1:12" ht="15" hidden="1">
      <c r="A73" s="243" t="s">
        <v>311</v>
      </c>
      <c r="B73" s="243" t="s">
        <v>390</v>
      </c>
      <c r="C73" s="245" t="s">
        <v>389</v>
      </c>
      <c r="D73" s="243">
        <v>17364</v>
      </c>
      <c r="E73" s="243">
        <v>155530.06</v>
      </c>
      <c r="F73" s="243">
        <v>207152.52</v>
      </c>
      <c r="G73" s="243">
        <v>10.43</v>
      </c>
      <c r="H73" s="243">
        <v>181061.22</v>
      </c>
      <c r="I73" s="243">
        <v>15.05</v>
      </c>
      <c r="J73" s="243">
        <v>261328.2</v>
      </c>
      <c r="K73" s="243" t="s">
        <v>386</v>
      </c>
      <c r="L73" s="242">
        <v>43616</v>
      </c>
    </row>
    <row r="74" spans="1:12" ht="15">
      <c r="A74" s="243" t="s">
        <v>311</v>
      </c>
      <c r="B74" s="243" t="s">
        <v>401</v>
      </c>
      <c r="C74" s="245" t="s">
        <v>399</v>
      </c>
      <c r="D74" s="243">
        <v>19533.09</v>
      </c>
      <c r="E74" s="243">
        <v>25067.1</v>
      </c>
      <c r="F74" s="243">
        <v>19533.09</v>
      </c>
      <c r="G74" s="243">
        <v>1.26</v>
      </c>
      <c r="H74" s="243">
        <v>24619.5</v>
      </c>
      <c r="I74" s="243">
        <v>1</v>
      </c>
      <c r="J74" s="243">
        <v>19533.09</v>
      </c>
      <c r="K74" s="243" t="s">
        <v>392</v>
      </c>
      <c r="L74" s="242">
        <v>43616</v>
      </c>
    </row>
    <row r="75" spans="1:12" ht="15" hidden="1">
      <c r="A75" s="243" t="s">
        <v>311</v>
      </c>
      <c r="B75" s="243" t="s">
        <v>258</v>
      </c>
      <c r="C75" s="245" t="s">
        <v>487</v>
      </c>
      <c r="D75" s="243">
        <v>10764</v>
      </c>
      <c r="E75" s="243">
        <v>167574.95000000001</v>
      </c>
      <c r="F75" s="243">
        <v>233759.15</v>
      </c>
      <c r="G75" s="243">
        <v>17.07</v>
      </c>
      <c r="H75" s="243">
        <v>183786.1</v>
      </c>
      <c r="I75" s="243">
        <v>23.5</v>
      </c>
      <c r="J75" s="243">
        <v>252954</v>
      </c>
      <c r="K75" s="243" t="s">
        <v>312</v>
      </c>
      <c r="L75" s="242">
        <v>43616</v>
      </c>
    </row>
    <row r="76" spans="1:12" ht="15">
      <c r="A76" s="243" t="s">
        <v>311</v>
      </c>
      <c r="B76" s="243" t="s">
        <v>400</v>
      </c>
      <c r="C76" s="245" t="s">
        <v>399</v>
      </c>
      <c r="D76" s="243"/>
      <c r="E76" s="243">
        <v>168400.66</v>
      </c>
      <c r="F76" s="243">
        <v>168400.66</v>
      </c>
      <c r="G76" s="243"/>
      <c r="H76" s="243">
        <v>168400.66</v>
      </c>
      <c r="I76" s="243"/>
      <c r="J76" s="243">
        <v>168400.66</v>
      </c>
      <c r="K76" s="243" t="s">
        <v>315</v>
      </c>
      <c r="L76" s="242">
        <v>43616</v>
      </c>
    </row>
    <row r="77" spans="1:12" ht="15" hidden="1">
      <c r="A77" s="243" t="s">
        <v>311</v>
      </c>
      <c r="B77" s="243" t="s">
        <v>361</v>
      </c>
      <c r="C77" s="245" t="s">
        <v>488</v>
      </c>
      <c r="D77" s="243">
        <v>22938</v>
      </c>
      <c r="E77" s="243">
        <v>437104.83</v>
      </c>
      <c r="F77" s="243">
        <v>394671.39</v>
      </c>
      <c r="G77" s="243">
        <v>23.08</v>
      </c>
      <c r="H77" s="243">
        <v>529367.56000000006</v>
      </c>
      <c r="I77" s="243">
        <v>20.71</v>
      </c>
      <c r="J77" s="243">
        <v>475045.98</v>
      </c>
      <c r="K77" s="243" t="s">
        <v>362</v>
      </c>
      <c r="L77" s="242">
        <v>43616</v>
      </c>
    </row>
    <row r="78" spans="1:12" ht="15" hidden="1">
      <c r="A78" s="243" t="s">
        <v>311</v>
      </c>
      <c r="B78" s="243" t="s">
        <v>361</v>
      </c>
      <c r="C78" s="245" t="s">
        <v>360</v>
      </c>
      <c r="D78" s="243">
        <v>3000</v>
      </c>
      <c r="E78" s="243">
        <v>66891.09</v>
      </c>
      <c r="F78" s="243">
        <v>66891.09</v>
      </c>
      <c r="G78" s="243">
        <v>23.08</v>
      </c>
      <c r="H78" s="243">
        <v>69234.899999999994</v>
      </c>
      <c r="I78" s="243">
        <v>23.08</v>
      </c>
      <c r="J78" s="243">
        <v>69234.899999999994</v>
      </c>
      <c r="K78" s="243" t="s">
        <v>315</v>
      </c>
      <c r="L78" s="242">
        <v>43616</v>
      </c>
    </row>
    <row r="79" spans="1:12" s="248" customFormat="1" ht="15" hidden="1">
      <c r="A79" s="248" t="s">
        <v>311</v>
      </c>
      <c r="B79" s="248" t="s">
        <v>379</v>
      </c>
      <c r="C79" s="249" t="s">
        <v>489</v>
      </c>
      <c r="D79" s="248">
        <v>8300</v>
      </c>
      <c r="E79" s="248">
        <v>221817.63</v>
      </c>
      <c r="F79" s="248">
        <v>25065392</v>
      </c>
      <c r="G79" s="248">
        <v>29.01</v>
      </c>
      <c r="H79" s="248">
        <v>240801.29</v>
      </c>
      <c r="I79" s="248">
        <v>3150</v>
      </c>
      <c r="J79" s="248">
        <v>26145000</v>
      </c>
      <c r="K79" s="248" t="s">
        <v>370</v>
      </c>
      <c r="L79" s="250">
        <v>43616</v>
      </c>
    </row>
  </sheetData>
  <autoFilter ref="A1:L79" xr:uid="{00000000-0009-0000-0000-00000A000000}">
    <filterColumn colId="2">
      <filters>
        <filter val="money"/>
      </filters>
    </filterColumn>
  </autoFilter>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00000"/>
  </sheetPr>
  <dimension ref="A2:O916"/>
  <sheetViews>
    <sheetView topLeftCell="A892" zoomScaleNormal="100" workbookViewId="0">
      <selection activeCell="A187" sqref="A187"/>
    </sheetView>
  </sheetViews>
  <sheetFormatPr defaultColWidth="9.28515625" defaultRowHeight="12.75"/>
  <cols>
    <col min="1" max="2" width="9.28515625" style="141"/>
    <col min="3" max="3" width="30.7109375" style="141" customWidth="1"/>
    <col min="4" max="13" width="9.28515625" style="141"/>
    <col min="14" max="14" width="38.28515625" style="141" customWidth="1"/>
    <col min="15" max="16384" width="9.28515625" style="141"/>
  </cols>
  <sheetData>
    <row r="2" spans="1:3">
      <c r="B2" s="142" t="s">
        <v>47</v>
      </c>
    </row>
    <row r="4" spans="1:3">
      <c r="C4" s="149" t="s">
        <v>48</v>
      </c>
    </row>
    <row r="5" spans="1:3">
      <c r="C5" s="148" t="s">
        <v>49</v>
      </c>
    </row>
    <row r="6" spans="1:3">
      <c r="C6" s="148" t="s">
        <v>50</v>
      </c>
    </row>
    <row r="7" spans="1:3">
      <c r="C7" s="148" t="s">
        <v>51</v>
      </c>
    </row>
    <row r="8" spans="1:3">
      <c r="C8" s="148" t="s">
        <v>52</v>
      </c>
    </row>
    <row r="9" spans="1:3">
      <c r="C9" s="148" t="s">
        <v>21</v>
      </c>
    </row>
    <row r="10" spans="1:3">
      <c r="C10" s="148" t="s">
        <v>53</v>
      </c>
    </row>
    <row r="14" spans="1:3">
      <c r="A14" s="173" t="s">
        <v>54</v>
      </c>
      <c r="B14" s="172"/>
      <c r="C14" s="172"/>
    </row>
    <row r="16" spans="1:3">
      <c r="A16" s="141" t="s">
        <v>55</v>
      </c>
    </row>
    <row r="18" spans="2:2">
      <c r="B18" s="141" t="s">
        <v>56</v>
      </c>
    </row>
    <row r="22" spans="2:2">
      <c r="B22" s="141" t="s">
        <v>57</v>
      </c>
    </row>
    <row r="30" spans="2:2">
      <c r="B30" s="141" t="s">
        <v>58</v>
      </c>
    </row>
    <row r="38" spans="2:3">
      <c r="B38" s="80" t="s">
        <v>59</v>
      </c>
    </row>
    <row r="40" spans="2:3">
      <c r="C40" s="80" t="s">
        <v>60</v>
      </c>
    </row>
    <row r="61" spans="2:2">
      <c r="B61" s="80" t="s">
        <v>61</v>
      </c>
    </row>
    <row r="87" spans="2:3">
      <c r="B87" s="80" t="s">
        <v>62</v>
      </c>
    </row>
    <row r="89" spans="2:3">
      <c r="C89" s="80" t="s">
        <v>63</v>
      </c>
    </row>
    <row r="113" spans="2:3">
      <c r="C113" s="80" t="s">
        <v>64</v>
      </c>
    </row>
    <row r="114" spans="2:3">
      <c r="C114" s="80" t="s">
        <v>65</v>
      </c>
    </row>
    <row r="116" spans="2:3">
      <c r="B116" s="80" t="s">
        <v>66</v>
      </c>
    </row>
    <row r="125" spans="2:3">
      <c r="B125" s="80" t="s">
        <v>67</v>
      </c>
    </row>
    <row r="126" spans="2:3">
      <c r="B126" s="80"/>
    </row>
    <row r="127" spans="2:3">
      <c r="B127" s="80" t="s">
        <v>68</v>
      </c>
    </row>
    <row r="136" spans="2:2">
      <c r="B136" s="80" t="s">
        <v>69</v>
      </c>
    </row>
    <row r="138" spans="2:2">
      <c r="B138" s="80" t="s">
        <v>70</v>
      </c>
    </row>
    <row r="140" spans="2:2">
      <c r="B140" s="80" t="s">
        <v>71</v>
      </c>
    </row>
    <row r="142" spans="2:2">
      <c r="B142" s="80" t="s">
        <v>72</v>
      </c>
    </row>
    <row r="167" spans="2:2">
      <c r="B167" s="80" t="s">
        <v>73</v>
      </c>
    </row>
    <row r="168" spans="2:2">
      <c r="B168" s="148"/>
    </row>
    <row r="169" spans="2:2">
      <c r="B169" s="148"/>
    </row>
    <row r="179" spans="1:3" s="171" customFormat="1"/>
    <row r="181" spans="1:3">
      <c r="A181" s="173" t="s">
        <v>74</v>
      </c>
      <c r="B181" s="172"/>
      <c r="C181" s="172"/>
    </row>
    <row r="183" spans="1:3">
      <c r="B183" s="141" t="s">
        <v>56</v>
      </c>
    </row>
    <row r="187" spans="1:3">
      <c r="B187" s="141" t="s">
        <v>57</v>
      </c>
    </row>
    <row r="195" spans="2:3">
      <c r="B195" s="141" t="s">
        <v>58</v>
      </c>
    </row>
    <row r="202" spans="2:3">
      <c r="B202" s="80" t="s">
        <v>59</v>
      </c>
    </row>
    <row r="204" spans="2:3">
      <c r="C204" s="80" t="s">
        <v>60</v>
      </c>
    </row>
    <row r="225" spans="2:2">
      <c r="B225" s="80" t="s">
        <v>75</v>
      </c>
    </row>
    <row r="251" spans="2:3">
      <c r="B251" s="80" t="s">
        <v>62</v>
      </c>
    </row>
    <row r="253" spans="2:3">
      <c r="C253" s="80" t="s">
        <v>63</v>
      </c>
    </row>
    <row r="273" spans="2:3">
      <c r="C273" s="80" t="s">
        <v>64</v>
      </c>
    </row>
    <row r="274" spans="2:3">
      <c r="C274" s="80" t="s">
        <v>65</v>
      </c>
    </row>
    <row r="276" spans="2:3">
      <c r="B276" s="80" t="s">
        <v>66</v>
      </c>
    </row>
    <row r="285" spans="2:3">
      <c r="B285" s="80" t="s">
        <v>67</v>
      </c>
    </row>
    <row r="286" spans="2:3">
      <c r="B286" s="80"/>
    </row>
    <row r="287" spans="2:3">
      <c r="B287" s="80" t="s">
        <v>68</v>
      </c>
    </row>
    <row r="296" spans="2:2">
      <c r="B296"/>
    </row>
    <row r="297" spans="2:2">
      <c r="B297" s="80" t="s">
        <v>76</v>
      </c>
    </row>
    <row r="298" spans="2:2">
      <c r="B298" s="80"/>
    </row>
    <row r="299" spans="2:2">
      <c r="B299" s="149" t="s">
        <v>77</v>
      </c>
    </row>
    <row r="301" spans="2:2">
      <c r="B301" s="80" t="s">
        <v>69</v>
      </c>
    </row>
    <row r="303" spans="2:2">
      <c r="B303" s="80" t="s">
        <v>78</v>
      </c>
    </row>
    <row r="305" spans="2:2">
      <c r="B305" s="80" t="s">
        <v>71</v>
      </c>
    </row>
    <row r="307" spans="2:2">
      <c r="B307" s="80" t="s">
        <v>79</v>
      </c>
    </row>
    <row r="328" spans="1:3" s="171" customFormat="1"/>
    <row r="330" spans="1:3">
      <c r="A330" s="173" t="s">
        <v>80</v>
      </c>
      <c r="B330" s="172"/>
      <c r="C330" s="172"/>
    </row>
    <row r="332" spans="1:3">
      <c r="B332" s="141" t="s">
        <v>56</v>
      </c>
    </row>
    <row r="336" spans="1:3">
      <c r="B336" s="80" t="s">
        <v>81</v>
      </c>
    </row>
    <row r="344" spans="2:2">
      <c r="B344" s="80" t="s">
        <v>82</v>
      </c>
    </row>
    <row r="351" spans="2:2">
      <c r="B351" s="80" t="s">
        <v>59</v>
      </c>
    </row>
    <row r="353" spans="3:3">
      <c r="C353" s="80" t="s">
        <v>60</v>
      </c>
    </row>
    <row r="373" spans="2:2">
      <c r="B373" s="80" t="s">
        <v>75</v>
      </c>
    </row>
    <row r="398" spans="2:3">
      <c r="B398" s="80" t="s">
        <v>62</v>
      </c>
    </row>
    <row r="400" spans="2:3">
      <c r="C400" s="80" t="s">
        <v>63</v>
      </c>
    </row>
    <row r="419" spans="2:2">
      <c r="B419" s="80" t="s">
        <v>64</v>
      </c>
    </row>
    <row r="420" spans="2:2">
      <c r="B420" s="80" t="s">
        <v>65</v>
      </c>
    </row>
    <row r="422" spans="2:2">
      <c r="B422" s="80" t="s">
        <v>78</v>
      </c>
    </row>
    <row r="424" spans="2:2">
      <c r="B424" s="80" t="s">
        <v>71</v>
      </c>
    </row>
    <row r="426" spans="2:2">
      <c r="B426" s="80" t="s">
        <v>83</v>
      </c>
    </row>
    <row r="427" spans="2:2">
      <c r="B427" s="80"/>
    </row>
    <row r="428" spans="2:2">
      <c r="B428" s="80"/>
    </row>
    <row r="429" spans="2:2">
      <c r="B429" s="80"/>
    </row>
    <row r="430" spans="2:2">
      <c r="B430" s="80"/>
    </row>
    <row r="431" spans="2:2">
      <c r="B431" s="80"/>
    </row>
    <row r="432" spans="2:2">
      <c r="B432" s="80"/>
    </row>
    <row r="435" spans="2:11">
      <c r="B435" s="80" t="s">
        <v>84</v>
      </c>
    </row>
    <row r="448" spans="2:11">
      <c r="B448" s="172" t="s">
        <v>85</v>
      </c>
      <c r="C448" s="172"/>
      <c r="D448" s="172"/>
      <c r="E448" s="172"/>
      <c r="F448" s="172"/>
      <c r="G448" s="172"/>
      <c r="H448" s="172"/>
      <c r="I448" s="172"/>
      <c r="J448" s="172"/>
      <c r="K448" s="172"/>
    </row>
    <row r="449" spans="1:3" customFormat="1"/>
    <row r="450" spans="1:3" s="171" customFormat="1"/>
    <row r="451" spans="1:3" customFormat="1"/>
    <row r="452" spans="1:3">
      <c r="A452" s="173" t="s">
        <v>86</v>
      </c>
      <c r="B452" s="172"/>
      <c r="C452" s="172"/>
    </row>
    <row r="454" spans="1:3">
      <c r="B454" s="141" t="s">
        <v>56</v>
      </c>
    </row>
    <row r="458" spans="1:3">
      <c r="B458" s="80" t="s">
        <v>81</v>
      </c>
    </row>
    <row r="466" spans="2:3">
      <c r="B466" s="80" t="s">
        <v>82</v>
      </c>
    </row>
    <row r="473" spans="2:3">
      <c r="B473" s="80" t="s">
        <v>59</v>
      </c>
    </row>
    <row r="475" spans="2:3">
      <c r="C475" s="80" t="s">
        <v>60</v>
      </c>
    </row>
    <row r="495" spans="2:2">
      <c r="B495" s="80" t="s">
        <v>75</v>
      </c>
    </row>
    <row r="520" spans="2:3">
      <c r="B520" s="80" t="s">
        <v>62</v>
      </c>
    </row>
    <row r="522" spans="2:3">
      <c r="C522" s="80" t="s">
        <v>63</v>
      </c>
    </row>
    <row r="541" spans="2:2">
      <c r="B541" s="80" t="s">
        <v>64</v>
      </c>
    </row>
    <row r="542" spans="2:2">
      <c r="B542" s="80" t="s">
        <v>65</v>
      </c>
    </row>
    <row r="544" spans="2:2">
      <c r="B544" s="80" t="s">
        <v>78</v>
      </c>
    </row>
    <row r="546" spans="2:2">
      <c r="B546" s="80" t="s">
        <v>71</v>
      </c>
    </row>
    <row r="548" spans="2:2">
      <c r="B548" s="80" t="s">
        <v>83</v>
      </c>
    </row>
    <row r="557" spans="2:2">
      <c r="B557" s="80" t="s">
        <v>84</v>
      </c>
    </row>
    <row r="570" spans="1:15" ht="26.25" customHeight="1">
      <c r="B570" s="172" t="s">
        <v>87</v>
      </c>
      <c r="C570" s="172"/>
      <c r="D570" s="172"/>
      <c r="E570" s="172"/>
      <c r="F570" s="172"/>
      <c r="G570" s="173"/>
      <c r="H570" s="173"/>
      <c r="I570" s="173"/>
      <c r="J570" s="173"/>
      <c r="K570" s="173"/>
      <c r="L570" s="142"/>
      <c r="M570" s="142"/>
      <c r="N570" s="142"/>
      <c r="O570" s="142"/>
    </row>
    <row r="571" spans="1:15">
      <c r="B571" s="173"/>
      <c r="C571" s="172"/>
      <c r="D571" s="172"/>
      <c r="E571" s="172"/>
      <c r="F571" s="172"/>
      <c r="G571" s="172"/>
      <c r="H571" s="172"/>
      <c r="I571" s="172"/>
      <c r="J571" s="172"/>
      <c r="K571" s="172"/>
    </row>
    <row r="573" spans="1:15" s="171" customFormat="1"/>
    <row r="576" spans="1:15">
      <c r="A576" s="173" t="s">
        <v>88</v>
      </c>
      <c r="B576" s="172"/>
      <c r="C576" s="172"/>
    </row>
    <row r="578" spans="2:2">
      <c r="B578" s="141" t="s">
        <v>56</v>
      </c>
    </row>
    <row r="582" spans="2:2">
      <c r="B582" s="80" t="s">
        <v>81</v>
      </c>
    </row>
    <row r="590" spans="2:2">
      <c r="B590" s="80" t="s">
        <v>82</v>
      </c>
    </row>
    <row r="597" spans="2:3">
      <c r="B597" s="80" t="s">
        <v>59</v>
      </c>
    </row>
    <row r="599" spans="2:3">
      <c r="C599" s="80" t="s">
        <v>60</v>
      </c>
    </row>
    <row r="619" spans="2:2">
      <c r="B619" s="80" t="s">
        <v>75</v>
      </c>
    </row>
    <row r="642" spans="2:3">
      <c r="B642" s="80" t="s">
        <v>62</v>
      </c>
    </row>
    <row r="644" spans="2:3">
      <c r="C644" s="80" t="s">
        <v>63</v>
      </c>
    </row>
    <row r="663" spans="2:2">
      <c r="B663" s="80" t="s">
        <v>64</v>
      </c>
    </row>
    <row r="664" spans="2:2">
      <c r="B664" s="80" t="s">
        <v>65</v>
      </c>
    </row>
    <row r="666" spans="2:2">
      <c r="B666" s="80" t="s">
        <v>78</v>
      </c>
    </row>
    <row r="668" spans="2:2">
      <c r="B668" s="80" t="s">
        <v>71</v>
      </c>
    </row>
    <row r="670" spans="2:2">
      <c r="B670" s="80" t="s">
        <v>83</v>
      </c>
    </row>
    <row r="680" spans="2:2">
      <c r="B680" s="80" t="s">
        <v>84</v>
      </c>
    </row>
    <row r="681" spans="2:2">
      <c r="B681" s="80"/>
    </row>
    <row r="695" spans="1:3" s="171" customFormat="1"/>
    <row r="698" spans="1:3">
      <c r="A698" s="173" t="s">
        <v>89</v>
      </c>
      <c r="B698" s="172"/>
      <c r="C698" s="172"/>
    </row>
    <row r="700" spans="1:3">
      <c r="B700" s="141" t="s">
        <v>56</v>
      </c>
    </row>
    <row r="704" spans="1:3">
      <c r="B704" s="80" t="s">
        <v>90</v>
      </c>
    </row>
    <row r="710" spans="2:3">
      <c r="B710" s="141" t="s">
        <v>91</v>
      </c>
    </row>
    <row r="715" spans="2:3">
      <c r="B715" s="80" t="s">
        <v>59</v>
      </c>
    </row>
    <row r="717" spans="2:3">
      <c r="C717" s="80" t="s">
        <v>60</v>
      </c>
    </row>
    <row r="729" spans="2:2">
      <c r="B729" s="80" t="s">
        <v>75</v>
      </c>
    </row>
    <row r="754" spans="2:8">
      <c r="B754" s="80" t="s">
        <v>62</v>
      </c>
    </row>
    <row r="756" spans="2:8">
      <c r="C756" s="80" t="s">
        <v>63</v>
      </c>
    </row>
    <row r="768" spans="2:8">
      <c r="H768" s="80"/>
    </row>
    <row r="774" spans="2:2">
      <c r="B774" s="80" t="s">
        <v>64</v>
      </c>
    </row>
    <row r="775" spans="2:2">
      <c r="B775" s="80" t="s">
        <v>65</v>
      </c>
    </row>
    <row r="777" spans="2:2">
      <c r="B777" s="80" t="s">
        <v>78</v>
      </c>
    </row>
    <row r="779" spans="2:2">
      <c r="B779" s="80" t="s">
        <v>71</v>
      </c>
    </row>
    <row r="782" spans="2:2">
      <c r="B782" s="80"/>
    </row>
    <row r="789" spans="1:3">
      <c r="B789" s="141" t="s">
        <v>92</v>
      </c>
    </row>
    <row r="791" spans="1:3">
      <c r="B791" s="80" t="s">
        <v>93</v>
      </c>
    </row>
    <row r="793" spans="1:3" s="171" customFormat="1"/>
    <row r="796" spans="1:3">
      <c r="A796" s="173" t="s">
        <v>94</v>
      </c>
      <c r="B796" s="172"/>
      <c r="C796" s="172"/>
    </row>
    <row r="798" spans="1:3">
      <c r="B798" s="141" t="s">
        <v>56</v>
      </c>
    </row>
    <row r="802" spans="2:3">
      <c r="B802" s="80" t="s">
        <v>95</v>
      </c>
    </row>
    <row r="808" spans="2:3">
      <c r="B808" s="141" t="s">
        <v>96</v>
      </c>
    </row>
    <row r="813" spans="2:3">
      <c r="B813" s="80" t="s">
        <v>59</v>
      </c>
    </row>
    <row r="815" spans="2:3">
      <c r="C815" s="80" t="s">
        <v>60</v>
      </c>
    </row>
    <row r="828" spans="2:2">
      <c r="B828" s="80" t="s">
        <v>75</v>
      </c>
    </row>
    <row r="852" spans="2:3">
      <c r="B852" s="80" t="s">
        <v>62</v>
      </c>
    </row>
    <row r="854" spans="2:3">
      <c r="C854" s="80" t="s">
        <v>63</v>
      </c>
    </row>
    <row r="871" spans="2:2">
      <c r="B871" s="80" t="s">
        <v>97</v>
      </c>
    </row>
    <row r="884" spans="2:2">
      <c r="B884" s="80" t="s">
        <v>98</v>
      </c>
    </row>
    <row r="916" s="171" customFormat="1"/>
  </sheetData>
  <hyperlinks>
    <hyperlink ref="C5" location="Procedure!A20" display="Share_Cost_Mkt Query" xr:uid="{00000000-0004-0000-0100-000000000000}"/>
    <hyperlink ref="C6" location="Procedure!A187" display="Cash Tab Query" xr:uid="{00000000-0004-0000-0100-000001000000}"/>
    <hyperlink ref="C7" location="Procedure!A330" display="Dividend Receivable" xr:uid="{00000000-0004-0000-0100-000002000000}"/>
    <hyperlink ref="C8" location="Procedure!A456" display="Tax Reclaim Query" xr:uid="{00000000-0004-0000-0100-000003000000}"/>
    <hyperlink ref="C9" location="Procedure!A576" display="Open Trades" xr:uid="{00000000-0004-0000-0100-000004000000}"/>
    <hyperlink ref="C10" location="Procedure!A674" display="Pending FX" xr:uid="{00000000-0004-0000-0100-000005000000}"/>
  </hyperlinks>
  <pageMargins left="0.7" right="0.7" top="0.75" bottom="0.75" header="0.3" footer="0.3"/>
  <pageSetup scale="51" orientation="landscape" r:id="rId1"/>
  <colBreaks count="1" manualBreakCount="1">
    <brk id="14" max="670"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H52"/>
  <sheetViews>
    <sheetView tabSelected="1" zoomScale="70" zoomScaleNormal="70" workbookViewId="0">
      <pane ySplit="10" topLeftCell="A11" activePane="bottomLeft" state="frozen"/>
      <selection activeCell="G22" sqref="G22"/>
      <selection pane="bottomLeft"/>
    </sheetView>
  </sheetViews>
  <sheetFormatPr defaultColWidth="9.28515625" defaultRowHeight="15"/>
  <cols>
    <col min="1" max="1" width="2.7109375" style="22" customWidth="1"/>
    <col min="2" max="2" width="41.7109375" style="22" customWidth="1"/>
    <col min="3" max="3" width="22.7109375" style="22" bestFit="1" customWidth="1"/>
    <col min="4" max="4" width="19.28515625" style="22" customWidth="1"/>
    <col min="5" max="6" width="21.5703125" style="22" customWidth="1"/>
    <col min="7" max="7" width="20.7109375" style="22" customWidth="1"/>
    <col min="8" max="8" width="65.28515625" style="22" customWidth="1"/>
    <col min="9" max="16384" width="9.28515625" style="22"/>
  </cols>
  <sheetData>
    <row r="1" spans="1:8" ht="19.5" customHeight="1">
      <c r="A1" s="182" t="s">
        <v>99</v>
      </c>
      <c r="B1" s="38"/>
      <c r="C1" s="38"/>
      <c r="D1" s="38"/>
      <c r="E1" s="38"/>
      <c r="F1" s="38"/>
      <c r="G1" s="38"/>
      <c r="H1" s="38"/>
    </row>
    <row r="2" spans="1:8" ht="19.5" customHeight="1">
      <c r="A2" s="182" t="s">
        <v>100</v>
      </c>
      <c r="B2" s="38"/>
      <c r="C2" s="38" t="s">
        <v>101</v>
      </c>
      <c r="D2" s="38"/>
      <c r="E2" s="38"/>
      <c r="F2" s="38"/>
      <c r="G2" s="183" t="s">
        <v>102</v>
      </c>
      <c r="H2" s="184" t="s">
        <v>229</v>
      </c>
    </row>
    <row r="3" spans="1:8" ht="19.5" customHeight="1">
      <c r="A3" s="185" t="s">
        <v>103</v>
      </c>
      <c r="B3" s="186"/>
      <c r="C3" s="187">
        <v>43616</v>
      </c>
      <c r="D3" s="38"/>
      <c r="E3" s="38"/>
      <c r="F3" s="38"/>
      <c r="G3" s="183" t="s">
        <v>104</v>
      </c>
      <c r="H3" s="184"/>
    </row>
    <row r="4" spans="1:8" ht="19.5" customHeight="1">
      <c r="A4" s="191" t="s">
        <v>105</v>
      </c>
      <c r="B4" s="188"/>
      <c r="C4" s="188" t="s">
        <v>106</v>
      </c>
      <c r="D4" s="38"/>
      <c r="E4" s="38"/>
      <c r="F4" s="38"/>
      <c r="G4" s="183" t="s">
        <v>107</v>
      </c>
      <c r="H4" s="184"/>
    </row>
    <row r="5" spans="1:8" ht="19.5" customHeight="1">
      <c r="A5" s="38" t="s">
        <v>108</v>
      </c>
      <c r="B5" s="38"/>
      <c r="C5" s="192"/>
      <c r="D5" s="38"/>
      <c r="E5" s="38"/>
      <c r="F5" s="38"/>
      <c r="G5" s="183"/>
      <c r="H5" s="182"/>
    </row>
    <row r="6" spans="1:8" ht="19.5" customHeight="1">
      <c r="D6" s="24"/>
      <c r="G6" s="23"/>
    </row>
    <row r="7" spans="1:8">
      <c r="G7" s="23"/>
      <c r="H7" s="23"/>
    </row>
    <row r="9" spans="1:8" ht="15.75">
      <c r="A9" s="25"/>
      <c r="B9" s="25"/>
      <c r="C9" s="26" t="s">
        <v>109</v>
      </c>
      <c r="D9" s="26" t="s">
        <v>109</v>
      </c>
      <c r="E9" s="26"/>
      <c r="F9" s="26" t="s">
        <v>110</v>
      </c>
      <c r="G9" s="26" t="s">
        <v>111</v>
      </c>
      <c r="H9" s="26" t="s">
        <v>112</v>
      </c>
    </row>
    <row r="10" spans="1:8" ht="15.75">
      <c r="B10" s="25"/>
      <c r="C10" s="26" t="s">
        <v>113</v>
      </c>
      <c r="D10" s="26" t="s">
        <v>112</v>
      </c>
      <c r="E10" s="26" t="s">
        <v>114</v>
      </c>
      <c r="F10" s="26" t="s">
        <v>115</v>
      </c>
      <c r="G10" s="26" t="s">
        <v>116</v>
      </c>
      <c r="H10" s="26" t="s">
        <v>111</v>
      </c>
    </row>
    <row r="11" spans="1:8" ht="15.75">
      <c r="B11" s="25"/>
      <c r="C11" s="25"/>
      <c r="D11" s="25"/>
      <c r="E11" s="25"/>
      <c r="F11" s="25"/>
      <c r="G11" s="25"/>
      <c r="H11" s="25"/>
    </row>
    <row r="12" spans="1:8" ht="15.75">
      <c r="B12" s="5" t="s">
        <v>117</v>
      </c>
      <c r="C12" s="25"/>
      <c r="D12" s="25"/>
      <c r="E12" s="25"/>
      <c r="F12" s="25"/>
      <c r="G12" s="25"/>
      <c r="H12" s="25"/>
    </row>
    <row r="13" spans="1:8" ht="19.5" customHeight="1">
      <c r="A13" s="27" t="s">
        <v>118</v>
      </c>
    </row>
    <row r="14" spans="1:8" ht="15.75">
      <c r="A14" s="28"/>
      <c r="B14" s="28" t="s">
        <v>119</v>
      </c>
      <c r="C14" s="178">
        <f>Cash!C15</f>
        <v>486785.19999999995</v>
      </c>
      <c r="D14" s="178">
        <f>Cash!D15</f>
        <v>486785.19999999995</v>
      </c>
      <c r="E14" s="179">
        <f>C14-D14</f>
        <v>0</v>
      </c>
      <c r="F14" s="29"/>
      <c r="G14" s="30" t="s">
        <v>120</v>
      </c>
      <c r="H14" s="31"/>
    </row>
    <row r="15" spans="1:8" ht="19.5" customHeight="1">
      <c r="C15" s="176"/>
      <c r="D15" s="176"/>
      <c r="E15" s="176"/>
      <c r="F15" s="32"/>
      <c r="H15" s="33"/>
    </row>
    <row r="16" spans="1:8" ht="19.5" customHeight="1">
      <c r="A16" s="34" t="s">
        <v>121</v>
      </c>
      <c r="C16" s="176"/>
      <c r="D16" s="176"/>
      <c r="E16" s="176"/>
      <c r="F16" s="32"/>
      <c r="H16" s="33"/>
    </row>
    <row r="17" spans="1:8" ht="15.75">
      <c r="A17" s="36"/>
      <c r="B17" s="28" t="s">
        <v>122</v>
      </c>
      <c r="C17" s="179">
        <f>Share_Cost_Mkt!D74</f>
        <v>1328054.0520000001</v>
      </c>
      <c r="D17" s="179">
        <f>Share_Cost_Mkt!E74</f>
        <v>1328054</v>
      </c>
      <c r="E17" s="179">
        <f>C17-D17</f>
        <v>5.2000000141561031E-2</v>
      </c>
      <c r="F17" s="29"/>
      <c r="G17" s="30" t="s">
        <v>123</v>
      </c>
      <c r="H17" s="31"/>
    </row>
    <row r="18" spans="1:8" ht="15.75">
      <c r="A18" s="36"/>
      <c r="B18" s="28" t="s">
        <v>124</v>
      </c>
      <c r="C18" s="179">
        <f>Share_Cost_Mkt!H74</f>
        <v>31072197.029999997</v>
      </c>
      <c r="D18" s="179">
        <f>Share_Cost_Mkt!I74</f>
        <v>31203957.659999996</v>
      </c>
      <c r="E18" s="179">
        <f>C18-D18</f>
        <v>-131760.62999999896</v>
      </c>
      <c r="F18" s="29"/>
      <c r="G18" s="30" t="s">
        <v>123</v>
      </c>
      <c r="H18" s="31"/>
    </row>
    <row r="19" spans="1:8" ht="79.900000000000006" customHeight="1">
      <c r="A19" s="36"/>
      <c r="B19" s="28" t="s">
        <v>125</v>
      </c>
      <c r="C19" s="179">
        <f>Share_Cost_Mkt!P74</f>
        <v>33310344.739999998</v>
      </c>
      <c r="D19" s="179">
        <f>Share_Cost_Mkt!Q74</f>
        <v>33308202.939999998</v>
      </c>
      <c r="E19" s="179">
        <f>C19-D19</f>
        <v>2141.8000000007451</v>
      </c>
      <c r="F19" s="29"/>
      <c r="G19" s="30" t="s">
        <v>123</v>
      </c>
      <c r="H19" s="31"/>
    </row>
    <row r="20" spans="1:8" ht="19.5" customHeight="1">
      <c r="C20" s="176"/>
      <c r="D20" s="176"/>
      <c r="E20" s="176"/>
      <c r="F20" s="32"/>
      <c r="G20" s="38"/>
      <c r="H20" s="189"/>
    </row>
    <row r="21" spans="1:8" ht="18.75" customHeight="1">
      <c r="A21" s="34" t="s">
        <v>126</v>
      </c>
      <c r="B21" s="39"/>
      <c r="C21" s="176"/>
      <c r="D21" s="176"/>
      <c r="E21" s="176"/>
      <c r="F21" s="35"/>
      <c r="G21" s="38"/>
      <c r="H21" s="189"/>
    </row>
    <row r="22" spans="1:8" ht="15.75">
      <c r="A22" s="36"/>
      <c r="B22" s="36" t="s">
        <v>127</v>
      </c>
      <c r="C22" s="179">
        <f>SUM(Open_Trades!D31)</f>
        <v>0</v>
      </c>
      <c r="D22" s="179">
        <f>SUM(Open_Trades!E31)</f>
        <v>0</v>
      </c>
      <c r="E22" s="179">
        <f t="shared" ref="E22:E27" si="0">C22-D22</f>
        <v>0</v>
      </c>
      <c r="F22" s="29"/>
      <c r="G22" s="30" t="s">
        <v>21</v>
      </c>
      <c r="H22" s="31"/>
    </row>
    <row r="23" spans="1:8" ht="15.75">
      <c r="A23" s="36"/>
      <c r="B23" s="36" t="s">
        <v>19</v>
      </c>
      <c r="C23" s="179">
        <f>SUM(INT_BNI_SSC)</f>
        <v>356.61</v>
      </c>
      <c r="D23" s="179">
        <f>SUM(INT_BNI_IM)</f>
        <v>356.61</v>
      </c>
      <c r="E23" s="179">
        <f t="shared" si="0"/>
        <v>0</v>
      </c>
      <c r="F23" s="29"/>
      <c r="G23" s="30" t="s">
        <v>19</v>
      </c>
      <c r="H23" s="31"/>
    </row>
    <row r="24" spans="1:8" ht="95.65" customHeight="1">
      <c r="A24" s="36"/>
      <c r="B24" s="36" t="s">
        <v>18</v>
      </c>
      <c r="C24" s="179">
        <f>SUM(Dividends!I61)</f>
        <v>120411.25</v>
      </c>
      <c r="D24" s="179">
        <f>SUM(Dividends!J61)</f>
        <v>120411.25</v>
      </c>
      <c r="E24" s="179">
        <f t="shared" si="0"/>
        <v>0</v>
      </c>
      <c r="F24" s="29"/>
      <c r="G24" s="30" t="s">
        <v>18</v>
      </c>
      <c r="H24" s="31"/>
    </row>
    <row r="25" spans="1:8" ht="15.75">
      <c r="A25" s="36"/>
      <c r="B25" s="36" t="s">
        <v>128</v>
      </c>
      <c r="C25" s="179">
        <f>Tax_Reclaims!J61</f>
        <v>47720.049999999981</v>
      </c>
      <c r="D25" s="179">
        <f>SUM(Tax_Reclaims!M61)</f>
        <v>47720.049999999981</v>
      </c>
      <c r="E25" s="179">
        <f t="shared" si="0"/>
        <v>0</v>
      </c>
      <c r="F25" s="29"/>
      <c r="G25" s="30" t="s">
        <v>20</v>
      </c>
      <c r="H25" s="31"/>
    </row>
    <row r="26" spans="1:8" ht="23.25" customHeight="1">
      <c r="A26" s="36"/>
      <c r="B26" s="28" t="s">
        <v>129</v>
      </c>
      <c r="C26" s="179">
        <f>SUM('Pending_FX '!B24)</f>
        <v>32.270000000000003</v>
      </c>
      <c r="D26" s="179">
        <f>SUM('Pending_FX '!C24)</f>
        <v>32.270000000000003</v>
      </c>
      <c r="E26" s="179">
        <f t="shared" si="0"/>
        <v>0</v>
      </c>
      <c r="F26" s="29"/>
      <c r="G26" s="30" t="s">
        <v>53</v>
      </c>
      <c r="H26" s="31"/>
    </row>
    <row r="27" spans="1:8" ht="15.75">
      <c r="A27" s="36"/>
      <c r="B27" s="36" t="s">
        <v>130</v>
      </c>
      <c r="C27" s="180"/>
      <c r="D27" s="180"/>
      <c r="E27" s="179">
        <f t="shared" si="0"/>
        <v>0</v>
      </c>
      <c r="F27" s="29"/>
      <c r="G27" s="30"/>
      <c r="H27" s="31"/>
    </row>
    <row r="28" spans="1:8" ht="19.5" customHeight="1">
      <c r="B28" s="5" t="s">
        <v>131</v>
      </c>
      <c r="C28" s="176"/>
      <c r="D28" s="176"/>
      <c r="E28" s="176"/>
      <c r="F28" s="32"/>
      <c r="G28" s="38"/>
      <c r="H28" s="190"/>
    </row>
    <row r="29" spans="1:8" ht="18.75" customHeight="1">
      <c r="A29" s="34" t="s">
        <v>132</v>
      </c>
      <c r="C29" s="176"/>
      <c r="D29" s="176"/>
      <c r="E29" s="176"/>
      <c r="F29" s="32"/>
      <c r="G29" s="40"/>
      <c r="H29" s="190"/>
    </row>
    <row r="30" spans="1:8" ht="15.75">
      <c r="A30" s="36"/>
      <c r="B30" s="181" t="s">
        <v>133</v>
      </c>
      <c r="C30" s="179">
        <f>SUM(Open_Trades!D5)</f>
        <v>2008.99</v>
      </c>
      <c r="D30" s="179">
        <f>SUM(Open_Trades!E5)</f>
        <v>2008.99</v>
      </c>
      <c r="E30" s="179">
        <f>C30-D30</f>
        <v>0</v>
      </c>
      <c r="F30" s="29"/>
      <c r="G30" s="30" t="s">
        <v>21</v>
      </c>
      <c r="H30" s="31"/>
    </row>
    <row r="31" spans="1:8" ht="18.75" customHeight="1">
      <c r="A31" s="36"/>
      <c r="B31" s="28" t="s">
        <v>134</v>
      </c>
      <c r="C31" s="179">
        <f>SUM('Pending_FX '!B13)</f>
        <v>63512.909999999996</v>
      </c>
      <c r="D31" s="179">
        <f>SUM('Pending_FX '!C13)</f>
        <v>63512.909999999996</v>
      </c>
      <c r="E31" s="179">
        <f t="shared" ref="E31:E39" si="1">C31-D31</f>
        <v>0</v>
      </c>
      <c r="F31" s="29"/>
      <c r="G31" s="30" t="s">
        <v>53</v>
      </c>
      <c r="H31" s="31"/>
    </row>
    <row r="32" spans="1:8" ht="15.75">
      <c r="A32" s="36"/>
      <c r="B32" s="36" t="s">
        <v>135</v>
      </c>
      <c r="C32" s="180"/>
      <c r="D32" s="180"/>
      <c r="E32" s="179">
        <f>C32-D32</f>
        <v>0</v>
      </c>
      <c r="F32" s="29"/>
      <c r="G32" s="30"/>
      <c r="H32" s="31"/>
    </row>
    <row r="33" spans="1:8" ht="19.5" customHeight="1">
      <c r="A33" s="36"/>
      <c r="B33" s="36"/>
      <c r="C33" s="180"/>
      <c r="D33" s="180"/>
      <c r="E33" s="179">
        <f t="shared" si="1"/>
        <v>0</v>
      </c>
      <c r="F33" s="29"/>
      <c r="G33" s="30"/>
      <c r="H33" s="37"/>
    </row>
    <row r="34" spans="1:8" ht="19.5" customHeight="1">
      <c r="A34" s="34" t="s">
        <v>136</v>
      </c>
      <c r="B34" s="36"/>
      <c r="C34" s="180"/>
      <c r="D34" s="180"/>
      <c r="E34" s="179"/>
      <c r="F34" s="29"/>
      <c r="G34" s="30"/>
      <c r="H34" s="37"/>
    </row>
    <row r="35" spans="1:8" ht="19.5" customHeight="1">
      <c r="A35" s="36"/>
      <c r="B35" s="36" t="s">
        <v>137</v>
      </c>
      <c r="C35" s="180">
        <f>SUM(Dividends!Q61,Tax_Reclaims!L61)</f>
        <v>-143.49000000000007</v>
      </c>
      <c r="D35" s="180">
        <f>SUM(Dividends!R61,Tax_Reclaims!O61)</f>
        <v>-143.49000000000007</v>
      </c>
      <c r="E35" s="179">
        <f t="shared" si="1"/>
        <v>0</v>
      </c>
      <c r="F35" s="29"/>
      <c r="G35" s="30" t="s">
        <v>138</v>
      </c>
      <c r="H35" s="31"/>
    </row>
    <row r="36" spans="1:8" ht="19.5" customHeight="1">
      <c r="A36" s="36"/>
      <c r="B36" s="36" t="s">
        <v>139</v>
      </c>
      <c r="C36" s="180">
        <f>SUM(Open_Trades!L5)</f>
        <v>73.05</v>
      </c>
      <c r="D36" s="180">
        <f>SUM(Open_Trades!M5)</f>
        <v>73.05</v>
      </c>
      <c r="E36" s="179">
        <f t="shared" si="1"/>
        <v>0</v>
      </c>
      <c r="F36" s="29"/>
      <c r="G36" s="30" t="s">
        <v>21</v>
      </c>
      <c r="H36" s="37"/>
    </row>
    <row r="37" spans="1:8" ht="19.5" customHeight="1">
      <c r="A37" s="36"/>
      <c r="B37" s="36" t="s">
        <v>140</v>
      </c>
      <c r="C37" s="180">
        <f>SUM(Open_Trades!L31)</f>
        <v>0</v>
      </c>
      <c r="D37" s="180">
        <f>SUM(Open_Trades!M31)</f>
        <v>0</v>
      </c>
      <c r="E37" s="179">
        <f t="shared" si="1"/>
        <v>0</v>
      </c>
      <c r="F37" s="29"/>
      <c r="G37" s="30" t="s">
        <v>21</v>
      </c>
      <c r="H37" s="37"/>
    </row>
    <row r="38" spans="1:8" ht="19.5" customHeight="1">
      <c r="A38" s="36"/>
      <c r="B38" s="36" t="s">
        <v>141</v>
      </c>
      <c r="C38" s="179">
        <f>'Pending_FX '!D27</f>
        <v>-249.83000000000004</v>
      </c>
      <c r="D38" s="179">
        <f>'Pending_FX '!E27</f>
        <v>-249.83000000000004</v>
      </c>
      <c r="E38" s="179">
        <f t="shared" si="1"/>
        <v>0</v>
      </c>
      <c r="F38" s="29"/>
      <c r="G38" s="30" t="s">
        <v>53</v>
      </c>
      <c r="H38" s="37"/>
    </row>
    <row r="39" spans="1:8" ht="19.5" customHeight="1">
      <c r="A39" s="36"/>
      <c r="B39" s="36" t="s">
        <v>142</v>
      </c>
      <c r="C39" s="179">
        <f>'Pending_FX '!D28</f>
        <v>-0.03</v>
      </c>
      <c r="D39" s="179">
        <f>'Pending_FX '!E28</f>
        <v>-0.03</v>
      </c>
      <c r="E39" s="179">
        <f t="shared" si="1"/>
        <v>0</v>
      </c>
      <c r="F39" s="29"/>
      <c r="G39" s="30" t="s">
        <v>53</v>
      </c>
      <c r="H39" s="37"/>
    </row>
    <row r="40" spans="1:8" ht="19.5" customHeight="1">
      <c r="C40" s="176"/>
      <c r="D40" s="176"/>
      <c r="E40" s="176"/>
      <c r="F40" s="32"/>
      <c r="G40" s="38"/>
      <c r="H40" s="190"/>
    </row>
    <row r="41" spans="1:8" ht="19.5" customHeight="1">
      <c r="A41" s="36"/>
      <c r="B41" s="41" t="s">
        <v>143</v>
      </c>
      <c r="C41" s="239">
        <f>C14+C19+C22+C23+C24+C25+C26+C27-C30-C31+C32+C35+C37+C36+C38+C39</f>
        <v>33899807.919999994</v>
      </c>
      <c r="D41" s="239">
        <f>D14+D19+D22+D23+D24+D25+D26+D27-D30-D31+D32+D35+D37+D36+D38+D39</f>
        <v>33897666.119999997</v>
      </c>
      <c r="E41" s="179">
        <f>C41-D41</f>
        <v>2141.7999999970198</v>
      </c>
      <c r="F41" s="29">
        <f>E41/D41*10000</f>
        <v>0.63184290989677727</v>
      </c>
      <c r="G41" s="30"/>
      <c r="H41" s="37"/>
    </row>
    <row r="42" spans="1:8" ht="20.25" customHeight="1">
      <c r="A42" s="36"/>
      <c r="B42" s="41" t="s">
        <v>144</v>
      </c>
      <c r="C42" s="36"/>
      <c r="D42" s="36"/>
      <c r="E42" s="42">
        <f>IF(ISERROR(E41/C41),0,E41/C41)</f>
        <v>6.3180298987281698E-5</v>
      </c>
      <c r="F42" s="42"/>
      <c r="G42" s="30"/>
      <c r="H42" s="37"/>
    </row>
    <row r="43" spans="1:8">
      <c r="A43" s="43"/>
    </row>
    <row r="44" spans="1:8">
      <c r="A44" s="43"/>
      <c r="C44" s="24"/>
    </row>
    <row r="45" spans="1:8">
      <c r="A45" s="43"/>
      <c r="C45" s="177"/>
      <c r="D45" s="177"/>
    </row>
    <row r="46" spans="1:8">
      <c r="A46" s="43"/>
      <c r="C46" s="176"/>
    </row>
    <row r="48" spans="1:8">
      <c r="C48" s="35"/>
      <c r="D48" s="177"/>
    </row>
    <row r="50" spans="3:3">
      <c r="C50" s="177"/>
    </row>
    <row r="51" spans="3:3">
      <c r="C51" s="177"/>
    </row>
    <row r="52" spans="3:3">
      <c r="C52" s="177"/>
    </row>
  </sheetData>
  <phoneticPr fontId="0" type="noConversion"/>
  <pageMargins left="0.75" right="0.75" top="1" bottom="1" header="0.5" footer="0.5"/>
  <pageSetup scale="48" fitToHeight="600" orientation="landscape" r:id="rId1"/>
  <headerFooter alignWithMargins="0">
    <oddHeader>&amp;A</oddHeader>
  </headerFooter>
  <ignoredErrors>
    <ignoredError sqref="C35 C36:C37 D35 D36:D37"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T76"/>
  <sheetViews>
    <sheetView zoomScale="85" zoomScaleNormal="85" workbookViewId="0">
      <pane xSplit="3" ySplit="2" topLeftCell="D3" activePane="bottomRight" state="frozen"/>
      <selection pane="topRight" activeCell="G22" sqref="G22"/>
      <selection pane="bottomLeft" activeCell="G22" sqref="G22"/>
      <selection pane="bottomRight"/>
    </sheetView>
  </sheetViews>
  <sheetFormatPr defaultColWidth="8.7109375" defaultRowHeight="12.75"/>
  <cols>
    <col min="1" max="1" width="14.28515625" style="9" customWidth="1"/>
    <col min="2" max="2" width="14.28515625" style="254" customWidth="1"/>
    <col min="3" max="3" width="35.7109375" style="9" bestFit="1" customWidth="1"/>
    <col min="4" max="4" width="19" style="193" bestFit="1" customWidth="1"/>
    <col min="5" max="5" width="21.28515625" style="193" bestFit="1" customWidth="1"/>
    <col min="6" max="7" width="20.28515625" style="193" customWidth="1"/>
    <col min="8" max="8" width="17.5703125" style="193" bestFit="1" customWidth="1"/>
    <col min="9" max="9" width="16.28515625" style="193" bestFit="1" customWidth="1"/>
    <col min="10" max="11" width="19.7109375" style="193" customWidth="1"/>
    <col min="12" max="12" width="18.7109375" style="193" customWidth="1"/>
    <col min="13" max="14" width="13.5703125" style="193" customWidth="1"/>
    <col min="15" max="15" width="15.7109375" style="193" customWidth="1"/>
    <col min="16" max="16" width="15.42578125" style="193" bestFit="1" customWidth="1"/>
    <col min="17" max="17" width="15.28515625" style="193" bestFit="1" customWidth="1"/>
    <col min="18" max="18" width="16.28515625" style="193" customWidth="1"/>
    <col min="19" max="19" width="21.28515625" style="66" customWidth="1"/>
    <col min="20" max="20" width="62.5703125" style="44" bestFit="1" customWidth="1"/>
    <col min="21" max="16384" width="8.7109375" style="44"/>
  </cols>
  <sheetData>
    <row r="1" spans="1:20">
      <c r="A1" s="118" t="s">
        <v>145</v>
      </c>
      <c r="B1" s="251"/>
    </row>
    <row r="2" spans="1:20" ht="25.5">
      <c r="A2" s="118" t="s">
        <v>146</v>
      </c>
      <c r="B2" s="251" t="s">
        <v>147</v>
      </c>
      <c r="C2" s="118" t="s">
        <v>148</v>
      </c>
      <c r="D2" s="194" t="s">
        <v>149</v>
      </c>
      <c r="E2" s="195" t="s">
        <v>150</v>
      </c>
      <c r="F2" s="196" t="s">
        <v>114</v>
      </c>
      <c r="G2" s="196" t="s">
        <v>151</v>
      </c>
      <c r="H2" s="197" t="s">
        <v>152</v>
      </c>
      <c r="I2" s="198" t="s">
        <v>153</v>
      </c>
      <c r="J2" s="196" t="s">
        <v>114</v>
      </c>
      <c r="K2" s="196" t="s">
        <v>151</v>
      </c>
      <c r="L2" s="194" t="s">
        <v>154</v>
      </c>
      <c r="M2" s="195" t="s">
        <v>155</v>
      </c>
      <c r="N2" s="196" t="s">
        <v>114</v>
      </c>
      <c r="O2" s="196" t="s">
        <v>151</v>
      </c>
      <c r="P2" s="194" t="s">
        <v>156</v>
      </c>
      <c r="Q2" s="195" t="s">
        <v>157</v>
      </c>
      <c r="R2" s="196" t="s">
        <v>114</v>
      </c>
      <c r="S2" s="196" t="s">
        <v>151</v>
      </c>
      <c r="T2" s="1" t="s">
        <v>158</v>
      </c>
    </row>
    <row r="3" spans="1:20" ht="15">
      <c r="A3" t="str">
        <f>VLOOKUP(LEFT(B3,6)&amp;"*",Sheet1!C:D,1,FALSE)</f>
        <v>4031976</v>
      </c>
      <c r="B3" s="244">
        <v>403197908</v>
      </c>
      <c r="C3" s="243" t="s">
        <v>244</v>
      </c>
      <c r="D3" s="243">
        <v>2175</v>
      </c>
      <c r="E3" s="243">
        <f>VLOOKUP(LEFT(B3,6)&amp;"*",Sheet1!C:D,2,FALSE)</f>
        <v>2175</v>
      </c>
      <c r="F3" s="196">
        <f t="shared" ref="F3:F71" si="0">D3-E3</f>
        <v>0</v>
      </c>
      <c r="G3" s="212">
        <f>ROUND(F3/D3,10)</f>
        <v>0</v>
      </c>
      <c r="H3" s="243">
        <v>442936.32000000001</v>
      </c>
      <c r="I3">
        <f>VLOOKUP(LEFT(B3,6)&amp;"*",Sheet1!C:E,3,FALSE)</f>
        <v>442936.32000000001</v>
      </c>
      <c r="J3" s="196">
        <f t="shared" ref="J3:J71" si="1">H3-I3</f>
        <v>0</v>
      </c>
      <c r="K3" s="212">
        <f>ROUND(J3/H3,10)</f>
        <v>0</v>
      </c>
      <c r="L3" s="243">
        <v>285.49651</v>
      </c>
      <c r="M3" s="243">
        <f>VLOOKUP(LEFT(B3,6)&amp;"*",Sheet1!C:G,5,FALSE)</f>
        <v>285.5</v>
      </c>
      <c r="N3" s="196">
        <f t="shared" ref="N3:N71" si="2">L3-M3</f>
        <v>-3.489999999999327E-3</v>
      </c>
      <c r="O3" s="212">
        <f t="shared" ref="O3:O71" si="3">ROUND(N3/L3,10)</f>
        <v>-1.2224299999999999E-5</v>
      </c>
      <c r="P3" s="243">
        <v>620954.91</v>
      </c>
      <c r="Q3">
        <f>VLOOKUP(LEFT(B3,6)&amp;"*",Sheet1!C:H,6,FALSE)</f>
        <v>620954.91</v>
      </c>
      <c r="R3" s="196">
        <f t="shared" ref="R3:R34" si="4">P3-Q3</f>
        <v>0</v>
      </c>
      <c r="S3" s="212">
        <f>ROUND(R3/P3,10)</f>
        <v>0</v>
      </c>
      <c r="T3" s="1"/>
    </row>
    <row r="4" spans="1:20" ht="15">
      <c r="A4" t="str">
        <f>VLOOKUP(LEFT(B4,6)&amp;"*",Sheet1!C:D,1,FALSE)</f>
        <v>N00985106</v>
      </c>
      <c r="B4" s="244" t="s">
        <v>318</v>
      </c>
      <c r="C4" s="243" t="s">
        <v>281</v>
      </c>
      <c r="D4" s="243">
        <v>7571</v>
      </c>
      <c r="E4" s="243">
        <f>VLOOKUP(LEFT(B4,6)&amp;"*",Sheet1!C:D,2,FALSE)</f>
        <v>7571</v>
      </c>
      <c r="F4" s="196">
        <f t="shared" si="0"/>
        <v>0</v>
      </c>
      <c r="G4" s="212">
        <f t="shared" ref="G4:G74" si="5">ROUND(F4/D4,10)</f>
        <v>0</v>
      </c>
      <c r="H4" s="243">
        <v>374297.12</v>
      </c>
      <c r="I4">
        <f>VLOOKUP(LEFT(B4,6)&amp;"*",Sheet1!C:E,3,FALSE)</f>
        <v>412469.27</v>
      </c>
      <c r="J4" s="196">
        <f t="shared" si="1"/>
        <v>-38172.150000000023</v>
      </c>
      <c r="K4" s="212">
        <f t="shared" ref="K4:K71" si="6">ROUND(J4/H4,10)</f>
        <v>-0.1019835525</v>
      </c>
      <c r="L4" s="243">
        <v>44.82</v>
      </c>
      <c r="M4" s="243">
        <f>VLOOKUP(LEFT(B4,6)&amp;"*",Sheet1!C:G,5,FALSE)</f>
        <v>44.82</v>
      </c>
      <c r="N4" s="196">
        <f t="shared" si="2"/>
        <v>0</v>
      </c>
      <c r="O4" s="212">
        <f t="shared" si="3"/>
        <v>0</v>
      </c>
      <c r="P4" s="243">
        <v>339332.22</v>
      </c>
      <c r="Q4">
        <f>VLOOKUP(LEFT(B4,6)&amp;"*",Sheet1!C:H,6,FALSE)</f>
        <v>339332.22</v>
      </c>
      <c r="R4" s="196">
        <f t="shared" si="4"/>
        <v>0</v>
      </c>
      <c r="S4" s="212">
        <f t="shared" ref="S4:S71" si="7">ROUND(R4/P4,10)</f>
        <v>0</v>
      </c>
      <c r="T4" s="1"/>
    </row>
    <row r="5" spans="1:20" ht="15">
      <c r="A5" t="str">
        <f>VLOOKUP(LEFT(B5,6)&amp;"*",Sheet1!C:D,1,FALSE)</f>
        <v>001317205</v>
      </c>
      <c r="B5" s="244" t="s">
        <v>313</v>
      </c>
      <c r="C5" s="243" t="s">
        <v>289</v>
      </c>
      <c r="D5" s="243">
        <v>26500</v>
      </c>
      <c r="E5" s="243">
        <f>VLOOKUP(LEFT(B5,6)&amp;"*",Sheet1!C:D,2,FALSE)</f>
        <v>26500</v>
      </c>
      <c r="F5" s="196">
        <f t="shared" si="0"/>
        <v>0</v>
      </c>
      <c r="G5" s="212">
        <f t="shared" si="5"/>
        <v>0</v>
      </c>
      <c r="H5" s="243">
        <v>860006.55</v>
      </c>
      <c r="I5">
        <f>VLOOKUP(LEFT(B5,6)&amp;"*",Sheet1!C:E,3,FALSE)</f>
        <v>860006.55</v>
      </c>
      <c r="J5" s="196">
        <f t="shared" si="1"/>
        <v>0</v>
      </c>
      <c r="K5" s="212">
        <f t="shared" si="6"/>
        <v>0</v>
      </c>
      <c r="L5" s="243">
        <v>37.68</v>
      </c>
      <c r="M5" s="243">
        <f>VLOOKUP(LEFT(B5,6)&amp;"*",Sheet1!C:G,5,FALSE)</f>
        <v>37.57</v>
      </c>
      <c r="N5" s="196">
        <f t="shared" si="2"/>
        <v>0.10999999999999943</v>
      </c>
      <c r="O5" s="212">
        <f t="shared" si="3"/>
        <v>2.9193206000000002E-3</v>
      </c>
      <c r="P5" s="243">
        <v>998520</v>
      </c>
      <c r="Q5">
        <f>VLOOKUP(LEFT(B5,6)&amp;"*",Sheet1!C:H,6,FALSE)</f>
        <v>995708.35</v>
      </c>
      <c r="R5" s="196">
        <f t="shared" si="4"/>
        <v>2811.6500000000233</v>
      </c>
      <c r="S5" s="212">
        <f t="shared" si="7"/>
        <v>2.8158174000000001E-3</v>
      </c>
      <c r="T5" s="1"/>
    </row>
    <row r="6" spans="1:20" ht="15">
      <c r="A6" t="str">
        <f>VLOOKUP(LEFT(B6,6)&amp;"*",Sheet1!C:D,1,FALSE)</f>
        <v>BJ2KSG2</v>
      </c>
      <c r="B6" s="244" t="s">
        <v>410</v>
      </c>
      <c r="C6" s="243" t="s">
        <v>231</v>
      </c>
      <c r="D6" s="243">
        <v>3630</v>
      </c>
      <c r="E6" s="243">
        <f>VLOOKUP(LEFT(B6,6)&amp;"*",Sheet1!C:D,2,FALSE)</f>
        <v>3630</v>
      </c>
      <c r="F6" s="196">
        <f t="shared" si="0"/>
        <v>0</v>
      </c>
      <c r="G6" s="212">
        <f t="shared" si="5"/>
        <v>0</v>
      </c>
      <c r="H6" s="243">
        <v>344392.18</v>
      </c>
      <c r="I6">
        <f>VLOOKUP(LEFT(B6,6)&amp;"*",Sheet1!C:E,3,FALSE)</f>
        <v>344371.12</v>
      </c>
      <c r="J6" s="196">
        <f t="shared" si="1"/>
        <v>21.059999999997672</v>
      </c>
      <c r="K6" s="212">
        <f t="shared" si="6"/>
        <v>6.1151199999999998E-5</v>
      </c>
      <c r="L6" s="243">
        <v>84.155724000000006</v>
      </c>
      <c r="M6" s="243">
        <f>VLOOKUP(LEFT(B6,6)&amp;"*",Sheet1!C:G,5,FALSE)</f>
        <v>84.16</v>
      </c>
      <c r="N6" s="196">
        <f t="shared" si="2"/>
        <v>-4.2759999999901765E-3</v>
      </c>
      <c r="O6" s="212">
        <f t="shared" si="3"/>
        <v>-5.0810599999999998E-5</v>
      </c>
      <c r="P6" s="243">
        <v>305485.28000000003</v>
      </c>
      <c r="Q6">
        <f>VLOOKUP(LEFT(B6,6)&amp;"*",Sheet1!C:H,6,FALSE)</f>
        <v>305485.28000000003</v>
      </c>
      <c r="R6" s="196">
        <f t="shared" si="4"/>
        <v>0</v>
      </c>
      <c r="S6" s="212">
        <f t="shared" si="7"/>
        <v>0</v>
      </c>
      <c r="T6" s="1"/>
    </row>
    <row r="7" spans="1:20" ht="15">
      <c r="A7" t="str">
        <f>VLOOKUP(LEFT(B7,6)&amp;"*",Sheet1!C:D,1,FALSE)</f>
        <v>6021500</v>
      </c>
      <c r="B7" s="244">
        <v>602150005</v>
      </c>
      <c r="C7" s="243" t="s">
        <v>249</v>
      </c>
      <c r="D7" s="243">
        <v>29900</v>
      </c>
      <c r="E7" s="243">
        <f>VLOOKUP(LEFT(B7,6)&amp;"*",Sheet1!C:D,2,FALSE)</f>
        <v>29900</v>
      </c>
      <c r="F7" s="196">
        <f t="shared" si="0"/>
        <v>0</v>
      </c>
      <c r="G7" s="212">
        <f t="shared" si="5"/>
        <v>0</v>
      </c>
      <c r="H7" s="243">
        <v>783193.05</v>
      </c>
      <c r="I7">
        <f>VLOOKUP(LEFT(B7,6)&amp;"*",Sheet1!C:E,3,FALSE)</f>
        <v>783193.05</v>
      </c>
      <c r="J7" s="196">
        <f t="shared" si="1"/>
        <v>0</v>
      </c>
      <c r="K7" s="212">
        <f t="shared" si="6"/>
        <v>0</v>
      </c>
      <c r="L7" s="243">
        <v>16.578402000000001</v>
      </c>
      <c r="M7" s="243">
        <f>VLOOKUP(LEFT(B7,6)&amp;"*",Sheet1!C:G,5,FALSE)</f>
        <v>16.579999999999998</v>
      </c>
      <c r="N7" s="196">
        <f t="shared" si="2"/>
        <v>-1.5979999999977679E-3</v>
      </c>
      <c r="O7" s="212">
        <f t="shared" si="3"/>
        <v>-9.6390499999999998E-5</v>
      </c>
      <c r="P7" s="243">
        <v>495694.22</v>
      </c>
      <c r="Q7">
        <f>VLOOKUP(LEFT(B7,6)&amp;"*",Sheet1!C:H,6,FALSE)</f>
        <v>495694.22</v>
      </c>
      <c r="R7" s="196">
        <f t="shared" si="4"/>
        <v>0</v>
      </c>
      <c r="S7" s="212">
        <f t="shared" si="7"/>
        <v>0</v>
      </c>
      <c r="T7" s="1"/>
    </row>
    <row r="8" spans="1:20" ht="15">
      <c r="A8" t="str">
        <f>VLOOKUP(LEFT(B8,6)&amp;"*",Sheet1!C:D,1,FALSE)</f>
        <v>02319V103</v>
      </c>
      <c r="B8" s="244" t="s">
        <v>320</v>
      </c>
      <c r="C8" s="243" t="s">
        <v>292</v>
      </c>
      <c r="D8" s="243">
        <v>62600</v>
      </c>
      <c r="E8" s="243">
        <f>VLOOKUP(LEFT(B8,6)&amp;"*",Sheet1!C:D,2,FALSE)</f>
        <v>62600</v>
      </c>
      <c r="F8" s="196">
        <f t="shared" si="0"/>
        <v>0</v>
      </c>
      <c r="G8" s="212">
        <f t="shared" si="5"/>
        <v>0</v>
      </c>
      <c r="H8" s="243">
        <v>309920.08</v>
      </c>
      <c r="I8">
        <f>VLOOKUP(LEFT(B8,6)&amp;"*",Sheet1!C:E,3,FALSE)</f>
        <v>309920.08</v>
      </c>
      <c r="J8" s="196">
        <f t="shared" si="1"/>
        <v>0</v>
      </c>
      <c r="K8" s="212">
        <f t="shared" si="6"/>
        <v>0</v>
      </c>
      <c r="L8" s="243">
        <v>4.47</v>
      </c>
      <c r="M8" s="243">
        <f>VLOOKUP(LEFT(B8,6)&amp;"*",Sheet1!C:G,5,FALSE)</f>
        <v>4.47</v>
      </c>
      <c r="N8" s="196">
        <f t="shared" si="2"/>
        <v>0</v>
      </c>
      <c r="O8" s="212">
        <f t="shared" si="3"/>
        <v>0</v>
      </c>
      <c r="P8" s="243">
        <v>279822</v>
      </c>
      <c r="Q8">
        <f>VLOOKUP(LEFT(B8,6)&amp;"*",Sheet1!C:H,6,FALSE)</f>
        <v>279822</v>
      </c>
      <c r="R8" s="196">
        <f t="shared" si="4"/>
        <v>0</v>
      </c>
      <c r="S8" s="212">
        <f t="shared" si="7"/>
        <v>0</v>
      </c>
      <c r="T8" s="1"/>
    </row>
    <row r="9" spans="1:20" ht="15">
      <c r="A9" t="str">
        <f>VLOOKUP(LEFT(B9,6)&amp;"*",Sheet1!C:D,1,FALSE)</f>
        <v>6066608</v>
      </c>
      <c r="B9" s="244">
        <v>606660009</v>
      </c>
      <c r="C9" s="243" t="s">
        <v>251</v>
      </c>
      <c r="D9" s="243">
        <v>30567.052</v>
      </c>
      <c r="E9" s="243">
        <f>VLOOKUP(LEFT(B9,6)&amp;"*",Sheet1!C:D,2,FALSE)</f>
        <v>30567</v>
      </c>
      <c r="F9" s="196">
        <f t="shared" si="0"/>
        <v>5.1999999999679858E-2</v>
      </c>
      <c r="G9" s="212">
        <f t="shared" si="5"/>
        <v>1.7011999999999999E-6</v>
      </c>
      <c r="H9" s="243">
        <v>347477.15</v>
      </c>
      <c r="I9">
        <f>VLOOKUP(LEFT(B9,6)&amp;"*",Sheet1!C:E,3,FALSE)</f>
        <v>347477.14</v>
      </c>
      <c r="J9" s="196">
        <f t="shared" si="1"/>
        <v>1.0000000009313226E-2</v>
      </c>
      <c r="K9" s="212">
        <f t="shared" si="6"/>
        <v>2.88E-8</v>
      </c>
      <c r="L9" s="243">
        <v>11.418167</v>
      </c>
      <c r="M9" s="243">
        <f>VLOOKUP(LEFT(B9,6)&amp;"*",Sheet1!C:G,5,FALSE)</f>
        <v>11.42</v>
      </c>
      <c r="N9" s="196">
        <f t="shared" si="2"/>
        <v>-1.8329999999995295E-3</v>
      </c>
      <c r="O9" s="212">
        <f t="shared" si="3"/>
        <v>-1.6053359999999999E-4</v>
      </c>
      <c r="P9" s="243">
        <v>349019.7</v>
      </c>
      <c r="Q9">
        <f>VLOOKUP(LEFT(B9,6)&amp;"*",Sheet1!C:H,6,FALSE)</f>
        <v>349019.7</v>
      </c>
      <c r="R9" s="196">
        <f t="shared" si="4"/>
        <v>0</v>
      </c>
      <c r="S9" s="212">
        <f t="shared" si="7"/>
        <v>0</v>
      </c>
      <c r="T9" s="1"/>
    </row>
    <row r="10" spans="1:20" ht="15">
      <c r="A10" t="str">
        <f>VLOOKUP(LEFT(B10,6)&amp;"*",Sheet1!C:D,1,FALSE)</f>
        <v>02364W105</v>
      </c>
      <c r="B10" s="244" t="s">
        <v>322</v>
      </c>
      <c r="C10" s="243" t="s">
        <v>270</v>
      </c>
      <c r="D10" s="243">
        <v>22241</v>
      </c>
      <c r="E10" s="243">
        <f>VLOOKUP(LEFT(B10,6)&amp;"*",Sheet1!C:D,2,FALSE)</f>
        <v>22241</v>
      </c>
      <c r="F10" s="196">
        <f t="shared" si="0"/>
        <v>0</v>
      </c>
      <c r="G10" s="212">
        <f t="shared" si="5"/>
        <v>0</v>
      </c>
      <c r="H10" s="243">
        <v>335459.75</v>
      </c>
      <c r="I10">
        <f>VLOOKUP(LEFT(B10,6)&amp;"*",Sheet1!C:E,3,FALSE)</f>
        <v>343168.34</v>
      </c>
      <c r="J10" s="196">
        <f t="shared" si="1"/>
        <v>-7708.5900000000256</v>
      </c>
      <c r="K10" s="212">
        <f t="shared" si="6"/>
        <v>-2.29791801E-2</v>
      </c>
      <c r="L10" s="243">
        <v>14.03</v>
      </c>
      <c r="M10" s="243">
        <f>VLOOKUP(LEFT(B10,6)&amp;"*",Sheet1!C:G,5,FALSE)</f>
        <v>14.03</v>
      </c>
      <c r="N10" s="196">
        <f t="shared" si="2"/>
        <v>0</v>
      </c>
      <c r="O10" s="212">
        <f t="shared" si="3"/>
        <v>0</v>
      </c>
      <c r="P10" s="243">
        <v>312041.23</v>
      </c>
      <c r="Q10">
        <f>VLOOKUP(LEFT(B10,6)&amp;"*",Sheet1!C:H,6,FALSE)</f>
        <v>312041.23</v>
      </c>
      <c r="R10" s="196">
        <f t="shared" si="4"/>
        <v>0</v>
      </c>
      <c r="S10" s="212">
        <f t="shared" si="7"/>
        <v>0</v>
      </c>
      <c r="T10" s="1"/>
    </row>
    <row r="11" spans="1:20" ht="15">
      <c r="A11" t="str">
        <f>VLOOKUP(LEFT(B11,6)&amp;"*",Sheet1!C:D,1,FALSE)</f>
        <v>6054603</v>
      </c>
      <c r="B11" s="244">
        <v>605460005</v>
      </c>
      <c r="C11" s="243" t="s">
        <v>250</v>
      </c>
      <c r="D11" s="243">
        <v>30100</v>
      </c>
      <c r="E11" s="243">
        <f>VLOOKUP(LEFT(B11,6)&amp;"*",Sheet1!C:D,2,FALSE)</f>
        <v>30100</v>
      </c>
      <c r="F11" s="196">
        <f t="shared" si="0"/>
        <v>0</v>
      </c>
      <c r="G11" s="212">
        <f t="shared" si="5"/>
        <v>0</v>
      </c>
      <c r="H11" s="243">
        <v>356666.66</v>
      </c>
      <c r="I11">
        <f>VLOOKUP(LEFT(B11,6)&amp;"*",Sheet1!C:E,3,FALSE)</f>
        <v>356666.66</v>
      </c>
      <c r="J11" s="196">
        <f t="shared" si="1"/>
        <v>0</v>
      </c>
      <c r="K11" s="212">
        <f t="shared" si="6"/>
        <v>0</v>
      </c>
      <c r="L11" s="243">
        <v>10.306240000000001</v>
      </c>
      <c r="M11" s="243">
        <f>VLOOKUP(LEFT(B11,6)&amp;"*",Sheet1!C:G,5,FALSE)</f>
        <v>10.31</v>
      </c>
      <c r="N11" s="196">
        <f t="shared" si="2"/>
        <v>-3.7599999999997635E-3</v>
      </c>
      <c r="O11" s="212">
        <f t="shared" si="3"/>
        <v>-3.6482749999999998E-4</v>
      </c>
      <c r="P11" s="243">
        <v>310217.82</v>
      </c>
      <c r="Q11">
        <f>VLOOKUP(LEFT(B11,6)&amp;"*",Sheet1!C:H,6,FALSE)</f>
        <v>310217.82</v>
      </c>
      <c r="R11" s="196">
        <f t="shared" si="4"/>
        <v>0</v>
      </c>
      <c r="S11" s="212">
        <f t="shared" si="7"/>
        <v>0</v>
      </c>
      <c r="T11" s="1"/>
    </row>
    <row r="12" spans="1:20" ht="15">
      <c r="A12" t="str">
        <f>VLOOKUP(LEFT(B12,6)&amp;"*",Sheet1!C:D,1,FALSE)</f>
        <v>N07059210</v>
      </c>
      <c r="B12" s="244" t="s">
        <v>316</v>
      </c>
      <c r="C12" s="243" t="s">
        <v>291</v>
      </c>
      <c r="D12" s="243">
        <v>4500</v>
      </c>
      <c r="E12" s="243">
        <f>VLOOKUP(LEFT(B12,6)&amp;"*",Sheet1!C:D,2,FALSE)</f>
        <v>4500</v>
      </c>
      <c r="F12" s="196">
        <f t="shared" si="0"/>
        <v>0</v>
      </c>
      <c r="G12" s="212">
        <f t="shared" si="5"/>
        <v>0</v>
      </c>
      <c r="H12" s="243">
        <v>687732</v>
      </c>
      <c r="I12">
        <f>VLOOKUP(LEFT(B12,6)&amp;"*",Sheet1!C:E,3,FALSE)</f>
        <v>687732</v>
      </c>
      <c r="J12" s="196">
        <f t="shared" si="1"/>
        <v>0</v>
      </c>
      <c r="K12" s="212">
        <f t="shared" si="6"/>
        <v>0</v>
      </c>
      <c r="L12" s="243">
        <v>188.05</v>
      </c>
      <c r="M12" s="243">
        <f>VLOOKUP(LEFT(B12,6)&amp;"*",Sheet1!C:G,5,FALSE)</f>
        <v>188.05</v>
      </c>
      <c r="N12" s="196">
        <f t="shared" si="2"/>
        <v>0</v>
      </c>
      <c r="O12" s="212">
        <f t="shared" si="3"/>
        <v>0</v>
      </c>
      <c r="P12" s="243">
        <v>846225</v>
      </c>
      <c r="Q12">
        <f>VLOOKUP(LEFT(B12,6)&amp;"*",Sheet1!C:H,6,FALSE)</f>
        <v>846225</v>
      </c>
      <c r="R12" s="196">
        <f t="shared" si="4"/>
        <v>0</v>
      </c>
      <c r="S12" s="212">
        <f t="shared" si="7"/>
        <v>0</v>
      </c>
      <c r="T12" s="1"/>
    </row>
    <row r="13" spans="1:20" ht="15">
      <c r="A13" t="str">
        <f>VLOOKUP(LEFT(B13,6)&amp;"*",Sheet1!C:D,1,FALSE)</f>
        <v>0263494</v>
      </c>
      <c r="B13" s="244" t="s">
        <v>490</v>
      </c>
      <c r="C13" s="243" t="s">
        <v>243</v>
      </c>
      <c r="D13" s="243">
        <v>81779</v>
      </c>
      <c r="E13" s="243">
        <f>VLOOKUP(LEFT(B13,6)&amp;"*",Sheet1!C:D,2,FALSE)</f>
        <v>81779</v>
      </c>
      <c r="F13" s="196">
        <f t="shared" si="0"/>
        <v>0</v>
      </c>
      <c r="G13" s="212">
        <f t="shared" si="5"/>
        <v>0</v>
      </c>
      <c r="H13" s="243">
        <v>653212.6</v>
      </c>
      <c r="I13">
        <f>VLOOKUP(LEFT(B13,6)&amp;"*",Sheet1!C:E,3,FALSE)</f>
        <v>653212.6</v>
      </c>
      <c r="J13" s="196">
        <f t="shared" si="1"/>
        <v>0</v>
      </c>
      <c r="K13" s="212">
        <f t="shared" si="6"/>
        <v>0</v>
      </c>
      <c r="L13" s="243">
        <v>5.7020489999999997</v>
      </c>
      <c r="M13" s="243">
        <f>VLOOKUP(LEFT(B13,6)&amp;"*",Sheet1!C:G,5,FALSE)</f>
        <v>5.7</v>
      </c>
      <c r="N13" s="196">
        <f t="shared" si="2"/>
        <v>2.0489999999995234E-3</v>
      </c>
      <c r="O13" s="212">
        <f t="shared" si="3"/>
        <v>3.593445E-4</v>
      </c>
      <c r="P13" s="243">
        <v>466307.87</v>
      </c>
      <c r="Q13">
        <f>VLOOKUP(LEFT(B13,6)&amp;"*",Sheet1!C:H,6,FALSE)</f>
        <v>466307.87</v>
      </c>
      <c r="R13" s="196">
        <f t="shared" si="4"/>
        <v>0</v>
      </c>
      <c r="S13" s="212">
        <f t="shared" si="7"/>
        <v>0</v>
      </c>
      <c r="T13" s="1"/>
    </row>
    <row r="14" spans="1:20" ht="15">
      <c r="A14" t="str">
        <f>VLOOKUP(LEFT(B14,6)&amp;"*",Sheet1!C:D,1,FALSE)</f>
        <v>7124594</v>
      </c>
      <c r="B14" s="244">
        <v>712459908</v>
      </c>
      <c r="C14" s="243" t="s">
        <v>271</v>
      </c>
      <c r="D14" s="243">
        <v>3146</v>
      </c>
      <c r="E14" s="243">
        <f>VLOOKUP(LEFT(B14,6)&amp;"*",Sheet1!C:D,2,FALSE)</f>
        <v>3146</v>
      </c>
      <c r="F14" s="196">
        <f t="shared" si="0"/>
        <v>0</v>
      </c>
      <c r="G14" s="212">
        <f t="shared" si="5"/>
        <v>0</v>
      </c>
      <c r="H14" s="243">
        <v>470293.67</v>
      </c>
      <c r="I14">
        <f>VLOOKUP(LEFT(B14,6)&amp;"*",Sheet1!C:E,3,FALSE)</f>
        <v>470293.67</v>
      </c>
      <c r="J14" s="196">
        <f t="shared" si="1"/>
        <v>0</v>
      </c>
      <c r="K14" s="212">
        <f t="shared" si="6"/>
        <v>0</v>
      </c>
      <c r="L14" s="243">
        <v>165.631058</v>
      </c>
      <c r="M14" s="243">
        <f>VLOOKUP(LEFT(B14,6)&amp;"*",Sheet1!C:G,5,FALSE)</f>
        <v>165.63</v>
      </c>
      <c r="N14" s="196">
        <f t="shared" si="2"/>
        <v>1.0580000000004475E-3</v>
      </c>
      <c r="O14" s="212">
        <f t="shared" si="3"/>
        <v>6.3876999999999998E-6</v>
      </c>
      <c r="P14" s="243">
        <v>521075.31</v>
      </c>
      <c r="Q14">
        <f>VLOOKUP(LEFT(B14,6)&amp;"*",Sheet1!C:H,6,FALSE)</f>
        <v>521075.31</v>
      </c>
      <c r="R14" s="196">
        <f t="shared" si="4"/>
        <v>0</v>
      </c>
      <c r="S14" s="212">
        <f t="shared" si="7"/>
        <v>0</v>
      </c>
      <c r="T14" s="1"/>
    </row>
    <row r="15" spans="1:20" ht="15">
      <c r="A15" t="str">
        <f>VLOOKUP(LEFT(B15,6)&amp;"*",Sheet1!C:D,1,FALSE)</f>
        <v>05965X109</v>
      </c>
      <c r="B15" s="244" t="s">
        <v>324</v>
      </c>
      <c r="C15" s="243" t="s">
        <v>276</v>
      </c>
      <c r="D15" s="243">
        <v>14300</v>
      </c>
      <c r="E15" s="243">
        <f>VLOOKUP(LEFT(B15,6)&amp;"*",Sheet1!C:D,2,FALSE)</f>
        <v>14300</v>
      </c>
      <c r="F15" s="196">
        <f t="shared" si="0"/>
        <v>0</v>
      </c>
      <c r="G15" s="212">
        <f t="shared" si="5"/>
        <v>0</v>
      </c>
      <c r="H15" s="243">
        <v>397422.48</v>
      </c>
      <c r="I15">
        <f>VLOOKUP(LEFT(B15,6)&amp;"*",Sheet1!C:E,3,FALSE)</f>
        <v>397422.48</v>
      </c>
      <c r="J15" s="196">
        <f t="shared" si="1"/>
        <v>0</v>
      </c>
      <c r="K15" s="212">
        <f t="shared" si="6"/>
        <v>0</v>
      </c>
      <c r="L15" s="243">
        <v>27.95</v>
      </c>
      <c r="M15" s="243">
        <f>VLOOKUP(LEFT(B15,6)&amp;"*",Sheet1!C:G,5,FALSE)</f>
        <v>27.95</v>
      </c>
      <c r="N15" s="196">
        <f t="shared" si="2"/>
        <v>0</v>
      </c>
      <c r="O15" s="212">
        <f t="shared" si="3"/>
        <v>0</v>
      </c>
      <c r="P15" s="243">
        <v>399685</v>
      </c>
      <c r="Q15">
        <f>VLOOKUP(LEFT(B15,6)&amp;"*",Sheet1!C:H,6,FALSE)</f>
        <v>399685</v>
      </c>
      <c r="R15" s="196">
        <f t="shared" si="4"/>
        <v>0</v>
      </c>
      <c r="S15" s="212">
        <f t="shared" si="7"/>
        <v>0</v>
      </c>
      <c r="T15" s="1"/>
    </row>
    <row r="16" spans="1:20" ht="15">
      <c r="A16" t="str">
        <f>VLOOKUP(LEFT(B16,6)&amp;"*",Sheet1!C:D,1,FALSE)</f>
        <v>067901108</v>
      </c>
      <c r="B16" s="244" t="s">
        <v>326</v>
      </c>
      <c r="C16" s="243" t="s">
        <v>264</v>
      </c>
      <c r="D16" s="243">
        <v>28801</v>
      </c>
      <c r="E16" s="243">
        <f>VLOOKUP(LEFT(B16,6)&amp;"*",Sheet1!C:D,2,FALSE)</f>
        <v>28801</v>
      </c>
      <c r="F16" s="196">
        <f t="shared" si="0"/>
        <v>0</v>
      </c>
      <c r="G16" s="212">
        <f t="shared" si="5"/>
        <v>0</v>
      </c>
      <c r="H16" s="243">
        <v>334229.21999999997</v>
      </c>
      <c r="I16">
        <f>VLOOKUP(LEFT(B16,6)&amp;"*",Sheet1!C:E,3,FALSE)</f>
        <v>334222.26</v>
      </c>
      <c r="J16" s="196">
        <f t="shared" si="1"/>
        <v>6.9599999999627471</v>
      </c>
      <c r="K16" s="212">
        <f t="shared" si="6"/>
        <v>2.0823999999999999E-5</v>
      </c>
      <c r="L16" s="243">
        <v>12.42</v>
      </c>
      <c r="M16" s="243">
        <f>VLOOKUP(LEFT(B16,6)&amp;"*",Sheet1!C:G,5,FALSE)</f>
        <v>12.42</v>
      </c>
      <c r="N16" s="196">
        <f t="shared" si="2"/>
        <v>0</v>
      </c>
      <c r="O16" s="212">
        <f t="shared" si="3"/>
        <v>0</v>
      </c>
      <c r="P16" s="243">
        <v>357708.42</v>
      </c>
      <c r="Q16">
        <f>VLOOKUP(LEFT(B16,6)&amp;"*",Sheet1!C:H,6,FALSE)</f>
        <v>357708.42</v>
      </c>
      <c r="R16" s="196">
        <f t="shared" si="4"/>
        <v>0</v>
      </c>
      <c r="S16" s="212">
        <f t="shared" si="7"/>
        <v>0</v>
      </c>
      <c r="T16" s="1"/>
    </row>
    <row r="17" spans="1:20" ht="15">
      <c r="A17" t="str">
        <f>VLOOKUP(LEFT(B17,6)&amp;"*",Sheet1!C:D,1,FALSE)</f>
        <v>B0744B3</v>
      </c>
      <c r="B17" s="244" t="s">
        <v>411</v>
      </c>
      <c r="C17" s="243" t="s">
        <v>279</v>
      </c>
      <c r="D17" s="243">
        <v>19664</v>
      </c>
      <c r="E17" s="243">
        <f>VLOOKUP(LEFT(B17,6)&amp;"*",Sheet1!C:D,2,FALSE)</f>
        <v>19664</v>
      </c>
      <c r="F17" s="196">
        <f t="shared" si="0"/>
        <v>0</v>
      </c>
      <c r="G17" s="212">
        <f t="shared" si="5"/>
        <v>0</v>
      </c>
      <c r="H17" s="243">
        <v>585851.94999999995</v>
      </c>
      <c r="I17">
        <f>VLOOKUP(LEFT(B17,6)&amp;"*",Sheet1!C:E,3,FALSE)</f>
        <v>585851.91</v>
      </c>
      <c r="J17" s="196">
        <f t="shared" si="1"/>
        <v>3.9999999920837581E-2</v>
      </c>
      <c r="K17" s="212">
        <f t="shared" si="6"/>
        <v>6.8299999999999996E-8</v>
      </c>
      <c r="L17" s="243">
        <v>26.657457000000001</v>
      </c>
      <c r="M17" s="243">
        <f>VLOOKUP(LEFT(B17,6)&amp;"*",Sheet1!C:G,5,FALSE)</f>
        <v>26.66</v>
      </c>
      <c r="N17" s="196">
        <f t="shared" si="2"/>
        <v>-2.5429999999992958E-3</v>
      </c>
      <c r="O17" s="212">
        <f t="shared" si="3"/>
        <v>-9.5395400000000005E-5</v>
      </c>
      <c r="P17" s="243">
        <v>524192.24</v>
      </c>
      <c r="Q17">
        <f>VLOOKUP(LEFT(B17,6)&amp;"*",Sheet1!C:H,6,FALSE)</f>
        <v>524192.24</v>
      </c>
      <c r="R17" s="196">
        <f t="shared" si="4"/>
        <v>0</v>
      </c>
      <c r="S17" s="212">
        <f t="shared" si="7"/>
        <v>0</v>
      </c>
      <c r="T17" s="1"/>
    </row>
    <row r="18" spans="1:20" ht="15">
      <c r="A18" t="str">
        <f>VLOOKUP(LEFT(B18,6)&amp;"*",Sheet1!C:D,1,FALSE)</f>
        <v>124765108</v>
      </c>
      <c r="B18" s="244">
        <v>124765108</v>
      </c>
      <c r="C18" s="243" t="s">
        <v>240</v>
      </c>
      <c r="D18" s="243">
        <v>31400</v>
      </c>
      <c r="E18" s="243">
        <f>VLOOKUP(LEFT(B18,6)&amp;"*",Sheet1!C:D,2,FALSE)</f>
        <v>31400</v>
      </c>
      <c r="F18" s="196">
        <f t="shared" si="0"/>
        <v>0</v>
      </c>
      <c r="G18" s="212">
        <f t="shared" si="5"/>
        <v>0</v>
      </c>
      <c r="H18" s="243">
        <v>561500.48</v>
      </c>
      <c r="I18">
        <f>VLOOKUP(LEFT(B18,6)&amp;"*",Sheet1!C:E,3,FALSE)</f>
        <v>561500.48</v>
      </c>
      <c r="J18" s="196">
        <f t="shared" si="1"/>
        <v>0</v>
      </c>
      <c r="K18" s="212">
        <f t="shared" si="6"/>
        <v>0</v>
      </c>
      <c r="L18" s="243">
        <v>25.49</v>
      </c>
      <c r="M18" s="243">
        <f>VLOOKUP(LEFT(B18,6)&amp;"*",Sheet1!C:G,5,FALSE)</f>
        <v>25.49</v>
      </c>
      <c r="N18" s="196">
        <f t="shared" si="2"/>
        <v>0</v>
      </c>
      <c r="O18" s="212">
        <f t="shared" si="3"/>
        <v>0</v>
      </c>
      <c r="P18" s="243">
        <v>800386</v>
      </c>
      <c r="Q18">
        <f>VLOOKUP(LEFT(B18,6)&amp;"*",Sheet1!C:H,6,FALSE)</f>
        <v>800386</v>
      </c>
      <c r="R18" s="196">
        <f t="shared" si="4"/>
        <v>0</v>
      </c>
      <c r="S18" s="212">
        <f t="shared" si="7"/>
        <v>0</v>
      </c>
      <c r="T18" s="1"/>
    </row>
    <row r="19" spans="1:20" ht="15">
      <c r="A19" t="str">
        <f>VLOOKUP(LEFT(B19,6)&amp;"*",Sheet1!C:D,1,FALSE)</f>
        <v>138006309</v>
      </c>
      <c r="B19" s="244">
        <v>138006309</v>
      </c>
      <c r="C19" s="243" t="s">
        <v>265</v>
      </c>
      <c r="D19" s="243">
        <v>10825</v>
      </c>
      <c r="E19" s="243">
        <f>VLOOKUP(LEFT(B19,6)&amp;"*",Sheet1!C:D,2,FALSE)</f>
        <v>10825</v>
      </c>
      <c r="F19" s="196">
        <f t="shared" si="0"/>
        <v>0</v>
      </c>
      <c r="G19" s="212">
        <f t="shared" si="5"/>
        <v>0</v>
      </c>
      <c r="H19" s="243">
        <v>348019.33</v>
      </c>
      <c r="I19">
        <f>VLOOKUP(LEFT(B19,6)&amp;"*",Sheet1!C:E,3,FALSE)</f>
        <v>350816.34</v>
      </c>
      <c r="J19" s="196">
        <f t="shared" si="1"/>
        <v>-2797.0100000000093</v>
      </c>
      <c r="K19" s="212">
        <f t="shared" si="6"/>
        <v>-8.0369385999999998E-3</v>
      </c>
      <c r="L19" s="243">
        <v>28.02</v>
      </c>
      <c r="M19" s="243">
        <f>VLOOKUP(LEFT(B19,6)&amp;"*",Sheet1!C:G,5,FALSE)</f>
        <v>28.02</v>
      </c>
      <c r="N19" s="196">
        <f t="shared" si="2"/>
        <v>0</v>
      </c>
      <c r="O19" s="212">
        <f t="shared" si="3"/>
        <v>0</v>
      </c>
      <c r="P19" s="243">
        <v>303316.5</v>
      </c>
      <c r="Q19">
        <f>VLOOKUP(LEFT(B19,6)&amp;"*",Sheet1!C:H,6,FALSE)</f>
        <v>303316.5</v>
      </c>
      <c r="R19" s="196">
        <f t="shared" si="4"/>
        <v>0</v>
      </c>
      <c r="S19" s="212">
        <f t="shared" si="7"/>
        <v>0</v>
      </c>
      <c r="T19" s="1"/>
    </row>
    <row r="20" spans="1:20" ht="15">
      <c r="A20" t="str">
        <f>VLOOKUP(LEFT(B20,6)&amp;"*",Sheet1!C:D,1,FALSE)</f>
        <v>12532H104</v>
      </c>
      <c r="B20" s="244" t="s">
        <v>328</v>
      </c>
      <c r="C20" s="243" t="s">
        <v>232</v>
      </c>
      <c r="D20" s="243">
        <v>11500</v>
      </c>
      <c r="E20" s="243">
        <f>VLOOKUP(LEFT(B20,6)&amp;"*",Sheet1!C:D,2,FALSE)</f>
        <v>11500</v>
      </c>
      <c r="F20" s="196">
        <f t="shared" si="0"/>
        <v>0</v>
      </c>
      <c r="G20" s="212">
        <f t="shared" si="5"/>
        <v>0</v>
      </c>
      <c r="H20" s="243">
        <v>647302.86</v>
      </c>
      <c r="I20">
        <f>VLOOKUP(LEFT(B20,6)&amp;"*",Sheet1!C:E,3,FALSE)</f>
        <v>647302.86</v>
      </c>
      <c r="J20" s="196">
        <f t="shared" si="1"/>
        <v>0</v>
      </c>
      <c r="K20" s="212">
        <f t="shared" si="6"/>
        <v>0</v>
      </c>
      <c r="L20" s="243">
        <v>72.86</v>
      </c>
      <c r="M20" s="243">
        <f>VLOOKUP(LEFT(B20,6)&amp;"*",Sheet1!C:G,5,FALSE)</f>
        <v>72.86</v>
      </c>
      <c r="N20" s="196">
        <f t="shared" si="2"/>
        <v>0</v>
      </c>
      <c r="O20" s="212">
        <f t="shared" si="3"/>
        <v>0</v>
      </c>
      <c r="P20" s="243">
        <v>837890</v>
      </c>
      <c r="Q20">
        <f>VLOOKUP(LEFT(B20,6)&amp;"*",Sheet1!C:H,6,FALSE)</f>
        <v>837890</v>
      </c>
      <c r="R20" s="196">
        <f t="shared" si="4"/>
        <v>0</v>
      </c>
      <c r="S20" s="212">
        <f t="shared" si="7"/>
        <v>0</v>
      </c>
      <c r="T20" s="1"/>
    </row>
    <row r="21" spans="1:20" ht="15">
      <c r="A21" t="str">
        <f>VLOOKUP(LEFT(B21,6)&amp;"*",Sheet1!C:D,1,FALSE)</f>
        <v>M22465104</v>
      </c>
      <c r="B21" s="244" t="s">
        <v>330</v>
      </c>
      <c r="C21" s="243" t="s">
        <v>263</v>
      </c>
      <c r="D21" s="243">
        <v>6800</v>
      </c>
      <c r="E21" s="243">
        <f>VLOOKUP(LEFT(B21,6)&amp;"*",Sheet1!C:D,2,FALSE)</f>
        <v>6800</v>
      </c>
      <c r="F21" s="196">
        <f t="shared" si="0"/>
        <v>0</v>
      </c>
      <c r="G21" s="212">
        <f t="shared" si="5"/>
        <v>0</v>
      </c>
      <c r="H21" s="243">
        <v>743401.37</v>
      </c>
      <c r="I21">
        <f>VLOOKUP(LEFT(B21,6)&amp;"*",Sheet1!C:E,3,FALSE)</f>
        <v>743401.37</v>
      </c>
      <c r="J21" s="196">
        <f t="shared" si="1"/>
        <v>0</v>
      </c>
      <c r="K21" s="212">
        <f t="shared" si="6"/>
        <v>0</v>
      </c>
      <c r="L21" s="243">
        <v>110.28</v>
      </c>
      <c r="M21" s="243">
        <f>VLOOKUP(LEFT(B21,6)&amp;"*",Sheet1!C:G,5,FALSE)</f>
        <v>110.28</v>
      </c>
      <c r="N21" s="196">
        <f t="shared" si="2"/>
        <v>0</v>
      </c>
      <c r="O21" s="212">
        <f t="shared" si="3"/>
        <v>0</v>
      </c>
      <c r="P21" s="243">
        <v>749904</v>
      </c>
      <c r="Q21">
        <f>VLOOKUP(LEFT(B21,6)&amp;"*",Sheet1!C:H,6,FALSE)</f>
        <v>749904</v>
      </c>
      <c r="R21" s="196">
        <f t="shared" si="4"/>
        <v>0</v>
      </c>
      <c r="S21" s="212">
        <f t="shared" si="7"/>
        <v>0</v>
      </c>
      <c r="T21" s="1"/>
    </row>
    <row r="22" spans="1:20" ht="15">
      <c r="A22" t="str">
        <f>VLOOKUP(LEFT(B22,6)&amp;"*",Sheet1!C:D,1,FALSE)</f>
        <v>7171589</v>
      </c>
      <c r="B22" s="244">
        <v>717158901</v>
      </c>
      <c r="C22" s="243" t="s">
        <v>272</v>
      </c>
      <c r="D22" s="243">
        <v>16931</v>
      </c>
      <c r="E22" s="243">
        <f>VLOOKUP(LEFT(B22,6)&amp;"*",Sheet1!C:D,2,FALSE)</f>
        <v>16931</v>
      </c>
      <c r="F22" s="196">
        <f t="shared" si="0"/>
        <v>0</v>
      </c>
      <c r="G22" s="212">
        <f t="shared" si="5"/>
        <v>0</v>
      </c>
      <c r="H22" s="243">
        <v>234842.52</v>
      </c>
      <c r="I22">
        <f>VLOOKUP(LEFT(B22,6)&amp;"*",Sheet1!C:E,3,FALSE)</f>
        <v>234842.51</v>
      </c>
      <c r="J22" s="196">
        <f t="shared" si="1"/>
        <v>9.9999999802093953E-3</v>
      </c>
      <c r="K22" s="212">
        <f t="shared" si="6"/>
        <v>4.2599999999999998E-8</v>
      </c>
      <c r="L22" s="243">
        <v>11.323755999999999</v>
      </c>
      <c r="M22" s="243">
        <f>VLOOKUP(LEFT(B22,6)&amp;"*",Sheet1!C:G,5,FALSE)</f>
        <v>11.32</v>
      </c>
      <c r="N22" s="196">
        <f t="shared" si="2"/>
        <v>3.7559999999992044E-3</v>
      </c>
      <c r="O22" s="212">
        <f t="shared" si="3"/>
        <v>3.316921E-4</v>
      </c>
      <c r="P22" s="243">
        <v>191722.51</v>
      </c>
      <c r="Q22">
        <f>VLOOKUP(LEFT(B22,6)&amp;"*",Sheet1!C:H,6,FALSE)</f>
        <v>191722.51</v>
      </c>
      <c r="R22" s="196">
        <f t="shared" si="4"/>
        <v>0</v>
      </c>
      <c r="S22" s="212">
        <f t="shared" si="7"/>
        <v>0</v>
      </c>
      <c r="T22" s="1"/>
    </row>
    <row r="23" spans="1:20" ht="15">
      <c r="A23" t="str">
        <f>VLOOKUP(LEFT(B23,6)&amp;"*",Sheet1!C:D,1,FALSE)</f>
        <v>6185495</v>
      </c>
      <c r="B23" s="244">
        <v>618549901</v>
      </c>
      <c r="C23" s="243" t="s">
        <v>252</v>
      </c>
      <c r="D23" s="243">
        <v>1694</v>
      </c>
      <c r="E23" s="243">
        <f>VLOOKUP(LEFT(B23,6)&amp;"*",Sheet1!C:D,2,FALSE)</f>
        <v>1694</v>
      </c>
      <c r="F23" s="196">
        <f t="shared" si="0"/>
        <v>0</v>
      </c>
      <c r="G23" s="212">
        <f t="shared" si="5"/>
        <v>0</v>
      </c>
      <c r="H23" s="243">
        <v>162339.54999999999</v>
      </c>
      <c r="I23">
        <f>VLOOKUP(LEFT(B23,6)&amp;"*",Sheet1!C:E,3,FALSE)</f>
        <v>162339.54999999999</v>
      </c>
      <c r="J23" s="196">
        <f t="shared" si="1"/>
        <v>0</v>
      </c>
      <c r="K23" s="212">
        <f t="shared" si="6"/>
        <v>0</v>
      </c>
      <c r="L23" s="243">
        <v>142.37373199999999</v>
      </c>
      <c r="M23" s="243">
        <f>VLOOKUP(LEFT(B23,6)&amp;"*",Sheet1!C:G,5,FALSE)</f>
        <v>142.37</v>
      </c>
      <c r="N23" s="196">
        <f t="shared" si="2"/>
        <v>3.7319999999851916E-3</v>
      </c>
      <c r="O23" s="212">
        <f t="shared" si="3"/>
        <v>2.6212700000000001E-5</v>
      </c>
      <c r="P23" s="243">
        <v>241181.1</v>
      </c>
      <c r="Q23">
        <f>VLOOKUP(LEFT(B23,6)&amp;"*",Sheet1!C:H,6,FALSE)</f>
        <v>241181.1</v>
      </c>
      <c r="R23" s="196">
        <f t="shared" si="4"/>
        <v>0</v>
      </c>
      <c r="S23" s="212">
        <f t="shared" si="7"/>
        <v>0</v>
      </c>
      <c r="T23" s="1"/>
    </row>
    <row r="24" spans="1:20" ht="15">
      <c r="A24" t="str">
        <f>VLOOKUP(LEFT(B24,6)&amp;"*",Sheet1!C:D,1,FALSE)</f>
        <v>5330047</v>
      </c>
      <c r="B24" s="244">
        <v>533004909</v>
      </c>
      <c r="C24" s="243" t="s">
        <v>247</v>
      </c>
      <c r="D24" s="243">
        <v>6569</v>
      </c>
      <c r="E24" s="243">
        <f>VLOOKUP(LEFT(B24,6)&amp;"*",Sheet1!C:D,2,FALSE)</f>
        <v>6569</v>
      </c>
      <c r="F24" s="196">
        <f t="shared" si="0"/>
        <v>0</v>
      </c>
      <c r="G24" s="212">
        <f t="shared" si="5"/>
        <v>0</v>
      </c>
      <c r="H24" s="243">
        <v>707076.57</v>
      </c>
      <c r="I24">
        <f>VLOOKUP(LEFT(B24,6)&amp;"*",Sheet1!C:E,3,FALSE)</f>
        <v>707076.58</v>
      </c>
      <c r="J24" s="196">
        <f t="shared" si="1"/>
        <v>-1.0000000009313226E-2</v>
      </c>
      <c r="K24" s="212">
        <f t="shared" si="6"/>
        <v>-1.4100000000000001E-8</v>
      </c>
      <c r="L24" s="243">
        <v>148.04141799999999</v>
      </c>
      <c r="M24" s="243">
        <f>VLOOKUP(LEFT(B24,6)&amp;"*",Sheet1!C:G,5,FALSE)</f>
        <v>148.04</v>
      </c>
      <c r="N24" s="196">
        <f t="shared" si="2"/>
        <v>1.4180000000010295E-3</v>
      </c>
      <c r="O24" s="212">
        <f t="shared" si="3"/>
        <v>9.5783999999999996E-6</v>
      </c>
      <c r="P24" s="243">
        <v>972484.08</v>
      </c>
      <c r="Q24">
        <f>VLOOKUP(LEFT(B24,6)&amp;"*",Sheet1!C:H,6,FALSE)</f>
        <v>972484.08</v>
      </c>
      <c r="R24" s="196">
        <f t="shared" si="4"/>
        <v>0</v>
      </c>
      <c r="S24" s="212">
        <f t="shared" si="7"/>
        <v>0</v>
      </c>
      <c r="T24" s="1"/>
    </row>
    <row r="25" spans="1:20" ht="15">
      <c r="A25" t="str">
        <f>VLOOKUP(LEFT(B25,6)&amp;"*",Sheet1!C:D,1,FALSE)</f>
        <v>292505104</v>
      </c>
      <c r="B25" s="244">
        <v>292505104</v>
      </c>
      <c r="C25" s="243" t="s">
        <v>273</v>
      </c>
      <c r="D25" s="243">
        <v>58700</v>
      </c>
      <c r="E25" s="243">
        <f>VLOOKUP(LEFT(B25,6)&amp;"*",Sheet1!C:D,2,FALSE)</f>
        <v>58700</v>
      </c>
      <c r="F25" s="196">
        <f t="shared" si="0"/>
        <v>0</v>
      </c>
      <c r="G25" s="212">
        <f t="shared" si="5"/>
        <v>0</v>
      </c>
      <c r="H25" s="243">
        <v>715551.56</v>
      </c>
      <c r="I25">
        <f>VLOOKUP(LEFT(B25,6)&amp;"*",Sheet1!C:E,3,FALSE)</f>
        <v>715551.56</v>
      </c>
      <c r="J25" s="196">
        <f t="shared" si="1"/>
        <v>0</v>
      </c>
      <c r="K25" s="212">
        <f t="shared" si="6"/>
        <v>0</v>
      </c>
      <c r="L25" s="243">
        <v>5.27</v>
      </c>
      <c r="M25" s="243">
        <f>VLOOKUP(LEFT(B25,6)&amp;"*",Sheet1!C:G,5,FALSE)</f>
        <v>5.27</v>
      </c>
      <c r="N25" s="196">
        <f t="shared" si="2"/>
        <v>0</v>
      </c>
      <c r="O25" s="212">
        <f t="shared" si="3"/>
        <v>0</v>
      </c>
      <c r="P25" s="243">
        <v>309349</v>
      </c>
      <c r="Q25">
        <f>VLOOKUP(LEFT(B25,6)&amp;"*",Sheet1!C:H,6,FALSE)</f>
        <v>309349</v>
      </c>
      <c r="R25" s="196">
        <f t="shared" si="4"/>
        <v>0</v>
      </c>
      <c r="S25" s="212">
        <f t="shared" si="7"/>
        <v>0</v>
      </c>
      <c r="T25" s="1"/>
    </row>
    <row r="26" spans="1:20" ht="15">
      <c r="A26" t="str">
        <f>VLOOKUP(LEFT(B26,6)&amp;"*",Sheet1!C:D,1,FALSE)</f>
        <v>294821608</v>
      </c>
      <c r="B26" s="244">
        <v>294821608</v>
      </c>
      <c r="C26" s="243" t="s">
        <v>277</v>
      </c>
      <c r="D26" s="243">
        <v>90300</v>
      </c>
      <c r="E26" s="243">
        <f>VLOOKUP(LEFT(B26,6)&amp;"*",Sheet1!C:D,2,FALSE)</f>
        <v>90300</v>
      </c>
      <c r="F26" s="196">
        <f t="shared" si="0"/>
        <v>0</v>
      </c>
      <c r="G26" s="212">
        <f t="shared" si="5"/>
        <v>0</v>
      </c>
      <c r="H26" s="243">
        <v>678780.05</v>
      </c>
      <c r="I26">
        <f>VLOOKUP(LEFT(B26,6)&amp;"*",Sheet1!C:E,3,FALSE)</f>
        <v>678780.05</v>
      </c>
      <c r="J26" s="196">
        <f t="shared" si="1"/>
        <v>0</v>
      </c>
      <c r="K26" s="212">
        <f t="shared" si="6"/>
        <v>0</v>
      </c>
      <c r="L26" s="243">
        <v>9.67</v>
      </c>
      <c r="M26" s="243">
        <f>VLOOKUP(LEFT(B26,6)&amp;"*",Sheet1!C:G,5,FALSE)</f>
        <v>9.67</v>
      </c>
      <c r="N26" s="196">
        <f t="shared" si="2"/>
        <v>0</v>
      </c>
      <c r="O26" s="212">
        <f t="shared" si="3"/>
        <v>0</v>
      </c>
      <c r="P26" s="243">
        <v>873201</v>
      </c>
      <c r="Q26">
        <f>VLOOKUP(LEFT(B26,6)&amp;"*",Sheet1!C:H,6,FALSE)</f>
        <v>873201</v>
      </c>
      <c r="R26" s="196">
        <f t="shared" si="4"/>
        <v>0</v>
      </c>
      <c r="S26" s="212">
        <f t="shared" si="7"/>
        <v>0</v>
      </c>
      <c r="T26" s="1"/>
    </row>
    <row r="27" spans="1:20" ht="15">
      <c r="A27" t="str">
        <f>VLOOKUP(LEFT(B27,6)&amp;"*",Sheet1!C:D,1,FALSE)</f>
        <v>N3167Y103</v>
      </c>
      <c r="B27" s="244" t="s">
        <v>335</v>
      </c>
      <c r="C27" s="243" t="s">
        <v>296</v>
      </c>
      <c r="D27" s="243">
        <v>6400</v>
      </c>
      <c r="E27" s="243">
        <f>VLOOKUP(LEFT(B27,6)&amp;"*",Sheet1!C:D,2,FALSE)</f>
        <v>6400</v>
      </c>
      <c r="F27" s="196">
        <f t="shared" si="0"/>
        <v>0</v>
      </c>
      <c r="G27" s="212">
        <f t="shared" si="5"/>
        <v>0</v>
      </c>
      <c r="H27" s="243">
        <v>464829</v>
      </c>
      <c r="I27">
        <f>VLOOKUP(LEFT(B27,6)&amp;"*",Sheet1!C:E,3,FALSE)</f>
        <v>464829</v>
      </c>
      <c r="J27" s="196">
        <f t="shared" si="1"/>
        <v>0</v>
      </c>
      <c r="K27" s="212">
        <f t="shared" si="6"/>
        <v>0</v>
      </c>
      <c r="L27" s="243">
        <v>143.02000000000001</v>
      </c>
      <c r="M27" s="243">
        <f>VLOOKUP(LEFT(B27,6)&amp;"*",Sheet1!C:G,5,FALSE)</f>
        <v>143.02000000000001</v>
      </c>
      <c r="N27" s="196">
        <f t="shared" si="2"/>
        <v>0</v>
      </c>
      <c r="O27" s="212">
        <f t="shared" si="3"/>
        <v>0</v>
      </c>
      <c r="P27" s="243">
        <v>915328</v>
      </c>
      <c r="Q27">
        <f>VLOOKUP(LEFT(B27,6)&amp;"*",Sheet1!C:H,6,FALSE)</f>
        <v>915328</v>
      </c>
      <c r="R27" s="196">
        <f t="shared" si="4"/>
        <v>0</v>
      </c>
      <c r="S27" s="212">
        <f t="shared" si="7"/>
        <v>0</v>
      </c>
      <c r="T27" s="1"/>
    </row>
    <row r="28" spans="1:20" ht="15">
      <c r="A28" t="str">
        <f>VLOOKUP(LEFT(B28,6)&amp;"*",Sheet1!C:D,1,FALSE)</f>
        <v>398438408</v>
      </c>
      <c r="B28" s="244">
        <v>398438408</v>
      </c>
      <c r="C28" s="243" t="s">
        <v>290</v>
      </c>
      <c r="D28" s="243">
        <v>32700</v>
      </c>
      <c r="E28" s="243">
        <f>VLOOKUP(LEFT(B28,6)&amp;"*",Sheet1!C:D,2,FALSE)</f>
        <v>32700</v>
      </c>
      <c r="F28" s="196">
        <f t="shared" si="0"/>
        <v>0</v>
      </c>
      <c r="G28" s="212">
        <f t="shared" si="5"/>
        <v>0</v>
      </c>
      <c r="H28" s="243">
        <v>671551.45</v>
      </c>
      <c r="I28">
        <f>VLOOKUP(LEFT(B28,6)&amp;"*",Sheet1!C:E,3,FALSE)</f>
        <v>671551.45</v>
      </c>
      <c r="J28" s="196">
        <f t="shared" si="1"/>
        <v>0</v>
      </c>
      <c r="K28" s="212">
        <f t="shared" si="6"/>
        <v>0</v>
      </c>
      <c r="L28" s="243">
        <v>17.59</v>
      </c>
      <c r="M28" s="243">
        <f>VLOOKUP(LEFT(B28,6)&amp;"*",Sheet1!C:G,5,FALSE)</f>
        <v>17.59</v>
      </c>
      <c r="N28" s="196">
        <f t="shared" si="2"/>
        <v>0</v>
      </c>
      <c r="O28" s="212">
        <f t="shared" si="3"/>
        <v>0</v>
      </c>
      <c r="P28" s="243">
        <v>575193</v>
      </c>
      <c r="Q28">
        <f>VLOOKUP(LEFT(B28,6)&amp;"*",Sheet1!C:H,6,FALSE)</f>
        <v>575193</v>
      </c>
      <c r="R28" s="196">
        <f t="shared" si="4"/>
        <v>0</v>
      </c>
      <c r="S28" s="212">
        <f t="shared" si="7"/>
        <v>0</v>
      </c>
      <c r="T28" s="1"/>
    </row>
    <row r="29" spans="1:20" ht="15">
      <c r="A29" t="str">
        <f>VLOOKUP(LEFT(B29,6)&amp;"*",Sheet1!C:D,1,FALSE)</f>
        <v>45104G104</v>
      </c>
      <c r="B29" s="244" t="s">
        <v>464</v>
      </c>
      <c r="C29" s="243" t="s">
        <v>491</v>
      </c>
      <c r="D29" s="243">
        <v>22800</v>
      </c>
      <c r="E29" s="243">
        <f>VLOOKUP(LEFT(B29,6)&amp;"*",Sheet1!C:D,2,FALSE)</f>
        <v>22800</v>
      </c>
      <c r="F29" s="196">
        <f t="shared" si="0"/>
        <v>0</v>
      </c>
      <c r="G29" s="212">
        <f t="shared" si="5"/>
        <v>0</v>
      </c>
      <c r="H29" s="243">
        <v>259826.52</v>
      </c>
      <c r="I29">
        <f>VLOOKUP(LEFT(B29,6)&amp;"*",Sheet1!C:E,3,FALSE)</f>
        <v>259826.52</v>
      </c>
      <c r="J29" s="196">
        <f t="shared" si="1"/>
        <v>0</v>
      </c>
      <c r="K29" s="212">
        <f t="shared" si="6"/>
        <v>0</v>
      </c>
      <c r="L29" s="243">
        <v>12</v>
      </c>
      <c r="M29" s="243">
        <f>VLOOKUP(LEFT(B29,6)&amp;"*",Sheet1!C:G,5,FALSE)</f>
        <v>12</v>
      </c>
      <c r="N29" s="196">
        <f t="shared" si="2"/>
        <v>0</v>
      </c>
      <c r="O29" s="212">
        <f t="shared" si="3"/>
        <v>0</v>
      </c>
      <c r="P29" s="243">
        <v>273600</v>
      </c>
      <c r="Q29">
        <f>VLOOKUP(LEFT(B29,6)&amp;"*",Sheet1!C:H,6,FALSE)</f>
        <v>273600</v>
      </c>
      <c r="R29" s="196">
        <f t="shared" si="4"/>
        <v>0</v>
      </c>
      <c r="S29" s="212">
        <f t="shared" si="7"/>
        <v>0</v>
      </c>
      <c r="T29" s="1"/>
    </row>
    <row r="30" spans="1:20" ht="15">
      <c r="A30" t="str">
        <f>VLOOKUP(LEFT(B30,6)&amp;"*",Sheet1!C:D,1,FALSE)</f>
        <v>5889505</v>
      </c>
      <c r="B30" s="244">
        <v>588950907</v>
      </c>
      <c r="C30" s="243" t="s">
        <v>259</v>
      </c>
      <c r="D30" s="243">
        <v>24398</v>
      </c>
      <c r="E30" s="243">
        <f>VLOOKUP(LEFT(B30,6)&amp;"*",Sheet1!C:D,2,FALSE)</f>
        <v>24398</v>
      </c>
      <c r="F30" s="196">
        <f t="shared" si="0"/>
        <v>0</v>
      </c>
      <c r="G30" s="212">
        <f t="shared" si="5"/>
        <v>0</v>
      </c>
      <c r="H30" s="243">
        <v>488975.04</v>
      </c>
      <c r="I30">
        <f>VLOOKUP(LEFT(B30,6)&amp;"*",Sheet1!C:E,3,FALSE)</f>
        <v>488975.04</v>
      </c>
      <c r="J30" s="196">
        <f t="shared" si="1"/>
        <v>0</v>
      </c>
      <c r="K30" s="212">
        <f t="shared" si="6"/>
        <v>0</v>
      </c>
      <c r="L30" s="243">
        <v>17.923207999999999</v>
      </c>
      <c r="M30" s="243">
        <f>VLOOKUP(LEFT(B30,6)&amp;"*",Sheet1!C:G,5,FALSE)</f>
        <v>17.920000000000002</v>
      </c>
      <c r="N30" s="196">
        <f t="shared" si="2"/>
        <v>3.2079999999972131E-3</v>
      </c>
      <c r="O30" s="212">
        <f t="shared" si="3"/>
        <v>1.789858E-4</v>
      </c>
      <c r="P30" s="243">
        <v>437290.42</v>
      </c>
      <c r="Q30">
        <f>VLOOKUP(LEFT(B30,6)&amp;"*",Sheet1!C:H,6,FALSE)</f>
        <v>437290.43</v>
      </c>
      <c r="R30" s="196">
        <f t="shared" si="4"/>
        <v>-1.0000000009313226E-2</v>
      </c>
      <c r="S30" s="212">
        <f t="shared" si="7"/>
        <v>-2.29E-8</v>
      </c>
      <c r="T30" s="1"/>
    </row>
    <row r="31" spans="1:20" ht="15">
      <c r="A31" t="str">
        <f>VLOOKUP(LEFT(B31,6)&amp;"*",Sheet1!C:D,1,FALSE)</f>
        <v>45857P806</v>
      </c>
      <c r="B31" s="244" t="s">
        <v>338</v>
      </c>
      <c r="C31" s="243" t="s">
        <v>230</v>
      </c>
      <c r="D31" s="243">
        <v>15191</v>
      </c>
      <c r="E31" s="243">
        <f>VLOOKUP(LEFT(B31,6)&amp;"*",Sheet1!C:D,2,FALSE)</f>
        <v>15191</v>
      </c>
      <c r="F31" s="196">
        <f t="shared" si="0"/>
        <v>0</v>
      </c>
      <c r="G31" s="212">
        <f t="shared" si="5"/>
        <v>0</v>
      </c>
      <c r="H31" s="243">
        <v>885612.82</v>
      </c>
      <c r="I31">
        <f>VLOOKUP(LEFT(B31,6)&amp;"*",Sheet1!C:E,3,FALSE)</f>
        <v>885587.83</v>
      </c>
      <c r="J31" s="196">
        <f t="shared" si="1"/>
        <v>24.989999999990687</v>
      </c>
      <c r="K31" s="212">
        <f t="shared" si="6"/>
        <v>2.8217699999999999E-5</v>
      </c>
      <c r="L31" s="243">
        <v>65.16</v>
      </c>
      <c r="M31" s="243">
        <f>VLOOKUP(LEFT(B31,6)&amp;"*",Sheet1!C:G,5,FALSE)</f>
        <v>65.16</v>
      </c>
      <c r="N31" s="196">
        <f t="shared" si="2"/>
        <v>0</v>
      </c>
      <c r="O31" s="212">
        <f t="shared" si="3"/>
        <v>0</v>
      </c>
      <c r="P31" s="243">
        <v>989845.56</v>
      </c>
      <c r="Q31">
        <f>VLOOKUP(LEFT(B31,6)&amp;"*",Sheet1!C:H,6,FALSE)</f>
        <v>989845.56</v>
      </c>
      <c r="R31" s="196">
        <f t="shared" si="4"/>
        <v>0</v>
      </c>
      <c r="S31" s="212">
        <f t="shared" si="7"/>
        <v>0</v>
      </c>
      <c r="T31" s="1"/>
    </row>
    <row r="32" spans="1:20" ht="15">
      <c r="A32" t="str">
        <f>VLOOKUP(LEFT(B32,6)&amp;"*",Sheet1!C:D,1,FALSE)</f>
        <v>B4R2R50</v>
      </c>
      <c r="B32" s="244" t="s">
        <v>417</v>
      </c>
      <c r="C32" s="243" t="s">
        <v>287</v>
      </c>
      <c r="D32" s="243">
        <v>4054</v>
      </c>
      <c r="E32" s="243">
        <f>VLOOKUP(LEFT(B32,6)&amp;"*",Sheet1!C:D,2,FALSE)</f>
        <v>4054</v>
      </c>
      <c r="F32" s="196">
        <f t="shared" si="0"/>
        <v>0</v>
      </c>
      <c r="G32" s="212">
        <f t="shared" si="5"/>
        <v>0</v>
      </c>
      <c r="H32" s="243">
        <v>197003.16</v>
      </c>
      <c r="I32">
        <f>VLOOKUP(LEFT(B32,6)&amp;"*",Sheet1!C:E,3,FALSE)</f>
        <v>197003.16</v>
      </c>
      <c r="J32" s="196">
        <f t="shared" si="1"/>
        <v>0</v>
      </c>
      <c r="K32" s="212">
        <f t="shared" si="6"/>
        <v>0</v>
      </c>
      <c r="L32" s="243">
        <v>39.439279999999997</v>
      </c>
      <c r="M32" s="243">
        <f>VLOOKUP(LEFT(B32,6)&amp;"*",Sheet1!C:G,5,FALSE)</f>
        <v>39.44</v>
      </c>
      <c r="N32" s="196">
        <f t="shared" si="2"/>
        <v>-7.2000000000116415E-4</v>
      </c>
      <c r="O32" s="212">
        <f t="shared" si="3"/>
        <v>-1.8255899999999999E-5</v>
      </c>
      <c r="P32" s="243">
        <v>159886.84</v>
      </c>
      <c r="Q32">
        <f>VLOOKUP(LEFT(B32,6)&amp;"*",Sheet1!C:H,6,FALSE)</f>
        <v>159886.84</v>
      </c>
      <c r="R32" s="196">
        <f t="shared" si="4"/>
        <v>0</v>
      </c>
      <c r="S32" s="212">
        <f t="shared" si="7"/>
        <v>0</v>
      </c>
      <c r="T32" s="1"/>
    </row>
    <row r="33" spans="1:20" ht="15">
      <c r="A33" t="str">
        <f>VLOOKUP(LEFT(B33,6)&amp;"*",Sheet1!C:D,1,FALSE)</f>
        <v>48241A105</v>
      </c>
      <c r="B33" s="244" t="s">
        <v>340</v>
      </c>
      <c r="C33" s="243" t="s">
        <v>286</v>
      </c>
      <c r="D33" s="243">
        <v>4359</v>
      </c>
      <c r="E33" s="243">
        <f>VLOOKUP(LEFT(B33,6)&amp;"*",Sheet1!C:D,2,FALSE)</f>
        <v>4359</v>
      </c>
      <c r="F33" s="196">
        <f t="shared" si="0"/>
        <v>0</v>
      </c>
      <c r="G33" s="212">
        <f t="shared" si="5"/>
        <v>0</v>
      </c>
      <c r="H33" s="243">
        <v>209621.76000000001</v>
      </c>
      <c r="I33">
        <f>VLOOKUP(LEFT(B33,6)&amp;"*",Sheet1!C:E,3,FALSE)</f>
        <v>216325.64</v>
      </c>
      <c r="J33" s="196">
        <f t="shared" si="1"/>
        <v>-6703.8800000000047</v>
      </c>
      <c r="K33" s="212">
        <f t="shared" si="6"/>
        <v>-3.1980840199999999E-2</v>
      </c>
      <c r="L33" s="243">
        <v>36.92</v>
      </c>
      <c r="M33" s="243">
        <f>VLOOKUP(LEFT(B33,6)&amp;"*",Sheet1!C:G,5,FALSE)</f>
        <v>36.92</v>
      </c>
      <c r="N33" s="196">
        <f t="shared" si="2"/>
        <v>0</v>
      </c>
      <c r="O33" s="212">
        <f t="shared" si="3"/>
        <v>0</v>
      </c>
      <c r="P33" s="243">
        <v>160934.28</v>
      </c>
      <c r="Q33">
        <f>VLOOKUP(LEFT(B33,6)&amp;"*",Sheet1!C:H,6,FALSE)</f>
        <v>160934.28</v>
      </c>
      <c r="R33" s="196">
        <f t="shared" si="4"/>
        <v>0</v>
      </c>
      <c r="S33" s="212">
        <f t="shared" si="7"/>
        <v>0</v>
      </c>
      <c r="T33" s="1"/>
    </row>
    <row r="34" spans="1:20" ht="15">
      <c r="A34" t="str">
        <f>VLOOKUP(LEFT(B34,6)&amp;"*",Sheet1!C:D,1,FALSE)</f>
        <v>6499260</v>
      </c>
      <c r="B34" s="244">
        <v>649926003</v>
      </c>
      <c r="C34" s="243" t="s">
        <v>253</v>
      </c>
      <c r="D34" s="243">
        <v>4900</v>
      </c>
      <c r="E34" s="243">
        <f>VLOOKUP(LEFT(B34,6)&amp;"*",Sheet1!C:D,2,FALSE)</f>
        <v>4900</v>
      </c>
      <c r="F34" s="196">
        <f t="shared" si="0"/>
        <v>0</v>
      </c>
      <c r="G34" s="212">
        <f t="shared" si="5"/>
        <v>0</v>
      </c>
      <c r="H34" s="243">
        <v>273131.55</v>
      </c>
      <c r="I34">
        <f>VLOOKUP(LEFT(B34,6)&amp;"*",Sheet1!C:E,3,FALSE)</f>
        <v>273131.55</v>
      </c>
      <c r="J34" s="196">
        <f t="shared" si="1"/>
        <v>0</v>
      </c>
      <c r="K34" s="212">
        <f t="shared" si="6"/>
        <v>0</v>
      </c>
      <c r="L34" s="243">
        <v>61.008519</v>
      </c>
      <c r="M34" s="243">
        <f>VLOOKUP(LEFT(B34,6)&amp;"*",Sheet1!C:G,5,FALSE)</f>
        <v>61.01</v>
      </c>
      <c r="N34" s="196">
        <f t="shared" si="2"/>
        <v>-1.4809999999982892E-3</v>
      </c>
      <c r="O34" s="212">
        <f t="shared" si="3"/>
        <v>-2.4275300000000001E-5</v>
      </c>
      <c r="P34" s="243">
        <v>298941.75</v>
      </c>
      <c r="Q34">
        <f>VLOOKUP(LEFT(B34,6)&amp;"*",Sheet1!C:H,6,FALSE)</f>
        <v>298941.75</v>
      </c>
      <c r="R34" s="196">
        <f t="shared" si="4"/>
        <v>0</v>
      </c>
      <c r="S34" s="212">
        <f t="shared" si="7"/>
        <v>0</v>
      </c>
      <c r="T34" s="1"/>
    </row>
    <row r="35" spans="1:20" ht="15">
      <c r="A35" t="str">
        <f>VLOOKUP(LEFT(B35,6)&amp;"*",Sheet1!C:D,1,FALSE)</f>
        <v>53567X101</v>
      </c>
      <c r="B35" s="244" t="s">
        <v>342</v>
      </c>
      <c r="C35" s="243" t="s">
        <v>297</v>
      </c>
      <c r="D35" s="243">
        <v>13500</v>
      </c>
      <c r="E35" s="243">
        <f>VLOOKUP(LEFT(B35,6)&amp;"*",Sheet1!C:D,2,FALSE)</f>
        <v>13500</v>
      </c>
      <c r="F35" s="196">
        <f t="shared" si="0"/>
        <v>0</v>
      </c>
      <c r="G35" s="212">
        <f t="shared" si="5"/>
        <v>0</v>
      </c>
      <c r="H35" s="243">
        <v>501701.04</v>
      </c>
      <c r="I35">
        <f>VLOOKUP(LEFT(B35,6)&amp;"*",Sheet1!C:E,3,FALSE)</f>
        <v>501701.04</v>
      </c>
      <c r="J35" s="196">
        <f t="shared" ref="J35:J67" si="8">H35-I35</f>
        <v>0</v>
      </c>
      <c r="K35" s="212">
        <f t="shared" ref="K35:K67" si="9">ROUND(J35/H35,10)</f>
        <v>0</v>
      </c>
      <c r="L35" s="243">
        <v>29.1</v>
      </c>
      <c r="M35" s="243">
        <f>VLOOKUP(LEFT(B35,6)&amp;"*",Sheet1!C:G,5,FALSE)</f>
        <v>29.1</v>
      </c>
      <c r="N35" s="196">
        <f t="shared" ref="N35:N67" si="10">L35-M35</f>
        <v>0</v>
      </c>
      <c r="O35" s="212">
        <f t="shared" ref="O35:O67" si="11">ROUND(N35/L35,10)</f>
        <v>0</v>
      </c>
      <c r="P35" s="243">
        <v>392850</v>
      </c>
      <c r="Q35">
        <f>VLOOKUP(LEFT(B35,6)&amp;"*",Sheet1!C:H,6,FALSE)</f>
        <v>392850</v>
      </c>
      <c r="R35" s="196">
        <f t="shared" ref="R35:R71" si="12">P35-Q35</f>
        <v>0</v>
      </c>
      <c r="S35" s="212">
        <f t="shared" si="7"/>
        <v>0</v>
      </c>
      <c r="T35" s="1"/>
    </row>
    <row r="36" spans="1:20" ht="15">
      <c r="A36" t="str">
        <f>VLOOKUP(LEFT(B36,6)&amp;"*",Sheet1!C:D,1,FALSE)</f>
        <v>B0SWJX3</v>
      </c>
      <c r="B36" s="244" t="s">
        <v>412</v>
      </c>
      <c r="C36" s="243" t="s">
        <v>280</v>
      </c>
      <c r="D36" s="243">
        <v>9500</v>
      </c>
      <c r="E36" s="243">
        <f>VLOOKUP(LEFT(B36,6)&amp;"*",Sheet1!C:D,2,FALSE)</f>
        <v>9500</v>
      </c>
      <c r="F36" s="196">
        <f t="shared" ref="F36:F67" si="13">D36-E36</f>
        <v>0</v>
      </c>
      <c r="G36" s="212">
        <f t="shared" ref="G36:G67" si="14">ROUND(F36/D36,10)</f>
        <v>0</v>
      </c>
      <c r="H36" s="243">
        <v>559219.54</v>
      </c>
      <c r="I36">
        <f>VLOOKUP(LEFT(B36,6)&amp;"*",Sheet1!C:E,3,FALSE)</f>
        <v>559219.54</v>
      </c>
      <c r="J36" s="196">
        <f t="shared" si="8"/>
        <v>0</v>
      </c>
      <c r="K36" s="212">
        <f t="shared" si="9"/>
        <v>0</v>
      </c>
      <c r="L36" s="243">
        <v>66.599529000000004</v>
      </c>
      <c r="M36" s="243">
        <f>VLOOKUP(LEFT(B36,6)&amp;"*",Sheet1!C:G,5,FALSE)</f>
        <v>66.599999999999994</v>
      </c>
      <c r="N36" s="196">
        <f t="shared" si="10"/>
        <v>-4.7099999999034026E-4</v>
      </c>
      <c r="O36" s="212">
        <f t="shared" si="11"/>
        <v>-7.0720999999999996E-6</v>
      </c>
      <c r="P36" s="243">
        <v>632695.53</v>
      </c>
      <c r="Q36">
        <f>VLOOKUP(LEFT(B36,6)&amp;"*",Sheet1!C:H,6,FALSE)</f>
        <v>632695.53</v>
      </c>
      <c r="R36" s="196">
        <f t="shared" si="12"/>
        <v>0</v>
      </c>
      <c r="S36" s="212">
        <f t="shared" ref="S36:S67" si="15">ROUND(R36/P36,10)</f>
        <v>0</v>
      </c>
      <c r="T36" s="1"/>
    </row>
    <row r="37" spans="1:20" ht="15">
      <c r="A37" t="str">
        <f>VLOOKUP(LEFT(B37,6)&amp;"*",Sheet1!C:D,1,FALSE)</f>
        <v>7333378</v>
      </c>
      <c r="B37" s="244">
        <v>733337901</v>
      </c>
      <c r="C37" s="243" t="s">
        <v>274</v>
      </c>
      <c r="D37" s="243">
        <v>2200</v>
      </c>
      <c r="E37" s="243">
        <f>VLOOKUP(LEFT(B37,6)&amp;"*",Sheet1!C:D,2,FALSE)</f>
        <v>2200</v>
      </c>
      <c r="F37" s="196">
        <f t="shared" si="13"/>
        <v>0</v>
      </c>
      <c r="G37" s="212">
        <f t="shared" si="14"/>
        <v>0</v>
      </c>
      <c r="H37" s="243">
        <v>395017</v>
      </c>
      <c r="I37">
        <f>VLOOKUP(LEFT(B37,6)&amp;"*",Sheet1!C:E,3,FALSE)</f>
        <v>395018.39</v>
      </c>
      <c r="J37" s="196">
        <f t="shared" si="8"/>
        <v>-1.3900000000139698</v>
      </c>
      <c r="K37" s="212">
        <f t="shared" si="9"/>
        <v>-3.5188000000000001E-6</v>
      </c>
      <c r="L37" s="243">
        <v>306.60635300000001</v>
      </c>
      <c r="M37" s="243">
        <f>VLOOKUP(LEFT(B37,6)&amp;"*",Sheet1!C:G,5,FALSE)</f>
        <v>306.61</v>
      </c>
      <c r="N37" s="196">
        <f t="shared" si="10"/>
        <v>-3.647000000000844E-3</v>
      </c>
      <c r="O37" s="212">
        <f t="shared" si="11"/>
        <v>-1.18947E-5</v>
      </c>
      <c r="P37" s="243">
        <v>674533.98</v>
      </c>
      <c r="Q37">
        <f>VLOOKUP(LEFT(B37,6)&amp;"*",Sheet1!C:H,6,FALSE)</f>
        <v>674533.98</v>
      </c>
      <c r="R37" s="196">
        <f t="shared" ref="R37:R67" si="16">P37-Q37</f>
        <v>0</v>
      </c>
      <c r="S37" s="212">
        <f t="shared" si="15"/>
        <v>0</v>
      </c>
      <c r="T37" s="1"/>
    </row>
    <row r="38" spans="1:20" ht="15">
      <c r="A38" t="str">
        <f>VLOOKUP(LEFT(B38,6)&amp;"*",Sheet1!C:D,1,FALSE)</f>
        <v>B28YTC2</v>
      </c>
      <c r="B38" s="244" t="s">
        <v>416</v>
      </c>
      <c r="C38" s="243" t="s">
        <v>285</v>
      </c>
      <c r="D38" s="243">
        <v>2594</v>
      </c>
      <c r="E38" s="243">
        <f>VLOOKUP(LEFT(B38,6)&amp;"*",Sheet1!C:D,2,FALSE)</f>
        <v>2594</v>
      </c>
      <c r="F38" s="196">
        <f t="shared" si="13"/>
        <v>0</v>
      </c>
      <c r="G38" s="212">
        <f t="shared" si="14"/>
        <v>0</v>
      </c>
      <c r="H38" s="243">
        <v>171590.11</v>
      </c>
      <c r="I38">
        <f>VLOOKUP(LEFT(B38,6)&amp;"*",Sheet1!C:E,3,FALSE)</f>
        <v>171590.09</v>
      </c>
      <c r="J38" s="196">
        <f t="shared" si="8"/>
        <v>1.9999999989522621E-2</v>
      </c>
      <c r="K38" s="212">
        <f t="shared" si="9"/>
        <v>1.166E-7</v>
      </c>
      <c r="L38" s="243">
        <v>83.356774999999999</v>
      </c>
      <c r="M38" s="243">
        <f>VLOOKUP(LEFT(B38,6)&amp;"*",Sheet1!C:G,5,FALSE)</f>
        <v>83.36</v>
      </c>
      <c r="N38" s="196">
        <f t="shared" si="10"/>
        <v>-3.2250000000004775E-3</v>
      </c>
      <c r="O38" s="212">
        <f t="shared" si="11"/>
        <v>-3.8689100000000002E-5</v>
      </c>
      <c r="P38" s="243">
        <v>216227.47</v>
      </c>
      <c r="Q38">
        <f>VLOOKUP(LEFT(B38,6)&amp;"*",Sheet1!C:H,6,FALSE)</f>
        <v>216227.47</v>
      </c>
      <c r="R38" s="196">
        <f t="shared" si="16"/>
        <v>0</v>
      </c>
      <c r="S38" s="212">
        <f t="shared" si="15"/>
        <v>0</v>
      </c>
      <c r="T38" s="1"/>
    </row>
    <row r="39" spans="1:20" ht="15">
      <c r="A39" t="str">
        <f>VLOOKUP(LEFT(B39,6)&amp;"*",Sheet1!C:D,1,FALSE)</f>
        <v>6555805</v>
      </c>
      <c r="B39" s="244">
        <v>655580009</v>
      </c>
      <c r="C39" s="243" t="s">
        <v>254</v>
      </c>
      <c r="D39" s="243">
        <v>7600</v>
      </c>
      <c r="E39" s="243">
        <f>VLOOKUP(LEFT(B39,6)&amp;"*",Sheet1!C:D,2,FALSE)</f>
        <v>7600</v>
      </c>
      <c r="F39" s="196">
        <f t="shared" si="13"/>
        <v>0</v>
      </c>
      <c r="G39" s="212">
        <f t="shared" si="14"/>
        <v>0</v>
      </c>
      <c r="H39" s="243">
        <v>302299.82</v>
      </c>
      <c r="I39">
        <f>VLOOKUP(LEFT(B39,6)&amp;"*",Sheet1!C:E,3,FALSE)</f>
        <v>302299.82</v>
      </c>
      <c r="J39" s="196">
        <f t="shared" si="8"/>
        <v>0</v>
      </c>
      <c r="K39" s="212">
        <f t="shared" si="9"/>
        <v>0</v>
      </c>
      <c r="L39" s="243">
        <v>35.090950999999997</v>
      </c>
      <c r="M39" s="243">
        <f>VLOOKUP(LEFT(B39,6)&amp;"*",Sheet1!C:G,5,FALSE)</f>
        <v>35.090000000000003</v>
      </c>
      <c r="N39" s="196">
        <f t="shared" si="10"/>
        <v>9.5099999999348483E-4</v>
      </c>
      <c r="O39" s="212">
        <f t="shared" si="11"/>
        <v>2.7101E-5</v>
      </c>
      <c r="P39" s="243">
        <v>266691.23</v>
      </c>
      <c r="Q39">
        <f>VLOOKUP(LEFT(B39,6)&amp;"*",Sheet1!C:H,6,FALSE)</f>
        <v>266691.23</v>
      </c>
      <c r="R39" s="196">
        <f t="shared" si="16"/>
        <v>0</v>
      </c>
      <c r="S39" s="212">
        <f t="shared" si="15"/>
        <v>0</v>
      </c>
      <c r="T39" s="1"/>
    </row>
    <row r="40" spans="1:20" ht="15">
      <c r="A40" t="str">
        <f>VLOOKUP(LEFT(B40,6)&amp;"*",Sheet1!C:D,1,FALSE)</f>
        <v>4741844</v>
      </c>
      <c r="B40" s="244">
        <v>474184900</v>
      </c>
      <c r="C40" s="243" t="s">
        <v>245</v>
      </c>
      <c r="D40" s="243">
        <v>4638</v>
      </c>
      <c r="E40" s="243">
        <f>VLOOKUP(LEFT(B40,6)&amp;"*",Sheet1!C:D,2,FALSE)</f>
        <v>4638</v>
      </c>
      <c r="F40" s="196">
        <f t="shared" si="13"/>
        <v>0</v>
      </c>
      <c r="G40" s="212">
        <f t="shared" si="14"/>
        <v>0</v>
      </c>
      <c r="H40" s="243">
        <v>497928.6</v>
      </c>
      <c r="I40">
        <f>VLOOKUP(LEFT(B40,6)&amp;"*",Sheet1!C:E,3,FALSE)</f>
        <v>497928.6</v>
      </c>
      <c r="J40" s="196">
        <f t="shared" si="8"/>
        <v>0</v>
      </c>
      <c r="K40" s="212">
        <f t="shared" si="9"/>
        <v>0</v>
      </c>
      <c r="L40" s="243">
        <v>96.346714000000006</v>
      </c>
      <c r="M40" s="243">
        <f>VLOOKUP(LEFT(B40,6)&amp;"*",Sheet1!C:G,5,FALSE)</f>
        <v>96.35</v>
      </c>
      <c r="N40" s="196">
        <f t="shared" si="10"/>
        <v>-3.2859999999885758E-3</v>
      </c>
      <c r="O40" s="212">
        <f t="shared" si="11"/>
        <v>-3.4106000000000002E-5</v>
      </c>
      <c r="P40" s="243">
        <v>446856.06</v>
      </c>
      <c r="Q40">
        <f>VLOOKUP(LEFT(B40,6)&amp;"*",Sheet1!C:H,6,FALSE)</f>
        <v>446856.06</v>
      </c>
      <c r="R40" s="196">
        <f t="shared" si="16"/>
        <v>0</v>
      </c>
      <c r="S40" s="212">
        <f t="shared" si="15"/>
        <v>0</v>
      </c>
      <c r="T40" s="1"/>
    </row>
    <row r="41" spans="1:20" ht="15">
      <c r="A41" t="str">
        <f>VLOOKUP(LEFT(B41,6)&amp;"*",Sheet1!C:D,1,FALSE)</f>
        <v>62548D100</v>
      </c>
      <c r="B41" s="244" t="s">
        <v>344</v>
      </c>
      <c r="C41" s="243" t="s">
        <v>233</v>
      </c>
      <c r="D41" s="243">
        <v>3714</v>
      </c>
      <c r="E41" s="243">
        <f>VLOOKUP(LEFT(B41,6)&amp;"*",Sheet1!C:D,2,FALSE)</f>
        <v>3714</v>
      </c>
      <c r="F41" s="196">
        <f t="shared" si="13"/>
        <v>0</v>
      </c>
      <c r="G41" s="212">
        <f t="shared" si="14"/>
        <v>0</v>
      </c>
      <c r="H41" s="243">
        <v>22100.75</v>
      </c>
      <c r="I41">
        <f>VLOOKUP(LEFT(B41,6)&amp;"*",Sheet1!C:E,3,FALSE)</f>
        <v>14338.64</v>
      </c>
      <c r="J41" s="196">
        <f t="shared" si="8"/>
        <v>7762.1100000000006</v>
      </c>
      <c r="K41" s="212">
        <f t="shared" si="9"/>
        <v>0.35121477779999999</v>
      </c>
      <c r="L41" s="243">
        <v>8.3249999999999993</v>
      </c>
      <c r="M41" s="243">
        <f>VLOOKUP(LEFT(B41,6)&amp;"*",Sheet1!C:G,5,FALSE)</f>
        <v>8.3699999999999992</v>
      </c>
      <c r="N41" s="196">
        <f t="shared" si="10"/>
        <v>-4.4999999999999929E-2</v>
      </c>
      <c r="O41" s="212">
        <f t="shared" si="11"/>
        <v>-5.4054054000000004E-3</v>
      </c>
      <c r="P41" s="243">
        <v>30919.05</v>
      </c>
      <c r="Q41">
        <f>VLOOKUP(LEFT(B41,6)&amp;"*",Sheet1!C:H,6,FALSE)</f>
        <v>31097.32</v>
      </c>
      <c r="R41" s="196">
        <f t="shared" si="16"/>
        <v>-178.27000000000044</v>
      </c>
      <c r="S41" s="212">
        <f t="shared" si="15"/>
        <v>-5.7657011000000003E-3</v>
      </c>
      <c r="T41" s="1"/>
    </row>
    <row r="42" spans="1:20" ht="15">
      <c r="A42" t="str">
        <f>VLOOKUP(LEFT(B42,6)&amp;"*",Sheet1!C:D,1,FALSE)</f>
        <v>631512209</v>
      </c>
      <c r="B42" s="244">
        <v>631512209</v>
      </c>
      <c r="C42" s="243" t="s">
        <v>298</v>
      </c>
      <c r="D42" s="243">
        <v>18570</v>
      </c>
      <c r="E42" s="243">
        <f>VLOOKUP(LEFT(B42,6)&amp;"*",Sheet1!C:D,2,FALSE)</f>
        <v>18570</v>
      </c>
      <c r="F42" s="196">
        <f t="shared" si="13"/>
        <v>0</v>
      </c>
      <c r="G42" s="212">
        <f t="shared" si="14"/>
        <v>0</v>
      </c>
      <c r="H42" s="243">
        <v>733798.28</v>
      </c>
      <c r="I42">
        <f>VLOOKUP(LEFT(B42,6)&amp;"*",Sheet1!C:E,3,FALSE)</f>
        <v>741560.39</v>
      </c>
      <c r="J42" s="196">
        <f t="shared" si="8"/>
        <v>-7762.109999999986</v>
      </c>
      <c r="K42" s="212">
        <f t="shared" si="9"/>
        <v>-1.05779888E-2</v>
      </c>
      <c r="L42" s="243">
        <v>44.97</v>
      </c>
      <c r="M42" s="243">
        <f>VLOOKUP(LEFT(B42,6)&amp;"*",Sheet1!C:G,5,FALSE)</f>
        <v>45</v>
      </c>
      <c r="N42" s="196">
        <f t="shared" si="10"/>
        <v>-3.0000000000001137E-2</v>
      </c>
      <c r="O42" s="212">
        <f t="shared" si="11"/>
        <v>-6.6711139999999999E-4</v>
      </c>
      <c r="P42" s="243">
        <v>835092.9</v>
      </c>
      <c r="Q42">
        <f>VLOOKUP(LEFT(B42,6)&amp;"*",Sheet1!C:H,6,FALSE)</f>
        <v>835694.57</v>
      </c>
      <c r="R42" s="196">
        <f t="shared" si="16"/>
        <v>-601.66999999992549</v>
      </c>
      <c r="S42" s="212">
        <f t="shared" si="15"/>
        <v>-7.2048269999999996E-4</v>
      </c>
      <c r="T42" s="1"/>
    </row>
    <row r="43" spans="1:20" ht="15">
      <c r="A43" t="str">
        <f>VLOOKUP(LEFT(B43,6)&amp;"*",Sheet1!C:D,1,FALSE)</f>
        <v>6640682</v>
      </c>
      <c r="B43" s="244">
        <v>664068004</v>
      </c>
      <c r="C43" s="243" t="s">
        <v>255</v>
      </c>
      <c r="D43" s="243">
        <v>4844</v>
      </c>
      <c r="E43" s="243">
        <f>VLOOKUP(LEFT(B43,6)&amp;"*",Sheet1!C:D,2,FALSE)</f>
        <v>4844</v>
      </c>
      <c r="F43" s="196">
        <f t="shared" si="13"/>
        <v>0</v>
      </c>
      <c r="G43" s="212">
        <f t="shared" si="14"/>
        <v>0</v>
      </c>
      <c r="H43" s="243">
        <v>534560.6</v>
      </c>
      <c r="I43">
        <f>VLOOKUP(LEFT(B43,6)&amp;"*",Sheet1!C:E,3,FALSE)</f>
        <v>554007.82999999996</v>
      </c>
      <c r="J43" s="196">
        <f t="shared" si="8"/>
        <v>-19447.229999999981</v>
      </c>
      <c r="K43" s="212">
        <f t="shared" si="9"/>
        <v>-3.6379841699999999E-2</v>
      </c>
      <c r="L43" s="243">
        <v>125.166935</v>
      </c>
      <c r="M43" s="243">
        <f>VLOOKUP(LEFT(B43,6)&amp;"*",Sheet1!C:G,5,FALSE)</f>
        <v>125.17</v>
      </c>
      <c r="N43" s="196">
        <f t="shared" si="10"/>
        <v>-3.0650000000065347E-3</v>
      </c>
      <c r="O43" s="212">
        <f t="shared" si="11"/>
        <v>-2.4487299999999998E-5</v>
      </c>
      <c r="P43" s="243">
        <v>606308.63</v>
      </c>
      <c r="Q43">
        <f>VLOOKUP(LEFT(B43,6)&amp;"*",Sheet1!C:H,6,FALSE)</f>
        <v>606308.63</v>
      </c>
      <c r="R43" s="196">
        <f t="shared" si="16"/>
        <v>0</v>
      </c>
      <c r="S43" s="212">
        <f t="shared" si="15"/>
        <v>0</v>
      </c>
      <c r="T43" s="1"/>
    </row>
    <row r="44" spans="1:20" ht="15">
      <c r="A44" t="str">
        <f>VLOOKUP(LEFT(B44,6)&amp;"*",Sheet1!C:D,1,FALSE)</f>
        <v>6659428</v>
      </c>
      <c r="B44" s="244">
        <v>665942009</v>
      </c>
      <c r="C44" s="243" t="s">
        <v>256</v>
      </c>
      <c r="D44" s="243">
        <v>11369</v>
      </c>
      <c r="E44" s="243">
        <f>VLOOKUP(LEFT(B44,6)&amp;"*",Sheet1!C:D,2,FALSE)</f>
        <v>11369</v>
      </c>
      <c r="F44" s="196">
        <f t="shared" si="13"/>
        <v>0</v>
      </c>
      <c r="G44" s="212">
        <f t="shared" si="14"/>
        <v>0</v>
      </c>
      <c r="H44" s="243">
        <v>512177.05</v>
      </c>
      <c r="I44">
        <f>VLOOKUP(LEFT(B44,6)&amp;"*",Sheet1!C:E,3,FALSE)</f>
        <v>512177.05</v>
      </c>
      <c r="J44" s="196">
        <f t="shared" si="8"/>
        <v>0</v>
      </c>
      <c r="K44" s="212">
        <f t="shared" si="9"/>
        <v>0</v>
      </c>
      <c r="L44" s="243">
        <v>47.524751999999999</v>
      </c>
      <c r="M44" s="243">
        <f>VLOOKUP(LEFT(B44,6)&amp;"*",Sheet1!C:G,5,FALSE)</f>
        <v>47.52</v>
      </c>
      <c r="N44" s="196">
        <f t="shared" si="10"/>
        <v>4.7519999999963147E-3</v>
      </c>
      <c r="O44" s="212">
        <f t="shared" si="11"/>
        <v>9.9989999999999996E-5</v>
      </c>
      <c r="P44" s="243">
        <v>540308.91</v>
      </c>
      <c r="Q44">
        <f>VLOOKUP(LEFT(B44,6)&amp;"*",Sheet1!C:H,6,FALSE)</f>
        <v>540308.91</v>
      </c>
      <c r="R44" s="196">
        <f t="shared" si="16"/>
        <v>0</v>
      </c>
      <c r="S44" s="212">
        <f t="shared" si="15"/>
        <v>0</v>
      </c>
      <c r="T44" s="1"/>
    </row>
    <row r="45" spans="1:20" ht="15">
      <c r="A45" t="str">
        <f>VLOOKUP(LEFT(B45,6)&amp;"*",Sheet1!C:D,1,FALSE)</f>
        <v>683715106</v>
      </c>
      <c r="B45" s="244">
        <v>683715106</v>
      </c>
      <c r="C45" s="243" t="s">
        <v>242</v>
      </c>
      <c r="D45" s="243">
        <v>15400</v>
      </c>
      <c r="E45" s="243">
        <f>VLOOKUP(LEFT(B45,6)&amp;"*",Sheet1!C:D,2,FALSE)</f>
        <v>15400</v>
      </c>
      <c r="F45" s="196">
        <f t="shared" si="13"/>
        <v>0</v>
      </c>
      <c r="G45" s="212">
        <f t="shared" si="14"/>
        <v>0</v>
      </c>
      <c r="H45" s="243">
        <v>547201.56000000006</v>
      </c>
      <c r="I45">
        <f>VLOOKUP(LEFT(B45,6)&amp;"*",Sheet1!C:E,3,FALSE)</f>
        <v>547201.56000000006</v>
      </c>
      <c r="J45" s="196">
        <f t="shared" si="8"/>
        <v>0</v>
      </c>
      <c r="K45" s="212">
        <f t="shared" si="9"/>
        <v>0</v>
      </c>
      <c r="L45" s="243">
        <v>39.72</v>
      </c>
      <c r="M45" s="243">
        <f>VLOOKUP(LEFT(B45,6)&amp;"*",Sheet1!C:G,5,FALSE)</f>
        <v>39.72</v>
      </c>
      <c r="N45" s="196">
        <f t="shared" si="10"/>
        <v>0</v>
      </c>
      <c r="O45" s="212">
        <f t="shared" si="11"/>
        <v>0</v>
      </c>
      <c r="P45" s="243">
        <v>611688</v>
      </c>
      <c r="Q45">
        <f>VLOOKUP(LEFT(B45,6)&amp;"*",Sheet1!C:H,6,FALSE)</f>
        <v>611688</v>
      </c>
      <c r="R45" s="196">
        <f t="shared" si="16"/>
        <v>0</v>
      </c>
      <c r="S45" s="212">
        <f t="shared" si="15"/>
        <v>0</v>
      </c>
      <c r="T45" s="1"/>
    </row>
    <row r="46" spans="1:20" ht="15">
      <c r="A46" t="str">
        <f>VLOOKUP(LEFT(B46,6)&amp;"*",Sheet1!C:D,1,FALSE)</f>
        <v>6661144</v>
      </c>
      <c r="B46" s="244">
        <v>666114004</v>
      </c>
      <c r="C46" s="243" t="s">
        <v>257</v>
      </c>
      <c r="D46" s="243">
        <v>23000</v>
      </c>
      <c r="E46" s="243">
        <f>VLOOKUP(LEFT(B46,6)&amp;"*",Sheet1!C:D,2,FALSE)</f>
        <v>23000</v>
      </c>
      <c r="F46" s="196">
        <f t="shared" si="13"/>
        <v>0</v>
      </c>
      <c r="G46" s="212">
        <f t="shared" si="14"/>
        <v>0</v>
      </c>
      <c r="H46" s="243">
        <v>365871.12</v>
      </c>
      <c r="I46">
        <f>VLOOKUP(LEFT(B46,6)&amp;"*",Sheet1!C:E,3,FALSE)</f>
        <v>365871.12</v>
      </c>
      <c r="J46" s="196">
        <f t="shared" si="8"/>
        <v>0</v>
      </c>
      <c r="K46" s="212">
        <f t="shared" si="9"/>
        <v>0</v>
      </c>
      <c r="L46" s="243">
        <v>14.137693000000001</v>
      </c>
      <c r="M46" s="243">
        <f>VLOOKUP(LEFT(B46,6)&amp;"*",Sheet1!C:G,5,FALSE)</f>
        <v>14.14</v>
      </c>
      <c r="N46" s="196">
        <f t="shared" si="10"/>
        <v>-2.307000000000059E-3</v>
      </c>
      <c r="O46" s="212">
        <f t="shared" si="11"/>
        <v>-1.6318079999999999E-4</v>
      </c>
      <c r="P46" s="243">
        <v>325166.94</v>
      </c>
      <c r="Q46">
        <f>VLOOKUP(LEFT(B46,6)&amp;"*",Sheet1!C:H,6,FALSE)</f>
        <v>325166.94</v>
      </c>
      <c r="R46" s="196">
        <f t="shared" si="16"/>
        <v>0</v>
      </c>
      <c r="S46" s="212">
        <f t="shared" si="15"/>
        <v>0</v>
      </c>
      <c r="T46" s="1"/>
    </row>
    <row r="47" spans="1:20" ht="15">
      <c r="A47" t="str">
        <f>VLOOKUP(LEFT(B47,6)&amp;"*",Sheet1!C:D,1,FALSE)</f>
        <v>6269861</v>
      </c>
      <c r="B47" s="244">
        <v>626986905</v>
      </c>
      <c r="C47" s="243" t="s">
        <v>239</v>
      </c>
      <c r="D47" s="243">
        <v>3700</v>
      </c>
      <c r="E47" s="243">
        <f>VLOOKUP(LEFT(B47,6)&amp;"*",Sheet1!C:D,2,FALSE)</f>
        <v>3700</v>
      </c>
      <c r="F47" s="196">
        <f t="shared" si="13"/>
        <v>0</v>
      </c>
      <c r="G47" s="212">
        <f t="shared" si="14"/>
        <v>0</v>
      </c>
      <c r="H47" s="243">
        <v>236106</v>
      </c>
      <c r="I47">
        <f>VLOOKUP(LEFT(B47,6)&amp;"*",Sheet1!C:E,3,FALSE)</f>
        <v>236106</v>
      </c>
      <c r="J47" s="196">
        <f t="shared" si="8"/>
        <v>0</v>
      </c>
      <c r="K47" s="212">
        <f t="shared" si="9"/>
        <v>0</v>
      </c>
      <c r="L47" s="243">
        <v>61.892701000000002</v>
      </c>
      <c r="M47" s="243">
        <f>VLOOKUP(LEFT(B47,6)&amp;"*",Sheet1!C:G,5,FALSE)</f>
        <v>61.89</v>
      </c>
      <c r="N47" s="196">
        <f t="shared" si="10"/>
        <v>2.7010000000018408E-3</v>
      </c>
      <c r="O47" s="212">
        <f t="shared" si="11"/>
        <v>4.3640000000000002E-5</v>
      </c>
      <c r="P47" s="243">
        <v>229002.99</v>
      </c>
      <c r="Q47">
        <f>VLOOKUP(LEFT(B47,6)&amp;"*",Sheet1!C:H,6,FALSE)</f>
        <v>229002.99</v>
      </c>
      <c r="R47" s="196">
        <f t="shared" si="16"/>
        <v>0</v>
      </c>
      <c r="S47" s="212">
        <f t="shared" si="15"/>
        <v>0</v>
      </c>
      <c r="T47" s="1"/>
    </row>
    <row r="48" spans="1:20" ht="15">
      <c r="A48" t="str">
        <f>VLOOKUP(LEFT(B48,6)&amp;"*",Sheet1!C:D,1,FALSE)</f>
        <v>705015105</v>
      </c>
      <c r="B48" s="244">
        <v>705015105</v>
      </c>
      <c r="C48" s="243" t="s">
        <v>234</v>
      </c>
      <c r="D48" s="243">
        <v>46000</v>
      </c>
      <c r="E48" s="243">
        <f>VLOOKUP(LEFT(B48,6)&amp;"*",Sheet1!C:D,2,FALSE)</f>
        <v>46000</v>
      </c>
      <c r="F48" s="196">
        <f t="shared" si="13"/>
        <v>0</v>
      </c>
      <c r="G48" s="212">
        <f t="shared" si="14"/>
        <v>0</v>
      </c>
      <c r="H48" s="243">
        <v>532692.30000000005</v>
      </c>
      <c r="I48">
        <f>VLOOKUP(LEFT(B48,6)&amp;"*",Sheet1!C:E,3,FALSE)</f>
        <v>532692.30000000005</v>
      </c>
      <c r="J48" s="196">
        <f t="shared" si="8"/>
        <v>0</v>
      </c>
      <c r="K48" s="212">
        <f t="shared" si="9"/>
        <v>0</v>
      </c>
      <c r="L48" s="243">
        <v>9.93</v>
      </c>
      <c r="M48" s="243">
        <f>VLOOKUP(LEFT(B48,6)&amp;"*",Sheet1!C:G,5,FALSE)</f>
        <v>9.93</v>
      </c>
      <c r="N48" s="196">
        <f t="shared" si="10"/>
        <v>0</v>
      </c>
      <c r="O48" s="212">
        <f t="shared" si="11"/>
        <v>0</v>
      </c>
      <c r="P48" s="243">
        <v>456780</v>
      </c>
      <c r="Q48">
        <f>VLOOKUP(LEFT(B48,6)&amp;"*",Sheet1!C:H,6,FALSE)</f>
        <v>456780</v>
      </c>
      <c r="R48" s="196">
        <f t="shared" si="16"/>
        <v>0</v>
      </c>
      <c r="S48" s="212">
        <f t="shared" si="15"/>
        <v>0</v>
      </c>
      <c r="T48" s="1"/>
    </row>
    <row r="49" spans="1:20" ht="15">
      <c r="A49" t="str">
        <f>VLOOKUP(LEFT(B49,6)&amp;"*",Sheet1!C:D,1,FALSE)</f>
        <v>6229597</v>
      </c>
      <c r="B49" s="244">
        <v>622959906</v>
      </c>
      <c r="C49" s="243" t="s">
        <v>236</v>
      </c>
      <c r="D49" s="243">
        <v>65312</v>
      </c>
      <c r="E49" s="243">
        <f>VLOOKUP(LEFT(B49,6)&amp;"*",Sheet1!C:D,2,FALSE)</f>
        <v>65312</v>
      </c>
      <c r="F49" s="196">
        <f t="shared" si="13"/>
        <v>0</v>
      </c>
      <c r="G49" s="212">
        <f t="shared" si="14"/>
        <v>0</v>
      </c>
      <c r="H49" s="243">
        <v>520489.58</v>
      </c>
      <c r="I49">
        <f>VLOOKUP(LEFT(B49,6)&amp;"*",Sheet1!C:E,3,FALSE)</f>
        <v>520489.58</v>
      </c>
      <c r="J49" s="196">
        <f t="shared" si="8"/>
        <v>0</v>
      </c>
      <c r="K49" s="212">
        <f t="shared" si="9"/>
        <v>0</v>
      </c>
      <c r="L49" s="243">
        <v>10.453602999999999</v>
      </c>
      <c r="M49" s="243">
        <f>VLOOKUP(LEFT(B49,6)&amp;"*",Sheet1!C:G,5,FALSE)</f>
        <v>10.45</v>
      </c>
      <c r="N49" s="196">
        <f t="shared" si="10"/>
        <v>3.6030000000000229E-3</v>
      </c>
      <c r="O49" s="212">
        <f t="shared" si="11"/>
        <v>3.446659E-4</v>
      </c>
      <c r="P49" s="243">
        <v>682745.75</v>
      </c>
      <c r="Q49">
        <f>VLOOKUP(LEFT(B49,6)&amp;"*",Sheet1!C:H,6,FALSE)</f>
        <v>682745.75</v>
      </c>
      <c r="R49" s="196">
        <f t="shared" si="16"/>
        <v>0</v>
      </c>
      <c r="S49" s="212">
        <f t="shared" si="15"/>
        <v>0</v>
      </c>
      <c r="T49" s="1"/>
    </row>
    <row r="50" spans="1:20" ht="15">
      <c r="A50" t="str">
        <f>VLOOKUP(LEFT(B50,6)&amp;"*",Sheet1!C:D,1,FALSE)</f>
        <v>759530108</v>
      </c>
      <c r="B50" s="244">
        <v>759530108</v>
      </c>
      <c r="C50" s="243" t="s">
        <v>295</v>
      </c>
      <c r="D50" s="243">
        <v>36900</v>
      </c>
      <c r="E50" s="243">
        <f>VLOOKUP(LEFT(B50,6)&amp;"*",Sheet1!C:D,2,FALSE)</f>
        <v>36900</v>
      </c>
      <c r="F50" s="196">
        <f t="shared" si="13"/>
        <v>0</v>
      </c>
      <c r="G50" s="212">
        <f t="shared" si="14"/>
        <v>0</v>
      </c>
      <c r="H50" s="243">
        <v>752984.78</v>
      </c>
      <c r="I50">
        <f>VLOOKUP(LEFT(B50,6)&amp;"*",Sheet1!C:E,3,FALSE)</f>
        <v>752984.78</v>
      </c>
      <c r="J50" s="196">
        <f t="shared" si="8"/>
        <v>0</v>
      </c>
      <c r="K50" s="212">
        <f t="shared" si="9"/>
        <v>0</v>
      </c>
      <c r="L50" s="243">
        <v>23.37</v>
      </c>
      <c r="M50" s="243">
        <f>VLOOKUP(LEFT(B50,6)&amp;"*",Sheet1!C:G,5,FALSE)</f>
        <v>23.37</v>
      </c>
      <c r="N50" s="196">
        <f t="shared" si="10"/>
        <v>0</v>
      </c>
      <c r="O50" s="212">
        <f t="shared" si="11"/>
        <v>0</v>
      </c>
      <c r="P50" s="243">
        <v>862353</v>
      </c>
      <c r="Q50">
        <f>VLOOKUP(LEFT(B50,6)&amp;"*",Sheet1!C:H,6,FALSE)</f>
        <v>862353</v>
      </c>
      <c r="R50" s="196">
        <f t="shared" si="16"/>
        <v>0</v>
      </c>
      <c r="S50" s="212">
        <f t="shared" si="15"/>
        <v>0</v>
      </c>
      <c r="T50" s="1"/>
    </row>
    <row r="51" spans="1:20" ht="15">
      <c r="A51" t="str">
        <f>VLOOKUP(LEFT(B51,6)&amp;"*",Sheet1!C:D,1,FALSE)</f>
        <v>803054204</v>
      </c>
      <c r="B51" s="244">
        <v>803054204</v>
      </c>
      <c r="C51" s="243" t="s">
        <v>266</v>
      </c>
      <c r="D51" s="243">
        <v>9600</v>
      </c>
      <c r="E51" s="243">
        <f>VLOOKUP(LEFT(B51,6)&amp;"*",Sheet1!C:D,2,FALSE)</f>
        <v>9600</v>
      </c>
      <c r="F51" s="196">
        <f t="shared" si="13"/>
        <v>0</v>
      </c>
      <c r="G51" s="212">
        <f t="shared" si="14"/>
        <v>0</v>
      </c>
      <c r="H51" s="243">
        <v>1063559.5900000001</v>
      </c>
      <c r="I51">
        <f>VLOOKUP(LEFT(B51,6)&amp;"*",Sheet1!C:E,3,FALSE)</f>
        <v>1063559.5900000001</v>
      </c>
      <c r="J51" s="196">
        <f t="shared" si="8"/>
        <v>0</v>
      </c>
      <c r="K51" s="212">
        <f t="shared" si="9"/>
        <v>0</v>
      </c>
      <c r="L51" s="243">
        <v>123.08</v>
      </c>
      <c r="M51" s="243">
        <f>VLOOKUP(LEFT(B51,6)&amp;"*",Sheet1!C:G,5,FALSE)</f>
        <v>123.08</v>
      </c>
      <c r="N51" s="196">
        <f t="shared" si="10"/>
        <v>0</v>
      </c>
      <c r="O51" s="212">
        <f t="shared" si="11"/>
        <v>0</v>
      </c>
      <c r="P51" s="243">
        <v>1181568</v>
      </c>
      <c r="Q51">
        <f>VLOOKUP(LEFT(B51,6)&amp;"*",Sheet1!C:H,6,FALSE)</f>
        <v>1181568</v>
      </c>
      <c r="R51" s="196">
        <f t="shared" si="16"/>
        <v>0</v>
      </c>
      <c r="S51" s="212">
        <f t="shared" si="15"/>
        <v>0</v>
      </c>
      <c r="T51" s="1"/>
    </row>
    <row r="52" spans="1:20" ht="15">
      <c r="A52" t="str">
        <f>VLOOKUP(LEFT(B52,6)&amp;"*",Sheet1!C:D,1,FALSE)</f>
        <v>6616508</v>
      </c>
      <c r="B52" s="244">
        <v>661650903</v>
      </c>
      <c r="C52" s="243" t="s">
        <v>278</v>
      </c>
      <c r="D52" s="243">
        <v>10546</v>
      </c>
      <c r="E52" s="243">
        <f>VLOOKUP(LEFT(B52,6)&amp;"*",Sheet1!C:D,2,FALSE)</f>
        <v>10546</v>
      </c>
      <c r="F52" s="196">
        <f t="shared" si="13"/>
        <v>0</v>
      </c>
      <c r="G52" s="212">
        <f t="shared" si="14"/>
        <v>0</v>
      </c>
      <c r="H52" s="243">
        <v>192332.1</v>
      </c>
      <c r="I52">
        <f>VLOOKUP(LEFT(B52,6)&amp;"*",Sheet1!C:E,3,FALSE)</f>
        <v>177721.16</v>
      </c>
      <c r="J52" s="196">
        <f t="shared" si="8"/>
        <v>14610.940000000002</v>
      </c>
      <c r="K52" s="212">
        <f t="shared" si="9"/>
        <v>7.5967246200000005E-2</v>
      </c>
      <c r="L52" s="243">
        <v>14.736357</v>
      </c>
      <c r="M52" s="243">
        <f>VLOOKUP(LEFT(B52,6)&amp;"*",Sheet1!C:G,5,FALSE)</f>
        <v>14.74</v>
      </c>
      <c r="N52" s="196">
        <f t="shared" si="10"/>
        <v>-3.6430000000002849E-3</v>
      </c>
      <c r="O52" s="212">
        <f t="shared" si="11"/>
        <v>-2.4721170000000002E-4</v>
      </c>
      <c r="P52" s="243">
        <v>155409.62</v>
      </c>
      <c r="Q52">
        <f>VLOOKUP(LEFT(B52,6)&amp;"*",Sheet1!C:H,6,FALSE)</f>
        <v>155409.62</v>
      </c>
      <c r="R52" s="196">
        <f t="shared" si="16"/>
        <v>0</v>
      </c>
      <c r="S52" s="212">
        <f t="shared" si="15"/>
        <v>0</v>
      </c>
      <c r="T52" s="1"/>
    </row>
    <row r="53" spans="1:20" ht="15">
      <c r="A53" t="str">
        <f>VLOOKUP(LEFT(B53,6)&amp;"*",Sheet1!C:D,1,FALSE)</f>
        <v>82509L107</v>
      </c>
      <c r="B53" s="244" t="s">
        <v>354</v>
      </c>
      <c r="C53" s="243" t="s">
        <v>294</v>
      </c>
      <c r="D53" s="243">
        <v>4100</v>
      </c>
      <c r="E53" s="243">
        <f>VLOOKUP(LEFT(B53,6)&amp;"*",Sheet1!C:D,2,FALSE)</f>
        <v>4100</v>
      </c>
      <c r="F53" s="196">
        <f t="shared" si="13"/>
        <v>0</v>
      </c>
      <c r="G53" s="212">
        <f t="shared" si="14"/>
        <v>0</v>
      </c>
      <c r="H53" s="243">
        <v>593376.65</v>
      </c>
      <c r="I53">
        <f>VLOOKUP(LEFT(B53,6)&amp;"*",Sheet1!C:E,3,FALSE)</f>
        <v>593376.65</v>
      </c>
      <c r="J53" s="196">
        <f t="shared" si="8"/>
        <v>0</v>
      </c>
      <c r="K53" s="212">
        <f t="shared" si="9"/>
        <v>0</v>
      </c>
      <c r="L53" s="243">
        <v>274.89999999999998</v>
      </c>
      <c r="M53" s="243">
        <f>VLOOKUP(LEFT(B53,6)&amp;"*",Sheet1!C:G,5,FALSE)</f>
        <v>274.89999999999998</v>
      </c>
      <c r="N53" s="196">
        <f t="shared" si="10"/>
        <v>0</v>
      </c>
      <c r="O53" s="212">
        <f t="shared" si="11"/>
        <v>0</v>
      </c>
      <c r="P53" s="243">
        <v>1127090</v>
      </c>
      <c r="Q53">
        <f>VLOOKUP(LEFT(B53,6)&amp;"*",Sheet1!C:H,6,FALSE)</f>
        <v>1127090</v>
      </c>
      <c r="R53" s="196">
        <f t="shared" si="16"/>
        <v>0</v>
      </c>
      <c r="S53" s="212">
        <f t="shared" si="15"/>
        <v>0</v>
      </c>
      <c r="T53" s="1"/>
    </row>
    <row r="54" spans="1:20" ht="15">
      <c r="A54" t="str">
        <f>VLOOKUP(LEFT(B54,6)&amp;"*",Sheet1!C:D,1,FALSE)</f>
        <v>78440P108</v>
      </c>
      <c r="B54" s="244" t="s">
        <v>351</v>
      </c>
      <c r="C54" s="243" t="s">
        <v>268</v>
      </c>
      <c r="D54" s="243">
        <v>10900</v>
      </c>
      <c r="E54" s="243">
        <f>VLOOKUP(LEFT(B54,6)&amp;"*",Sheet1!C:D,2,FALSE)</f>
        <v>10900</v>
      </c>
      <c r="F54" s="196">
        <f t="shared" si="13"/>
        <v>0</v>
      </c>
      <c r="G54" s="212">
        <f t="shared" si="14"/>
        <v>0</v>
      </c>
      <c r="H54" s="243">
        <v>277101.75</v>
      </c>
      <c r="I54">
        <f>VLOOKUP(LEFT(B54,6)&amp;"*",Sheet1!C:E,3,FALSE)</f>
        <v>277101.75</v>
      </c>
      <c r="J54" s="196">
        <f t="shared" si="8"/>
        <v>0</v>
      </c>
      <c r="K54" s="212">
        <f t="shared" si="9"/>
        <v>0</v>
      </c>
      <c r="L54" s="243">
        <v>23.23</v>
      </c>
      <c r="M54" s="243">
        <f>VLOOKUP(LEFT(B54,6)&amp;"*",Sheet1!C:G,5,FALSE)</f>
        <v>23.23</v>
      </c>
      <c r="N54" s="196">
        <f t="shared" si="10"/>
        <v>0</v>
      </c>
      <c r="O54" s="212">
        <f t="shared" si="11"/>
        <v>0</v>
      </c>
      <c r="P54" s="243">
        <v>253207</v>
      </c>
      <c r="Q54">
        <f>VLOOKUP(LEFT(B54,6)&amp;"*",Sheet1!C:H,6,FALSE)</f>
        <v>253207</v>
      </c>
      <c r="R54" s="196">
        <f t="shared" si="16"/>
        <v>0</v>
      </c>
      <c r="S54" s="212">
        <f t="shared" si="15"/>
        <v>0</v>
      </c>
      <c r="T54" s="1"/>
    </row>
    <row r="55" spans="1:20" ht="15">
      <c r="A55" t="str">
        <f>VLOOKUP(LEFT(B55,6)&amp;"*",Sheet1!C:D,1,FALSE)</f>
        <v>B1Q3J35</v>
      </c>
      <c r="B55" s="244" t="s">
        <v>414</v>
      </c>
      <c r="C55" s="243" t="s">
        <v>283</v>
      </c>
      <c r="D55" s="243">
        <v>12237</v>
      </c>
      <c r="E55" s="243">
        <f>VLOOKUP(LEFT(B55,6)&amp;"*",Sheet1!C:D,2,FALSE)</f>
        <v>12237</v>
      </c>
      <c r="F55" s="196">
        <f t="shared" si="13"/>
        <v>0</v>
      </c>
      <c r="G55" s="212">
        <f t="shared" si="14"/>
        <v>0</v>
      </c>
      <c r="H55" s="243">
        <v>237984.83</v>
      </c>
      <c r="I55">
        <f>VLOOKUP(LEFT(B55,6)&amp;"*",Sheet1!C:E,3,FALSE)</f>
        <v>237984.83</v>
      </c>
      <c r="J55" s="196">
        <f t="shared" si="8"/>
        <v>0</v>
      </c>
      <c r="K55" s="212">
        <f t="shared" si="9"/>
        <v>0</v>
      </c>
      <c r="L55" s="243">
        <v>15.498256</v>
      </c>
      <c r="M55" s="243">
        <f>VLOOKUP(LEFT(B55,6)&amp;"*",Sheet1!C:G,5,FALSE)</f>
        <v>15.5</v>
      </c>
      <c r="N55" s="196">
        <f t="shared" si="10"/>
        <v>-1.7440000000004119E-3</v>
      </c>
      <c r="O55" s="212">
        <f t="shared" si="11"/>
        <v>-1.1252880000000001E-4</v>
      </c>
      <c r="P55" s="243">
        <v>189652.16</v>
      </c>
      <c r="Q55">
        <f>VLOOKUP(LEFT(B55,6)&amp;"*",Sheet1!C:H,6,FALSE)</f>
        <v>189652.16</v>
      </c>
      <c r="R55" s="196">
        <f t="shared" si="16"/>
        <v>0</v>
      </c>
      <c r="S55" s="212">
        <f t="shared" si="15"/>
        <v>0</v>
      </c>
      <c r="T55" s="1"/>
    </row>
    <row r="56" spans="1:20" ht="15">
      <c r="A56" t="str">
        <f>VLOOKUP(LEFT(B56,6)&amp;"*",Sheet1!C:D,1,FALSE)</f>
        <v>83175M205</v>
      </c>
      <c r="B56" s="244" t="s">
        <v>356</v>
      </c>
      <c r="C56" s="243" t="s">
        <v>269</v>
      </c>
      <c r="D56" s="243">
        <v>23900</v>
      </c>
      <c r="E56" s="243">
        <f>VLOOKUP(LEFT(B56,6)&amp;"*",Sheet1!C:D,2,FALSE)</f>
        <v>23900</v>
      </c>
      <c r="F56" s="196">
        <f t="shared" si="13"/>
        <v>0</v>
      </c>
      <c r="G56" s="212">
        <f t="shared" si="14"/>
        <v>0</v>
      </c>
      <c r="H56" s="243">
        <v>805315.16</v>
      </c>
      <c r="I56">
        <f>VLOOKUP(LEFT(B56,6)&amp;"*",Sheet1!C:E,3,FALSE)</f>
        <v>805315.16</v>
      </c>
      <c r="J56" s="196">
        <f t="shared" si="8"/>
        <v>0</v>
      </c>
      <c r="K56" s="212">
        <f t="shared" si="9"/>
        <v>0</v>
      </c>
      <c r="L56" s="243">
        <v>42.27</v>
      </c>
      <c r="M56" s="243">
        <f>VLOOKUP(LEFT(B56,6)&amp;"*",Sheet1!C:G,5,FALSE)</f>
        <v>42.27</v>
      </c>
      <c r="N56" s="196">
        <f t="shared" si="10"/>
        <v>0</v>
      </c>
      <c r="O56" s="212">
        <f t="shared" si="11"/>
        <v>0</v>
      </c>
      <c r="P56" s="243">
        <v>1010253</v>
      </c>
      <c r="Q56">
        <f>VLOOKUP(LEFT(B56,6)&amp;"*",Sheet1!C:H,6,FALSE)</f>
        <v>1010253</v>
      </c>
      <c r="R56" s="196">
        <f t="shared" si="16"/>
        <v>0</v>
      </c>
      <c r="S56" s="212">
        <f t="shared" si="15"/>
        <v>0</v>
      </c>
      <c r="T56" s="1"/>
    </row>
    <row r="57" spans="1:20" ht="15">
      <c r="A57" t="str">
        <f>VLOOKUP(LEFT(B57,6)&amp;"*",Sheet1!C:D,1,FALSE)</f>
        <v>B1WY233</v>
      </c>
      <c r="B57" s="244" t="s">
        <v>415</v>
      </c>
      <c r="C57" s="243" t="s">
        <v>284</v>
      </c>
      <c r="D57" s="243">
        <v>26004</v>
      </c>
      <c r="E57" s="243">
        <f>VLOOKUP(LEFT(B57,6)&amp;"*",Sheet1!C:D,2,FALSE)</f>
        <v>26004</v>
      </c>
      <c r="F57" s="196">
        <f t="shared" si="13"/>
        <v>0</v>
      </c>
      <c r="G57" s="212">
        <f t="shared" si="14"/>
        <v>0</v>
      </c>
      <c r="H57" s="243">
        <v>516628.64</v>
      </c>
      <c r="I57">
        <f>VLOOKUP(LEFT(B57,6)&amp;"*",Sheet1!C:E,3,FALSE)</f>
        <v>516628.64</v>
      </c>
      <c r="J57" s="196">
        <f t="shared" si="8"/>
        <v>0</v>
      </c>
      <c r="K57" s="212">
        <f t="shared" si="9"/>
        <v>0</v>
      </c>
      <c r="L57" s="243">
        <v>18.15606</v>
      </c>
      <c r="M57" s="243">
        <f>VLOOKUP(LEFT(B57,6)&amp;"*",Sheet1!C:G,5,FALSE)</f>
        <v>18.16</v>
      </c>
      <c r="N57" s="196">
        <f t="shared" si="10"/>
        <v>-3.9400000000000546E-3</v>
      </c>
      <c r="O57" s="212">
        <f t="shared" si="11"/>
        <v>-2.1700739999999999E-4</v>
      </c>
      <c r="P57" s="243">
        <v>472130.19</v>
      </c>
      <c r="Q57">
        <f>VLOOKUP(LEFT(B57,6)&amp;"*",Sheet1!C:H,6,FALSE)</f>
        <v>472130.19</v>
      </c>
      <c r="R57" s="196">
        <f t="shared" si="16"/>
        <v>0</v>
      </c>
      <c r="S57" s="212">
        <f t="shared" si="15"/>
        <v>0</v>
      </c>
      <c r="T57" s="1"/>
    </row>
    <row r="58" spans="1:20" ht="15">
      <c r="A58" t="str">
        <f>VLOOKUP(LEFT(B58,6)&amp;"*",Sheet1!C:D,1,FALSE)</f>
        <v>835699307</v>
      </c>
      <c r="B58" s="244">
        <v>835699307</v>
      </c>
      <c r="C58" s="243" t="s">
        <v>267</v>
      </c>
      <c r="D58" s="243">
        <v>14700</v>
      </c>
      <c r="E58" s="243">
        <f>VLOOKUP(LEFT(B58,6)&amp;"*",Sheet1!C:D,2,FALSE)</f>
        <v>14700</v>
      </c>
      <c r="F58" s="196">
        <f t="shared" si="13"/>
        <v>0</v>
      </c>
      <c r="G58" s="212">
        <f t="shared" si="14"/>
        <v>0</v>
      </c>
      <c r="H58" s="243">
        <v>573758.05000000005</v>
      </c>
      <c r="I58">
        <f>VLOOKUP(LEFT(B58,6)&amp;"*",Sheet1!C:E,3,FALSE)</f>
        <v>616831.12</v>
      </c>
      <c r="J58" s="196">
        <f t="shared" si="8"/>
        <v>-43073.069999999949</v>
      </c>
      <c r="K58" s="212">
        <f t="shared" si="9"/>
        <v>-7.5071835599999998E-2</v>
      </c>
      <c r="L58" s="243">
        <v>48</v>
      </c>
      <c r="M58" s="243">
        <f>VLOOKUP(LEFT(B58,6)&amp;"*",Sheet1!C:G,5,FALSE)</f>
        <v>48</v>
      </c>
      <c r="N58" s="196">
        <f t="shared" si="10"/>
        <v>0</v>
      </c>
      <c r="O58" s="212">
        <f t="shared" si="11"/>
        <v>0</v>
      </c>
      <c r="P58" s="243">
        <v>705600</v>
      </c>
      <c r="Q58">
        <f>VLOOKUP(LEFT(B58,6)&amp;"*",Sheet1!C:H,6,FALSE)</f>
        <v>705600</v>
      </c>
      <c r="R58" s="196">
        <f t="shared" si="16"/>
        <v>0</v>
      </c>
      <c r="S58" s="212">
        <f t="shared" si="15"/>
        <v>0</v>
      </c>
      <c r="T58" s="1"/>
    </row>
    <row r="59" spans="1:20" ht="15">
      <c r="A59" t="str">
        <f>VLOOKUP(LEFT(B59,6)&amp;"*",Sheet1!C:D,1,FALSE)</f>
        <v>BWSW5D9</v>
      </c>
      <c r="B59" s="244" t="s">
        <v>419</v>
      </c>
      <c r="C59" s="243" t="s">
        <v>293</v>
      </c>
      <c r="D59" s="243">
        <v>76943</v>
      </c>
      <c r="E59" s="243">
        <f>VLOOKUP(LEFT(B59,6)&amp;"*",Sheet1!C:D,2,FALSE)</f>
        <v>76943</v>
      </c>
      <c r="F59" s="196">
        <f t="shared" si="13"/>
        <v>0</v>
      </c>
      <c r="G59" s="212">
        <f t="shared" si="14"/>
        <v>0</v>
      </c>
      <c r="H59" s="243">
        <v>158286.45000000001</v>
      </c>
      <c r="I59">
        <f>VLOOKUP(LEFT(B59,6)&amp;"*",Sheet1!C:E,3,FALSE)</f>
        <v>158286.45000000001</v>
      </c>
      <c r="J59" s="196">
        <f t="shared" si="8"/>
        <v>0</v>
      </c>
      <c r="K59" s="212">
        <f t="shared" si="9"/>
        <v>0</v>
      </c>
      <c r="L59" s="243">
        <v>2.300262</v>
      </c>
      <c r="M59" s="243">
        <f>VLOOKUP(LEFT(B59,6)&amp;"*",Sheet1!C:G,5,FALSE)</f>
        <v>2.2999999999999998</v>
      </c>
      <c r="N59" s="196">
        <f t="shared" si="10"/>
        <v>2.6200000000020651E-4</v>
      </c>
      <c r="O59" s="212">
        <f t="shared" si="11"/>
        <v>1.139001E-4</v>
      </c>
      <c r="P59" s="243">
        <v>176989.04</v>
      </c>
      <c r="Q59">
        <f>VLOOKUP(LEFT(B59,6)&amp;"*",Sheet1!C:H,6,FALSE)</f>
        <v>176989.04</v>
      </c>
      <c r="R59" s="196">
        <f t="shared" si="16"/>
        <v>0</v>
      </c>
      <c r="S59" s="212">
        <f t="shared" si="15"/>
        <v>0</v>
      </c>
      <c r="T59" s="1"/>
    </row>
    <row r="60" spans="1:20" ht="15">
      <c r="A60" t="str">
        <f>VLOOKUP(LEFT(B60,6)&amp;"*",Sheet1!C:D,1,FALSE)</f>
        <v>861012102</v>
      </c>
      <c r="B60" s="244">
        <v>861012102</v>
      </c>
      <c r="C60" s="243" t="s">
        <v>262</v>
      </c>
      <c r="D60" s="243">
        <v>23300</v>
      </c>
      <c r="E60" s="243">
        <f>VLOOKUP(LEFT(B60,6)&amp;"*",Sheet1!C:D,2,FALSE)</f>
        <v>23300</v>
      </c>
      <c r="F60" s="196">
        <f t="shared" si="13"/>
        <v>0</v>
      </c>
      <c r="G60" s="212">
        <f t="shared" si="14"/>
        <v>0</v>
      </c>
      <c r="H60" s="243">
        <v>355902.55</v>
      </c>
      <c r="I60">
        <f>VLOOKUP(LEFT(B60,6)&amp;"*",Sheet1!C:E,3,FALSE)</f>
        <v>355902.55</v>
      </c>
      <c r="J60" s="196">
        <f t="shared" si="8"/>
        <v>0</v>
      </c>
      <c r="K60" s="212">
        <f t="shared" si="9"/>
        <v>0</v>
      </c>
      <c r="L60" s="243">
        <v>15.04</v>
      </c>
      <c r="M60" s="243">
        <f>VLOOKUP(LEFT(B60,6)&amp;"*",Sheet1!C:G,5,FALSE)</f>
        <v>15.04</v>
      </c>
      <c r="N60" s="196">
        <f t="shared" si="10"/>
        <v>0</v>
      </c>
      <c r="O60" s="212">
        <f t="shared" si="11"/>
        <v>0</v>
      </c>
      <c r="P60" s="243">
        <v>350432</v>
      </c>
      <c r="Q60">
        <f>VLOOKUP(LEFT(B60,6)&amp;"*",Sheet1!C:H,6,FALSE)</f>
        <v>350432</v>
      </c>
      <c r="R60" s="196">
        <f t="shared" si="16"/>
        <v>0</v>
      </c>
      <c r="S60" s="212">
        <f t="shared" si="15"/>
        <v>0</v>
      </c>
      <c r="T60" s="1"/>
    </row>
    <row r="61" spans="1:20" ht="15">
      <c r="A61" t="str">
        <f>VLOOKUP(LEFT(B61,6)&amp;"*",Sheet1!C:D,1,FALSE)</f>
        <v>6356406</v>
      </c>
      <c r="B61" s="244">
        <v>635640006</v>
      </c>
      <c r="C61" s="243" t="s">
        <v>260</v>
      </c>
      <c r="D61" s="243">
        <v>7521</v>
      </c>
      <c r="E61" s="243">
        <f>VLOOKUP(LEFT(B61,6)&amp;"*",Sheet1!C:D,2,FALSE)</f>
        <v>7521</v>
      </c>
      <c r="F61" s="196">
        <f t="shared" si="13"/>
        <v>0</v>
      </c>
      <c r="G61" s="212">
        <f t="shared" si="14"/>
        <v>0</v>
      </c>
      <c r="H61" s="243">
        <v>250945.74</v>
      </c>
      <c r="I61">
        <f>VLOOKUP(LEFT(B61,6)&amp;"*",Sheet1!C:E,3,FALSE)</f>
        <v>230255.65</v>
      </c>
      <c r="J61" s="196">
        <f t="shared" si="8"/>
        <v>20690.089999999997</v>
      </c>
      <c r="K61" s="212">
        <f t="shared" si="9"/>
        <v>8.2448460799999998E-2</v>
      </c>
      <c r="L61" s="243">
        <v>23.228183000000001</v>
      </c>
      <c r="M61" s="243">
        <f>VLOOKUP(LEFT(B61,6)&amp;"*",Sheet1!C:G,5,FALSE)</f>
        <v>23.23</v>
      </c>
      <c r="N61" s="196">
        <f t="shared" si="10"/>
        <v>-1.8169999999990694E-3</v>
      </c>
      <c r="O61" s="212">
        <f t="shared" si="11"/>
        <v>-7.8223899999999995E-5</v>
      </c>
      <c r="P61" s="243">
        <v>174699.17</v>
      </c>
      <c r="Q61">
        <f>VLOOKUP(LEFT(B61,6)&amp;"*",Sheet1!C:H,6,FALSE)</f>
        <v>174699.17</v>
      </c>
      <c r="R61" s="196">
        <f t="shared" si="16"/>
        <v>0</v>
      </c>
      <c r="S61" s="212">
        <f t="shared" si="15"/>
        <v>0</v>
      </c>
      <c r="T61" s="1"/>
    </row>
    <row r="62" spans="1:20" ht="15">
      <c r="A62" t="str">
        <f>VLOOKUP(LEFT(B62,6)&amp;"*",Sheet1!C:D,1,FALSE)</f>
        <v>B1JB4K8</v>
      </c>
      <c r="B62" s="244" t="s">
        <v>413</v>
      </c>
      <c r="C62" s="243" t="s">
        <v>282</v>
      </c>
      <c r="D62" s="243">
        <v>8509</v>
      </c>
      <c r="E62" s="243">
        <f>VLOOKUP(LEFT(B62,6)&amp;"*",Sheet1!C:D,2,FALSE)</f>
        <v>8509</v>
      </c>
      <c r="F62" s="196">
        <f t="shared" si="13"/>
        <v>0</v>
      </c>
      <c r="G62" s="212">
        <f t="shared" si="14"/>
        <v>0</v>
      </c>
      <c r="H62" s="243">
        <v>683825.18</v>
      </c>
      <c r="I62">
        <f>VLOOKUP(LEFT(B62,6)&amp;"*",Sheet1!C:E,3,FALSE)</f>
        <v>683825.18</v>
      </c>
      <c r="J62" s="196">
        <f t="shared" si="8"/>
        <v>0</v>
      </c>
      <c r="K62" s="212">
        <f t="shared" si="9"/>
        <v>0</v>
      </c>
      <c r="L62" s="243">
        <v>93.449404000000001</v>
      </c>
      <c r="M62" s="243">
        <f>VLOOKUP(LEFT(B62,6)&amp;"*",Sheet1!C:G,5,FALSE)</f>
        <v>93.45</v>
      </c>
      <c r="N62" s="196">
        <f t="shared" si="10"/>
        <v>-5.9600000000159525E-4</v>
      </c>
      <c r="O62" s="212">
        <f t="shared" si="11"/>
        <v>-6.3778000000000002E-6</v>
      </c>
      <c r="P62" s="243">
        <v>795160.98</v>
      </c>
      <c r="Q62">
        <f>VLOOKUP(LEFT(B62,6)&amp;"*",Sheet1!C:H,6,FALSE)</f>
        <v>795160.98</v>
      </c>
      <c r="R62" s="196">
        <f t="shared" si="16"/>
        <v>0</v>
      </c>
      <c r="S62" s="212">
        <f t="shared" si="15"/>
        <v>0</v>
      </c>
      <c r="T62" s="1"/>
    </row>
    <row r="63" spans="1:20" ht="15">
      <c r="A63" t="str">
        <f>VLOOKUP(LEFT(B63,6)&amp;"*",Sheet1!C:D,1,FALSE)</f>
        <v>6869302</v>
      </c>
      <c r="B63" s="244">
        <v>686930009</v>
      </c>
      <c r="C63" s="243" t="s">
        <v>261</v>
      </c>
      <c r="D63" s="243">
        <v>3000</v>
      </c>
      <c r="E63" s="243">
        <f>VLOOKUP(LEFT(B63,6)&amp;"*",Sheet1!C:D,2,FALSE)</f>
        <v>3000</v>
      </c>
      <c r="F63" s="196">
        <f t="shared" si="13"/>
        <v>0</v>
      </c>
      <c r="G63" s="212">
        <f t="shared" si="14"/>
        <v>0</v>
      </c>
      <c r="H63" s="243">
        <v>247854.34</v>
      </c>
      <c r="I63">
        <f>VLOOKUP(LEFT(B63,6)&amp;"*",Sheet1!C:E,3,FALSE)</f>
        <v>297065.8</v>
      </c>
      <c r="J63" s="196">
        <f t="shared" si="8"/>
        <v>-49211.459999999992</v>
      </c>
      <c r="K63" s="212">
        <f t="shared" si="9"/>
        <v>-0.1985499225</v>
      </c>
      <c r="L63" s="243">
        <v>68.155653000000001</v>
      </c>
      <c r="M63" s="243">
        <f>VLOOKUP(LEFT(B63,6)&amp;"*",Sheet1!C:G,5,FALSE)</f>
        <v>68.16</v>
      </c>
      <c r="N63" s="196">
        <f t="shared" si="10"/>
        <v>-4.3469999999956599E-3</v>
      </c>
      <c r="O63" s="212">
        <f t="shared" si="11"/>
        <v>-6.3780499999999997E-5</v>
      </c>
      <c r="P63" s="243">
        <v>204466.96</v>
      </c>
      <c r="Q63">
        <f>VLOOKUP(LEFT(B63,6)&amp;"*",Sheet1!C:H,6,FALSE)</f>
        <v>204466.96</v>
      </c>
      <c r="R63" s="196">
        <f t="shared" si="16"/>
        <v>0</v>
      </c>
      <c r="S63" s="212">
        <f t="shared" si="15"/>
        <v>0</v>
      </c>
      <c r="T63" s="1"/>
    </row>
    <row r="64" spans="1:20" ht="15">
      <c r="A64" t="str">
        <f>VLOOKUP(LEFT(B64,6)&amp;"*",Sheet1!C:D,1,FALSE)</f>
        <v>878742204</v>
      </c>
      <c r="B64" s="244">
        <v>878742204</v>
      </c>
      <c r="C64" s="243" t="s">
        <v>238</v>
      </c>
      <c r="D64" s="243">
        <v>15900</v>
      </c>
      <c r="E64" s="243">
        <f>VLOOKUP(LEFT(B64,6)&amp;"*",Sheet1!C:D,2,FALSE)</f>
        <v>15900</v>
      </c>
      <c r="F64" s="196">
        <f t="shared" si="13"/>
        <v>0</v>
      </c>
      <c r="G64" s="212">
        <f t="shared" si="14"/>
        <v>0</v>
      </c>
      <c r="H64" s="243">
        <v>359813.37</v>
      </c>
      <c r="I64">
        <f>VLOOKUP(LEFT(B64,6)&amp;"*",Sheet1!C:E,3,FALSE)</f>
        <v>359813.37</v>
      </c>
      <c r="J64" s="196">
        <f t="shared" si="8"/>
        <v>0</v>
      </c>
      <c r="K64" s="212">
        <f t="shared" si="9"/>
        <v>0</v>
      </c>
      <c r="L64" s="243">
        <v>20.309999999999999</v>
      </c>
      <c r="M64" s="243">
        <f>VLOOKUP(LEFT(B64,6)&amp;"*",Sheet1!C:G,5,FALSE)</f>
        <v>20.309999999999999</v>
      </c>
      <c r="N64" s="196">
        <f t="shared" si="10"/>
        <v>0</v>
      </c>
      <c r="O64" s="212">
        <f t="shared" si="11"/>
        <v>0</v>
      </c>
      <c r="P64" s="243">
        <v>322929</v>
      </c>
      <c r="Q64">
        <f>VLOOKUP(LEFT(B64,6)&amp;"*",Sheet1!C:H,6,FALSE)</f>
        <v>322929</v>
      </c>
      <c r="R64" s="196">
        <f t="shared" si="16"/>
        <v>0</v>
      </c>
      <c r="S64" s="212">
        <f t="shared" si="15"/>
        <v>0</v>
      </c>
      <c r="T64" s="1"/>
    </row>
    <row r="65" spans="1:20" ht="15">
      <c r="A65" t="str">
        <f>VLOOKUP(LEFT(B65,6)&amp;"*",Sheet1!C:D,1,FALSE)</f>
        <v>5732524</v>
      </c>
      <c r="B65" s="244">
        <v>573252905</v>
      </c>
      <c r="C65" s="243" t="s">
        <v>248</v>
      </c>
      <c r="D65" s="243">
        <v>28892</v>
      </c>
      <c r="E65" s="243">
        <f>VLOOKUP(LEFT(B65,6)&amp;"*",Sheet1!C:D,2,FALSE)</f>
        <v>28892</v>
      </c>
      <c r="F65" s="196">
        <f t="shared" si="13"/>
        <v>0</v>
      </c>
      <c r="G65" s="212">
        <f t="shared" si="14"/>
        <v>0</v>
      </c>
      <c r="H65" s="243">
        <v>316373.61</v>
      </c>
      <c r="I65">
        <f>VLOOKUP(LEFT(B65,6)&amp;"*",Sheet1!C:E,3,FALSE)</f>
        <v>316373.61</v>
      </c>
      <c r="J65" s="196">
        <f t="shared" si="8"/>
        <v>0</v>
      </c>
      <c r="K65" s="212">
        <f t="shared" si="9"/>
        <v>0</v>
      </c>
      <c r="L65" s="243">
        <v>7.9988049999999999</v>
      </c>
      <c r="M65" s="243">
        <f>VLOOKUP(LEFT(B65,6)&amp;"*",Sheet1!C:G,5,FALSE)</f>
        <v>8</v>
      </c>
      <c r="N65" s="196">
        <f t="shared" si="10"/>
        <v>-1.1950000000000571E-3</v>
      </c>
      <c r="O65" s="212">
        <f t="shared" si="11"/>
        <v>-1.493973E-4</v>
      </c>
      <c r="P65" s="243">
        <v>231101.49</v>
      </c>
      <c r="Q65">
        <f>VLOOKUP(LEFT(B65,6)&amp;"*",Sheet1!C:H,6,FALSE)</f>
        <v>231101.49</v>
      </c>
      <c r="R65" s="196">
        <f t="shared" si="16"/>
        <v>0</v>
      </c>
      <c r="S65" s="212">
        <f t="shared" si="15"/>
        <v>0</v>
      </c>
      <c r="T65" s="1"/>
    </row>
    <row r="66" spans="1:20" ht="15">
      <c r="A66" t="str">
        <f>VLOOKUP(LEFT(B66,6)&amp;"*",Sheet1!C:D,1,FALSE)</f>
        <v>5999330</v>
      </c>
      <c r="B66" s="244">
        <v>599933900</v>
      </c>
      <c r="C66" s="243" t="s">
        <v>235</v>
      </c>
      <c r="D66" s="243">
        <v>3800</v>
      </c>
      <c r="E66" s="243">
        <f>VLOOKUP(LEFT(B66,6)&amp;"*",Sheet1!C:D,2,FALSE)</f>
        <v>3800</v>
      </c>
      <c r="F66" s="196">
        <f t="shared" si="13"/>
        <v>0</v>
      </c>
      <c r="G66" s="212">
        <f t="shared" si="14"/>
        <v>0</v>
      </c>
      <c r="H66" s="243">
        <v>672025.92</v>
      </c>
      <c r="I66">
        <f>VLOOKUP(LEFT(B66,6)&amp;"*",Sheet1!C:E,3,FALSE)</f>
        <v>672025.92</v>
      </c>
      <c r="J66" s="196">
        <f t="shared" si="8"/>
        <v>0</v>
      </c>
      <c r="K66" s="212">
        <f t="shared" si="9"/>
        <v>0</v>
      </c>
      <c r="L66" s="243">
        <v>191.668227</v>
      </c>
      <c r="M66" s="243">
        <f>VLOOKUP(LEFT(B66,6)&amp;"*",Sheet1!C:G,5,FALSE)</f>
        <v>191.67</v>
      </c>
      <c r="N66" s="196">
        <f t="shared" si="10"/>
        <v>-1.7729999999858137E-3</v>
      </c>
      <c r="O66" s="212">
        <f t="shared" si="11"/>
        <v>-9.2504000000000004E-6</v>
      </c>
      <c r="P66" s="243">
        <v>728339.26</v>
      </c>
      <c r="Q66">
        <f>VLOOKUP(LEFT(B66,6)&amp;"*",Sheet1!C:H,6,FALSE)</f>
        <v>728339.26</v>
      </c>
      <c r="R66" s="196">
        <f t="shared" si="16"/>
        <v>0</v>
      </c>
      <c r="S66" s="212">
        <f t="shared" si="15"/>
        <v>0</v>
      </c>
      <c r="T66" s="1"/>
    </row>
    <row r="67" spans="1:20" ht="15">
      <c r="A67" t="str">
        <f>VLOOKUP(LEFT(B67,6)&amp;"*",Sheet1!C:D,1,FALSE)</f>
        <v>B61JC67</v>
      </c>
      <c r="B67" s="244" t="s">
        <v>418</v>
      </c>
      <c r="C67" s="243" t="s">
        <v>288</v>
      </c>
      <c r="D67" s="243">
        <v>17364</v>
      </c>
      <c r="E67" s="243">
        <f>VLOOKUP(LEFT(B67,6)&amp;"*",Sheet1!C:D,2,FALSE)</f>
        <v>17364</v>
      </c>
      <c r="F67" s="196">
        <f t="shared" si="13"/>
        <v>0</v>
      </c>
      <c r="G67" s="212">
        <f t="shared" si="14"/>
        <v>0</v>
      </c>
      <c r="H67" s="243">
        <v>155530.06</v>
      </c>
      <c r="I67">
        <f>VLOOKUP(LEFT(B67,6)&amp;"*",Sheet1!C:E,3,FALSE)</f>
        <v>155530.06</v>
      </c>
      <c r="J67" s="196">
        <f t="shared" si="8"/>
        <v>0</v>
      </c>
      <c r="K67" s="212">
        <f t="shared" si="9"/>
        <v>0</v>
      </c>
      <c r="L67" s="243">
        <v>10.427391</v>
      </c>
      <c r="M67" s="243">
        <f>VLOOKUP(LEFT(B67,6)&amp;"*",Sheet1!C:G,5,FALSE)</f>
        <v>10.43</v>
      </c>
      <c r="N67" s="196">
        <f t="shared" si="10"/>
        <v>-2.6089999999996394E-3</v>
      </c>
      <c r="O67" s="212">
        <f t="shared" si="11"/>
        <v>-2.5020640000000002E-4</v>
      </c>
      <c r="P67" s="243">
        <v>181061.22</v>
      </c>
      <c r="Q67">
        <f>VLOOKUP(LEFT(B67,6)&amp;"*",Sheet1!C:H,6,FALSE)</f>
        <v>181061.22</v>
      </c>
      <c r="R67" s="196">
        <f t="shared" si="16"/>
        <v>0</v>
      </c>
      <c r="S67" s="212">
        <f t="shared" si="15"/>
        <v>0</v>
      </c>
      <c r="T67" s="1"/>
    </row>
    <row r="68" spans="1:20" ht="15">
      <c r="A68" t="str">
        <f>VLOOKUP(LEFT(B68,6)&amp;"*",Sheet1!C:D,1,FALSE)</f>
        <v>6916781</v>
      </c>
      <c r="B68" s="244">
        <v>691678007</v>
      </c>
      <c r="C68" s="243" t="s">
        <v>258</v>
      </c>
      <c r="D68" s="243">
        <v>10764</v>
      </c>
      <c r="E68" s="243">
        <f>VLOOKUP(LEFT(B68,6)&amp;"*",Sheet1!C:D,2,FALSE)</f>
        <v>10764</v>
      </c>
      <c r="F68" s="196">
        <f t="shared" si="0"/>
        <v>0</v>
      </c>
      <c r="G68" s="212">
        <f t="shared" si="5"/>
        <v>0</v>
      </c>
      <c r="H68" s="243">
        <v>167574.99</v>
      </c>
      <c r="I68">
        <f>VLOOKUP(LEFT(B68,6)&amp;"*",Sheet1!C:E,3,FALSE)</f>
        <v>167574.95000000001</v>
      </c>
      <c r="J68" s="196">
        <f t="shared" si="1"/>
        <v>3.9999999979045242E-2</v>
      </c>
      <c r="K68" s="212">
        <f t="shared" si="6"/>
        <v>2.3869999999999999E-7</v>
      </c>
      <c r="L68" s="243">
        <v>17.074145000000001</v>
      </c>
      <c r="M68" s="243">
        <f>VLOOKUP(LEFT(B68,6)&amp;"*",Sheet1!C:G,5,FALSE)</f>
        <v>17.07</v>
      </c>
      <c r="N68" s="196">
        <f t="shared" si="2"/>
        <v>4.1450000000011755E-3</v>
      </c>
      <c r="O68" s="212">
        <f t="shared" si="3"/>
        <v>2.4276469999999999E-4</v>
      </c>
      <c r="P68" s="243">
        <v>183786.1</v>
      </c>
      <c r="Q68">
        <f>VLOOKUP(LEFT(B68,6)&amp;"*",Sheet1!C:H,6,FALSE)</f>
        <v>183786.1</v>
      </c>
      <c r="R68" s="196">
        <f t="shared" si="12"/>
        <v>0</v>
      </c>
      <c r="S68" s="212">
        <f t="shared" si="7"/>
        <v>0</v>
      </c>
      <c r="T68" s="1"/>
    </row>
    <row r="69" spans="1:20" ht="15">
      <c r="A69" t="str">
        <f>VLOOKUP(LEFT(B69,6)&amp;"*",Sheet1!C:D,1,FALSE)</f>
        <v>4031879</v>
      </c>
      <c r="B69" s="244">
        <v>403187909</v>
      </c>
      <c r="C69" s="243" t="s">
        <v>237</v>
      </c>
      <c r="D69" s="243">
        <v>22938</v>
      </c>
      <c r="E69" s="243">
        <f>VLOOKUP(LEFT(B69,6)&amp;"*",Sheet1!C:D,2,FALSE)</f>
        <v>22938</v>
      </c>
      <c r="F69" s="196">
        <f t="shared" si="0"/>
        <v>0</v>
      </c>
      <c r="G69" s="212">
        <f t="shared" si="5"/>
        <v>0</v>
      </c>
      <c r="H69" s="243">
        <v>437104.83</v>
      </c>
      <c r="I69">
        <f>VLOOKUP(LEFT(B69,6)&amp;"*",Sheet1!C:E,3,FALSE)</f>
        <v>437104.83</v>
      </c>
      <c r="J69" s="196">
        <f t="shared" si="1"/>
        <v>0</v>
      </c>
      <c r="K69" s="212">
        <f t="shared" si="6"/>
        <v>0</v>
      </c>
      <c r="L69" s="243">
        <v>23.078192000000001</v>
      </c>
      <c r="M69" s="243">
        <f>VLOOKUP(LEFT(B69,6)&amp;"*",Sheet1!C:G,5,FALSE)</f>
        <v>23.08</v>
      </c>
      <c r="N69" s="196"/>
      <c r="O69" s="212"/>
      <c r="P69" s="243">
        <v>529367.56000000006</v>
      </c>
      <c r="Q69">
        <f>VLOOKUP(LEFT(B69,6)&amp;"*",Sheet1!C:H,6,FALSE)</f>
        <v>529367.56000000006</v>
      </c>
      <c r="R69" s="196"/>
      <c r="S69" s="212"/>
      <c r="T69" s="1"/>
    </row>
    <row r="70" spans="1:20" ht="15">
      <c r="A70" t="str">
        <f>VLOOKUP(LEFT(B70,6)&amp;"*",Sheet1!C:D,1,FALSE)</f>
        <v>92334N103</v>
      </c>
      <c r="B70" s="244" t="s">
        <v>360</v>
      </c>
      <c r="C70" s="243" t="s">
        <v>275</v>
      </c>
      <c r="D70" s="243">
        <v>3000</v>
      </c>
      <c r="E70" s="243">
        <f>VLOOKUP(LEFT(B70,6)&amp;"*",Sheet1!C:D,2,FALSE)</f>
        <v>3000</v>
      </c>
      <c r="F70" s="196">
        <f t="shared" ref="F70" si="17">D70-E70</f>
        <v>0</v>
      </c>
      <c r="G70" s="212">
        <f t="shared" ref="G70" si="18">ROUND(F70/D70,10)</f>
        <v>0</v>
      </c>
      <c r="H70" s="243">
        <v>66891.09</v>
      </c>
      <c r="I70">
        <f>VLOOKUP(LEFT(B70,6)&amp;"*",Sheet1!C:E,3,FALSE)</f>
        <v>66891.09</v>
      </c>
      <c r="J70" s="196">
        <f t="shared" ref="J70" si="19">H70-I70</f>
        <v>0</v>
      </c>
      <c r="K70" s="212">
        <f t="shared" ref="K70" si="20">ROUND(J70/H70,10)</f>
        <v>0</v>
      </c>
      <c r="L70" s="243">
        <v>23.114999999999998</v>
      </c>
      <c r="M70" s="243">
        <f>VLOOKUP(LEFT(B70,6)&amp;"*",Sheet1!C:G,5,FALSE)</f>
        <v>23.08</v>
      </c>
      <c r="N70" s="196"/>
      <c r="O70" s="212"/>
      <c r="P70" s="243">
        <v>69345</v>
      </c>
      <c r="Q70">
        <f>VLOOKUP(LEFT(B70,6)&amp;"*",Sheet1!C:H,6,FALSE)</f>
        <v>69234.899999999994</v>
      </c>
      <c r="R70" s="196"/>
      <c r="S70" s="212"/>
      <c r="T70" s="1"/>
    </row>
    <row r="71" spans="1:20" ht="15">
      <c r="A71" t="str">
        <f>VLOOKUP(LEFT(B71,6)&amp;"*",Sheet1!C:D,1,FALSE)</f>
        <v>6986041</v>
      </c>
      <c r="B71" s="244">
        <v>698604006</v>
      </c>
      <c r="C71" s="243" t="s">
        <v>241</v>
      </c>
      <c r="D71" s="243">
        <v>8300</v>
      </c>
      <c r="E71" s="243">
        <f>VLOOKUP(LEFT(B71,6)&amp;"*",Sheet1!C:D,2,FALSE)</f>
        <v>8300</v>
      </c>
      <c r="F71" s="196">
        <f t="shared" si="0"/>
        <v>0</v>
      </c>
      <c r="G71" s="212">
        <f t="shared" si="5"/>
        <v>0</v>
      </c>
      <c r="H71" s="243">
        <v>221817.63</v>
      </c>
      <c r="I71">
        <f>VLOOKUP(LEFT(B71,6)&amp;"*",Sheet1!C:E,3,FALSE)</f>
        <v>221817.63</v>
      </c>
      <c r="J71" s="196">
        <f t="shared" si="1"/>
        <v>0</v>
      </c>
      <c r="K71" s="212">
        <f t="shared" si="6"/>
        <v>0</v>
      </c>
      <c r="L71" s="243">
        <v>29.012204000000001</v>
      </c>
      <c r="M71" s="243">
        <f>VLOOKUP(LEFT(B71,6)&amp;"*",Sheet1!C:G,5,FALSE)</f>
        <v>29.01</v>
      </c>
      <c r="N71" s="196">
        <f t="shared" si="2"/>
        <v>2.2039999999989845E-3</v>
      </c>
      <c r="O71" s="212">
        <f t="shared" si="3"/>
        <v>7.5968000000000002E-5</v>
      </c>
      <c r="P71" s="243">
        <v>240801.29</v>
      </c>
      <c r="Q71">
        <f>VLOOKUP(LEFT(B71,6)&amp;"*",Sheet1!C:H,6,FALSE)</f>
        <v>240801.29</v>
      </c>
      <c r="R71" s="196">
        <f t="shared" si="12"/>
        <v>0</v>
      </c>
      <c r="S71" s="212">
        <f t="shared" si="7"/>
        <v>0</v>
      </c>
      <c r="T71" s="1"/>
    </row>
    <row r="72" spans="1:20">
      <c r="A72" s="144" t="s">
        <v>159</v>
      </c>
      <c r="B72" s="252"/>
      <c r="C72" s="143"/>
      <c r="D72" s="199"/>
      <c r="E72" s="200"/>
      <c r="F72" s="196"/>
      <c r="G72" s="212"/>
      <c r="H72" s="199"/>
      <c r="I72"/>
      <c r="J72" s="196"/>
      <c r="K72" s="212"/>
      <c r="L72" s="201"/>
      <c r="M72" s="202"/>
      <c r="N72" s="196"/>
      <c r="O72" s="212"/>
      <c r="P72" s="199"/>
      <c r="Q72"/>
      <c r="R72" s="196"/>
      <c r="S72" s="212"/>
    </row>
    <row r="73" spans="1:20">
      <c r="A73" s="44"/>
      <c r="B73" s="253"/>
      <c r="C73" s="44"/>
      <c r="D73" s="201"/>
      <c r="E73" s="203"/>
      <c r="F73" s="196"/>
      <c r="G73" s="196"/>
      <c r="H73" s="201"/>
      <c r="I73" s="204"/>
      <c r="J73" s="196"/>
      <c r="K73" s="212"/>
      <c r="L73" s="205"/>
      <c r="M73" s="204"/>
      <c r="N73" s="196"/>
      <c r="O73" s="212"/>
      <c r="P73" s="199"/>
      <c r="Q73" s="204"/>
      <c r="R73" s="196"/>
      <c r="S73" s="212"/>
    </row>
    <row r="74" spans="1:20" ht="13.5" thickBot="1">
      <c r="A74" s="44"/>
      <c r="B74" s="253"/>
      <c r="C74" s="44"/>
      <c r="D74" s="206">
        <f t="shared" ref="D74:S74" si="21">SUM(D3:D73)</f>
        <v>1328054.0520000001</v>
      </c>
      <c r="E74" s="207">
        <f t="shared" si="21"/>
        <v>1328054</v>
      </c>
      <c r="F74" s="208">
        <f t="shared" si="21"/>
        <v>5.1999999999679858E-2</v>
      </c>
      <c r="G74" s="234">
        <f t="shared" si="5"/>
        <v>3.92E-8</v>
      </c>
      <c r="H74" s="206">
        <f t="shared" si="21"/>
        <v>31072197.029999997</v>
      </c>
      <c r="I74" s="207">
        <f t="shared" si="21"/>
        <v>31203957.659999996</v>
      </c>
      <c r="J74" s="208">
        <f t="shared" si="21"/>
        <v>-131760.63000000018</v>
      </c>
      <c r="K74" s="235">
        <f>ROUND(J74/H74,10)</f>
        <v>-4.2404671E-3</v>
      </c>
      <c r="L74" s="206">
        <f t="shared" si="21"/>
        <v>3969.0746650000001</v>
      </c>
      <c r="M74" s="207">
        <f t="shared" si="21"/>
        <v>3969.0299999999984</v>
      </c>
      <c r="N74" s="208">
        <f t="shared" si="21"/>
        <v>1.1473000000018274E-2</v>
      </c>
      <c r="O74" s="235">
        <f>ROUND(N74/L74,10)</f>
        <v>2.8905999999999999E-6</v>
      </c>
      <c r="P74" s="206">
        <f t="shared" si="21"/>
        <v>33310344.739999998</v>
      </c>
      <c r="Q74" s="207">
        <f t="shared" si="21"/>
        <v>33308202.939999998</v>
      </c>
      <c r="R74" s="208">
        <f t="shared" si="21"/>
        <v>2031.700000000088</v>
      </c>
      <c r="S74" s="147">
        <f t="shared" si="21"/>
        <v>-3.6703893000000001E-3</v>
      </c>
    </row>
    <row r="75" spans="1:20" ht="14.25" thickTop="1" thickBot="1"/>
    <row r="76" spans="1:20" ht="13.5" thickBot="1">
      <c r="A76" s="119" t="s">
        <v>160</v>
      </c>
      <c r="B76" s="255"/>
      <c r="C76" s="120"/>
      <c r="D76" s="209"/>
      <c r="E76" s="209"/>
      <c r="F76" s="209"/>
      <c r="G76" s="209"/>
      <c r="H76" s="210"/>
      <c r="I76" s="211"/>
    </row>
  </sheetData>
  <sortState ref="A3:Z68">
    <sortCondition ref="A3:A68"/>
  </sortState>
  <phoneticPr fontId="0" type="noConversion"/>
  <printOptions horizontalCentered="1"/>
  <pageMargins left="0.28999999999999998" right="0.28000000000000003" top="1" bottom="1" header="0.5" footer="0.5"/>
  <pageSetup scale="29" fitToHeight="600" orientation="landscape" r:id="rId1"/>
  <headerFooter alignWithMargins="0">
    <oddHeader>&amp;A</oddHeader>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G30"/>
  <sheetViews>
    <sheetView zoomScaleNormal="100" workbookViewId="0">
      <selection activeCell="D12" sqref="D12"/>
    </sheetView>
  </sheetViews>
  <sheetFormatPr defaultColWidth="8.7109375" defaultRowHeight="12"/>
  <cols>
    <col min="1" max="1" width="14.5703125" style="47" bestFit="1" customWidth="1"/>
    <col min="2" max="2" width="50.7109375" style="47" bestFit="1" customWidth="1"/>
    <col min="3" max="4" width="18.7109375" style="47" customWidth="1"/>
    <col min="5" max="6" width="14.42578125" style="47" customWidth="1"/>
    <col min="7" max="7" width="77.7109375" style="47" customWidth="1"/>
    <col min="8" max="16384" width="8.7109375" style="47"/>
  </cols>
  <sheetData>
    <row r="1" spans="1:7">
      <c r="A1" s="53" t="s">
        <v>161</v>
      </c>
    </row>
    <row r="2" spans="1:7" ht="12.75" thickBot="1"/>
    <row r="3" spans="1:7" ht="24.75" thickBot="1">
      <c r="A3" s="53" t="s">
        <v>162</v>
      </c>
      <c r="B3" s="53" t="s">
        <v>163</v>
      </c>
      <c r="C3" s="59" t="s">
        <v>156</v>
      </c>
      <c r="D3" s="58" t="s">
        <v>157</v>
      </c>
      <c r="E3" s="58" t="s">
        <v>114</v>
      </c>
      <c r="F3" s="58" t="s">
        <v>164</v>
      </c>
      <c r="G3" s="52" t="s">
        <v>165</v>
      </c>
    </row>
    <row r="4" spans="1:7" ht="13.9" customHeight="1">
      <c r="A4" s="243" t="s">
        <v>436</v>
      </c>
      <c r="B4" s="243" t="s">
        <v>437</v>
      </c>
      <c r="C4" s="243">
        <v>12820.16</v>
      </c>
      <c r="D4" s="243">
        <v>12820.16</v>
      </c>
      <c r="E4" s="60">
        <f t="shared" ref="E4:E10" si="0">C4-D4</f>
        <v>0</v>
      </c>
      <c r="F4" s="219">
        <f>ROUND(E4/C4,10)</f>
        <v>0</v>
      </c>
      <c r="G4" s="55"/>
    </row>
    <row r="5" spans="1:7" ht="13.9" customHeight="1">
      <c r="A5" s="243" t="s">
        <v>428</v>
      </c>
      <c r="B5" s="243" t="s">
        <v>429</v>
      </c>
      <c r="C5" s="243">
        <v>117284.25</v>
      </c>
      <c r="D5" s="243">
        <v>117284.25</v>
      </c>
      <c r="E5" s="60">
        <f t="shared" si="0"/>
        <v>0</v>
      </c>
      <c r="F5" s="219">
        <f t="shared" ref="F5:F15" si="1">ROUND(E5/C5,10)</f>
        <v>0</v>
      </c>
      <c r="G5" s="55"/>
    </row>
    <row r="6" spans="1:7" ht="13.9" customHeight="1">
      <c r="A6" s="243" t="s">
        <v>426</v>
      </c>
      <c r="B6" s="243" t="s">
        <v>427</v>
      </c>
      <c r="C6" s="243">
        <v>85988.5</v>
      </c>
      <c r="D6" s="243">
        <v>85988.5</v>
      </c>
      <c r="E6" s="60">
        <f t="shared" si="0"/>
        <v>0</v>
      </c>
      <c r="F6" s="219">
        <f t="shared" si="1"/>
        <v>0</v>
      </c>
      <c r="G6" s="55"/>
    </row>
    <row r="7" spans="1:7" ht="13.9" customHeight="1">
      <c r="A7" s="243" t="s">
        <v>434</v>
      </c>
      <c r="B7" s="243" t="s">
        <v>435</v>
      </c>
      <c r="C7" s="243">
        <v>10759.13</v>
      </c>
      <c r="D7" s="243">
        <v>10759.13</v>
      </c>
      <c r="E7" s="60">
        <f t="shared" si="0"/>
        <v>0</v>
      </c>
      <c r="F7" s="219">
        <f t="shared" si="1"/>
        <v>0</v>
      </c>
      <c r="G7" s="55"/>
    </row>
    <row r="8" spans="1:7" ht="15">
      <c r="A8" s="243" t="s">
        <v>422</v>
      </c>
      <c r="B8" s="243" t="s">
        <v>423</v>
      </c>
      <c r="C8" s="243">
        <v>9421.6200000000008</v>
      </c>
      <c r="D8" s="243">
        <v>9421.6200000000008</v>
      </c>
      <c r="E8" s="60">
        <f t="shared" si="0"/>
        <v>0</v>
      </c>
      <c r="F8" s="219">
        <f t="shared" si="1"/>
        <v>0</v>
      </c>
      <c r="G8" s="53"/>
    </row>
    <row r="9" spans="1:7" ht="15">
      <c r="A9" s="243" t="s">
        <v>432</v>
      </c>
      <c r="B9" s="243" t="s">
        <v>433</v>
      </c>
      <c r="C9" s="243">
        <v>18814.18</v>
      </c>
      <c r="D9" s="243">
        <v>18814.18</v>
      </c>
      <c r="E9" s="60">
        <f t="shared" si="0"/>
        <v>0</v>
      </c>
      <c r="F9" s="219">
        <f t="shared" si="1"/>
        <v>0</v>
      </c>
    </row>
    <row r="10" spans="1:7" ht="15">
      <c r="A10" s="243" t="s">
        <v>430</v>
      </c>
      <c r="B10" s="243" t="s">
        <v>431</v>
      </c>
      <c r="C10" s="243">
        <v>38677.199999999997</v>
      </c>
      <c r="D10" s="243">
        <v>38677.199999999997</v>
      </c>
      <c r="E10" s="60">
        <f t="shared" si="0"/>
        <v>0</v>
      </c>
      <c r="F10" s="219">
        <f t="shared" si="1"/>
        <v>0</v>
      </c>
      <c r="G10" s="55"/>
    </row>
    <row r="11" spans="1:7" ht="15">
      <c r="A11" s="243" t="s">
        <v>424</v>
      </c>
      <c r="B11" s="243" t="s">
        <v>425</v>
      </c>
      <c r="C11" s="243">
        <v>24619.5</v>
      </c>
      <c r="D11" s="243">
        <v>24619.5</v>
      </c>
      <c r="E11" s="60"/>
      <c r="F11" s="219"/>
      <c r="G11" s="55"/>
    </row>
    <row r="12" spans="1:7" ht="15">
      <c r="A12" s="243" t="s">
        <v>438</v>
      </c>
      <c r="B12" s="243" t="s">
        <v>439</v>
      </c>
      <c r="C12" s="243">
        <v>1950.98</v>
      </c>
      <c r="D12" s="243">
        <v>0</v>
      </c>
      <c r="E12" s="60"/>
      <c r="F12" s="219"/>
      <c r="G12" s="55"/>
    </row>
    <row r="13" spans="1:7" ht="15">
      <c r="A13" s="243" t="s">
        <v>420</v>
      </c>
      <c r="B13" s="243" t="s">
        <v>421</v>
      </c>
      <c r="C13" s="243">
        <v>166449.68</v>
      </c>
      <c r="D13" s="243">
        <v>168400.66</v>
      </c>
      <c r="E13" s="60"/>
      <c r="F13" s="219"/>
      <c r="G13" s="55"/>
    </row>
    <row r="14" spans="1:7">
      <c r="C14" s="61"/>
      <c r="D14" s="61"/>
      <c r="E14" s="61"/>
      <c r="F14" s="60"/>
    </row>
    <row r="15" spans="1:7" ht="12.75" thickBot="1">
      <c r="B15" s="62" t="s">
        <v>166</v>
      </c>
      <c r="C15" s="63">
        <f>SUM(C4:C14)</f>
        <v>486785.19999999995</v>
      </c>
      <c r="D15" s="63">
        <f>SUM(D4:D14)</f>
        <v>486785.19999999995</v>
      </c>
      <c r="E15" s="63">
        <f>SUM(E4:E14)</f>
        <v>0</v>
      </c>
      <c r="F15" s="219">
        <f t="shared" si="1"/>
        <v>0</v>
      </c>
    </row>
    <row r="16" spans="1:7" ht="12.75" thickTop="1"/>
    <row r="18" spans="2:6">
      <c r="B18" s="53"/>
      <c r="C18" s="58"/>
      <c r="D18" s="64"/>
      <c r="E18" s="58"/>
      <c r="F18" s="58"/>
    </row>
    <row r="30" spans="2:6">
      <c r="D30" s="65"/>
    </row>
  </sheetData>
  <phoneticPr fontId="0" type="noConversion"/>
  <pageMargins left="0.35" right="0.1" top="0.75" bottom="0.75" header="0.25" footer="0.25"/>
  <pageSetup scale="47" orientation="landscape" r:id="rId1"/>
  <headerFooter alignWithMargins="0">
    <oddHeader>&amp;A</oddHeader>
    <oddFoote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2">
    <pageSetUpPr fitToPage="1"/>
  </sheetPr>
  <dimension ref="A1:X65"/>
  <sheetViews>
    <sheetView zoomScaleNormal="100" workbookViewId="0">
      <pane xSplit="4" ySplit="1" topLeftCell="E2" activePane="bottomRight" state="frozen"/>
      <selection pane="topRight" activeCell="E1" sqref="E1"/>
      <selection pane="bottomLeft" activeCell="A2" sqref="A2"/>
      <selection pane="bottomRight" activeCell="C2" sqref="C2"/>
    </sheetView>
  </sheetViews>
  <sheetFormatPr defaultColWidth="8.7109375" defaultRowHeight="12"/>
  <cols>
    <col min="1" max="1" width="6.42578125" style="47" bestFit="1" customWidth="1"/>
    <col min="2" max="2" width="8.42578125" style="47" customWidth="1"/>
    <col min="3" max="3" width="12.7109375" style="47" customWidth="1"/>
    <col min="4" max="4" width="33.28515625" style="47" customWidth="1"/>
    <col min="5" max="5" width="18.5703125" style="47" customWidth="1"/>
    <col min="6" max="6" width="16.28515625" style="226" customWidth="1"/>
    <col min="7" max="8" width="15.5703125" style="47" customWidth="1"/>
    <col min="9" max="9" width="18.7109375" style="47" customWidth="1"/>
    <col min="10" max="12" width="21.7109375" style="47" customWidth="1"/>
    <col min="13" max="13" width="24.28515625" style="47" customWidth="1"/>
    <col min="14" max="14" width="22" style="47" bestFit="1" customWidth="1"/>
    <col min="15" max="16" width="22" style="47" customWidth="1"/>
    <col min="17" max="17" width="21.7109375" style="47" customWidth="1"/>
    <col min="18" max="18" width="22" style="47" bestFit="1" customWidth="1"/>
    <col min="19" max="20" width="22" style="47" customWidth="1"/>
    <col min="21" max="21" width="18" style="136" bestFit="1" customWidth="1"/>
    <col min="22" max="22" width="18.42578125" style="47" customWidth="1"/>
    <col min="23" max="16384" width="8.7109375" style="47"/>
  </cols>
  <sheetData>
    <row r="1" spans="1:24" s="53" customFormat="1" ht="24">
      <c r="A1" s="130" t="s">
        <v>167</v>
      </c>
      <c r="B1" s="130" t="s">
        <v>168</v>
      </c>
      <c r="C1" s="130" t="s">
        <v>169</v>
      </c>
      <c r="D1" s="130" t="s">
        <v>148</v>
      </c>
      <c r="E1" s="151" t="s">
        <v>170</v>
      </c>
      <c r="F1" s="222" t="s">
        <v>171</v>
      </c>
      <c r="G1" s="132" t="s">
        <v>172</v>
      </c>
      <c r="H1" s="132" t="s">
        <v>173</v>
      </c>
      <c r="I1" s="137" t="s">
        <v>174</v>
      </c>
      <c r="J1" s="131" t="s">
        <v>175</v>
      </c>
      <c r="K1" s="132" t="s">
        <v>172</v>
      </c>
      <c r="L1" s="132" t="s">
        <v>173</v>
      </c>
      <c r="M1" s="137" t="s">
        <v>176</v>
      </c>
      <c r="N1" s="131" t="s">
        <v>177</v>
      </c>
      <c r="O1" s="132" t="s">
        <v>172</v>
      </c>
      <c r="P1" s="132" t="s">
        <v>173</v>
      </c>
      <c r="Q1" s="137" t="s">
        <v>178</v>
      </c>
      <c r="R1" s="131" t="s">
        <v>179</v>
      </c>
      <c r="S1" s="132" t="s">
        <v>172</v>
      </c>
      <c r="T1" s="132" t="s">
        <v>173</v>
      </c>
      <c r="U1" s="131" t="s">
        <v>165</v>
      </c>
    </row>
    <row r="2" spans="1:24" s="53" customFormat="1" ht="15">
      <c r="A2" s="44" t="s">
        <v>101</v>
      </c>
      <c r="B2" s="243" t="s">
        <v>440</v>
      </c>
      <c r="C2" s="260" t="s">
        <v>493</v>
      </c>
      <c r="D2" s="243" t="s">
        <v>235</v>
      </c>
      <c r="E2" s="243">
        <v>3800</v>
      </c>
      <c r="F2" s="243">
        <v>3800</v>
      </c>
      <c r="G2" s="240">
        <f>E2-F2</f>
        <v>0</v>
      </c>
      <c r="H2" s="241">
        <f>ROUND(G2/E2,10)</f>
        <v>0</v>
      </c>
      <c r="I2" s="243">
        <v>0</v>
      </c>
      <c r="J2" s="243">
        <v>0</v>
      </c>
      <c r="K2" s="240">
        <f>I2-J2</f>
        <v>0</v>
      </c>
      <c r="L2" s="241" t="e">
        <f>ROUND(K2/I2,10)</f>
        <v>#DIV/0!</v>
      </c>
      <c r="M2" s="243">
        <v>0</v>
      </c>
      <c r="N2" s="243">
        <v>0</v>
      </c>
      <c r="O2" s="240">
        <f>M2-N2</f>
        <v>0</v>
      </c>
      <c r="P2" s="241" t="e">
        <f>ROUND(O2/M2,10)</f>
        <v>#DIV/0!</v>
      </c>
      <c r="Q2" s="243">
        <v>0</v>
      </c>
      <c r="R2" s="243">
        <v>0</v>
      </c>
      <c r="S2" s="240">
        <f>Q2-R2</f>
        <v>0</v>
      </c>
      <c r="T2" s="241" t="e">
        <f>ROUND(S2/Q2,10)</f>
        <v>#DIV/0!</v>
      </c>
      <c r="U2" s="213"/>
      <c r="V2" s="213"/>
      <c r="W2" s="213"/>
      <c r="X2" s="213"/>
    </row>
    <row r="3" spans="1:24" s="53" customFormat="1" ht="15">
      <c r="A3" s="44" t="s">
        <v>101</v>
      </c>
      <c r="B3" s="243" t="s">
        <v>440</v>
      </c>
      <c r="C3" s="260" t="s">
        <v>410</v>
      </c>
      <c r="D3" s="243" t="s">
        <v>231</v>
      </c>
      <c r="E3" s="243">
        <v>3630</v>
      </c>
      <c r="F3" s="243">
        <v>3630</v>
      </c>
      <c r="G3" s="240">
        <f t="shared" ref="G3:G17" si="0">E3-F3</f>
        <v>0</v>
      </c>
      <c r="H3" s="241">
        <f t="shared" ref="H3:H17" si="1">ROUND(G3/E3,10)</f>
        <v>0</v>
      </c>
      <c r="I3" s="243">
        <v>0</v>
      </c>
      <c r="J3" s="243">
        <v>0</v>
      </c>
      <c r="K3" s="240">
        <f t="shared" ref="K3:K17" si="2">I3-J3</f>
        <v>0</v>
      </c>
      <c r="L3" s="241" t="e">
        <f t="shared" ref="L3:L17" si="3">ROUND(K3/I3,10)</f>
        <v>#DIV/0!</v>
      </c>
      <c r="M3" s="243">
        <v>0</v>
      </c>
      <c r="N3" s="243">
        <v>0</v>
      </c>
      <c r="O3" s="240">
        <f t="shared" ref="O3:O17" si="4">M3-N3</f>
        <v>0</v>
      </c>
      <c r="P3" s="241" t="e">
        <f t="shared" ref="P3:P17" si="5">ROUND(O3/M3,10)</f>
        <v>#DIV/0!</v>
      </c>
      <c r="Q3" s="243">
        <v>0</v>
      </c>
      <c r="R3" s="243">
        <v>0</v>
      </c>
      <c r="S3" s="240">
        <f t="shared" ref="S3:S17" si="6">Q3-R3</f>
        <v>0</v>
      </c>
      <c r="T3" s="241" t="e">
        <f t="shared" ref="T3:T17" si="7">ROUND(S3/Q3,10)</f>
        <v>#DIV/0!</v>
      </c>
      <c r="U3" s="131"/>
    </row>
    <row r="4" spans="1:24" s="53" customFormat="1" ht="15">
      <c r="A4" s="44" t="s">
        <v>101</v>
      </c>
      <c r="B4" s="243" t="s">
        <v>440</v>
      </c>
      <c r="C4" s="260" t="s">
        <v>494</v>
      </c>
      <c r="D4" s="243" t="s">
        <v>237</v>
      </c>
      <c r="E4" s="243">
        <v>22746</v>
      </c>
      <c r="F4" s="243">
        <v>22746</v>
      </c>
      <c r="G4" s="240">
        <f t="shared" si="0"/>
        <v>0</v>
      </c>
      <c r="H4" s="241">
        <f t="shared" si="1"/>
        <v>0</v>
      </c>
      <c r="I4" s="243">
        <v>16423.8</v>
      </c>
      <c r="J4" s="243">
        <v>16423.8</v>
      </c>
      <c r="K4" s="240">
        <f t="shared" si="2"/>
        <v>0</v>
      </c>
      <c r="L4" s="241">
        <f t="shared" si="3"/>
        <v>0</v>
      </c>
      <c r="M4" s="243">
        <v>7098.19</v>
      </c>
      <c r="N4" s="243">
        <v>7098.19</v>
      </c>
      <c r="O4" s="240">
        <f t="shared" si="4"/>
        <v>0</v>
      </c>
      <c r="P4" s="241">
        <f t="shared" si="5"/>
        <v>0</v>
      </c>
      <c r="Q4" s="243">
        <v>-100.33</v>
      </c>
      <c r="R4" s="243">
        <v>-100.33</v>
      </c>
      <c r="S4" s="240">
        <f t="shared" si="6"/>
        <v>0</v>
      </c>
      <c r="T4" s="241">
        <f t="shared" si="7"/>
        <v>0</v>
      </c>
      <c r="U4" s="131"/>
    </row>
    <row r="5" spans="1:24" s="53" customFormat="1" ht="15">
      <c r="A5" s="44" t="s">
        <v>101</v>
      </c>
      <c r="B5" s="243" t="s">
        <v>444</v>
      </c>
      <c r="C5" s="260" t="s">
        <v>473</v>
      </c>
      <c r="D5" s="243" t="s">
        <v>242</v>
      </c>
      <c r="E5" s="243">
        <v>15400</v>
      </c>
      <c r="F5" s="243">
        <v>15400</v>
      </c>
      <c r="G5" s="240">
        <f t="shared" si="0"/>
        <v>0</v>
      </c>
      <c r="H5" s="241">
        <f t="shared" si="1"/>
        <v>0</v>
      </c>
      <c r="I5" s="243">
        <v>2688.84</v>
      </c>
      <c r="J5" s="243">
        <v>2688.84</v>
      </c>
      <c r="K5" s="240">
        <f t="shared" si="2"/>
        <v>0</v>
      </c>
      <c r="L5" s="241">
        <f t="shared" si="3"/>
        <v>0</v>
      </c>
      <c r="M5" s="243">
        <v>0</v>
      </c>
      <c r="N5" s="243">
        <v>0</v>
      </c>
      <c r="O5" s="240">
        <f t="shared" si="4"/>
        <v>0</v>
      </c>
      <c r="P5" s="241" t="e">
        <f t="shared" si="5"/>
        <v>#DIV/0!</v>
      </c>
      <c r="Q5" s="243">
        <v>0</v>
      </c>
      <c r="R5" s="243">
        <v>0</v>
      </c>
      <c r="S5" s="240">
        <f t="shared" si="6"/>
        <v>0</v>
      </c>
      <c r="T5" s="241" t="e">
        <f t="shared" si="7"/>
        <v>#DIV/0!</v>
      </c>
      <c r="U5" s="131"/>
    </row>
    <row r="6" spans="1:24" s="53" customFormat="1" ht="15">
      <c r="A6" s="44" t="s">
        <v>101</v>
      </c>
      <c r="B6" s="243" t="s">
        <v>492</v>
      </c>
      <c r="C6" s="260" t="s">
        <v>490</v>
      </c>
      <c r="D6" s="243" t="s">
        <v>243</v>
      </c>
      <c r="E6" s="243">
        <v>81779</v>
      </c>
      <c r="F6" s="243">
        <v>81779</v>
      </c>
      <c r="G6" s="240">
        <f t="shared" si="0"/>
        <v>0</v>
      </c>
      <c r="H6" s="241">
        <f t="shared" si="1"/>
        <v>0</v>
      </c>
      <c r="I6" s="243">
        <v>14043.53</v>
      </c>
      <c r="J6" s="243">
        <v>14043.53</v>
      </c>
      <c r="K6" s="240">
        <f t="shared" si="2"/>
        <v>0</v>
      </c>
      <c r="L6" s="241">
        <f t="shared" si="3"/>
        <v>0</v>
      </c>
      <c r="M6" s="243">
        <v>0</v>
      </c>
      <c r="N6" s="243">
        <v>0</v>
      </c>
      <c r="O6" s="240">
        <f t="shared" si="4"/>
        <v>0</v>
      </c>
      <c r="P6" s="241" t="e">
        <f t="shared" si="5"/>
        <v>#DIV/0!</v>
      </c>
      <c r="Q6" s="243">
        <v>-437.73</v>
      </c>
      <c r="R6" s="243">
        <v>-437.73</v>
      </c>
      <c r="S6" s="240">
        <f t="shared" si="6"/>
        <v>0</v>
      </c>
      <c r="T6" s="241">
        <f t="shared" si="7"/>
        <v>0</v>
      </c>
      <c r="U6" s="131"/>
    </row>
    <row r="7" spans="1:24" s="53" customFormat="1" ht="15">
      <c r="A7" s="44" t="s">
        <v>101</v>
      </c>
      <c r="B7" s="243" t="s">
        <v>440</v>
      </c>
      <c r="C7" s="260" t="s">
        <v>495</v>
      </c>
      <c r="D7" s="243" t="s">
        <v>244</v>
      </c>
      <c r="E7" s="243">
        <v>1275</v>
      </c>
      <c r="F7" s="243">
        <v>1275</v>
      </c>
      <c r="G7" s="240">
        <f t="shared" si="0"/>
        <v>0</v>
      </c>
      <c r="H7" s="241">
        <f t="shared" si="1"/>
        <v>0</v>
      </c>
      <c r="I7" s="243">
        <v>0</v>
      </c>
      <c r="J7" s="243">
        <v>0</v>
      </c>
      <c r="K7" s="240">
        <f t="shared" si="2"/>
        <v>0</v>
      </c>
      <c r="L7" s="241" t="e">
        <f t="shared" si="3"/>
        <v>#DIV/0!</v>
      </c>
      <c r="M7" s="243">
        <v>0</v>
      </c>
      <c r="N7" s="243">
        <v>0</v>
      </c>
      <c r="O7" s="240">
        <f t="shared" si="4"/>
        <v>0</v>
      </c>
      <c r="P7" s="241" t="e">
        <f t="shared" si="5"/>
        <v>#DIV/0!</v>
      </c>
      <c r="Q7" s="243">
        <v>0</v>
      </c>
      <c r="R7" s="243">
        <v>0</v>
      </c>
      <c r="S7" s="240">
        <f t="shared" si="6"/>
        <v>0</v>
      </c>
      <c r="T7" s="241" t="e">
        <f t="shared" si="7"/>
        <v>#DIV/0!</v>
      </c>
      <c r="U7" s="131"/>
    </row>
    <row r="8" spans="1:24" s="53" customFormat="1" ht="15">
      <c r="A8" s="44" t="s">
        <v>101</v>
      </c>
      <c r="B8" s="243" t="s">
        <v>440</v>
      </c>
      <c r="C8" s="260" t="s">
        <v>495</v>
      </c>
      <c r="D8" s="243" t="s">
        <v>244</v>
      </c>
      <c r="E8" s="243">
        <v>1275</v>
      </c>
      <c r="F8" s="243">
        <v>1275</v>
      </c>
      <c r="G8" s="240">
        <f t="shared" si="0"/>
        <v>0</v>
      </c>
      <c r="H8" s="241">
        <f t="shared" si="1"/>
        <v>0</v>
      </c>
      <c r="I8" s="243">
        <v>0</v>
      </c>
      <c r="J8" s="243">
        <v>0</v>
      </c>
      <c r="K8" s="240">
        <f t="shared" si="2"/>
        <v>0</v>
      </c>
      <c r="L8" s="241" t="e">
        <f t="shared" si="3"/>
        <v>#DIV/0!</v>
      </c>
      <c r="M8" s="243">
        <v>0</v>
      </c>
      <c r="N8" s="243">
        <v>0</v>
      </c>
      <c r="O8" s="240">
        <f t="shared" si="4"/>
        <v>0</v>
      </c>
      <c r="P8" s="241" t="e">
        <f t="shared" si="5"/>
        <v>#DIV/0!</v>
      </c>
      <c r="Q8" s="243">
        <v>0</v>
      </c>
      <c r="R8" s="243">
        <v>0</v>
      </c>
      <c r="S8" s="240">
        <f t="shared" si="6"/>
        <v>0</v>
      </c>
      <c r="T8" s="241" t="e">
        <f t="shared" si="7"/>
        <v>#DIV/0!</v>
      </c>
      <c r="U8" s="131"/>
    </row>
    <row r="9" spans="1:24" s="53" customFormat="1" ht="15">
      <c r="A9" s="44" t="s">
        <v>101</v>
      </c>
      <c r="B9" s="243" t="s">
        <v>440</v>
      </c>
      <c r="C9" s="260" t="s">
        <v>495</v>
      </c>
      <c r="D9" s="243" t="s">
        <v>244</v>
      </c>
      <c r="E9" s="243">
        <v>2175</v>
      </c>
      <c r="F9" s="243">
        <v>2175</v>
      </c>
      <c r="G9" s="240">
        <f t="shared" si="0"/>
        <v>0</v>
      </c>
      <c r="H9" s="241">
        <f t="shared" si="1"/>
        <v>0</v>
      </c>
      <c r="I9" s="243">
        <v>0</v>
      </c>
      <c r="J9" s="243">
        <v>0</v>
      </c>
      <c r="K9" s="240">
        <f t="shared" si="2"/>
        <v>0</v>
      </c>
      <c r="L9" s="241" t="e">
        <f t="shared" si="3"/>
        <v>#DIV/0!</v>
      </c>
      <c r="M9" s="243">
        <v>0</v>
      </c>
      <c r="N9" s="243">
        <v>0</v>
      </c>
      <c r="O9" s="240">
        <f t="shared" si="4"/>
        <v>0</v>
      </c>
      <c r="P9" s="241" t="e">
        <f t="shared" si="5"/>
        <v>#DIV/0!</v>
      </c>
      <c r="Q9" s="243">
        <v>0</v>
      </c>
      <c r="R9" s="243">
        <v>0</v>
      </c>
      <c r="S9" s="240">
        <f t="shared" si="6"/>
        <v>0</v>
      </c>
      <c r="T9" s="241" t="e">
        <f t="shared" si="7"/>
        <v>#DIV/0!</v>
      </c>
      <c r="U9" s="131"/>
    </row>
    <row r="10" spans="1:24" s="53" customFormat="1" ht="15">
      <c r="A10" s="44" t="s">
        <v>101</v>
      </c>
      <c r="B10" s="243" t="s">
        <v>440</v>
      </c>
      <c r="C10" s="260" t="s">
        <v>496</v>
      </c>
      <c r="D10" s="243" t="s">
        <v>245</v>
      </c>
      <c r="E10" s="243">
        <v>2838</v>
      </c>
      <c r="F10" s="243">
        <v>2838</v>
      </c>
      <c r="G10" s="240">
        <f t="shared" si="0"/>
        <v>0</v>
      </c>
      <c r="H10" s="241">
        <f t="shared" si="1"/>
        <v>0</v>
      </c>
      <c r="I10" s="243">
        <v>0</v>
      </c>
      <c r="J10" s="243">
        <v>0</v>
      </c>
      <c r="K10" s="240">
        <f t="shared" si="2"/>
        <v>0</v>
      </c>
      <c r="L10" s="241" t="e">
        <f t="shared" si="3"/>
        <v>#DIV/0!</v>
      </c>
      <c r="M10" s="243">
        <v>0</v>
      </c>
      <c r="N10" s="243">
        <v>0</v>
      </c>
      <c r="O10" s="240">
        <f t="shared" si="4"/>
        <v>0</v>
      </c>
      <c r="P10" s="241" t="e">
        <f t="shared" si="5"/>
        <v>#DIV/0!</v>
      </c>
      <c r="Q10" s="243">
        <v>0</v>
      </c>
      <c r="R10" s="243">
        <v>0</v>
      </c>
      <c r="S10" s="240">
        <f t="shared" si="6"/>
        <v>0</v>
      </c>
      <c r="T10" s="241" t="e">
        <f t="shared" si="7"/>
        <v>#DIV/0!</v>
      </c>
      <c r="U10" s="131"/>
    </row>
    <row r="11" spans="1:24" s="53" customFormat="1" ht="15">
      <c r="A11" s="44" t="s">
        <v>101</v>
      </c>
      <c r="B11" s="243" t="s">
        <v>440</v>
      </c>
      <c r="C11" s="260" t="s">
        <v>496</v>
      </c>
      <c r="D11" s="243" t="s">
        <v>245</v>
      </c>
      <c r="E11" s="243">
        <v>2838</v>
      </c>
      <c r="F11" s="243">
        <v>2838</v>
      </c>
      <c r="G11" s="240">
        <f t="shared" si="0"/>
        <v>0</v>
      </c>
      <c r="H11" s="241">
        <f t="shared" si="1"/>
        <v>0</v>
      </c>
      <c r="I11" s="243">
        <v>0</v>
      </c>
      <c r="J11" s="243">
        <v>0</v>
      </c>
      <c r="K11" s="240">
        <f t="shared" si="2"/>
        <v>0</v>
      </c>
      <c r="L11" s="241" t="e">
        <f t="shared" si="3"/>
        <v>#DIV/0!</v>
      </c>
      <c r="M11" s="243">
        <v>0</v>
      </c>
      <c r="N11" s="243">
        <v>0</v>
      </c>
      <c r="O11" s="240">
        <f t="shared" si="4"/>
        <v>0</v>
      </c>
      <c r="P11" s="241" t="e">
        <f t="shared" si="5"/>
        <v>#DIV/0!</v>
      </c>
      <c r="Q11" s="243">
        <v>0</v>
      </c>
      <c r="R11" s="243">
        <v>0</v>
      </c>
      <c r="S11" s="240">
        <f t="shared" si="6"/>
        <v>0</v>
      </c>
      <c r="T11" s="241" t="e">
        <f t="shared" si="7"/>
        <v>#DIV/0!</v>
      </c>
      <c r="U11" s="131"/>
    </row>
    <row r="12" spans="1:24" s="53" customFormat="1" ht="15">
      <c r="A12" s="44" t="s">
        <v>101</v>
      </c>
      <c r="B12" s="243" t="s">
        <v>440</v>
      </c>
      <c r="C12" s="260" t="s">
        <v>496</v>
      </c>
      <c r="D12" s="243" t="s">
        <v>245</v>
      </c>
      <c r="E12" s="243">
        <v>4638</v>
      </c>
      <c r="F12" s="243">
        <v>4638</v>
      </c>
      <c r="G12" s="240">
        <f t="shared" si="0"/>
        <v>0</v>
      </c>
      <c r="H12" s="241">
        <f t="shared" si="1"/>
        <v>0</v>
      </c>
      <c r="I12" s="243">
        <v>0</v>
      </c>
      <c r="J12" s="243">
        <v>0</v>
      </c>
      <c r="K12" s="240">
        <f t="shared" si="2"/>
        <v>0</v>
      </c>
      <c r="L12" s="241" t="e">
        <f t="shared" si="3"/>
        <v>#DIV/0!</v>
      </c>
      <c r="M12" s="243">
        <v>0</v>
      </c>
      <c r="N12" s="243">
        <v>0</v>
      </c>
      <c r="O12" s="240">
        <f t="shared" si="4"/>
        <v>0</v>
      </c>
      <c r="P12" s="241" t="e">
        <f t="shared" si="5"/>
        <v>#DIV/0!</v>
      </c>
      <c r="Q12" s="243">
        <v>0</v>
      </c>
      <c r="R12" s="243">
        <v>0</v>
      </c>
      <c r="S12" s="240">
        <f t="shared" si="6"/>
        <v>0</v>
      </c>
      <c r="T12" s="241" t="e">
        <f t="shared" si="7"/>
        <v>#DIV/0!</v>
      </c>
      <c r="U12" s="131"/>
    </row>
    <row r="13" spans="1:24" s="53" customFormat="1" ht="15">
      <c r="A13" s="44" t="s">
        <v>101</v>
      </c>
      <c r="B13" s="243" t="s">
        <v>440</v>
      </c>
      <c r="C13" s="260" t="s">
        <v>497</v>
      </c>
      <c r="D13" s="243" t="s">
        <v>247</v>
      </c>
      <c r="E13" s="243">
        <v>3733</v>
      </c>
      <c r="F13" s="243">
        <v>3733</v>
      </c>
      <c r="G13" s="240">
        <f t="shared" si="0"/>
        <v>0</v>
      </c>
      <c r="H13" s="241">
        <f t="shared" si="1"/>
        <v>0</v>
      </c>
      <c r="I13" s="243">
        <v>0</v>
      </c>
      <c r="J13" s="243">
        <v>0</v>
      </c>
      <c r="K13" s="240">
        <f t="shared" si="2"/>
        <v>0</v>
      </c>
      <c r="L13" s="241" t="e">
        <f t="shared" si="3"/>
        <v>#DIV/0!</v>
      </c>
      <c r="M13" s="243">
        <v>0</v>
      </c>
      <c r="N13" s="243">
        <v>0</v>
      </c>
      <c r="O13" s="240">
        <f t="shared" si="4"/>
        <v>0</v>
      </c>
      <c r="P13" s="241" t="e">
        <f t="shared" si="5"/>
        <v>#DIV/0!</v>
      </c>
      <c r="Q13" s="243">
        <v>0</v>
      </c>
      <c r="R13" s="243">
        <v>0</v>
      </c>
      <c r="S13" s="240">
        <f t="shared" si="6"/>
        <v>0</v>
      </c>
      <c r="T13" s="241" t="e">
        <f t="shared" si="7"/>
        <v>#DIV/0!</v>
      </c>
      <c r="U13" s="131"/>
    </row>
    <row r="14" spans="1:24" s="53" customFormat="1" ht="15">
      <c r="A14" s="44" t="s">
        <v>101</v>
      </c>
      <c r="B14" s="243" t="s">
        <v>440</v>
      </c>
      <c r="C14" s="260" t="s">
        <v>497</v>
      </c>
      <c r="D14" s="243" t="s">
        <v>247</v>
      </c>
      <c r="E14" s="243">
        <v>3640</v>
      </c>
      <c r="F14" s="243">
        <v>3640</v>
      </c>
      <c r="G14" s="240">
        <f t="shared" si="0"/>
        <v>0</v>
      </c>
      <c r="H14" s="241">
        <f t="shared" si="1"/>
        <v>0</v>
      </c>
      <c r="I14" s="243">
        <v>1708.97</v>
      </c>
      <c r="J14" s="243">
        <v>1708.97</v>
      </c>
      <c r="K14" s="240">
        <f t="shared" si="2"/>
        <v>0</v>
      </c>
      <c r="L14" s="241">
        <f t="shared" si="3"/>
        <v>0</v>
      </c>
      <c r="M14" s="243">
        <v>755.15</v>
      </c>
      <c r="N14" s="243">
        <v>755.15</v>
      </c>
      <c r="O14" s="240">
        <f t="shared" si="4"/>
        <v>0</v>
      </c>
      <c r="P14" s="241">
        <f t="shared" si="5"/>
        <v>0</v>
      </c>
      <c r="Q14" s="243">
        <v>-62.14</v>
      </c>
      <c r="R14" s="243">
        <v>-62.14</v>
      </c>
      <c r="S14" s="240">
        <f t="shared" si="6"/>
        <v>0</v>
      </c>
      <c r="T14" s="241">
        <f t="shared" si="7"/>
        <v>0</v>
      </c>
      <c r="U14" s="131"/>
    </row>
    <row r="15" spans="1:24" s="53" customFormat="1" ht="15">
      <c r="A15" s="44" t="s">
        <v>101</v>
      </c>
      <c r="B15" s="243" t="s">
        <v>440</v>
      </c>
      <c r="C15" s="260" t="s">
        <v>497</v>
      </c>
      <c r="D15" s="243" t="s">
        <v>247</v>
      </c>
      <c r="E15" s="243">
        <v>6569</v>
      </c>
      <c r="F15" s="243">
        <v>6569</v>
      </c>
      <c r="G15" s="240">
        <f t="shared" si="0"/>
        <v>0</v>
      </c>
      <c r="H15" s="241">
        <f t="shared" si="1"/>
        <v>0</v>
      </c>
      <c r="I15" s="243">
        <v>0</v>
      </c>
      <c r="J15" s="243">
        <v>0</v>
      </c>
      <c r="K15" s="240">
        <f t="shared" si="2"/>
        <v>0</v>
      </c>
      <c r="L15" s="241" t="e">
        <f t="shared" si="3"/>
        <v>#DIV/0!</v>
      </c>
      <c r="M15" s="243">
        <v>0</v>
      </c>
      <c r="N15" s="243">
        <v>0</v>
      </c>
      <c r="O15" s="240">
        <f t="shared" si="4"/>
        <v>0</v>
      </c>
      <c r="P15" s="241" t="e">
        <f t="shared" si="5"/>
        <v>#DIV/0!</v>
      </c>
      <c r="Q15" s="243">
        <v>0</v>
      </c>
      <c r="R15" s="243">
        <v>0</v>
      </c>
      <c r="S15" s="240">
        <f t="shared" si="6"/>
        <v>0</v>
      </c>
      <c r="T15" s="241" t="e">
        <f t="shared" si="7"/>
        <v>#DIV/0!</v>
      </c>
      <c r="U15" s="131"/>
    </row>
    <row r="16" spans="1:24" s="53" customFormat="1" ht="15">
      <c r="A16" s="44" t="s">
        <v>101</v>
      </c>
      <c r="B16" s="243" t="s">
        <v>440</v>
      </c>
      <c r="C16" s="260" t="s">
        <v>498</v>
      </c>
      <c r="D16" s="243" t="s">
        <v>364</v>
      </c>
      <c r="E16" s="243">
        <v>4084</v>
      </c>
      <c r="F16" s="243">
        <v>4084</v>
      </c>
      <c r="G16" s="240">
        <f t="shared" si="0"/>
        <v>0</v>
      </c>
      <c r="H16" s="241">
        <f t="shared" si="1"/>
        <v>0</v>
      </c>
      <c r="I16" s="243">
        <v>0</v>
      </c>
      <c r="J16" s="243">
        <v>0</v>
      </c>
      <c r="K16" s="240">
        <f t="shared" si="2"/>
        <v>0</v>
      </c>
      <c r="L16" s="241" t="e">
        <f t="shared" si="3"/>
        <v>#DIV/0!</v>
      </c>
      <c r="M16" s="243">
        <v>0</v>
      </c>
      <c r="N16" s="243">
        <v>0</v>
      </c>
      <c r="O16" s="240">
        <f t="shared" si="4"/>
        <v>0</v>
      </c>
      <c r="P16" s="241" t="e">
        <f t="shared" si="5"/>
        <v>#DIV/0!</v>
      </c>
      <c r="Q16" s="243">
        <v>0</v>
      </c>
      <c r="R16" s="243">
        <v>0</v>
      </c>
      <c r="S16" s="240">
        <f t="shared" si="6"/>
        <v>0</v>
      </c>
      <c r="T16" s="241" t="e">
        <f t="shared" si="7"/>
        <v>#DIV/0!</v>
      </c>
      <c r="U16" s="131"/>
    </row>
    <row r="17" spans="1:21" s="53" customFormat="1" ht="15">
      <c r="A17" s="44" t="s">
        <v>101</v>
      </c>
      <c r="B17" s="243" t="s">
        <v>440</v>
      </c>
      <c r="C17" s="260" t="s">
        <v>499</v>
      </c>
      <c r="D17" s="243" t="s">
        <v>441</v>
      </c>
      <c r="E17" s="243">
        <v>14142</v>
      </c>
      <c r="F17" s="243">
        <v>14142</v>
      </c>
      <c r="G17" s="240">
        <f t="shared" si="0"/>
        <v>0</v>
      </c>
      <c r="H17" s="241">
        <f t="shared" si="1"/>
        <v>0</v>
      </c>
      <c r="I17" s="243">
        <v>0</v>
      </c>
      <c r="J17" s="243">
        <v>0</v>
      </c>
      <c r="K17" s="240">
        <f t="shared" si="2"/>
        <v>0</v>
      </c>
      <c r="L17" s="241" t="e">
        <f t="shared" si="3"/>
        <v>#DIV/0!</v>
      </c>
      <c r="M17" s="243">
        <v>0</v>
      </c>
      <c r="N17" s="243">
        <v>0</v>
      </c>
      <c r="O17" s="240">
        <f t="shared" si="4"/>
        <v>0</v>
      </c>
      <c r="P17" s="241" t="e">
        <f t="shared" si="5"/>
        <v>#DIV/0!</v>
      </c>
      <c r="Q17" s="243">
        <v>0</v>
      </c>
      <c r="R17" s="243">
        <v>0</v>
      </c>
      <c r="S17" s="240">
        <f t="shared" si="6"/>
        <v>0</v>
      </c>
      <c r="T17" s="241" t="e">
        <f t="shared" si="7"/>
        <v>#DIV/0!</v>
      </c>
      <c r="U17" s="131"/>
    </row>
    <row r="18" spans="1:21" s="53" customFormat="1" ht="15">
      <c r="A18" s="44" t="s">
        <v>101</v>
      </c>
      <c r="B18" s="243" t="s">
        <v>440</v>
      </c>
      <c r="C18" s="260" t="s">
        <v>499</v>
      </c>
      <c r="D18" s="243" t="s">
        <v>441</v>
      </c>
      <c r="E18" s="243">
        <v>14142</v>
      </c>
      <c r="F18" s="243">
        <v>14142</v>
      </c>
      <c r="G18" s="240">
        <f t="shared" ref="G18:G58" si="8">E18-F18</f>
        <v>0</v>
      </c>
      <c r="H18" s="241">
        <f t="shared" ref="H18:H58" si="9">ROUND(G18/E18,10)</f>
        <v>0</v>
      </c>
      <c r="I18" s="243">
        <v>0</v>
      </c>
      <c r="J18" s="243">
        <v>0</v>
      </c>
      <c r="K18" s="240">
        <f t="shared" ref="K18:K58" si="10">I18-J18</f>
        <v>0</v>
      </c>
      <c r="L18" s="241" t="e">
        <f t="shared" ref="L18:L58" si="11">ROUND(K18/I18,10)</f>
        <v>#DIV/0!</v>
      </c>
      <c r="M18" s="243">
        <v>0</v>
      </c>
      <c r="N18" s="243">
        <v>0</v>
      </c>
      <c r="O18" s="240">
        <f t="shared" ref="O18:O58" si="12">M18-N18</f>
        <v>0</v>
      </c>
      <c r="P18" s="241" t="e">
        <f t="shared" ref="P18:P58" si="13">ROUND(O18/M18,10)</f>
        <v>#DIV/0!</v>
      </c>
      <c r="Q18" s="243">
        <v>0</v>
      </c>
      <c r="R18" s="243">
        <v>0</v>
      </c>
      <c r="S18" s="240">
        <f t="shared" ref="S18:S58" si="14">Q18-R18</f>
        <v>0</v>
      </c>
      <c r="T18" s="241" t="e">
        <f t="shared" ref="T18:T58" si="15">ROUND(S18/Q18,10)</f>
        <v>#DIV/0!</v>
      </c>
      <c r="U18" s="131"/>
    </row>
    <row r="19" spans="1:21" s="53" customFormat="1" ht="15">
      <c r="A19" s="44" t="s">
        <v>101</v>
      </c>
      <c r="B19" s="243" t="s">
        <v>440</v>
      </c>
      <c r="C19" s="260" t="s">
        <v>499</v>
      </c>
      <c r="D19" s="243" t="s">
        <v>441</v>
      </c>
      <c r="E19" s="243">
        <v>14142</v>
      </c>
      <c r="F19" s="243">
        <v>14142</v>
      </c>
      <c r="G19" s="240">
        <f t="shared" si="8"/>
        <v>0</v>
      </c>
      <c r="H19" s="241">
        <f t="shared" si="9"/>
        <v>0</v>
      </c>
      <c r="I19" s="243">
        <v>0</v>
      </c>
      <c r="J19" s="243">
        <v>0</v>
      </c>
      <c r="K19" s="240">
        <f t="shared" si="10"/>
        <v>0</v>
      </c>
      <c r="L19" s="241" t="e">
        <f t="shared" si="11"/>
        <v>#DIV/0!</v>
      </c>
      <c r="M19" s="243">
        <v>0</v>
      </c>
      <c r="N19" s="243">
        <v>0</v>
      </c>
      <c r="O19" s="240">
        <f t="shared" si="12"/>
        <v>0</v>
      </c>
      <c r="P19" s="241" t="e">
        <f t="shared" si="13"/>
        <v>#DIV/0!</v>
      </c>
      <c r="Q19" s="243">
        <v>0</v>
      </c>
      <c r="R19" s="243">
        <v>0</v>
      </c>
      <c r="S19" s="240">
        <f t="shared" si="14"/>
        <v>0</v>
      </c>
      <c r="T19" s="241" t="e">
        <f t="shared" si="15"/>
        <v>#DIV/0!</v>
      </c>
      <c r="U19" s="131"/>
    </row>
    <row r="20" spans="1:21" s="53" customFormat="1" ht="15">
      <c r="A20" s="44" t="s">
        <v>101</v>
      </c>
      <c r="B20" s="243" t="s">
        <v>442</v>
      </c>
      <c r="C20" s="260" t="s">
        <v>500</v>
      </c>
      <c r="D20" s="243" t="s">
        <v>249</v>
      </c>
      <c r="E20" s="243">
        <v>29900</v>
      </c>
      <c r="F20" s="243">
        <v>29900</v>
      </c>
      <c r="G20" s="240">
        <f t="shared" si="8"/>
        <v>0</v>
      </c>
      <c r="H20" s="241">
        <f t="shared" si="9"/>
        <v>0</v>
      </c>
      <c r="I20" s="243">
        <v>6772.37</v>
      </c>
      <c r="J20" s="243">
        <v>6772.37</v>
      </c>
      <c r="K20" s="240">
        <f t="shared" si="10"/>
        <v>0</v>
      </c>
      <c r="L20" s="241">
        <f t="shared" si="11"/>
        <v>0</v>
      </c>
      <c r="M20" s="243">
        <v>0</v>
      </c>
      <c r="N20" s="243">
        <v>0</v>
      </c>
      <c r="O20" s="240">
        <f t="shared" si="12"/>
        <v>0</v>
      </c>
      <c r="P20" s="241" t="e">
        <f t="shared" si="13"/>
        <v>#DIV/0!</v>
      </c>
      <c r="Q20" s="243">
        <v>112.27</v>
      </c>
      <c r="R20" s="243">
        <v>112.27</v>
      </c>
      <c r="S20" s="240">
        <f t="shared" si="14"/>
        <v>0</v>
      </c>
      <c r="T20" s="241">
        <f t="shared" si="15"/>
        <v>0</v>
      </c>
      <c r="U20" s="131"/>
    </row>
    <row r="21" spans="1:21" s="53" customFormat="1" ht="15">
      <c r="A21" s="44" t="s">
        <v>101</v>
      </c>
      <c r="B21" s="243" t="s">
        <v>442</v>
      </c>
      <c r="C21" s="260" t="s">
        <v>501</v>
      </c>
      <c r="D21" s="243" t="s">
        <v>250</v>
      </c>
      <c r="E21" s="243">
        <v>30100</v>
      </c>
      <c r="F21" s="243">
        <v>30100</v>
      </c>
      <c r="G21" s="240">
        <f t="shared" si="8"/>
        <v>0</v>
      </c>
      <c r="H21" s="241">
        <f t="shared" si="9"/>
        <v>0</v>
      </c>
      <c r="I21" s="243">
        <v>4636.01</v>
      </c>
      <c r="J21" s="243">
        <v>4636.01</v>
      </c>
      <c r="K21" s="240">
        <f t="shared" si="10"/>
        <v>0</v>
      </c>
      <c r="L21" s="241">
        <f t="shared" si="11"/>
        <v>0</v>
      </c>
      <c r="M21" s="243">
        <v>0</v>
      </c>
      <c r="N21" s="243">
        <v>0</v>
      </c>
      <c r="O21" s="240">
        <f t="shared" si="12"/>
        <v>0</v>
      </c>
      <c r="P21" s="241" t="e">
        <f t="shared" si="13"/>
        <v>#DIV/0!</v>
      </c>
      <c r="Q21" s="243">
        <v>76.86</v>
      </c>
      <c r="R21" s="243">
        <v>76.86</v>
      </c>
      <c r="S21" s="240">
        <f t="shared" si="14"/>
        <v>0</v>
      </c>
      <c r="T21" s="241">
        <f t="shared" si="15"/>
        <v>0</v>
      </c>
      <c r="U21" s="131"/>
    </row>
    <row r="22" spans="1:21" s="53" customFormat="1" ht="15">
      <c r="A22" s="44" t="s">
        <v>101</v>
      </c>
      <c r="B22" s="243" t="s">
        <v>442</v>
      </c>
      <c r="C22" s="260" t="s">
        <v>502</v>
      </c>
      <c r="D22" s="243" t="s">
        <v>253</v>
      </c>
      <c r="E22" s="243">
        <v>4900</v>
      </c>
      <c r="F22" s="243">
        <v>4900</v>
      </c>
      <c r="G22" s="240">
        <f t="shared" si="8"/>
        <v>0</v>
      </c>
      <c r="H22" s="241">
        <f t="shared" si="9"/>
        <v>0</v>
      </c>
      <c r="I22" s="243">
        <v>3551.53</v>
      </c>
      <c r="J22" s="243">
        <v>3551.53</v>
      </c>
      <c r="K22" s="240">
        <f t="shared" si="10"/>
        <v>0</v>
      </c>
      <c r="L22" s="241">
        <f t="shared" si="11"/>
        <v>0</v>
      </c>
      <c r="M22" s="243">
        <v>0</v>
      </c>
      <c r="N22" s="243">
        <v>0</v>
      </c>
      <c r="O22" s="240">
        <f t="shared" si="12"/>
        <v>0</v>
      </c>
      <c r="P22" s="241" t="e">
        <f t="shared" si="13"/>
        <v>#DIV/0!</v>
      </c>
      <c r="Q22" s="243">
        <v>58.88</v>
      </c>
      <c r="R22" s="243">
        <v>58.88</v>
      </c>
      <c r="S22" s="240">
        <f t="shared" si="14"/>
        <v>0</v>
      </c>
      <c r="T22" s="241">
        <f t="shared" si="15"/>
        <v>0</v>
      </c>
      <c r="U22" s="131"/>
    </row>
    <row r="23" spans="1:21" s="53" customFormat="1" ht="15">
      <c r="A23" s="44" t="s">
        <v>101</v>
      </c>
      <c r="B23" s="243" t="s">
        <v>442</v>
      </c>
      <c r="C23" s="260" t="s">
        <v>503</v>
      </c>
      <c r="D23" s="243" t="s">
        <v>254</v>
      </c>
      <c r="E23" s="243">
        <v>7600</v>
      </c>
      <c r="F23" s="243">
        <v>7600</v>
      </c>
      <c r="G23" s="240">
        <f t="shared" si="8"/>
        <v>0</v>
      </c>
      <c r="H23" s="241">
        <f t="shared" si="9"/>
        <v>0</v>
      </c>
      <c r="I23" s="243">
        <v>3580.52</v>
      </c>
      <c r="J23" s="243">
        <v>3580.52</v>
      </c>
      <c r="K23" s="240">
        <f t="shared" si="10"/>
        <v>0</v>
      </c>
      <c r="L23" s="241">
        <f t="shared" si="11"/>
        <v>0</v>
      </c>
      <c r="M23" s="243">
        <v>0</v>
      </c>
      <c r="N23" s="243">
        <v>0</v>
      </c>
      <c r="O23" s="240">
        <f t="shared" si="12"/>
        <v>0</v>
      </c>
      <c r="P23" s="241" t="e">
        <f t="shared" si="13"/>
        <v>#DIV/0!</v>
      </c>
      <c r="Q23" s="243">
        <v>59.36</v>
      </c>
      <c r="R23" s="243">
        <v>59.36</v>
      </c>
      <c r="S23" s="240">
        <f t="shared" si="14"/>
        <v>0</v>
      </c>
      <c r="T23" s="241">
        <f t="shared" si="15"/>
        <v>0</v>
      </c>
      <c r="U23" s="131"/>
    </row>
    <row r="24" spans="1:21" s="53" customFormat="1" ht="15">
      <c r="A24" s="44" t="s">
        <v>101</v>
      </c>
      <c r="B24" s="243" t="s">
        <v>442</v>
      </c>
      <c r="C24" s="260" t="s">
        <v>504</v>
      </c>
      <c r="D24" s="243" t="s">
        <v>255</v>
      </c>
      <c r="E24" s="243">
        <v>4844</v>
      </c>
      <c r="F24" s="243">
        <v>4844</v>
      </c>
      <c r="G24" s="240">
        <f t="shared" si="8"/>
        <v>0</v>
      </c>
      <c r="H24" s="241">
        <f t="shared" si="9"/>
        <v>0</v>
      </c>
      <c r="I24" s="243">
        <v>2413.77</v>
      </c>
      <c r="J24" s="243">
        <v>2413.77</v>
      </c>
      <c r="K24" s="240">
        <f t="shared" si="10"/>
        <v>0</v>
      </c>
      <c r="L24" s="241">
        <f t="shared" si="11"/>
        <v>0</v>
      </c>
      <c r="M24" s="243">
        <v>0</v>
      </c>
      <c r="N24" s="243">
        <v>0</v>
      </c>
      <c r="O24" s="240">
        <f t="shared" si="12"/>
        <v>0</v>
      </c>
      <c r="P24" s="241" t="e">
        <f t="shared" si="13"/>
        <v>#DIV/0!</v>
      </c>
      <c r="Q24" s="243">
        <v>40.020000000000003</v>
      </c>
      <c r="R24" s="243">
        <v>40.020000000000003</v>
      </c>
      <c r="S24" s="240">
        <f t="shared" si="14"/>
        <v>0</v>
      </c>
      <c r="T24" s="241">
        <f t="shared" si="15"/>
        <v>0</v>
      </c>
      <c r="U24" s="131"/>
    </row>
    <row r="25" spans="1:21" s="53" customFormat="1" ht="15">
      <c r="A25" s="44" t="s">
        <v>101</v>
      </c>
      <c r="B25" s="243" t="s">
        <v>442</v>
      </c>
      <c r="C25" s="260" t="s">
        <v>505</v>
      </c>
      <c r="D25" s="243" t="s">
        <v>256</v>
      </c>
      <c r="E25" s="243">
        <v>11369</v>
      </c>
      <c r="F25" s="243">
        <v>11369</v>
      </c>
      <c r="G25" s="240">
        <f t="shared" si="8"/>
        <v>0</v>
      </c>
      <c r="H25" s="241">
        <f t="shared" si="9"/>
        <v>0</v>
      </c>
      <c r="I25" s="243">
        <v>4326.1400000000003</v>
      </c>
      <c r="J25" s="243">
        <v>4326.1400000000003</v>
      </c>
      <c r="K25" s="240">
        <f t="shared" si="10"/>
        <v>0</v>
      </c>
      <c r="L25" s="241">
        <f t="shared" si="11"/>
        <v>0</v>
      </c>
      <c r="M25" s="243">
        <v>0</v>
      </c>
      <c r="N25" s="243">
        <v>0</v>
      </c>
      <c r="O25" s="240">
        <f t="shared" si="12"/>
        <v>0</v>
      </c>
      <c r="P25" s="241" t="e">
        <f t="shared" si="13"/>
        <v>#DIV/0!</v>
      </c>
      <c r="Q25" s="243">
        <v>71.72</v>
      </c>
      <c r="R25" s="243">
        <v>71.72</v>
      </c>
      <c r="S25" s="240">
        <f t="shared" si="14"/>
        <v>0</v>
      </c>
      <c r="T25" s="241">
        <f t="shared" si="15"/>
        <v>0</v>
      </c>
      <c r="U25" s="131"/>
    </row>
    <row r="26" spans="1:21" s="53" customFormat="1" ht="15">
      <c r="A26" s="44" t="s">
        <v>101</v>
      </c>
      <c r="B26" s="243" t="s">
        <v>442</v>
      </c>
      <c r="C26" s="260" t="s">
        <v>506</v>
      </c>
      <c r="D26" s="243" t="s">
        <v>257</v>
      </c>
      <c r="E26" s="243">
        <v>23000</v>
      </c>
      <c r="F26" s="243">
        <v>23000</v>
      </c>
      <c r="G26" s="240">
        <f t="shared" si="8"/>
        <v>0</v>
      </c>
      <c r="H26" s="241">
        <f t="shared" si="9"/>
        <v>0</v>
      </c>
      <c r="I26" s="243">
        <v>9585.5</v>
      </c>
      <c r="J26" s="243">
        <v>9585.5</v>
      </c>
      <c r="K26" s="240">
        <f t="shared" si="10"/>
        <v>0</v>
      </c>
      <c r="L26" s="241">
        <f t="shared" si="11"/>
        <v>0</v>
      </c>
      <c r="M26" s="243">
        <v>0</v>
      </c>
      <c r="N26" s="243">
        <v>0</v>
      </c>
      <c r="O26" s="240">
        <f t="shared" si="12"/>
        <v>0</v>
      </c>
      <c r="P26" s="241" t="e">
        <f t="shared" si="13"/>
        <v>#DIV/0!</v>
      </c>
      <c r="Q26" s="243">
        <v>158.91999999999999</v>
      </c>
      <c r="R26" s="243">
        <v>158.91999999999999</v>
      </c>
      <c r="S26" s="240">
        <f t="shared" si="14"/>
        <v>0</v>
      </c>
      <c r="T26" s="241">
        <f t="shared" si="15"/>
        <v>0</v>
      </c>
      <c r="U26" s="131"/>
    </row>
    <row r="27" spans="1:21" s="53" customFormat="1" ht="15">
      <c r="A27" s="44" t="s">
        <v>101</v>
      </c>
      <c r="B27" s="243" t="s">
        <v>440</v>
      </c>
      <c r="C27" s="260" t="s">
        <v>507</v>
      </c>
      <c r="D27" s="243" t="s">
        <v>259</v>
      </c>
      <c r="E27" s="243">
        <v>24398</v>
      </c>
      <c r="F27" s="243">
        <v>24398</v>
      </c>
      <c r="G27" s="240">
        <f t="shared" si="8"/>
        <v>0</v>
      </c>
      <c r="H27" s="241">
        <f t="shared" si="9"/>
        <v>0</v>
      </c>
      <c r="I27" s="243">
        <v>0</v>
      </c>
      <c r="J27" s="243">
        <v>0</v>
      </c>
      <c r="K27" s="240">
        <f t="shared" si="10"/>
        <v>0</v>
      </c>
      <c r="L27" s="241" t="e">
        <f t="shared" si="11"/>
        <v>#DIV/0!</v>
      </c>
      <c r="M27" s="243">
        <v>0</v>
      </c>
      <c r="N27" s="243">
        <v>0</v>
      </c>
      <c r="O27" s="240">
        <f t="shared" si="12"/>
        <v>0</v>
      </c>
      <c r="P27" s="241" t="e">
        <f t="shared" si="13"/>
        <v>#DIV/0!</v>
      </c>
      <c r="Q27" s="243">
        <v>0</v>
      </c>
      <c r="R27" s="243">
        <v>0</v>
      </c>
      <c r="S27" s="240">
        <f t="shared" si="14"/>
        <v>0</v>
      </c>
      <c r="T27" s="241" t="e">
        <f t="shared" si="15"/>
        <v>#DIV/0!</v>
      </c>
      <c r="U27" s="131"/>
    </row>
    <row r="28" spans="1:21" s="53" customFormat="1" ht="15">
      <c r="A28" s="44" t="s">
        <v>101</v>
      </c>
      <c r="B28" s="243" t="s">
        <v>442</v>
      </c>
      <c r="C28" s="260" t="s">
        <v>508</v>
      </c>
      <c r="D28" s="243" t="s">
        <v>260</v>
      </c>
      <c r="E28" s="243">
        <v>7521</v>
      </c>
      <c r="F28" s="243">
        <v>7521</v>
      </c>
      <c r="G28" s="240">
        <f t="shared" si="8"/>
        <v>0</v>
      </c>
      <c r="H28" s="241">
        <f t="shared" si="9"/>
        <v>0</v>
      </c>
      <c r="I28" s="243">
        <v>4906.1099999999997</v>
      </c>
      <c r="J28" s="243">
        <v>4906.1099999999997</v>
      </c>
      <c r="K28" s="240">
        <f t="shared" si="10"/>
        <v>0</v>
      </c>
      <c r="L28" s="241">
        <f t="shared" si="11"/>
        <v>0</v>
      </c>
      <c r="M28" s="243">
        <v>0</v>
      </c>
      <c r="N28" s="243">
        <v>0</v>
      </c>
      <c r="O28" s="240">
        <f t="shared" si="12"/>
        <v>0</v>
      </c>
      <c r="P28" s="241" t="e">
        <f t="shared" si="13"/>
        <v>#DIV/0!</v>
      </c>
      <c r="Q28" s="243">
        <v>81.34</v>
      </c>
      <c r="R28" s="243">
        <v>81.34</v>
      </c>
      <c r="S28" s="240">
        <f t="shared" si="14"/>
        <v>0</v>
      </c>
      <c r="T28" s="241">
        <f t="shared" si="15"/>
        <v>0</v>
      </c>
      <c r="U28" s="131"/>
    </row>
    <row r="29" spans="1:21" s="53" customFormat="1" ht="15">
      <c r="A29" s="44" t="s">
        <v>101</v>
      </c>
      <c r="B29" s="243" t="s">
        <v>442</v>
      </c>
      <c r="C29" s="260" t="s">
        <v>509</v>
      </c>
      <c r="D29" s="243" t="s">
        <v>261</v>
      </c>
      <c r="E29" s="243">
        <v>3000</v>
      </c>
      <c r="F29" s="243">
        <v>3000</v>
      </c>
      <c r="G29" s="240">
        <f t="shared" si="8"/>
        <v>0</v>
      </c>
      <c r="H29" s="241">
        <f t="shared" si="9"/>
        <v>0</v>
      </c>
      <c r="I29" s="243">
        <v>2174.41</v>
      </c>
      <c r="J29" s="243">
        <v>2174.41</v>
      </c>
      <c r="K29" s="240">
        <f t="shared" si="10"/>
        <v>0</v>
      </c>
      <c r="L29" s="241">
        <f t="shared" si="11"/>
        <v>0</v>
      </c>
      <c r="M29" s="243">
        <v>0</v>
      </c>
      <c r="N29" s="243">
        <v>0</v>
      </c>
      <c r="O29" s="240">
        <f t="shared" si="12"/>
        <v>0</v>
      </c>
      <c r="P29" s="241" t="e">
        <f t="shared" si="13"/>
        <v>#DIV/0!</v>
      </c>
      <c r="Q29" s="243">
        <v>36.04</v>
      </c>
      <c r="R29" s="243">
        <v>36.04</v>
      </c>
      <c r="S29" s="240">
        <f t="shared" si="14"/>
        <v>0</v>
      </c>
      <c r="T29" s="241">
        <f t="shared" si="15"/>
        <v>0</v>
      </c>
      <c r="U29" s="131"/>
    </row>
    <row r="30" spans="1:21" s="53" customFormat="1" ht="15">
      <c r="A30" s="44" t="s">
        <v>101</v>
      </c>
      <c r="B30" s="243" t="s">
        <v>444</v>
      </c>
      <c r="C30" s="260" t="s">
        <v>481</v>
      </c>
      <c r="D30" s="243" t="s">
        <v>262</v>
      </c>
      <c r="E30" s="243">
        <v>23300</v>
      </c>
      <c r="F30" s="243">
        <v>23300</v>
      </c>
      <c r="G30" s="240">
        <f t="shared" si="8"/>
        <v>0</v>
      </c>
      <c r="H30" s="241">
        <f t="shared" si="9"/>
        <v>0</v>
      </c>
      <c r="I30" s="243">
        <v>0</v>
      </c>
      <c r="J30" s="243">
        <v>0</v>
      </c>
      <c r="K30" s="240">
        <f t="shared" si="10"/>
        <v>0</v>
      </c>
      <c r="L30" s="241" t="e">
        <f t="shared" si="11"/>
        <v>#DIV/0!</v>
      </c>
      <c r="M30" s="243">
        <v>0</v>
      </c>
      <c r="N30" s="243">
        <v>0</v>
      </c>
      <c r="O30" s="240">
        <f t="shared" si="12"/>
        <v>0</v>
      </c>
      <c r="P30" s="241" t="e">
        <f t="shared" si="13"/>
        <v>#DIV/0!</v>
      </c>
      <c r="Q30" s="243">
        <v>0</v>
      </c>
      <c r="R30" s="243">
        <v>0</v>
      </c>
      <c r="S30" s="240">
        <f t="shared" si="14"/>
        <v>0</v>
      </c>
      <c r="T30" s="241" t="e">
        <f t="shared" si="15"/>
        <v>#DIV/0!</v>
      </c>
      <c r="U30" s="131"/>
    </row>
    <row r="31" spans="1:21" s="53" customFormat="1" ht="15">
      <c r="A31" s="44" t="s">
        <v>101</v>
      </c>
      <c r="B31" s="243" t="s">
        <v>444</v>
      </c>
      <c r="C31" s="260" t="s">
        <v>481</v>
      </c>
      <c r="D31" s="243" t="s">
        <v>262</v>
      </c>
      <c r="E31" s="243">
        <v>23300</v>
      </c>
      <c r="F31" s="243">
        <v>23300</v>
      </c>
      <c r="G31" s="240">
        <f t="shared" si="8"/>
        <v>0</v>
      </c>
      <c r="H31" s="241">
        <f t="shared" si="9"/>
        <v>0</v>
      </c>
      <c r="I31" s="243">
        <v>0</v>
      </c>
      <c r="J31" s="243">
        <v>0</v>
      </c>
      <c r="K31" s="240">
        <f t="shared" si="10"/>
        <v>0</v>
      </c>
      <c r="L31" s="241" t="e">
        <f t="shared" si="11"/>
        <v>#DIV/0!</v>
      </c>
      <c r="M31" s="243">
        <v>0</v>
      </c>
      <c r="N31" s="243">
        <v>0</v>
      </c>
      <c r="O31" s="240">
        <f t="shared" si="12"/>
        <v>0</v>
      </c>
      <c r="P31" s="241" t="e">
        <f t="shared" si="13"/>
        <v>#DIV/0!</v>
      </c>
      <c r="Q31" s="243">
        <v>0</v>
      </c>
      <c r="R31" s="243">
        <v>0</v>
      </c>
      <c r="S31" s="240">
        <f t="shared" si="14"/>
        <v>0</v>
      </c>
      <c r="T31" s="241" t="e">
        <f t="shared" si="15"/>
        <v>#DIV/0!</v>
      </c>
      <c r="U31" s="131"/>
    </row>
    <row r="32" spans="1:21" s="53" customFormat="1" ht="15">
      <c r="A32" s="44" t="s">
        <v>101</v>
      </c>
      <c r="B32" s="243" t="s">
        <v>444</v>
      </c>
      <c r="C32" s="260" t="s">
        <v>481</v>
      </c>
      <c r="D32" s="243" t="s">
        <v>262</v>
      </c>
      <c r="E32" s="243">
        <v>23300</v>
      </c>
      <c r="F32" s="243">
        <v>23300</v>
      </c>
      <c r="G32" s="240">
        <f t="shared" si="8"/>
        <v>0</v>
      </c>
      <c r="H32" s="241">
        <f t="shared" si="9"/>
        <v>0</v>
      </c>
      <c r="I32" s="243">
        <v>0</v>
      </c>
      <c r="J32" s="243">
        <v>0</v>
      </c>
      <c r="K32" s="240">
        <f t="shared" si="10"/>
        <v>0</v>
      </c>
      <c r="L32" s="241" t="e">
        <f t="shared" si="11"/>
        <v>#DIV/0!</v>
      </c>
      <c r="M32" s="243">
        <v>0</v>
      </c>
      <c r="N32" s="243">
        <v>0</v>
      </c>
      <c r="O32" s="240">
        <f t="shared" si="12"/>
        <v>0</v>
      </c>
      <c r="P32" s="241" t="e">
        <f t="shared" si="13"/>
        <v>#DIV/0!</v>
      </c>
      <c r="Q32" s="243">
        <v>0</v>
      </c>
      <c r="R32" s="243">
        <v>0</v>
      </c>
      <c r="S32" s="240">
        <f t="shared" si="14"/>
        <v>0</v>
      </c>
      <c r="T32" s="241" t="e">
        <f t="shared" si="15"/>
        <v>#DIV/0!</v>
      </c>
      <c r="U32" s="131"/>
    </row>
    <row r="33" spans="1:21" s="53" customFormat="1" ht="15">
      <c r="A33" s="44" t="s">
        <v>101</v>
      </c>
      <c r="B33" s="243" t="s">
        <v>444</v>
      </c>
      <c r="C33" s="260" t="s">
        <v>481</v>
      </c>
      <c r="D33" s="243" t="s">
        <v>262</v>
      </c>
      <c r="E33" s="243">
        <v>23300</v>
      </c>
      <c r="F33" s="243">
        <v>23300</v>
      </c>
      <c r="G33" s="240">
        <f t="shared" si="8"/>
        <v>0</v>
      </c>
      <c r="H33" s="241">
        <f t="shared" si="9"/>
        <v>0</v>
      </c>
      <c r="I33" s="243">
        <v>0</v>
      </c>
      <c r="J33" s="243">
        <v>0</v>
      </c>
      <c r="K33" s="240">
        <f t="shared" si="10"/>
        <v>0</v>
      </c>
      <c r="L33" s="241" t="e">
        <f t="shared" si="11"/>
        <v>#DIV/0!</v>
      </c>
      <c r="M33" s="243">
        <v>0</v>
      </c>
      <c r="N33" s="243">
        <v>0</v>
      </c>
      <c r="O33" s="240">
        <f t="shared" si="12"/>
        <v>0</v>
      </c>
      <c r="P33" s="241" t="e">
        <f t="shared" si="13"/>
        <v>#DIV/0!</v>
      </c>
      <c r="Q33" s="243">
        <v>0</v>
      </c>
      <c r="R33" s="243">
        <v>0</v>
      </c>
      <c r="S33" s="240">
        <f t="shared" si="14"/>
        <v>0</v>
      </c>
      <c r="T33" s="241" t="e">
        <f t="shared" si="15"/>
        <v>#DIV/0!</v>
      </c>
      <c r="U33" s="131"/>
    </row>
    <row r="34" spans="1:21" s="53" customFormat="1" ht="15">
      <c r="A34" s="44" t="s">
        <v>101</v>
      </c>
      <c r="B34" s="243" t="s">
        <v>444</v>
      </c>
      <c r="C34" s="260" t="s">
        <v>481</v>
      </c>
      <c r="D34" s="243" t="s">
        <v>262</v>
      </c>
      <c r="E34" s="243">
        <v>23300</v>
      </c>
      <c r="F34" s="243">
        <v>23300</v>
      </c>
      <c r="G34" s="240">
        <f t="shared" si="8"/>
        <v>0</v>
      </c>
      <c r="H34" s="241">
        <f t="shared" si="9"/>
        <v>0</v>
      </c>
      <c r="I34" s="243">
        <v>0</v>
      </c>
      <c r="J34" s="243">
        <v>0</v>
      </c>
      <c r="K34" s="240">
        <f t="shared" si="10"/>
        <v>0</v>
      </c>
      <c r="L34" s="241" t="e">
        <f t="shared" si="11"/>
        <v>#DIV/0!</v>
      </c>
      <c r="M34" s="243">
        <v>0</v>
      </c>
      <c r="N34" s="243">
        <v>0</v>
      </c>
      <c r="O34" s="240">
        <f t="shared" si="12"/>
        <v>0</v>
      </c>
      <c r="P34" s="241" t="e">
        <f t="shared" si="13"/>
        <v>#DIV/0!</v>
      </c>
      <c r="Q34" s="243">
        <v>0</v>
      </c>
      <c r="R34" s="243">
        <v>0</v>
      </c>
      <c r="S34" s="240">
        <f t="shared" si="14"/>
        <v>0</v>
      </c>
      <c r="T34" s="241" t="e">
        <f t="shared" si="15"/>
        <v>#DIV/0!</v>
      </c>
      <c r="U34" s="131"/>
    </row>
    <row r="35" spans="1:21" s="53" customFormat="1" ht="15">
      <c r="A35" s="44" t="s">
        <v>101</v>
      </c>
      <c r="B35" s="243" t="s">
        <v>444</v>
      </c>
      <c r="C35" s="260" t="s">
        <v>326</v>
      </c>
      <c r="D35" s="243" t="s">
        <v>264</v>
      </c>
      <c r="E35" s="243">
        <v>28801</v>
      </c>
      <c r="F35" s="243">
        <v>28801</v>
      </c>
      <c r="G35" s="240">
        <f t="shared" si="8"/>
        <v>0</v>
      </c>
      <c r="H35" s="241">
        <f t="shared" si="9"/>
        <v>0</v>
      </c>
      <c r="I35" s="243">
        <v>1152.04</v>
      </c>
      <c r="J35" s="243">
        <v>1152.04</v>
      </c>
      <c r="K35" s="240">
        <f t="shared" si="10"/>
        <v>0</v>
      </c>
      <c r="L35" s="241">
        <f t="shared" si="11"/>
        <v>0</v>
      </c>
      <c r="M35" s="243">
        <v>0</v>
      </c>
      <c r="N35" s="243">
        <v>0</v>
      </c>
      <c r="O35" s="240">
        <f t="shared" si="12"/>
        <v>0</v>
      </c>
      <c r="P35" s="241" t="e">
        <f t="shared" si="13"/>
        <v>#DIV/0!</v>
      </c>
      <c r="Q35" s="243">
        <v>0</v>
      </c>
      <c r="R35" s="243">
        <v>0</v>
      </c>
      <c r="S35" s="240">
        <f t="shared" si="14"/>
        <v>0</v>
      </c>
      <c r="T35" s="241" t="e">
        <f t="shared" si="15"/>
        <v>#DIV/0!</v>
      </c>
      <c r="U35" s="131"/>
    </row>
    <row r="36" spans="1:21" s="53" customFormat="1" ht="15">
      <c r="A36" s="44" t="s">
        <v>101</v>
      </c>
      <c r="B36" s="243" t="s">
        <v>444</v>
      </c>
      <c r="C36" s="260" t="s">
        <v>478</v>
      </c>
      <c r="D36" s="243" t="s">
        <v>266</v>
      </c>
      <c r="E36" s="243">
        <v>3300</v>
      </c>
      <c r="F36" s="243">
        <v>3300</v>
      </c>
      <c r="G36" s="240">
        <f t="shared" si="8"/>
        <v>0</v>
      </c>
      <c r="H36" s="241">
        <f t="shared" si="9"/>
        <v>0</v>
      </c>
      <c r="I36" s="243">
        <v>0</v>
      </c>
      <c r="J36" s="243">
        <v>0</v>
      </c>
      <c r="K36" s="240">
        <f t="shared" si="10"/>
        <v>0</v>
      </c>
      <c r="L36" s="241" t="e">
        <f t="shared" si="11"/>
        <v>#DIV/0!</v>
      </c>
      <c r="M36" s="243">
        <v>0</v>
      </c>
      <c r="N36" s="243">
        <v>0</v>
      </c>
      <c r="O36" s="240">
        <f t="shared" si="12"/>
        <v>0</v>
      </c>
      <c r="P36" s="241" t="e">
        <f t="shared" si="13"/>
        <v>#DIV/0!</v>
      </c>
      <c r="Q36" s="243">
        <v>0</v>
      </c>
      <c r="R36" s="243">
        <v>0</v>
      </c>
      <c r="S36" s="240">
        <f t="shared" si="14"/>
        <v>0</v>
      </c>
      <c r="T36" s="241" t="e">
        <f t="shared" si="15"/>
        <v>#DIV/0!</v>
      </c>
      <c r="U36" s="131"/>
    </row>
    <row r="37" spans="1:21" s="53" customFormat="1" ht="15">
      <c r="A37" s="44" t="s">
        <v>101</v>
      </c>
      <c r="B37" s="243" t="s">
        <v>444</v>
      </c>
      <c r="C37" s="260" t="s">
        <v>478</v>
      </c>
      <c r="D37" s="243" t="s">
        <v>266</v>
      </c>
      <c r="E37" s="243">
        <v>5800</v>
      </c>
      <c r="F37" s="243">
        <v>5800</v>
      </c>
      <c r="G37" s="240">
        <f t="shared" si="8"/>
        <v>0</v>
      </c>
      <c r="H37" s="241">
        <f t="shared" si="9"/>
        <v>0</v>
      </c>
      <c r="I37" s="243">
        <v>0</v>
      </c>
      <c r="J37" s="243">
        <v>0</v>
      </c>
      <c r="K37" s="240">
        <f t="shared" si="10"/>
        <v>0</v>
      </c>
      <c r="L37" s="241" t="e">
        <f t="shared" si="11"/>
        <v>#DIV/0!</v>
      </c>
      <c r="M37" s="243">
        <v>0</v>
      </c>
      <c r="N37" s="243">
        <v>0</v>
      </c>
      <c r="O37" s="240">
        <f t="shared" si="12"/>
        <v>0</v>
      </c>
      <c r="P37" s="241" t="e">
        <f t="shared" si="13"/>
        <v>#DIV/0!</v>
      </c>
      <c r="Q37" s="243">
        <v>0</v>
      </c>
      <c r="R37" s="243">
        <v>0</v>
      </c>
      <c r="S37" s="240">
        <f t="shared" si="14"/>
        <v>0</v>
      </c>
      <c r="T37" s="241" t="e">
        <f t="shared" si="15"/>
        <v>#DIV/0!</v>
      </c>
      <c r="U37" s="131"/>
    </row>
    <row r="38" spans="1:21" s="53" customFormat="1" ht="15">
      <c r="A38" s="44" t="s">
        <v>101</v>
      </c>
      <c r="B38" s="243" t="s">
        <v>444</v>
      </c>
      <c r="C38" s="260" t="s">
        <v>478</v>
      </c>
      <c r="D38" s="243" t="s">
        <v>266</v>
      </c>
      <c r="E38" s="243">
        <v>9600</v>
      </c>
      <c r="F38" s="243">
        <v>9600</v>
      </c>
      <c r="G38" s="240">
        <f t="shared" si="8"/>
        <v>0</v>
      </c>
      <c r="H38" s="241">
        <f t="shared" si="9"/>
        <v>0</v>
      </c>
      <c r="I38" s="243">
        <v>0</v>
      </c>
      <c r="J38" s="243">
        <v>0</v>
      </c>
      <c r="K38" s="240">
        <f t="shared" si="10"/>
        <v>0</v>
      </c>
      <c r="L38" s="241" t="e">
        <f t="shared" si="11"/>
        <v>#DIV/0!</v>
      </c>
      <c r="M38" s="243">
        <v>0</v>
      </c>
      <c r="N38" s="243">
        <v>0</v>
      </c>
      <c r="O38" s="240">
        <f t="shared" si="12"/>
        <v>0</v>
      </c>
      <c r="P38" s="241" t="e">
        <f t="shared" si="13"/>
        <v>#DIV/0!</v>
      </c>
      <c r="Q38" s="243">
        <v>0</v>
      </c>
      <c r="R38" s="243">
        <v>0</v>
      </c>
      <c r="S38" s="240">
        <f t="shared" si="14"/>
        <v>0</v>
      </c>
      <c r="T38" s="241" t="e">
        <f t="shared" si="15"/>
        <v>#DIV/0!</v>
      </c>
      <c r="U38" s="131"/>
    </row>
    <row r="39" spans="1:21" s="53" customFormat="1" ht="15">
      <c r="A39" s="44" t="s">
        <v>101</v>
      </c>
      <c r="B39" s="243" t="s">
        <v>445</v>
      </c>
      <c r="C39" s="260" t="s">
        <v>510</v>
      </c>
      <c r="D39" s="243" t="s">
        <v>271</v>
      </c>
      <c r="E39" s="243">
        <v>3146</v>
      </c>
      <c r="F39" s="243">
        <v>3146</v>
      </c>
      <c r="G39" s="240">
        <f t="shared" si="8"/>
        <v>0</v>
      </c>
      <c r="H39" s="241">
        <f t="shared" si="9"/>
        <v>0</v>
      </c>
      <c r="I39" s="243">
        <v>0</v>
      </c>
      <c r="J39" s="243">
        <v>0</v>
      </c>
      <c r="K39" s="240">
        <f t="shared" si="10"/>
        <v>0</v>
      </c>
      <c r="L39" s="241" t="e">
        <f t="shared" si="11"/>
        <v>#DIV/0!</v>
      </c>
      <c r="M39" s="243">
        <v>0</v>
      </c>
      <c r="N39" s="243">
        <v>0</v>
      </c>
      <c r="O39" s="240">
        <f t="shared" si="12"/>
        <v>0</v>
      </c>
      <c r="P39" s="241" t="e">
        <f t="shared" si="13"/>
        <v>#DIV/0!</v>
      </c>
      <c r="Q39" s="243">
        <v>0</v>
      </c>
      <c r="R39" s="243">
        <v>0</v>
      </c>
      <c r="S39" s="240">
        <f t="shared" si="14"/>
        <v>0</v>
      </c>
      <c r="T39" s="241" t="e">
        <f t="shared" si="15"/>
        <v>#DIV/0!</v>
      </c>
      <c r="U39" s="131"/>
    </row>
    <row r="40" spans="1:21" s="53" customFormat="1" ht="15">
      <c r="A40" s="44" t="s">
        <v>101</v>
      </c>
      <c r="B40" s="243" t="s">
        <v>445</v>
      </c>
      <c r="C40" s="260" t="s">
        <v>510</v>
      </c>
      <c r="D40" s="243" t="s">
        <v>271</v>
      </c>
      <c r="E40" s="243">
        <v>1178</v>
      </c>
      <c r="F40" s="243">
        <v>1178</v>
      </c>
      <c r="G40" s="240">
        <f t="shared" si="8"/>
        <v>0</v>
      </c>
      <c r="H40" s="241">
        <f t="shared" si="9"/>
        <v>0</v>
      </c>
      <c r="I40" s="243">
        <v>0</v>
      </c>
      <c r="J40" s="243">
        <v>0</v>
      </c>
      <c r="K40" s="240">
        <f t="shared" si="10"/>
        <v>0</v>
      </c>
      <c r="L40" s="241" t="e">
        <f t="shared" si="11"/>
        <v>#DIV/0!</v>
      </c>
      <c r="M40" s="243">
        <v>0</v>
      </c>
      <c r="N40" s="243">
        <v>0</v>
      </c>
      <c r="O40" s="240">
        <f t="shared" si="12"/>
        <v>0</v>
      </c>
      <c r="P40" s="241" t="e">
        <f t="shared" si="13"/>
        <v>#DIV/0!</v>
      </c>
      <c r="Q40" s="243">
        <v>0</v>
      </c>
      <c r="R40" s="243">
        <v>0</v>
      </c>
      <c r="S40" s="240">
        <f t="shared" si="14"/>
        <v>0</v>
      </c>
      <c r="T40" s="241" t="e">
        <f t="shared" si="15"/>
        <v>#DIV/0!</v>
      </c>
      <c r="U40" s="131"/>
    </row>
    <row r="41" spans="1:21" s="53" customFormat="1" ht="15">
      <c r="A41" s="44" t="s">
        <v>101</v>
      </c>
      <c r="B41" s="243" t="s">
        <v>444</v>
      </c>
      <c r="C41" s="260" t="s">
        <v>360</v>
      </c>
      <c r="D41" s="243" t="s">
        <v>275</v>
      </c>
      <c r="E41" s="243">
        <v>3000</v>
      </c>
      <c r="F41" s="243">
        <v>3000</v>
      </c>
      <c r="G41" s="240">
        <f t="shared" si="8"/>
        <v>0</v>
      </c>
      <c r="H41" s="241">
        <f t="shared" si="9"/>
        <v>0</v>
      </c>
      <c r="I41" s="243">
        <v>0</v>
      </c>
      <c r="J41" s="243">
        <v>0</v>
      </c>
      <c r="K41" s="240">
        <f t="shared" si="10"/>
        <v>0</v>
      </c>
      <c r="L41" s="241" t="e">
        <f t="shared" si="11"/>
        <v>#DIV/0!</v>
      </c>
      <c r="M41" s="243">
        <v>0</v>
      </c>
      <c r="N41" s="243">
        <v>0</v>
      </c>
      <c r="O41" s="240">
        <f t="shared" si="12"/>
        <v>0</v>
      </c>
      <c r="P41" s="241" t="e">
        <f t="shared" si="13"/>
        <v>#DIV/0!</v>
      </c>
      <c r="Q41" s="243">
        <v>0</v>
      </c>
      <c r="R41" s="243">
        <v>0</v>
      </c>
      <c r="S41" s="240">
        <f t="shared" si="14"/>
        <v>0</v>
      </c>
      <c r="T41" s="241" t="e">
        <f t="shared" si="15"/>
        <v>#DIV/0!</v>
      </c>
      <c r="U41" s="131"/>
    </row>
    <row r="42" spans="1:21" s="53" customFormat="1" ht="15">
      <c r="A42" s="44" t="s">
        <v>101</v>
      </c>
      <c r="B42" s="243" t="s">
        <v>444</v>
      </c>
      <c r="C42" s="260" t="s">
        <v>360</v>
      </c>
      <c r="D42" s="243" t="s">
        <v>275</v>
      </c>
      <c r="E42" s="243">
        <v>3000</v>
      </c>
      <c r="F42" s="243">
        <v>3000</v>
      </c>
      <c r="G42" s="240">
        <f t="shared" si="8"/>
        <v>0</v>
      </c>
      <c r="H42" s="241">
        <f t="shared" si="9"/>
        <v>0</v>
      </c>
      <c r="I42" s="243">
        <v>0</v>
      </c>
      <c r="J42" s="243">
        <v>0</v>
      </c>
      <c r="K42" s="240">
        <f t="shared" si="10"/>
        <v>0</v>
      </c>
      <c r="L42" s="241" t="e">
        <f t="shared" si="11"/>
        <v>#DIV/0!</v>
      </c>
      <c r="M42" s="243">
        <v>0</v>
      </c>
      <c r="N42" s="243">
        <v>0</v>
      </c>
      <c r="O42" s="240">
        <f t="shared" si="12"/>
        <v>0</v>
      </c>
      <c r="P42" s="241" t="e">
        <f t="shared" si="13"/>
        <v>#DIV/0!</v>
      </c>
      <c r="Q42" s="243">
        <v>0</v>
      </c>
      <c r="R42" s="243">
        <v>0</v>
      </c>
      <c r="S42" s="240">
        <f t="shared" si="14"/>
        <v>0</v>
      </c>
      <c r="T42" s="241" t="e">
        <f t="shared" si="15"/>
        <v>#DIV/0!</v>
      </c>
      <c r="U42" s="131"/>
    </row>
    <row r="43" spans="1:21" s="53" customFormat="1" ht="15">
      <c r="A43" s="44" t="s">
        <v>101</v>
      </c>
      <c r="B43" s="243" t="s">
        <v>442</v>
      </c>
      <c r="C43" s="260" t="s">
        <v>511</v>
      </c>
      <c r="D43" s="243" t="s">
        <v>278</v>
      </c>
      <c r="E43" s="243">
        <v>10546</v>
      </c>
      <c r="F43" s="243">
        <v>10546</v>
      </c>
      <c r="G43" s="240">
        <f t="shared" si="8"/>
        <v>0</v>
      </c>
      <c r="H43" s="241">
        <f t="shared" si="9"/>
        <v>0</v>
      </c>
      <c r="I43" s="243">
        <v>2961.96</v>
      </c>
      <c r="J43" s="243">
        <v>2961.96</v>
      </c>
      <c r="K43" s="240">
        <f t="shared" si="10"/>
        <v>0</v>
      </c>
      <c r="L43" s="241">
        <f t="shared" si="11"/>
        <v>0</v>
      </c>
      <c r="M43" s="243">
        <v>0</v>
      </c>
      <c r="N43" s="243">
        <v>0</v>
      </c>
      <c r="O43" s="240">
        <f t="shared" si="12"/>
        <v>0</v>
      </c>
      <c r="P43" s="241" t="e">
        <f t="shared" si="13"/>
        <v>#DIV/0!</v>
      </c>
      <c r="Q43" s="243">
        <v>49.1</v>
      </c>
      <c r="R43" s="243">
        <v>49.1</v>
      </c>
      <c r="S43" s="240">
        <f t="shared" si="14"/>
        <v>0</v>
      </c>
      <c r="T43" s="241">
        <f t="shared" si="15"/>
        <v>0</v>
      </c>
      <c r="U43" s="131"/>
    </row>
    <row r="44" spans="1:21" s="53" customFormat="1" ht="15">
      <c r="A44" s="44" t="s">
        <v>101</v>
      </c>
      <c r="B44" s="243" t="s">
        <v>492</v>
      </c>
      <c r="C44" s="260" t="s">
        <v>411</v>
      </c>
      <c r="D44" s="243" t="s">
        <v>279</v>
      </c>
      <c r="E44" s="243">
        <v>19664</v>
      </c>
      <c r="F44" s="243">
        <v>19664</v>
      </c>
      <c r="G44" s="240">
        <f t="shared" si="8"/>
        <v>0</v>
      </c>
      <c r="H44" s="241">
        <f t="shared" si="9"/>
        <v>0</v>
      </c>
      <c r="I44" s="243">
        <v>8719.32</v>
      </c>
      <c r="J44" s="243">
        <v>8719.32</v>
      </c>
      <c r="K44" s="240">
        <f t="shared" si="10"/>
        <v>0</v>
      </c>
      <c r="L44" s="241">
        <f t="shared" si="11"/>
        <v>0</v>
      </c>
      <c r="M44" s="243">
        <v>0</v>
      </c>
      <c r="N44" s="243">
        <v>0</v>
      </c>
      <c r="O44" s="240">
        <f t="shared" si="12"/>
        <v>0</v>
      </c>
      <c r="P44" s="241" t="e">
        <f t="shared" si="13"/>
        <v>#DIV/0!</v>
      </c>
      <c r="Q44" s="243">
        <v>-44.74</v>
      </c>
      <c r="R44" s="243">
        <v>-44.74</v>
      </c>
      <c r="S44" s="240">
        <f t="shared" si="14"/>
        <v>0</v>
      </c>
      <c r="T44" s="241">
        <f t="shared" si="15"/>
        <v>0</v>
      </c>
      <c r="U44" s="131"/>
    </row>
    <row r="45" spans="1:21" s="53" customFormat="1" ht="15">
      <c r="A45" s="44" t="s">
        <v>101</v>
      </c>
      <c r="B45" s="243" t="s">
        <v>440</v>
      </c>
      <c r="C45" s="260" t="s">
        <v>413</v>
      </c>
      <c r="D45" s="243" t="s">
        <v>282</v>
      </c>
      <c r="E45" s="243">
        <v>2432</v>
      </c>
      <c r="F45" s="243">
        <v>2432</v>
      </c>
      <c r="G45" s="240">
        <f t="shared" si="8"/>
        <v>0</v>
      </c>
      <c r="H45" s="241">
        <f t="shared" si="9"/>
        <v>0</v>
      </c>
      <c r="I45" s="243">
        <v>0</v>
      </c>
      <c r="J45" s="243">
        <v>0</v>
      </c>
      <c r="K45" s="240">
        <f t="shared" si="10"/>
        <v>0</v>
      </c>
      <c r="L45" s="241" t="e">
        <f t="shared" si="11"/>
        <v>#DIV/0!</v>
      </c>
      <c r="M45" s="243">
        <v>0</v>
      </c>
      <c r="N45" s="243">
        <v>0</v>
      </c>
      <c r="O45" s="240">
        <f t="shared" si="12"/>
        <v>0</v>
      </c>
      <c r="P45" s="241" t="e">
        <f t="shared" si="13"/>
        <v>#DIV/0!</v>
      </c>
      <c r="Q45" s="243">
        <v>0</v>
      </c>
      <c r="R45" s="243">
        <v>0</v>
      </c>
      <c r="S45" s="240">
        <f t="shared" si="14"/>
        <v>0</v>
      </c>
      <c r="T45" s="241" t="e">
        <f t="shared" si="15"/>
        <v>#DIV/0!</v>
      </c>
      <c r="U45" s="131"/>
    </row>
    <row r="46" spans="1:21" s="53" customFormat="1" ht="15">
      <c r="A46" s="44" t="s">
        <v>101</v>
      </c>
      <c r="B46" s="243" t="s">
        <v>440</v>
      </c>
      <c r="C46" s="260" t="s">
        <v>413</v>
      </c>
      <c r="D46" s="243" t="s">
        <v>282</v>
      </c>
      <c r="E46" s="243">
        <v>2432</v>
      </c>
      <c r="F46" s="243">
        <v>2432</v>
      </c>
      <c r="G46" s="240">
        <f t="shared" si="8"/>
        <v>0</v>
      </c>
      <c r="H46" s="241">
        <f t="shared" si="9"/>
        <v>0</v>
      </c>
      <c r="I46" s="243">
        <v>0</v>
      </c>
      <c r="J46" s="243">
        <v>0</v>
      </c>
      <c r="K46" s="240">
        <f t="shared" si="10"/>
        <v>0</v>
      </c>
      <c r="L46" s="241" t="e">
        <f t="shared" si="11"/>
        <v>#DIV/0!</v>
      </c>
      <c r="M46" s="243">
        <v>0</v>
      </c>
      <c r="N46" s="243">
        <v>0</v>
      </c>
      <c r="O46" s="240">
        <f t="shared" si="12"/>
        <v>0</v>
      </c>
      <c r="P46" s="241" t="e">
        <f t="shared" si="13"/>
        <v>#DIV/0!</v>
      </c>
      <c r="Q46" s="243">
        <v>0</v>
      </c>
      <c r="R46" s="243">
        <v>0</v>
      </c>
      <c r="S46" s="240">
        <f t="shared" si="14"/>
        <v>0</v>
      </c>
      <c r="T46" s="241" t="e">
        <f t="shared" si="15"/>
        <v>#DIV/0!</v>
      </c>
      <c r="U46" s="131"/>
    </row>
    <row r="47" spans="1:21" s="53" customFormat="1" ht="15">
      <c r="A47" s="44" t="s">
        <v>101</v>
      </c>
      <c r="B47" s="243" t="s">
        <v>440</v>
      </c>
      <c r="C47" s="260" t="s">
        <v>413</v>
      </c>
      <c r="D47" s="243" t="s">
        <v>282</v>
      </c>
      <c r="E47" s="243">
        <v>8509</v>
      </c>
      <c r="F47" s="243">
        <v>8509</v>
      </c>
      <c r="G47" s="240">
        <f t="shared" si="8"/>
        <v>0</v>
      </c>
      <c r="H47" s="241">
        <f t="shared" si="9"/>
        <v>0</v>
      </c>
      <c r="I47" s="243">
        <v>0</v>
      </c>
      <c r="J47" s="243">
        <v>0</v>
      </c>
      <c r="K47" s="240">
        <f t="shared" si="10"/>
        <v>0</v>
      </c>
      <c r="L47" s="241" t="e">
        <f t="shared" si="11"/>
        <v>#DIV/0!</v>
      </c>
      <c r="M47" s="243">
        <v>0</v>
      </c>
      <c r="N47" s="243">
        <v>0</v>
      </c>
      <c r="O47" s="240">
        <f t="shared" si="12"/>
        <v>0</v>
      </c>
      <c r="P47" s="241" t="e">
        <f t="shared" si="13"/>
        <v>#DIV/0!</v>
      </c>
      <c r="Q47" s="243">
        <v>0</v>
      </c>
      <c r="R47" s="243">
        <v>0</v>
      </c>
      <c r="S47" s="240">
        <f t="shared" si="14"/>
        <v>0</v>
      </c>
      <c r="T47" s="241" t="e">
        <f t="shared" si="15"/>
        <v>#DIV/0!</v>
      </c>
      <c r="U47" s="131"/>
    </row>
    <row r="48" spans="1:21" s="53" customFormat="1" ht="15">
      <c r="A48" s="44" t="s">
        <v>101</v>
      </c>
      <c r="B48" s="243" t="s">
        <v>443</v>
      </c>
      <c r="C48" s="260" t="s">
        <v>416</v>
      </c>
      <c r="D48" s="243" t="s">
        <v>285</v>
      </c>
      <c r="E48" s="243">
        <v>2594</v>
      </c>
      <c r="F48" s="243">
        <v>2594</v>
      </c>
      <c r="G48" s="240">
        <f t="shared" si="8"/>
        <v>0</v>
      </c>
      <c r="H48" s="241">
        <f t="shared" si="9"/>
        <v>0</v>
      </c>
      <c r="I48" s="243">
        <v>2922.9</v>
      </c>
      <c r="J48" s="243">
        <v>2922.9</v>
      </c>
      <c r="K48" s="240">
        <f t="shared" si="10"/>
        <v>0</v>
      </c>
      <c r="L48" s="241">
        <f t="shared" si="11"/>
        <v>0</v>
      </c>
      <c r="M48" s="243">
        <v>0</v>
      </c>
      <c r="N48" s="243">
        <v>0</v>
      </c>
      <c r="O48" s="240">
        <f t="shared" si="12"/>
        <v>0</v>
      </c>
      <c r="P48" s="241" t="e">
        <f t="shared" si="13"/>
        <v>#DIV/0!</v>
      </c>
      <c r="Q48" s="243">
        <v>-11.35</v>
      </c>
      <c r="R48" s="243">
        <v>-11.35</v>
      </c>
      <c r="S48" s="240">
        <f t="shared" si="14"/>
        <v>0</v>
      </c>
      <c r="T48" s="241">
        <f t="shared" si="15"/>
        <v>0</v>
      </c>
      <c r="U48" s="131"/>
    </row>
    <row r="49" spans="1:21" s="53" customFormat="1" ht="15">
      <c r="A49" s="44" t="s">
        <v>101</v>
      </c>
      <c r="B49" s="243" t="s">
        <v>443</v>
      </c>
      <c r="C49" s="260" t="s">
        <v>416</v>
      </c>
      <c r="D49" s="243" t="s">
        <v>285</v>
      </c>
      <c r="E49" s="243">
        <v>2594</v>
      </c>
      <c r="F49" s="243">
        <v>2594</v>
      </c>
      <c r="G49" s="240">
        <f t="shared" si="8"/>
        <v>0</v>
      </c>
      <c r="H49" s="241">
        <f t="shared" si="9"/>
        <v>0</v>
      </c>
      <c r="I49" s="243">
        <v>3572.43</v>
      </c>
      <c r="J49" s="243">
        <v>3572.43</v>
      </c>
      <c r="K49" s="240">
        <f t="shared" si="10"/>
        <v>0</v>
      </c>
      <c r="L49" s="241">
        <f t="shared" si="11"/>
        <v>0</v>
      </c>
      <c r="M49" s="243">
        <v>0</v>
      </c>
      <c r="N49" s="243">
        <v>0</v>
      </c>
      <c r="O49" s="240">
        <f t="shared" si="12"/>
        <v>0</v>
      </c>
      <c r="P49" s="241" t="e">
        <f t="shared" si="13"/>
        <v>#DIV/0!</v>
      </c>
      <c r="Q49" s="243">
        <v>-13.87</v>
      </c>
      <c r="R49" s="243">
        <v>-13.87</v>
      </c>
      <c r="S49" s="240">
        <f t="shared" si="14"/>
        <v>0</v>
      </c>
      <c r="T49" s="241">
        <f t="shared" si="15"/>
        <v>0</v>
      </c>
      <c r="U49" s="131"/>
    </row>
    <row r="50" spans="1:21" s="53" customFormat="1" ht="15">
      <c r="A50" s="44" t="s">
        <v>101</v>
      </c>
      <c r="B50" s="243" t="s">
        <v>444</v>
      </c>
      <c r="C50" s="260" t="s">
        <v>313</v>
      </c>
      <c r="D50" s="243" t="s">
        <v>289</v>
      </c>
      <c r="E50" s="243">
        <v>26500</v>
      </c>
      <c r="F50" s="243">
        <v>26500</v>
      </c>
      <c r="G50" s="240">
        <f t="shared" si="8"/>
        <v>0</v>
      </c>
      <c r="H50" s="241">
        <f t="shared" si="9"/>
        <v>0</v>
      </c>
      <c r="I50" s="243">
        <v>12733.49</v>
      </c>
      <c r="J50" s="243">
        <v>12733.49</v>
      </c>
      <c r="K50" s="240">
        <f t="shared" si="10"/>
        <v>0</v>
      </c>
      <c r="L50" s="241">
        <f t="shared" si="11"/>
        <v>0</v>
      </c>
      <c r="M50" s="243">
        <v>0</v>
      </c>
      <c r="N50" s="243">
        <v>0</v>
      </c>
      <c r="O50" s="240">
        <f t="shared" si="12"/>
        <v>0</v>
      </c>
      <c r="P50" s="241" t="e">
        <f t="shared" si="13"/>
        <v>#DIV/0!</v>
      </c>
      <c r="Q50" s="243">
        <v>0</v>
      </c>
      <c r="R50" s="243">
        <v>0</v>
      </c>
      <c r="S50" s="240">
        <f t="shared" si="14"/>
        <v>0</v>
      </c>
      <c r="T50" s="241" t="e">
        <f t="shared" si="15"/>
        <v>#DIV/0!</v>
      </c>
      <c r="U50" s="131"/>
    </row>
    <row r="51" spans="1:21" s="53" customFormat="1" ht="15">
      <c r="A51" s="44" t="s">
        <v>101</v>
      </c>
      <c r="B51" s="243" t="s">
        <v>444</v>
      </c>
      <c r="C51" s="260" t="s">
        <v>316</v>
      </c>
      <c r="D51" s="243" t="s">
        <v>291</v>
      </c>
      <c r="E51" s="243">
        <v>4500</v>
      </c>
      <c r="F51" s="243">
        <v>4500</v>
      </c>
      <c r="G51" s="240">
        <f t="shared" si="8"/>
        <v>0</v>
      </c>
      <c r="H51" s="241">
        <f t="shared" si="9"/>
        <v>0</v>
      </c>
      <c r="I51" s="243">
        <v>0</v>
      </c>
      <c r="J51" s="243">
        <v>0</v>
      </c>
      <c r="K51" s="240">
        <f t="shared" si="10"/>
        <v>0</v>
      </c>
      <c r="L51" s="241" t="e">
        <f t="shared" si="11"/>
        <v>#DIV/0!</v>
      </c>
      <c r="M51" s="243">
        <v>0</v>
      </c>
      <c r="N51" s="243">
        <v>0</v>
      </c>
      <c r="O51" s="240">
        <f t="shared" si="12"/>
        <v>0</v>
      </c>
      <c r="P51" s="241" t="e">
        <f t="shared" si="13"/>
        <v>#DIV/0!</v>
      </c>
      <c r="Q51" s="243">
        <v>0</v>
      </c>
      <c r="R51" s="243">
        <v>0</v>
      </c>
      <c r="S51" s="240">
        <f t="shared" si="14"/>
        <v>0</v>
      </c>
      <c r="T51" s="241" t="e">
        <f t="shared" si="15"/>
        <v>#DIV/0!</v>
      </c>
      <c r="U51" s="131"/>
    </row>
    <row r="52" spans="1:21" s="53" customFormat="1" ht="15">
      <c r="A52" s="44" t="s">
        <v>101</v>
      </c>
      <c r="B52" s="243" t="s">
        <v>444</v>
      </c>
      <c r="C52" s="260" t="s">
        <v>316</v>
      </c>
      <c r="D52" s="243" t="s">
        <v>291</v>
      </c>
      <c r="E52" s="243">
        <v>2700</v>
      </c>
      <c r="F52" s="243">
        <v>2700</v>
      </c>
      <c r="G52" s="240">
        <f t="shared" si="8"/>
        <v>0</v>
      </c>
      <c r="H52" s="241">
        <f t="shared" si="9"/>
        <v>0</v>
      </c>
      <c r="I52" s="243">
        <v>0</v>
      </c>
      <c r="J52" s="243">
        <v>0</v>
      </c>
      <c r="K52" s="240">
        <f t="shared" si="10"/>
        <v>0</v>
      </c>
      <c r="L52" s="241" t="e">
        <f t="shared" si="11"/>
        <v>#DIV/0!</v>
      </c>
      <c r="M52" s="243">
        <v>0</v>
      </c>
      <c r="N52" s="243">
        <v>0</v>
      </c>
      <c r="O52" s="240">
        <f t="shared" si="12"/>
        <v>0</v>
      </c>
      <c r="P52" s="241" t="e">
        <f t="shared" si="13"/>
        <v>#DIV/0!</v>
      </c>
      <c r="Q52" s="243">
        <v>0</v>
      </c>
      <c r="R52" s="243">
        <v>0</v>
      </c>
      <c r="S52" s="240">
        <f t="shared" si="14"/>
        <v>0</v>
      </c>
      <c r="T52" s="241" t="e">
        <f t="shared" si="15"/>
        <v>#DIV/0!</v>
      </c>
      <c r="U52" s="131"/>
    </row>
    <row r="53" spans="1:21" s="53" customFormat="1" ht="15">
      <c r="A53" s="44" t="s">
        <v>101</v>
      </c>
      <c r="B53" s="243" t="s">
        <v>444</v>
      </c>
      <c r="C53" s="260" t="s">
        <v>477</v>
      </c>
      <c r="D53" s="243" t="s">
        <v>295</v>
      </c>
      <c r="E53" s="243">
        <v>472.61799999999999</v>
      </c>
      <c r="F53" s="243">
        <v>472.61799999999999</v>
      </c>
      <c r="G53" s="240">
        <f t="shared" si="8"/>
        <v>0</v>
      </c>
      <c r="H53" s="241">
        <f t="shared" si="9"/>
        <v>0</v>
      </c>
      <c r="I53" s="243">
        <v>76.97</v>
      </c>
      <c r="J53" s="243">
        <v>76.97</v>
      </c>
      <c r="K53" s="240">
        <f t="shared" si="10"/>
        <v>0</v>
      </c>
      <c r="L53" s="241">
        <f t="shared" si="11"/>
        <v>0</v>
      </c>
      <c r="M53" s="243">
        <v>0</v>
      </c>
      <c r="N53" s="243">
        <v>0</v>
      </c>
      <c r="O53" s="240">
        <f t="shared" si="12"/>
        <v>0</v>
      </c>
      <c r="P53" s="241" t="e">
        <f t="shared" si="13"/>
        <v>#DIV/0!</v>
      </c>
      <c r="Q53" s="243">
        <v>0</v>
      </c>
      <c r="R53" s="243">
        <v>0</v>
      </c>
      <c r="S53" s="240">
        <f t="shared" si="14"/>
        <v>0</v>
      </c>
      <c r="T53" s="241" t="e">
        <f t="shared" si="15"/>
        <v>#DIV/0!</v>
      </c>
      <c r="U53" s="131"/>
    </row>
    <row r="54" spans="1:21" s="53" customFormat="1" ht="15">
      <c r="A54" s="44" t="s">
        <v>101</v>
      </c>
      <c r="B54" s="243" t="s">
        <v>444</v>
      </c>
      <c r="C54" s="260" t="s">
        <v>477</v>
      </c>
      <c r="D54" s="243" t="s">
        <v>295</v>
      </c>
      <c r="E54" s="243">
        <v>36900</v>
      </c>
      <c r="F54" s="243">
        <v>36900</v>
      </c>
      <c r="G54" s="240">
        <f t="shared" si="8"/>
        <v>0</v>
      </c>
      <c r="H54" s="241">
        <f t="shared" si="9"/>
        <v>0</v>
      </c>
      <c r="I54" s="243">
        <v>8406.2999999999993</v>
      </c>
      <c r="J54" s="243">
        <v>8406.2999999999993</v>
      </c>
      <c r="K54" s="240">
        <f t="shared" si="10"/>
        <v>0</v>
      </c>
      <c r="L54" s="241">
        <f t="shared" si="11"/>
        <v>0</v>
      </c>
      <c r="M54" s="243">
        <v>0</v>
      </c>
      <c r="N54" s="243">
        <v>0</v>
      </c>
      <c r="O54" s="240">
        <f t="shared" si="12"/>
        <v>0</v>
      </c>
      <c r="P54" s="241" t="e">
        <f t="shared" si="13"/>
        <v>#DIV/0!</v>
      </c>
      <c r="Q54" s="243">
        <v>0</v>
      </c>
      <c r="R54" s="243">
        <v>0</v>
      </c>
      <c r="S54" s="240">
        <f t="shared" si="14"/>
        <v>0</v>
      </c>
      <c r="T54" s="241" t="e">
        <f t="shared" si="15"/>
        <v>#DIV/0!</v>
      </c>
      <c r="U54" s="131"/>
    </row>
    <row r="55" spans="1:21" s="53" customFormat="1" ht="15">
      <c r="A55" s="44" t="s">
        <v>101</v>
      </c>
      <c r="B55" s="243" t="s">
        <v>444</v>
      </c>
      <c r="C55" s="260" t="s">
        <v>335</v>
      </c>
      <c r="D55" s="243" t="s">
        <v>296</v>
      </c>
      <c r="E55" s="243">
        <v>2624.0030000000002</v>
      </c>
      <c r="F55" s="243">
        <v>2624.0030000000002</v>
      </c>
      <c r="G55" s="240">
        <f t="shared" si="8"/>
        <v>0</v>
      </c>
      <c r="H55" s="241">
        <f t="shared" si="9"/>
        <v>0</v>
      </c>
      <c r="I55" s="243">
        <v>3054.34</v>
      </c>
      <c r="J55" s="243">
        <v>3054.34</v>
      </c>
      <c r="K55" s="240">
        <f t="shared" si="10"/>
        <v>0</v>
      </c>
      <c r="L55" s="241">
        <f t="shared" si="11"/>
        <v>0</v>
      </c>
      <c r="M55" s="243">
        <v>0</v>
      </c>
      <c r="N55" s="243">
        <v>0</v>
      </c>
      <c r="O55" s="240">
        <f t="shared" si="12"/>
        <v>0</v>
      </c>
      <c r="P55" s="241" t="e">
        <f t="shared" si="13"/>
        <v>#DIV/0!</v>
      </c>
      <c r="Q55" s="243">
        <v>0</v>
      </c>
      <c r="R55" s="243">
        <v>0</v>
      </c>
      <c r="S55" s="240">
        <f t="shared" si="14"/>
        <v>0</v>
      </c>
      <c r="T55" s="241" t="e">
        <f t="shared" si="15"/>
        <v>#DIV/0!</v>
      </c>
      <c r="U55" s="131"/>
    </row>
    <row r="56" spans="1:21" s="53" customFormat="1" ht="15">
      <c r="A56" s="44" t="s">
        <v>101</v>
      </c>
      <c r="B56" s="243" t="s">
        <v>440</v>
      </c>
      <c r="C56" s="260" t="s">
        <v>512</v>
      </c>
      <c r="D56" s="243" t="s">
        <v>447</v>
      </c>
      <c r="E56" s="243">
        <v>4852</v>
      </c>
      <c r="F56" s="243">
        <v>4852</v>
      </c>
      <c r="G56" s="240">
        <f t="shared" si="8"/>
        <v>0</v>
      </c>
      <c r="H56" s="241">
        <f t="shared" si="9"/>
        <v>0</v>
      </c>
      <c r="I56" s="243">
        <v>0</v>
      </c>
      <c r="J56" s="243">
        <v>0</v>
      </c>
      <c r="K56" s="240">
        <f t="shared" si="10"/>
        <v>0</v>
      </c>
      <c r="L56" s="241" t="e">
        <f t="shared" si="11"/>
        <v>#DIV/0!</v>
      </c>
      <c r="M56" s="243">
        <v>0</v>
      </c>
      <c r="N56" s="243">
        <v>0</v>
      </c>
      <c r="O56" s="240">
        <f t="shared" si="12"/>
        <v>0</v>
      </c>
      <c r="P56" s="241" t="e">
        <f t="shared" si="13"/>
        <v>#DIV/0!</v>
      </c>
      <c r="Q56" s="243">
        <v>0</v>
      </c>
      <c r="R56" s="243">
        <v>0</v>
      </c>
      <c r="S56" s="240">
        <f t="shared" si="14"/>
        <v>0</v>
      </c>
      <c r="T56" s="241" t="e">
        <f t="shared" si="15"/>
        <v>#DIV/0!</v>
      </c>
      <c r="U56" s="131"/>
    </row>
    <row r="57" spans="1:21" s="53" customFormat="1" ht="15">
      <c r="A57" s="44" t="s">
        <v>101</v>
      </c>
      <c r="B57" s="243" t="s">
        <v>440</v>
      </c>
      <c r="C57" s="260" t="s">
        <v>410</v>
      </c>
      <c r="D57" s="243" t="s">
        <v>231</v>
      </c>
      <c r="E57" s="243">
        <v>3630</v>
      </c>
      <c r="F57" s="243">
        <v>3630</v>
      </c>
      <c r="G57" s="240">
        <f t="shared" si="8"/>
        <v>0</v>
      </c>
      <c r="H57" s="241">
        <f t="shared" si="9"/>
        <v>0</v>
      </c>
      <c r="I57" s="243">
        <v>0</v>
      </c>
      <c r="J57" s="243">
        <v>0</v>
      </c>
      <c r="K57" s="240">
        <f t="shared" si="10"/>
        <v>0</v>
      </c>
      <c r="L57" s="241" t="e">
        <f t="shared" si="11"/>
        <v>#DIV/0!</v>
      </c>
      <c r="M57" s="243">
        <v>0</v>
      </c>
      <c r="N57" s="243">
        <v>0</v>
      </c>
      <c r="O57" s="240">
        <f t="shared" si="12"/>
        <v>0</v>
      </c>
      <c r="P57" s="241" t="e">
        <f t="shared" si="13"/>
        <v>#DIV/0!</v>
      </c>
      <c r="Q57" s="243">
        <v>0</v>
      </c>
      <c r="R57" s="243">
        <v>0</v>
      </c>
      <c r="S57" s="240">
        <f t="shared" si="14"/>
        <v>0</v>
      </c>
      <c r="T57" s="241" t="e">
        <f t="shared" si="15"/>
        <v>#DIV/0!</v>
      </c>
      <c r="U57" s="131"/>
    </row>
    <row r="58" spans="1:21" s="53" customFormat="1" ht="15">
      <c r="A58" s="44" t="s">
        <v>101</v>
      </c>
      <c r="B58" s="243" t="s">
        <v>440</v>
      </c>
      <c r="C58" s="260" t="s">
        <v>494</v>
      </c>
      <c r="D58" s="243" t="s">
        <v>237</v>
      </c>
      <c r="E58" s="243">
        <v>12938</v>
      </c>
      <c r="F58" s="243">
        <v>12938</v>
      </c>
      <c r="G58" s="240">
        <f t="shared" si="8"/>
        <v>0</v>
      </c>
      <c r="H58" s="241">
        <f t="shared" si="9"/>
        <v>0</v>
      </c>
      <c r="I58" s="243">
        <v>0</v>
      </c>
      <c r="J58" s="243">
        <v>0</v>
      </c>
      <c r="K58" s="240">
        <f t="shared" si="10"/>
        <v>0</v>
      </c>
      <c r="L58" s="241" t="e">
        <f t="shared" si="11"/>
        <v>#DIV/0!</v>
      </c>
      <c r="M58" s="243">
        <v>0</v>
      </c>
      <c r="N58" s="243">
        <v>0</v>
      </c>
      <c r="O58" s="240">
        <f t="shared" si="12"/>
        <v>0</v>
      </c>
      <c r="P58" s="241" t="e">
        <f t="shared" si="13"/>
        <v>#DIV/0!</v>
      </c>
      <c r="Q58" s="243">
        <v>0</v>
      </c>
      <c r="R58" s="243">
        <v>0</v>
      </c>
      <c r="S58" s="240">
        <f t="shared" si="14"/>
        <v>0</v>
      </c>
      <c r="T58" s="241" t="e">
        <f t="shared" si="15"/>
        <v>#DIV/0!</v>
      </c>
      <c r="U58" s="131"/>
    </row>
    <row r="59" spans="1:21" s="60" customFormat="1" ht="12.75">
      <c r="A59" s="144" t="s">
        <v>159</v>
      </c>
      <c r="B59" s="150"/>
      <c r="C59" s="150"/>
      <c r="D59" s="150"/>
      <c r="E59" s="152"/>
      <c r="F59" s="223"/>
      <c r="G59" s="134"/>
      <c r="H59" s="134"/>
      <c r="I59" s="138"/>
      <c r="J59" s="133"/>
      <c r="K59" s="134"/>
      <c r="L59" s="134"/>
      <c r="M59" s="139" t="e">
        <f t="shared" ref="M59" si="16">SUM(#REF!)</f>
        <v>#REF!</v>
      </c>
      <c r="N59" s="140" t="e">
        <f t="shared" ref="M59:N60" si="17">SUM(#REF!)</f>
        <v>#REF!</v>
      </c>
      <c r="O59" s="134"/>
      <c r="P59" s="134"/>
      <c r="Q59" s="138"/>
      <c r="R59" s="133"/>
      <c r="S59" s="134"/>
      <c r="T59" s="134"/>
      <c r="U59" s="133"/>
    </row>
    <row r="60" spans="1:21">
      <c r="C60" s="97"/>
      <c r="D60" s="96"/>
      <c r="E60" s="152"/>
      <c r="F60" s="223"/>
      <c r="G60" s="129"/>
      <c r="H60" s="129"/>
      <c r="I60" s="138"/>
      <c r="J60" s="129"/>
      <c r="K60" s="129"/>
      <c r="L60" s="129"/>
      <c r="M60" s="139" t="e">
        <f t="shared" si="17"/>
        <v>#REF!</v>
      </c>
      <c r="N60" s="140" t="e">
        <f t="shared" si="17"/>
        <v>#REF!</v>
      </c>
      <c r="O60" s="129"/>
      <c r="P60" s="129"/>
      <c r="Q60" s="138"/>
      <c r="R60" s="129"/>
      <c r="S60" s="129"/>
      <c r="T60" s="129"/>
      <c r="U60" s="48"/>
    </row>
    <row r="61" spans="1:21" s="53" customFormat="1">
      <c r="A61" s="47"/>
      <c r="B61" s="47"/>
      <c r="C61" s="97"/>
      <c r="D61" s="96"/>
      <c r="E61" s="174">
        <f>SUM(E2:E60)</f>
        <v>667690.62100000004</v>
      </c>
      <c r="F61" s="224">
        <f>SUM(F2:F60)</f>
        <v>667690.62100000004</v>
      </c>
      <c r="G61" s="140">
        <f>SUM(G2:G60)</f>
        <v>0</v>
      </c>
      <c r="H61" s="241">
        <f>ROUND(G61/E61,10)</f>
        <v>0</v>
      </c>
      <c r="I61" s="139">
        <f>SUM(I2:I60)</f>
        <v>120411.25</v>
      </c>
      <c r="J61" s="140">
        <f>SUM(J2:J60)</f>
        <v>120411.25</v>
      </c>
      <c r="K61" s="140">
        <f>SUM(K2:K60)</f>
        <v>0</v>
      </c>
      <c r="L61" s="227">
        <f>ROUND(K61/I61,10)</f>
        <v>0</v>
      </c>
      <c r="M61" s="139" t="e">
        <f>SUM(M2:M60)</f>
        <v>#REF!</v>
      </c>
      <c r="N61" s="140" t="e">
        <f>SUM(N2:N60)</f>
        <v>#REF!</v>
      </c>
      <c r="O61" s="140">
        <f>SUM(O2:O60)</f>
        <v>0</v>
      </c>
      <c r="P61" s="227" t="e">
        <f>ROUND(O61/M61,10)</f>
        <v>#REF!</v>
      </c>
      <c r="Q61" s="139">
        <f>SUM(Q2:Q60)</f>
        <v>74.349999999999937</v>
      </c>
      <c r="R61" s="140">
        <f>SUM(R2:R60)</f>
        <v>74.349999999999937</v>
      </c>
      <c r="S61" s="140">
        <f t="shared" ref="S61" si="18">SUM(S2:S60)</f>
        <v>0</v>
      </c>
      <c r="T61" s="227">
        <f>ROUND(S61/Q61,10)</f>
        <v>0</v>
      </c>
      <c r="U61" s="140">
        <f>SUM(U2:U60)</f>
        <v>0</v>
      </c>
    </row>
    <row r="62" spans="1:21">
      <c r="C62" s="97"/>
      <c r="D62" s="96"/>
      <c r="E62" s="96"/>
      <c r="F62" s="225"/>
      <c r="G62" s="135"/>
      <c r="H62" s="135"/>
      <c r="I62" s="54"/>
      <c r="M62" s="54"/>
      <c r="N62" s="54"/>
      <c r="O62" s="54"/>
      <c r="P62" s="54"/>
      <c r="Q62" s="54"/>
      <c r="R62" s="54"/>
      <c r="S62" s="54"/>
      <c r="T62" s="54"/>
      <c r="U62" s="54"/>
    </row>
    <row r="63" spans="1:21">
      <c r="C63" s="97"/>
      <c r="D63" s="96"/>
      <c r="E63" s="96"/>
      <c r="F63" s="225"/>
      <c r="G63" s="135"/>
      <c r="H63" s="135"/>
      <c r="I63" s="54"/>
      <c r="M63" s="54"/>
      <c r="N63" s="54"/>
      <c r="O63" s="54"/>
      <c r="P63" s="54"/>
      <c r="Q63" s="54"/>
      <c r="R63" s="54"/>
      <c r="S63" s="54"/>
      <c r="T63" s="54"/>
      <c r="U63" s="54"/>
    </row>
    <row r="65" spans="1:17">
      <c r="A65" s="56"/>
      <c r="C65" s="57"/>
      <c r="Q65" s="54"/>
    </row>
  </sheetData>
  <phoneticPr fontId="0" type="noConversion"/>
  <pageMargins left="0.2" right="0.2" top="1" bottom="1" header="0.5" footer="0.5"/>
  <pageSetup scale="41" orientation="landscape" r:id="rId1"/>
  <headerFooter alignWithMargins="0">
    <oddHeader>&amp;A</oddHeader>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H7"/>
  <sheetViews>
    <sheetView zoomScaleNormal="100" workbookViewId="0"/>
  </sheetViews>
  <sheetFormatPr defaultColWidth="8.7109375" defaultRowHeight="11.25"/>
  <cols>
    <col min="1" max="1" width="19.28515625" style="46" customWidth="1"/>
    <col min="2" max="2" width="16" style="46" customWidth="1"/>
    <col min="3" max="3" width="53.7109375" style="46" bestFit="1" customWidth="1"/>
    <col min="4" max="4" width="16.7109375" style="46" bestFit="1" customWidth="1"/>
    <col min="5" max="5" width="16.7109375" style="221" bestFit="1" customWidth="1"/>
    <col min="6" max="7" width="15.28515625" style="46" customWidth="1"/>
    <col min="8" max="8" width="51.7109375" style="46" bestFit="1" customWidth="1"/>
    <col min="9" max="9" width="1.28515625" style="46" customWidth="1"/>
    <col min="10" max="16384" width="8.7109375" style="46"/>
  </cols>
  <sheetData>
    <row r="1" spans="1:8" s="44" customFormat="1" ht="25.5" customHeight="1">
      <c r="A1" s="1" t="s">
        <v>167</v>
      </c>
      <c r="B1" s="1" t="s">
        <v>180</v>
      </c>
      <c r="C1" s="1" t="s">
        <v>148</v>
      </c>
      <c r="D1" s="2" t="s">
        <v>174</v>
      </c>
      <c r="E1" s="214" t="s">
        <v>175</v>
      </c>
      <c r="F1" s="2" t="s">
        <v>114</v>
      </c>
      <c r="G1" s="132" t="s">
        <v>173</v>
      </c>
      <c r="H1" s="49" t="s">
        <v>158</v>
      </c>
    </row>
    <row r="2" spans="1:8" s="44" customFormat="1" ht="25.5" customHeight="1">
      <c r="A2" s="1" t="s">
        <v>101</v>
      </c>
      <c r="B2" s="260" t="s">
        <v>513</v>
      </c>
      <c r="C2" s="243" t="s">
        <v>421</v>
      </c>
      <c r="D2" s="243">
        <v>356.61</v>
      </c>
      <c r="E2" s="243">
        <v>356.61</v>
      </c>
      <c r="F2" s="170">
        <f>D2-E2</f>
        <v>0</v>
      </c>
      <c r="G2" s="228">
        <f>ROUND(F2/D2,10)</f>
        <v>0</v>
      </c>
      <c r="H2" s="49"/>
    </row>
    <row r="3" spans="1:8" s="44" customFormat="1" ht="11.25" customHeight="1">
      <c r="D3" s="50"/>
      <c r="E3" s="220"/>
      <c r="F3" s="50"/>
      <c r="G3" s="50"/>
    </row>
    <row r="4" spans="1:8" s="44" customFormat="1" ht="19.5" customHeight="1" thickBot="1">
      <c r="C4" s="3" t="s">
        <v>166</v>
      </c>
      <c r="D4" s="4">
        <f>SUM(D2:D3)</f>
        <v>356.61</v>
      </c>
      <c r="E4" s="216">
        <f>SUM(E2:E3)</f>
        <v>356.61</v>
      </c>
      <c r="F4" s="4">
        <f>SUM(F2:F3)</f>
        <v>0</v>
      </c>
      <c r="G4" s="229">
        <f>ROUND(F4/D4,10)</f>
        <v>0</v>
      </c>
    </row>
    <row r="5" spans="1:8" s="44" customFormat="1" ht="13.5" thickTop="1">
      <c r="E5" s="218"/>
    </row>
    <row r="6" spans="1:8" s="44" customFormat="1" ht="13.5" thickBot="1">
      <c r="E6" s="218"/>
    </row>
    <row r="7" spans="1:8" s="44" customFormat="1" ht="13.5" thickBot="1">
      <c r="A7" s="1" t="s">
        <v>181</v>
      </c>
      <c r="B7" s="1"/>
      <c r="D7" s="51"/>
      <c r="E7" s="218"/>
    </row>
  </sheetData>
  <phoneticPr fontId="0" type="noConversion"/>
  <pageMargins left="0.1" right="0.1" top="1" bottom="0.25" header="0.25" footer="0.25"/>
  <pageSetup scale="72" orientation="landscape" r:id="rId1"/>
  <headerFooter alignWithMargins="0">
    <oddHeader>&amp;A</oddHeader>
    <oddFoote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V87"/>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8.7109375" defaultRowHeight="12.75"/>
  <cols>
    <col min="1" max="1" width="14.42578125" style="44" customWidth="1"/>
    <col min="2" max="2" width="32.28515625" style="44" bestFit="1" customWidth="1"/>
    <col min="3" max="3" width="14" style="218" bestFit="1" customWidth="1"/>
    <col min="4" max="4" width="12.7109375" style="159" bestFit="1" customWidth="1"/>
    <col min="5" max="5" width="12.5703125" style="159" bestFit="1" customWidth="1"/>
    <col min="6" max="7" width="17.7109375" style="44" bestFit="1" customWidth="1"/>
    <col min="8" max="8" width="14.28515625" style="44" bestFit="1" customWidth="1"/>
    <col min="9" max="9" width="14.28515625" style="44" customWidth="1"/>
    <col min="10" max="10" width="17.7109375" style="44" customWidth="1"/>
    <col min="11" max="11" width="17.7109375" style="44" bestFit="1" customWidth="1"/>
    <col min="12" max="12" width="19.7109375" style="44" bestFit="1" customWidth="1"/>
    <col min="13" max="14" width="17.7109375" style="44" bestFit="1" customWidth="1"/>
    <col min="15" max="15" width="13.42578125" style="44" bestFit="1" customWidth="1"/>
    <col min="16" max="21" width="14.7109375" style="44" customWidth="1"/>
    <col min="22" max="22" width="33.5703125" style="44" customWidth="1"/>
    <col min="23" max="16384" width="8.7109375" style="44"/>
  </cols>
  <sheetData>
    <row r="1" spans="1:22" ht="64.5" thickBot="1">
      <c r="A1" s="1" t="s">
        <v>169</v>
      </c>
      <c r="B1" s="1" t="s">
        <v>148</v>
      </c>
      <c r="C1" s="214" t="s">
        <v>182</v>
      </c>
      <c r="D1" s="2" t="s">
        <v>183</v>
      </c>
      <c r="E1" s="2" t="s">
        <v>184</v>
      </c>
      <c r="F1" s="161" t="s">
        <v>185</v>
      </c>
      <c r="G1" s="167" t="s">
        <v>186</v>
      </c>
      <c r="H1" s="6" t="s">
        <v>187</v>
      </c>
      <c r="I1" s="2" t="s">
        <v>188</v>
      </c>
      <c r="J1" s="162" t="s">
        <v>189</v>
      </c>
      <c r="K1" s="162" t="s">
        <v>190</v>
      </c>
      <c r="L1" s="165" t="s">
        <v>191</v>
      </c>
      <c r="M1" s="167" t="s">
        <v>192</v>
      </c>
      <c r="N1" s="167" t="s">
        <v>193</v>
      </c>
      <c r="O1" s="167" t="s">
        <v>194</v>
      </c>
      <c r="P1" s="6" t="s">
        <v>195</v>
      </c>
      <c r="Q1" s="2" t="s">
        <v>188</v>
      </c>
      <c r="R1" s="6" t="s">
        <v>196</v>
      </c>
      <c r="S1" s="2" t="s">
        <v>188</v>
      </c>
      <c r="T1" s="6" t="s">
        <v>197</v>
      </c>
      <c r="U1" s="2" t="s">
        <v>188</v>
      </c>
      <c r="V1" s="2" t="s">
        <v>165</v>
      </c>
    </row>
    <row r="2" spans="1:22" ht="15">
      <c r="A2" s="260" t="s">
        <v>313</v>
      </c>
      <c r="B2" s="243" t="s">
        <v>289</v>
      </c>
      <c r="C2" s="243">
        <v>26500</v>
      </c>
      <c r="D2" s="242">
        <v>43633</v>
      </c>
      <c r="E2" s="243" t="s">
        <v>444</v>
      </c>
      <c r="F2" s="243">
        <v>0</v>
      </c>
      <c r="G2" s="243">
        <v>0</v>
      </c>
      <c r="H2" s="175">
        <f t="shared" ref="H2:H31" si="0">F2-G2</f>
        <v>0</v>
      </c>
      <c r="I2" s="232" t="e">
        <f>ROUND(H2/F2,10)</f>
        <v>#DIV/0!</v>
      </c>
      <c r="J2" s="243">
        <v>0</v>
      </c>
      <c r="K2" s="243">
        <v>0</v>
      </c>
      <c r="L2" s="243">
        <v>0</v>
      </c>
      <c r="M2" s="243">
        <v>0</v>
      </c>
      <c r="N2" s="243">
        <v>0</v>
      </c>
      <c r="O2" s="243">
        <v>0</v>
      </c>
      <c r="P2" s="170">
        <f t="shared" ref="P2" si="1">J2-N2</f>
        <v>0</v>
      </c>
      <c r="Q2" s="230" t="e">
        <f>ROUND(P2/J2,10)</f>
        <v>#DIV/0!</v>
      </c>
      <c r="R2" s="170">
        <f>K2-M2</f>
        <v>0</v>
      </c>
      <c r="S2" s="230" t="e">
        <f>ROUND(R2/K2,10)</f>
        <v>#DIV/0!</v>
      </c>
      <c r="T2" s="170">
        <f>L2-O2</f>
        <v>0</v>
      </c>
      <c r="U2" s="230" t="e">
        <f>ROUND(T2/L2,10)</f>
        <v>#DIV/0!</v>
      </c>
      <c r="V2" s="2"/>
    </row>
    <row r="3" spans="1:22" ht="15">
      <c r="A3" s="260" t="s">
        <v>490</v>
      </c>
      <c r="B3" s="243" t="s">
        <v>243</v>
      </c>
      <c r="C3" s="243">
        <v>81779</v>
      </c>
      <c r="D3" s="242">
        <v>43619</v>
      </c>
      <c r="E3" s="243" t="s">
        <v>492</v>
      </c>
      <c r="F3" s="243">
        <v>0</v>
      </c>
      <c r="G3" s="243">
        <v>0</v>
      </c>
      <c r="H3" s="175">
        <f t="shared" si="0"/>
        <v>0</v>
      </c>
      <c r="I3" s="232" t="e">
        <f t="shared" ref="I3:I61" si="2">ROUND(H3/F3,10)</f>
        <v>#DIV/0!</v>
      </c>
      <c r="J3" s="243">
        <v>0</v>
      </c>
      <c r="K3" s="243">
        <v>0</v>
      </c>
      <c r="L3" s="243">
        <v>0</v>
      </c>
      <c r="M3" s="243">
        <v>0</v>
      </c>
      <c r="N3" s="243">
        <v>0</v>
      </c>
      <c r="O3" s="243">
        <v>0</v>
      </c>
      <c r="P3" s="170">
        <f t="shared" ref="P3:P59" si="3">J3-N3</f>
        <v>0</v>
      </c>
      <c r="Q3" s="230" t="e">
        <f t="shared" ref="Q3:Q59" si="4">ROUND(P3/J3,10)</f>
        <v>#DIV/0!</v>
      </c>
      <c r="R3" s="170">
        <f t="shared" ref="R3:R59" si="5">K3-M3</f>
        <v>0</v>
      </c>
      <c r="S3" s="230" t="e">
        <f t="shared" ref="S3:S59" si="6">ROUND(R3/K3,10)</f>
        <v>#DIV/0!</v>
      </c>
      <c r="T3" s="170">
        <f t="shared" ref="T3:T59" si="7">L3-O3</f>
        <v>0</v>
      </c>
      <c r="U3" s="230" t="e">
        <f t="shared" ref="U3:U59" si="8">ROUND(T3/L3,10)</f>
        <v>#DIV/0!</v>
      </c>
      <c r="V3" s="2"/>
    </row>
    <row r="4" spans="1:22" ht="15">
      <c r="A4" s="260" t="s">
        <v>326</v>
      </c>
      <c r="B4" s="243" t="s">
        <v>264</v>
      </c>
      <c r="C4" s="243">
        <v>28801</v>
      </c>
      <c r="D4" s="242">
        <v>43633</v>
      </c>
      <c r="E4" s="243" t="s">
        <v>444</v>
      </c>
      <c r="F4" s="243">
        <v>0</v>
      </c>
      <c r="G4" s="243">
        <v>0</v>
      </c>
      <c r="H4" s="175">
        <f t="shared" si="0"/>
        <v>0</v>
      </c>
      <c r="I4" s="232" t="e">
        <f t="shared" si="2"/>
        <v>#DIV/0!</v>
      </c>
      <c r="J4" s="243">
        <v>0</v>
      </c>
      <c r="K4" s="243">
        <v>0</v>
      </c>
      <c r="L4" s="243">
        <v>0</v>
      </c>
      <c r="M4" s="243">
        <v>0</v>
      </c>
      <c r="N4" s="243">
        <v>0</v>
      </c>
      <c r="O4" s="243">
        <v>0</v>
      </c>
      <c r="P4" s="170">
        <f t="shared" si="3"/>
        <v>0</v>
      </c>
      <c r="Q4" s="230" t="e">
        <f t="shared" si="4"/>
        <v>#DIV/0!</v>
      </c>
      <c r="R4" s="170">
        <f t="shared" si="5"/>
        <v>0</v>
      </c>
      <c r="S4" s="230" t="e">
        <f t="shared" si="6"/>
        <v>#DIV/0!</v>
      </c>
      <c r="T4" s="170">
        <f t="shared" si="7"/>
        <v>0</v>
      </c>
      <c r="U4" s="230" t="e">
        <f t="shared" si="8"/>
        <v>#DIV/0!</v>
      </c>
      <c r="V4" s="2"/>
    </row>
    <row r="5" spans="1:22" ht="15">
      <c r="A5" s="260" t="s">
        <v>494</v>
      </c>
      <c r="B5" s="243" t="s">
        <v>237</v>
      </c>
      <c r="C5" s="243">
        <v>12938</v>
      </c>
      <c r="D5" s="242">
        <v>42851</v>
      </c>
      <c r="E5" s="243" t="s">
        <v>440</v>
      </c>
      <c r="F5" s="243">
        <v>1552.56</v>
      </c>
      <c r="G5" s="243">
        <v>1552.56</v>
      </c>
      <c r="H5" s="175">
        <f t="shared" si="0"/>
        <v>0</v>
      </c>
      <c r="I5" s="232">
        <f t="shared" si="2"/>
        <v>0</v>
      </c>
      <c r="J5" s="243">
        <v>1686.39</v>
      </c>
      <c r="K5" s="243">
        <v>1686.39</v>
      </c>
      <c r="L5" s="243">
        <v>43.71</v>
      </c>
      <c r="M5" s="243">
        <v>1686.39</v>
      </c>
      <c r="N5" s="243">
        <v>1686.39</v>
      </c>
      <c r="O5" s="243">
        <v>43.71</v>
      </c>
      <c r="P5" s="170">
        <f t="shared" si="3"/>
        <v>0</v>
      </c>
      <c r="Q5" s="230">
        <f t="shared" si="4"/>
        <v>0</v>
      </c>
      <c r="R5" s="170">
        <f t="shared" si="5"/>
        <v>0</v>
      </c>
      <c r="S5" s="230">
        <f t="shared" si="6"/>
        <v>0</v>
      </c>
      <c r="T5" s="170">
        <f t="shared" si="7"/>
        <v>0</v>
      </c>
      <c r="U5" s="230">
        <f t="shared" si="8"/>
        <v>0</v>
      </c>
      <c r="V5" s="2"/>
    </row>
    <row r="6" spans="1:22" ht="15">
      <c r="A6" s="260" t="s">
        <v>494</v>
      </c>
      <c r="B6" s="243" t="s">
        <v>237</v>
      </c>
      <c r="C6" s="243">
        <v>22746</v>
      </c>
      <c r="D6" s="242">
        <v>43601</v>
      </c>
      <c r="E6" s="243" t="s">
        <v>440</v>
      </c>
      <c r="F6" s="243">
        <v>3165.44</v>
      </c>
      <c r="G6" s="243">
        <v>3165.44</v>
      </c>
      <c r="H6" s="175">
        <f t="shared" si="0"/>
        <v>0</v>
      </c>
      <c r="I6" s="232">
        <f t="shared" si="2"/>
        <v>0</v>
      </c>
      <c r="J6" s="243">
        <v>3549.09</v>
      </c>
      <c r="K6" s="243">
        <v>3549.09</v>
      </c>
      <c r="L6" s="243">
        <v>-21.68</v>
      </c>
      <c r="M6" s="243">
        <v>3549.09</v>
      </c>
      <c r="N6" s="243">
        <v>3549.09</v>
      </c>
      <c r="O6" s="243">
        <v>-21.68</v>
      </c>
      <c r="P6" s="170">
        <f t="shared" si="3"/>
        <v>0</v>
      </c>
      <c r="Q6" s="230">
        <f t="shared" si="4"/>
        <v>0</v>
      </c>
      <c r="R6" s="170">
        <f t="shared" si="5"/>
        <v>0</v>
      </c>
      <c r="S6" s="230">
        <f t="shared" si="6"/>
        <v>0</v>
      </c>
      <c r="T6" s="170">
        <f t="shared" si="7"/>
        <v>0</v>
      </c>
      <c r="U6" s="230">
        <f t="shared" si="8"/>
        <v>0</v>
      </c>
      <c r="V6" s="2"/>
    </row>
    <row r="7" spans="1:22" ht="15">
      <c r="A7" s="260" t="s">
        <v>495</v>
      </c>
      <c r="B7" s="243" t="s">
        <v>244</v>
      </c>
      <c r="C7" s="243">
        <v>1275</v>
      </c>
      <c r="D7" s="242">
        <v>43235</v>
      </c>
      <c r="E7" s="243" t="s">
        <v>440</v>
      </c>
      <c r="F7" s="243">
        <v>874.33</v>
      </c>
      <c r="G7" s="243">
        <v>874.33</v>
      </c>
      <c r="H7" s="175">
        <f t="shared" si="0"/>
        <v>0</v>
      </c>
      <c r="I7" s="232">
        <f t="shared" si="2"/>
        <v>0</v>
      </c>
      <c r="J7" s="243">
        <v>1038.6600000000001</v>
      </c>
      <c r="K7" s="243">
        <v>1038.6600000000001</v>
      </c>
      <c r="L7" s="243">
        <v>-64.349999999999994</v>
      </c>
      <c r="M7" s="243">
        <v>1038.6600000000001</v>
      </c>
      <c r="N7" s="243">
        <v>1038.6600000000001</v>
      </c>
      <c r="O7" s="243">
        <v>-64.349999999999994</v>
      </c>
      <c r="P7" s="170">
        <f t="shared" si="3"/>
        <v>0</v>
      </c>
      <c r="Q7" s="230">
        <f t="shared" si="4"/>
        <v>0</v>
      </c>
      <c r="R7" s="170">
        <f t="shared" si="5"/>
        <v>0</v>
      </c>
      <c r="S7" s="230">
        <f t="shared" si="6"/>
        <v>0</v>
      </c>
      <c r="T7" s="170">
        <f t="shared" si="7"/>
        <v>0</v>
      </c>
      <c r="U7" s="230">
        <f t="shared" si="8"/>
        <v>0</v>
      </c>
      <c r="V7" s="2"/>
    </row>
    <row r="8" spans="1:22" ht="15">
      <c r="A8" s="260" t="s">
        <v>495</v>
      </c>
      <c r="B8" s="243" t="s">
        <v>244</v>
      </c>
      <c r="C8" s="243">
        <v>2175</v>
      </c>
      <c r="D8" s="242">
        <v>43599</v>
      </c>
      <c r="E8" s="243" t="s">
        <v>440</v>
      </c>
      <c r="F8" s="243">
        <v>1921.75</v>
      </c>
      <c r="G8" s="243">
        <v>1921.75</v>
      </c>
      <c r="H8" s="175">
        <f t="shared" ref="H8:H21" si="9">F8-G8</f>
        <v>0</v>
      </c>
      <c r="I8" s="232">
        <f t="shared" ref="I8:I21" si="10">ROUND(H8/F8,10)</f>
        <v>0</v>
      </c>
      <c r="J8" s="243">
        <v>2160.81</v>
      </c>
      <c r="K8" s="243">
        <v>2160.81</v>
      </c>
      <c r="L8" s="243">
        <v>-19.309999999999999</v>
      </c>
      <c r="M8" s="243">
        <v>2160.81</v>
      </c>
      <c r="N8" s="243">
        <v>2160.81</v>
      </c>
      <c r="O8" s="243">
        <v>-19.309999999999999</v>
      </c>
      <c r="P8" s="170">
        <f t="shared" ref="P8:P21" si="11">J8-N8</f>
        <v>0</v>
      </c>
      <c r="Q8" s="230">
        <f t="shared" ref="Q8:Q21" si="12">ROUND(P8/J8,10)</f>
        <v>0</v>
      </c>
      <c r="R8" s="170">
        <f t="shared" ref="R8:R21" si="13">K8-M8</f>
        <v>0</v>
      </c>
      <c r="S8" s="230">
        <f t="shared" ref="S8:S21" si="14">ROUND(R8/K8,10)</f>
        <v>0</v>
      </c>
      <c r="T8" s="170">
        <f t="shared" ref="T8:T21" si="15">L8-O8</f>
        <v>0</v>
      </c>
      <c r="U8" s="230">
        <f t="shared" ref="U8:U21" si="16">ROUND(T8/L8,10)</f>
        <v>0</v>
      </c>
      <c r="V8" s="2"/>
    </row>
    <row r="9" spans="1:22" ht="15">
      <c r="A9" s="260" t="s">
        <v>495</v>
      </c>
      <c r="B9" s="243" t="s">
        <v>244</v>
      </c>
      <c r="C9" s="243">
        <v>1275</v>
      </c>
      <c r="D9" s="242">
        <v>42871</v>
      </c>
      <c r="E9" s="243" t="s">
        <v>440</v>
      </c>
      <c r="F9" s="243">
        <v>672.56</v>
      </c>
      <c r="G9" s="243">
        <v>672.56</v>
      </c>
      <c r="H9" s="175">
        <f t="shared" si="9"/>
        <v>0</v>
      </c>
      <c r="I9" s="232">
        <f t="shared" si="10"/>
        <v>0</v>
      </c>
      <c r="J9" s="243">
        <v>734.64</v>
      </c>
      <c r="K9" s="243">
        <v>734.64</v>
      </c>
      <c r="L9" s="243">
        <v>14.83</v>
      </c>
      <c r="M9" s="243">
        <v>734.64</v>
      </c>
      <c r="N9" s="243">
        <v>734.64</v>
      </c>
      <c r="O9" s="243">
        <v>14.83</v>
      </c>
      <c r="P9" s="170">
        <f t="shared" si="11"/>
        <v>0</v>
      </c>
      <c r="Q9" s="230">
        <f t="shared" si="12"/>
        <v>0</v>
      </c>
      <c r="R9" s="170">
        <f t="shared" si="13"/>
        <v>0</v>
      </c>
      <c r="S9" s="230">
        <f t="shared" si="14"/>
        <v>0</v>
      </c>
      <c r="T9" s="170">
        <f t="shared" si="15"/>
        <v>0</v>
      </c>
      <c r="U9" s="230">
        <f t="shared" si="16"/>
        <v>0</v>
      </c>
      <c r="V9" s="2"/>
    </row>
    <row r="10" spans="1:22" ht="15">
      <c r="A10" s="260" t="s">
        <v>496</v>
      </c>
      <c r="B10" s="243" t="s">
        <v>245</v>
      </c>
      <c r="C10" s="243">
        <v>4638</v>
      </c>
      <c r="D10" s="242">
        <v>43587</v>
      </c>
      <c r="E10" s="243" t="s">
        <v>440</v>
      </c>
      <c r="F10" s="243">
        <v>1529.09</v>
      </c>
      <c r="G10" s="243">
        <v>1529.09</v>
      </c>
      <c r="H10" s="175">
        <f t="shared" si="9"/>
        <v>0</v>
      </c>
      <c r="I10" s="232">
        <f t="shared" si="10"/>
        <v>0</v>
      </c>
      <c r="J10" s="243">
        <v>1707.38</v>
      </c>
      <c r="K10" s="243">
        <v>1707.38</v>
      </c>
      <c r="L10" s="243">
        <v>-3.44</v>
      </c>
      <c r="M10" s="243">
        <v>1707.38</v>
      </c>
      <c r="N10" s="243">
        <v>1707.38</v>
      </c>
      <c r="O10" s="243">
        <v>-3.44</v>
      </c>
      <c r="P10" s="170">
        <f t="shared" si="11"/>
        <v>0</v>
      </c>
      <c r="Q10" s="230">
        <f t="shared" si="12"/>
        <v>0</v>
      </c>
      <c r="R10" s="170">
        <f t="shared" si="13"/>
        <v>0</v>
      </c>
      <c r="S10" s="230">
        <f t="shared" si="14"/>
        <v>0</v>
      </c>
      <c r="T10" s="170">
        <f t="shared" si="15"/>
        <v>0</v>
      </c>
      <c r="U10" s="230">
        <f t="shared" si="16"/>
        <v>0</v>
      </c>
      <c r="V10" s="2"/>
    </row>
    <row r="11" spans="1:22" ht="15">
      <c r="A11" s="260" t="s">
        <v>496</v>
      </c>
      <c r="B11" s="243" t="s">
        <v>245</v>
      </c>
      <c r="C11" s="243">
        <v>2838</v>
      </c>
      <c r="D11" s="242">
        <v>43223</v>
      </c>
      <c r="E11" s="243" t="s">
        <v>440</v>
      </c>
      <c r="F11" s="243">
        <v>935.65</v>
      </c>
      <c r="G11" s="243">
        <v>935.65</v>
      </c>
      <c r="H11" s="175">
        <f t="shared" si="9"/>
        <v>0</v>
      </c>
      <c r="I11" s="232">
        <f t="shared" si="10"/>
        <v>0</v>
      </c>
      <c r="J11" s="243">
        <v>1130.46</v>
      </c>
      <c r="K11" s="243">
        <v>1130.46</v>
      </c>
      <c r="L11" s="243">
        <v>-87.82</v>
      </c>
      <c r="M11" s="243">
        <v>1130.46</v>
      </c>
      <c r="N11" s="243">
        <v>1130.46</v>
      </c>
      <c r="O11" s="243">
        <v>-87.82</v>
      </c>
      <c r="P11" s="170">
        <f t="shared" si="11"/>
        <v>0</v>
      </c>
      <c r="Q11" s="230">
        <f t="shared" si="12"/>
        <v>0</v>
      </c>
      <c r="R11" s="170">
        <f t="shared" si="13"/>
        <v>0</v>
      </c>
      <c r="S11" s="230">
        <f t="shared" si="14"/>
        <v>0</v>
      </c>
      <c r="T11" s="170">
        <f t="shared" si="15"/>
        <v>0</v>
      </c>
      <c r="U11" s="230">
        <f t="shared" si="16"/>
        <v>0</v>
      </c>
      <c r="V11" s="2"/>
    </row>
    <row r="12" spans="1:22" ht="15">
      <c r="A12" s="260" t="s">
        <v>496</v>
      </c>
      <c r="B12" s="243" t="s">
        <v>245</v>
      </c>
      <c r="C12" s="243">
        <v>2838</v>
      </c>
      <c r="D12" s="242">
        <v>42859</v>
      </c>
      <c r="E12" s="243" t="s">
        <v>440</v>
      </c>
      <c r="F12" s="243">
        <v>898.23</v>
      </c>
      <c r="G12" s="243">
        <v>898.23</v>
      </c>
      <c r="H12" s="175">
        <f t="shared" si="9"/>
        <v>0</v>
      </c>
      <c r="I12" s="232">
        <f t="shared" si="10"/>
        <v>0</v>
      </c>
      <c r="J12" s="243">
        <v>979.2</v>
      </c>
      <c r="K12" s="243">
        <v>979.2</v>
      </c>
      <c r="L12" s="243">
        <v>21.74</v>
      </c>
      <c r="M12" s="243">
        <v>979.2</v>
      </c>
      <c r="N12" s="243">
        <v>979.2</v>
      </c>
      <c r="O12" s="243">
        <v>21.74</v>
      </c>
      <c r="P12" s="170">
        <f t="shared" si="11"/>
        <v>0</v>
      </c>
      <c r="Q12" s="230">
        <f t="shared" si="12"/>
        <v>0</v>
      </c>
      <c r="R12" s="170">
        <f t="shared" si="13"/>
        <v>0</v>
      </c>
      <c r="S12" s="230">
        <f t="shared" si="14"/>
        <v>0</v>
      </c>
      <c r="T12" s="170">
        <f t="shared" si="15"/>
        <v>0</v>
      </c>
      <c r="U12" s="230">
        <f t="shared" si="16"/>
        <v>0</v>
      </c>
      <c r="V12" s="2"/>
    </row>
    <row r="13" spans="1:22" ht="15">
      <c r="A13" s="260" t="s">
        <v>497</v>
      </c>
      <c r="B13" s="243" t="s">
        <v>247</v>
      </c>
      <c r="C13" s="243">
        <v>3733</v>
      </c>
      <c r="D13" s="242">
        <v>42912</v>
      </c>
      <c r="E13" s="243" t="s">
        <v>440</v>
      </c>
      <c r="F13" s="243">
        <v>296.77</v>
      </c>
      <c r="G13" s="243">
        <v>296.77</v>
      </c>
      <c r="H13" s="175">
        <f t="shared" si="9"/>
        <v>0</v>
      </c>
      <c r="I13" s="232">
        <f t="shared" si="10"/>
        <v>0</v>
      </c>
      <c r="J13" s="243">
        <v>331.72</v>
      </c>
      <c r="K13" s="243">
        <v>331.72</v>
      </c>
      <c r="L13" s="243">
        <v>-1.01</v>
      </c>
      <c r="M13" s="243">
        <v>331.72</v>
      </c>
      <c r="N13" s="243">
        <v>331.72</v>
      </c>
      <c r="O13" s="243">
        <v>-1.01</v>
      </c>
      <c r="P13" s="170">
        <f t="shared" si="11"/>
        <v>0</v>
      </c>
      <c r="Q13" s="230">
        <f t="shared" si="12"/>
        <v>0</v>
      </c>
      <c r="R13" s="170">
        <f t="shared" si="13"/>
        <v>0</v>
      </c>
      <c r="S13" s="230">
        <f t="shared" si="14"/>
        <v>0</v>
      </c>
      <c r="T13" s="170">
        <f t="shared" si="15"/>
        <v>0</v>
      </c>
      <c r="U13" s="230">
        <f t="shared" si="16"/>
        <v>0</v>
      </c>
      <c r="V13" s="2"/>
    </row>
    <row r="14" spans="1:22" ht="15">
      <c r="A14" s="260" t="s">
        <v>497</v>
      </c>
      <c r="B14" s="243" t="s">
        <v>247</v>
      </c>
      <c r="C14" s="243">
        <v>3640</v>
      </c>
      <c r="D14" s="242">
        <v>43270</v>
      </c>
      <c r="E14" s="243" t="s">
        <v>440</v>
      </c>
      <c r="F14" s="243">
        <v>0</v>
      </c>
      <c r="G14" s="243">
        <v>0</v>
      </c>
      <c r="H14" s="175">
        <f t="shared" si="9"/>
        <v>0</v>
      </c>
      <c r="I14" s="232" t="e">
        <f t="shared" si="10"/>
        <v>#DIV/0!</v>
      </c>
      <c r="J14" s="243">
        <v>0</v>
      </c>
      <c r="K14" s="243">
        <v>0</v>
      </c>
      <c r="L14" s="243">
        <v>0</v>
      </c>
      <c r="M14" s="243">
        <v>0</v>
      </c>
      <c r="N14" s="243">
        <v>0</v>
      </c>
      <c r="O14" s="243">
        <v>0</v>
      </c>
      <c r="P14" s="170">
        <f t="shared" si="11"/>
        <v>0</v>
      </c>
      <c r="Q14" s="230" t="e">
        <f t="shared" si="12"/>
        <v>#DIV/0!</v>
      </c>
      <c r="R14" s="170">
        <f t="shared" si="13"/>
        <v>0</v>
      </c>
      <c r="S14" s="230" t="e">
        <f t="shared" si="14"/>
        <v>#DIV/0!</v>
      </c>
      <c r="T14" s="170">
        <f t="shared" si="15"/>
        <v>0</v>
      </c>
      <c r="U14" s="230" t="e">
        <f t="shared" si="16"/>
        <v>#DIV/0!</v>
      </c>
      <c r="V14" s="2"/>
    </row>
    <row r="15" spans="1:22" ht="15">
      <c r="A15" s="260" t="s">
        <v>497</v>
      </c>
      <c r="B15" s="243" t="s">
        <v>247</v>
      </c>
      <c r="C15" s="243">
        <v>6569</v>
      </c>
      <c r="D15" s="242">
        <v>43616</v>
      </c>
      <c r="E15" s="243" t="s">
        <v>440</v>
      </c>
      <c r="F15" s="243">
        <v>640.48</v>
      </c>
      <c r="G15" s="243">
        <v>640.48</v>
      </c>
      <c r="H15" s="175">
        <f t="shared" si="9"/>
        <v>0</v>
      </c>
      <c r="I15" s="232">
        <f t="shared" si="10"/>
        <v>0</v>
      </c>
      <c r="J15" s="243">
        <v>713.65</v>
      </c>
      <c r="K15" s="243">
        <v>713.65</v>
      </c>
      <c r="L15" s="243">
        <v>7.0000000000000007E-2</v>
      </c>
      <c r="M15" s="243">
        <v>713.65</v>
      </c>
      <c r="N15" s="243">
        <v>713.65</v>
      </c>
      <c r="O15" s="243">
        <v>7.0000000000000007E-2</v>
      </c>
      <c r="P15" s="170">
        <f t="shared" si="11"/>
        <v>0</v>
      </c>
      <c r="Q15" s="230">
        <f t="shared" si="12"/>
        <v>0</v>
      </c>
      <c r="R15" s="170">
        <f t="shared" si="13"/>
        <v>0</v>
      </c>
      <c r="S15" s="230">
        <f t="shared" si="14"/>
        <v>0</v>
      </c>
      <c r="T15" s="170">
        <f t="shared" si="15"/>
        <v>0</v>
      </c>
      <c r="U15" s="230">
        <f t="shared" si="16"/>
        <v>0</v>
      </c>
      <c r="V15" s="2"/>
    </row>
    <row r="16" spans="1:22" ht="15">
      <c r="A16" s="260" t="s">
        <v>498</v>
      </c>
      <c r="B16" s="243" t="s">
        <v>364</v>
      </c>
      <c r="C16" s="243">
        <v>4084</v>
      </c>
      <c r="D16" s="242">
        <v>43399</v>
      </c>
      <c r="E16" s="243" t="s">
        <v>440</v>
      </c>
      <c r="F16" s="243">
        <v>226.66</v>
      </c>
      <c r="G16" s="243">
        <v>226.66</v>
      </c>
      <c r="H16" s="175">
        <f t="shared" si="9"/>
        <v>0</v>
      </c>
      <c r="I16" s="232">
        <f t="shared" si="10"/>
        <v>0</v>
      </c>
      <c r="J16" s="243">
        <v>260.57</v>
      </c>
      <c r="K16" s="243">
        <v>260.57</v>
      </c>
      <c r="L16" s="243">
        <v>-7.99</v>
      </c>
      <c r="M16" s="243">
        <v>260.57</v>
      </c>
      <c r="N16" s="243">
        <v>260.57</v>
      </c>
      <c r="O16" s="243">
        <v>-7.99</v>
      </c>
      <c r="P16" s="170">
        <f t="shared" si="11"/>
        <v>0</v>
      </c>
      <c r="Q16" s="230">
        <f t="shared" si="12"/>
        <v>0</v>
      </c>
      <c r="R16" s="170">
        <f t="shared" si="13"/>
        <v>0</v>
      </c>
      <c r="S16" s="230">
        <f t="shared" si="14"/>
        <v>0</v>
      </c>
      <c r="T16" s="170">
        <f t="shared" si="15"/>
        <v>0</v>
      </c>
      <c r="U16" s="230">
        <f t="shared" si="16"/>
        <v>0</v>
      </c>
      <c r="V16" s="2"/>
    </row>
    <row r="17" spans="1:22" ht="15">
      <c r="A17" s="260" t="s">
        <v>499</v>
      </c>
      <c r="B17" s="243" t="s">
        <v>441</v>
      </c>
      <c r="C17" s="243">
        <v>14142</v>
      </c>
      <c r="D17" s="242">
        <v>42878</v>
      </c>
      <c r="E17" s="243" t="s">
        <v>440</v>
      </c>
      <c r="F17" s="243">
        <v>298.39999999999998</v>
      </c>
      <c r="G17" s="243">
        <v>298.39999999999998</v>
      </c>
      <c r="H17" s="175">
        <f t="shared" si="9"/>
        <v>0</v>
      </c>
      <c r="I17" s="232">
        <f t="shared" si="10"/>
        <v>0</v>
      </c>
      <c r="J17" s="243">
        <v>334.06</v>
      </c>
      <c r="K17" s="243">
        <v>334.06</v>
      </c>
      <c r="L17" s="243">
        <v>-1.54</v>
      </c>
      <c r="M17" s="243">
        <v>334.06</v>
      </c>
      <c r="N17" s="243">
        <v>334.06</v>
      </c>
      <c r="O17" s="243">
        <v>-1.54</v>
      </c>
      <c r="P17" s="170">
        <f t="shared" si="11"/>
        <v>0</v>
      </c>
      <c r="Q17" s="230">
        <f t="shared" si="12"/>
        <v>0</v>
      </c>
      <c r="R17" s="170">
        <f t="shared" si="13"/>
        <v>0</v>
      </c>
      <c r="S17" s="230">
        <f t="shared" si="14"/>
        <v>0</v>
      </c>
      <c r="T17" s="170">
        <f t="shared" si="15"/>
        <v>0</v>
      </c>
      <c r="U17" s="230">
        <f t="shared" si="16"/>
        <v>0</v>
      </c>
      <c r="V17" s="2"/>
    </row>
    <row r="18" spans="1:22" ht="15">
      <c r="A18" s="260" t="s">
        <v>499</v>
      </c>
      <c r="B18" s="243" t="s">
        <v>441</v>
      </c>
      <c r="C18" s="243">
        <v>14142</v>
      </c>
      <c r="D18" s="242">
        <v>42878</v>
      </c>
      <c r="E18" s="243" t="s">
        <v>440</v>
      </c>
      <c r="F18" s="243">
        <v>410.29</v>
      </c>
      <c r="G18" s="243">
        <v>410.29</v>
      </c>
      <c r="H18" s="175">
        <f t="shared" si="9"/>
        <v>0</v>
      </c>
      <c r="I18" s="232">
        <f t="shared" si="10"/>
        <v>0</v>
      </c>
      <c r="J18" s="243">
        <v>459.33</v>
      </c>
      <c r="K18" s="243">
        <v>459.33</v>
      </c>
      <c r="L18" s="243">
        <v>-2.12</v>
      </c>
      <c r="M18" s="243">
        <v>459.33</v>
      </c>
      <c r="N18" s="243">
        <v>459.33</v>
      </c>
      <c r="O18" s="243">
        <v>-2.12</v>
      </c>
      <c r="P18" s="170">
        <f t="shared" si="11"/>
        <v>0</v>
      </c>
      <c r="Q18" s="230">
        <f t="shared" si="12"/>
        <v>0</v>
      </c>
      <c r="R18" s="170">
        <f t="shared" si="13"/>
        <v>0</v>
      </c>
      <c r="S18" s="230">
        <f t="shared" si="14"/>
        <v>0</v>
      </c>
      <c r="T18" s="170">
        <f t="shared" si="15"/>
        <v>0</v>
      </c>
      <c r="U18" s="230">
        <f t="shared" si="16"/>
        <v>0</v>
      </c>
      <c r="V18" s="2"/>
    </row>
    <row r="19" spans="1:22" ht="15">
      <c r="A19" s="260" t="s">
        <v>499</v>
      </c>
      <c r="B19" s="243" t="s">
        <v>441</v>
      </c>
      <c r="C19" s="243">
        <v>14142</v>
      </c>
      <c r="D19" s="242">
        <v>43249</v>
      </c>
      <c r="E19" s="243" t="s">
        <v>440</v>
      </c>
      <c r="F19" s="243">
        <v>410.29</v>
      </c>
      <c r="G19" s="243">
        <v>410.29</v>
      </c>
      <c r="H19" s="175">
        <f t="shared" si="9"/>
        <v>0</v>
      </c>
      <c r="I19" s="232">
        <f t="shared" si="10"/>
        <v>0</v>
      </c>
      <c r="J19" s="243">
        <v>478.18</v>
      </c>
      <c r="K19" s="243">
        <v>478.18</v>
      </c>
      <c r="L19" s="243">
        <v>-20.97</v>
      </c>
      <c r="M19" s="243">
        <v>478.18</v>
      </c>
      <c r="N19" s="243">
        <v>478.18</v>
      </c>
      <c r="O19" s="243">
        <v>-20.97</v>
      </c>
      <c r="P19" s="170">
        <f t="shared" si="11"/>
        <v>0</v>
      </c>
      <c r="Q19" s="230">
        <f t="shared" si="12"/>
        <v>0</v>
      </c>
      <c r="R19" s="170">
        <f t="shared" si="13"/>
        <v>0</v>
      </c>
      <c r="S19" s="230">
        <f t="shared" si="14"/>
        <v>0</v>
      </c>
      <c r="T19" s="170">
        <f t="shared" si="15"/>
        <v>0</v>
      </c>
      <c r="U19" s="230">
        <f t="shared" si="16"/>
        <v>0</v>
      </c>
      <c r="V19" s="2"/>
    </row>
    <row r="20" spans="1:22" ht="15">
      <c r="A20" s="260" t="s">
        <v>507</v>
      </c>
      <c r="B20" s="243" t="s">
        <v>259</v>
      </c>
      <c r="C20" s="243">
        <v>24398</v>
      </c>
      <c r="D20" s="242">
        <v>43522</v>
      </c>
      <c r="E20" s="243" t="s">
        <v>440</v>
      </c>
      <c r="F20" s="243">
        <v>1737.44</v>
      </c>
      <c r="G20" s="243">
        <v>1737.44</v>
      </c>
      <c r="H20" s="175">
        <f t="shared" si="9"/>
        <v>0</v>
      </c>
      <c r="I20" s="232">
        <f t="shared" si="10"/>
        <v>0</v>
      </c>
      <c r="J20" s="243">
        <v>1970.17</v>
      </c>
      <c r="K20" s="243">
        <v>1970.17</v>
      </c>
      <c r="L20" s="243">
        <v>-34.049999999999997</v>
      </c>
      <c r="M20" s="243">
        <v>1970.17</v>
      </c>
      <c r="N20" s="243">
        <v>1970.17</v>
      </c>
      <c r="O20" s="243">
        <v>-34.049999999999997</v>
      </c>
      <c r="P20" s="170">
        <f t="shared" si="11"/>
        <v>0</v>
      </c>
      <c r="Q20" s="230">
        <f t="shared" si="12"/>
        <v>0</v>
      </c>
      <c r="R20" s="170">
        <f t="shared" si="13"/>
        <v>0</v>
      </c>
      <c r="S20" s="230">
        <f t="shared" si="14"/>
        <v>0</v>
      </c>
      <c r="T20" s="170">
        <f t="shared" si="15"/>
        <v>0</v>
      </c>
      <c r="U20" s="230">
        <f t="shared" si="16"/>
        <v>0</v>
      </c>
      <c r="V20" s="2"/>
    </row>
    <row r="21" spans="1:22" ht="15">
      <c r="A21" s="260" t="s">
        <v>493</v>
      </c>
      <c r="B21" s="243" t="s">
        <v>235</v>
      </c>
      <c r="C21" s="243">
        <v>3800</v>
      </c>
      <c r="D21" s="242">
        <v>43600</v>
      </c>
      <c r="E21" s="243" t="s">
        <v>440</v>
      </c>
      <c r="F21" s="243">
        <v>1083</v>
      </c>
      <c r="G21" s="243">
        <v>1083</v>
      </c>
      <c r="H21" s="175">
        <f t="shared" si="9"/>
        <v>0</v>
      </c>
      <c r="I21" s="232">
        <f t="shared" si="10"/>
        <v>0</v>
      </c>
      <c r="J21" s="243">
        <v>1217.6199999999999</v>
      </c>
      <c r="K21" s="243">
        <v>1217.6199999999999</v>
      </c>
      <c r="L21" s="243">
        <v>-10.78</v>
      </c>
      <c r="M21" s="243">
        <v>1217.6199999999999</v>
      </c>
      <c r="N21" s="243">
        <v>1217.6199999999999</v>
      </c>
      <c r="O21" s="243">
        <v>-10.78</v>
      </c>
      <c r="P21" s="170">
        <f t="shared" si="11"/>
        <v>0</v>
      </c>
      <c r="Q21" s="230">
        <f t="shared" si="12"/>
        <v>0</v>
      </c>
      <c r="R21" s="170">
        <f t="shared" si="13"/>
        <v>0</v>
      </c>
      <c r="S21" s="230">
        <f t="shared" si="14"/>
        <v>0</v>
      </c>
      <c r="T21" s="170">
        <f t="shared" si="15"/>
        <v>0</v>
      </c>
      <c r="U21" s="230">
        <f t="shared" si="16"/>
        <v>0</v>
      </c>
      <c r="V21" s="2"/>
    </row>
    <row r="22" spans="1:22" ht="15">
      <c r="A22" s="260" t="s">
        <v>500</v>
      </c>
      <c r="B22" s="243" t="s">
        <v>249</v>
      </c>
      <c r="C22" s="243">
        <v>29900</v>
      </c>
      <c r="D22" s="242">
        <v>43640</v>
      </c>
      <c r="E22" s="243" t="s">
        <v>442</v>
      </c>
      <c r="F22" s="243">
        <v>0</v>
      </c>
      <c r="G22" s="243">
        <v>0</v>
      </c>
      <c r="H22" s="175">
        <f t="shared" si="0"/>
        <v>0</v>
      </c>
      <c r="I22" s="232" t="e">
        <f t="shared" si="2"/>
        <v>#DIV/0!</v>
      </c>
      <c r="J22" s="243">
        <v>0</v>
      </c>
      <c r="K22" s="243">
        <v>0</v>
      </c>
      <c r="L22" s="243">
        <v>0</v>
      </c>
      <c r="M22" s="243">
        <v>0</v>
      </c>
      <c r="N22" s="243">
        <v>0</v>
      </c>
      <c r="O22" s="243">
        <v>0</v>
      </c>
      <c r="P22" s="170">
        <f t="shared" si="3"/>
        <v>0</v>
      </c>
      <c r="Q22" s="230" t="e">
        <f t="shared" si="4"/>
        <v>#DIV/0!</v>
      </c>
      <c r="R22" s="170">
        <f t="shared" si="5"/>
        <v>0</v>
      </c>
      <c r="S22" s="230" t="e">
        <f t="shared" si="6"/>
        <v>#DIV/0!</v>
      </c>
      <c r="T22" s="170">
        <f t="shared" si="7"/>
        <v>0</v>
      </c>
      <c r="U22" s="230" t="e">
        <f t="shared" si="8"/>
        <v>#DIV/0!</v>
      </c>
      <c r="V22" s="2"/>
    </row>
    <row r="23" spans="1:22" ht="15">
      <c r="A23" s="260" t="s">
        <v>501</v>
      </c>
      <c r="B23" s="243" t="s">
        <v>250</v>
      </c>
      <c r="C23" s="243">
        <v>30100</v>
      </c>
      <c r="D23" s="242">
        <v>43620</v>
      </c>
      <c r="E23" s="243" t="s">
        <v>442</v>
      </c>
      <c r="F23" s="243">
        <v>0</v>
      </c>
      <c r="G23" s="243">
        <v>0</v>
      </c>
      <c r="H23" s="175">
        <f t="shared" si="0"/>
        <v>0</v>
      </c>
      <c r="I23" s="232" t="e">
        <f t="shared" si="2"/>
        <v>#DIV/0!</v>
      </c>
      <c r="J23" s="243">
        <v>0</v>
      </c>
      <c r="K23" s="243">
        <v>0</v>
      </c>
      <c r="L23" s="243">
        <v>0</v>
      </c>
      <c r="M23" s="243">
        <v>0</v>
      </c>
      <c r="N23" s="243">
        <v>0</v>
      </c>
      <c r="O23" s="243">
        <v>0</v>
      </c>
      <c r="P23" s="170">
        <f t="shared" si="3"/>
        <v>0</v>
      </c>
      <c r="Q23" s="230" t="e">
        <f t="shared" si="4"/>
        <v>#DIV/0!</v>
      </c>
      <c r="R23" s="170">
        <f t="shared" si="5"/>
        <v>0</v>
      </c>
      <c r="S23" s="230" t="e">
        <f t="shared" si="6"/>
        <v>#DIV/0!</v>
      </c>
      <c r="T23" s="170">
        <f t="shared" si="7"/>
        <v>0</v>
      </c>
      <c r="U23" s="230" t="e">
        <f t="shared" si="8"/>
        <v>#DIV/0!</v>
      </c>
      <c r="V23" s="2"/>
    </row>
    <row r="24" spans="1:22" ht="15">
      <c r="A24" s="260" t="s">
        <v>508</v>
      </c>
      <c r="B24" s="243" t="s">
        <v>260</v>
      </c>
      <c r="C24" s="243">
        <v>7521</v>
      </c>
      <c r="D24" s="242">
        <v>43640</v>
      </c>
      <c r="E24" s="243" t="s">
        <v>442</v>
      </c>
      <c r="F24" s="243">
        <v>0</v>
      </c>
      <c r="G24" s="243">
        <v>0</v>
      </c>
      <c r="H24" s="175">
        <f t="shared" si="0"/>
        <v>0</v>
      </c>
      <c r="I24" s="232" t="e">
        <f t="shared" si="2"/>
        <v>#DIV/0!</v>
      </c>
      <c r="J24" s="243">
        <v>0</v>
      </c>
      <c r="K24" s="243">
        <v>0</v>
      </c>
      <c r="L24" s="243">
        <v>0</v>
      </c>
      <c r="M24" s="243">
        <v>0</v>
      </c>
      <c r="N24" s="243">
        <v>0</v>
      </c>
      <c r="O24" s="243">
        <v>0</v>
      </c>
      <c r="P24" s="170">
        <f t="shared" si="3"/>
        <v>0</v>
      </c>
      <c r="Q24" s="230" t="e">
        <f t="shared" si="4"/>
        <v>#DIV/0!</v>
      </c>
      <c r="R24" s="170">
        <f t="shared" si="5"/>
        <v>0</v>
      </c>
      <c r="S24" s="230" t="e">
        <f t="shared" si="6"/>
        <v>#DIV/0!</v>
      </c>
      <c r="T24" s="170">
        <f t="shared" si="7"/>
        <v>0</v>
      </c>
      <c r="U24" s="230" t="e">
        <f t="shared" si="8"/>
        <v>#DIV/0!</v>
      </c>
      <c r="V24" s="2"/>
    </row>
    <row r="25" spans="1:22" ht="15">
      <c r="A25" s="260" t="s">
        <v>502</v>
      </c>
      <c r="B25" s="243" t="s">
        <v>253</v>
      </c>
      <c r="C25" s="243">
        <v>4900</v>
      </c>
      <c r="D25" s="242">
        <v>43642</v>
      </c>
      <c r="E25" s="243" t="s">
        <v>442</v>
      </c>
      <c r="F25" s="243">
        <v>0</v>
      </c>
      <c r="G25" s="243">
        <v>0</v>
      </c>
      <c r="H25" s="175">
        <f t="shared" si="0"/>
        <v>0</v>
      </c>
      <c r="I25" s="232" t="e">
        <f t="shared" si="2"/>
        <v>#DIV/0!</v>
      </c>
      <c r="J25" s="243">
        <v>0</v>
      </c>
      <c r="K25" s="243">
        <v>0</v>
      </c>
      <c r="L25" s="243">
        <v>0</v>
      </c>
      <c r="M25" s="243">
        <v>0</v>
      </c>
      <c r="N25" s="243">
        <v>0</v>
      </c>
      <c r="O25" s="243">
        <v>0</v>
      </c>
      <c r="P25" s="170">
        <f t="shared" si="3"/>
        <v>0</v>
      </c>
      <c r="Q25" s="230" t="e">
        <f t="shared" si="4"/>
        <v>#DIV/0!</v>
      </c>
      <c r="R25" s="170">
        <f t="shared" si="5"/>
        <v>0</v>
      </c>
      <c r="S25" s="230" t="e">
        <f t="shared" si="6"/>
        <v>#DIV/0!</v>
      </c>
      <c r="T25" s="170">
        <f t="shared" si="7"/>
        <v>0</v>
      </c>
      <c r="U25" s="230" t="e">
        <f t="shared" si="8"/>
        <v>#DIV/0!</v>
      </c>
      <c r="V25" s="2"/>
    </row>
    <row r="26" spans="1:22" ht="15">
      <c r="A26" s="260" t="s">
        <v>503</v>
      </c>
      <c r="B26" s="243" t="s">
        <v>254</v>
      </c>
      <c r="C26" s="243">
        <v>7600</v>
      </c>
      <c r="D26" s="242">
        <v>43643</v>
      </c>
      <c r="E26" s="243" t="s">
        <v>442</v>
      </c>
      <c r="F26" s="243">
        <v>0</v>
      </c>
      <c r="G26" s="243">
        <v>0</v>
      </c>
      <c r="H26" s="175">
        <f t="shared" si="0"/>
        <v>0</v>
      </c>
      <c r="I26" s="232" t="e">
        <f t="shared" si="2"/>
        <v>#DIV/0!</v>
      </c>
      <c r="J26" s="243">
        <v>0</v>
      </c>
      <c r="K26" s="243">
        <v>0</v>
      </c>
      <c r="L26" s="243">
        <v>0</v>
      </c>
      <c r="M26" s="243">
        <v>0</v>
      </c>
      <c r="N26" s="243">
        <v>0</v>
      </c>
      <c r="O26" s="243">
        <v>0</v>
      </c>
      <c r="P26" s="170">
        <f t="shared" si="3"/>
        <v>0</v>
      </c>
      <c r="Q26" s="230" t="e">
        <f t="shared" si="4"/>
        <v>#DIV/0!</v>
      </c>
      <c r="R26" s="170">
        <f t="shared" si="5"/>
        <v>0</v>
      </c>
      <c r="S26" s="230" t="e">
        <f t="shared" si="6"/>
        <v>#DIV/0!</v>
      </c>
      <c r="T26" s="170">
        <f t="shared" si="7"/>
        <v>0</v>
      </c>
      <c r="U26" s="230" t="e">
        <f t="shared" si="8"/>
        <v>#DIV/0!</v>
      </c>
      <c r="V26" s="2"/>
    </row>
    <row r="27" spans="1:22" ht="15">
      <c r="A27" s="260" t="s">
        <v>511</v>
      </c>
      <c r="B27" s="243" t="s">
        <v>278</v>
      </c>
      <c r="C27" s="243">
        <v>10546</v>
      </c>
      <c r="D27" s="242">
        <v>43643</v>
      </c>
      <c r="E27" s="243" t="s">
        <v>442</v>
      </c>
      <c r="F27" s="243">
        <v>0</v>
      </c>
      <c r="G27" s="243">
        <v>0</v>
      </c>
      <c r="H27" s="175">
        <f t="shared" si="0"/>
        <v>0</v>
      </c>
      <c r="I27" s="232" t="e">
        <f t="shared" si="2"/>
        <v>#DIV/0!</v>
      </c>
      <c r="J27" s="243">
        <v>0</v>
      </c>
      <c r="K27" s="243">
        <v>0</v>
      </c>
      <c r="L27" s="243">
        <v>0</v>
      </c>
      <c r="M27" s="243">
        <v>0</v>
      </c>
      <c r="N27" s="243">
        <v>0</v>
      </c>
      <c r="O27" s="243">
        <v>0</v>
      </c>
      <c r="P27" s="170">
        <f t="shared" si="3"/>
        <v>0</v>
      </c>
      <c r="Q27" s="230" t="e">
        <f t="shared" si="4"/>
        <v>#DIV/0!</v>
      </c>
      <c r="R27" s="170">
        <f t="shared" si="5"/>
        <v>0</v>
      </c>
      <c r="S27" s="230" t="e">
        <f t="shared" si="6"/>
        <v>#DIV/0!</v>
      </c>
      <c r="T27" s="170">
        <f t="shared" si="7"/>
        <v>0</v>
      </c>
      <c r="U27" s="230" t="e">
        <f t="shared" si="8"/>
        <v>#DIV/0!</v>
      </c>
      <c r="V27" s="2"/>
    </row>
    <row r="28" spans="1:22" ht="15">
      <c r="A28" s="260" t="s">
        <v>504</v>
      </c>
      <c r="B28" s="243" t="s">
        <v>255</v>
      </c>
      <c r="C28" s="243">
        <v>4844</v>
      </c>
      <c r="D28" s="242">
        <v>43619</v>
      </c>
      <c r="E28" s="243" t="s">
        <v>442</v>
      </c>
      <c r="F28" s="243">
        <v>0</v>
      </c>
      <c r="G28" s="243">
        <v>0</v>
      </c>
      <c r="H28" s="175">
        <f t="shared" si="0"/>
        <v>0</v>
      </c>
      <c r="I28" s="232" t="e">
        <f t="shared" si="2"/>
        <v>#DIV/0!</v>
      </c>
      <c r="J28" s="243">
        <v>0</v>
      </c>
      <c r="K28" s="243">
        <v>0</v>
      </c>
      <c r="L28" s="243">
        <v>0</v>
      </c>
      <c r="M28" s="243">
        <v>0</v>
      </c>
      <c r="N28" s="243">
        <v>0</v>
      </c>
      <c r="O28" s="243">
        <v>0</v>
      </c>
      <c r="P28" s="170">
        <f t="shared" si="3"/>
        <v>0</v>
      </c>
      <c r="Q28" s="230" t="e">
        <f t="shared" si="4"/>
        <v>#DIV/0!</v>
      </c>
      <c r="R28" s="170">
        <f t="shared" si="5"/>
        <v>0</v>
      </c>
      <c r="S28" s="230" t="e">
        <f t="shared" si="6"/>
        <v>#DIV/0!</v>
      </c>
      <c r="T28" s="170">
        <f t="shared" si="7"/>
        <v>0</v>
      </c>
      <c r="U28" s="230" t="e">
        <f t="shared" si="8"/>
        <v>#DIV/0!</v>
      </c>
      <c r="V28" s="2"/>
    </row>
    <row r="29" spans="1:22" ht="15">
      <c r="A29" s="260" t="s">
        <v>505</v>
      </c>
      <c r="B29" s="243" t="s">
        <v>256</v>
      </c>
      <c r="C29" s="243">
        <v>11369</v>
      </c>
      <c r="D29" s="242">
        <v>43635</v>
      </c>
      <c r="E29" s="243" t="s">
        <v>442</v>
      </c>
      <c r="F29" s="243">
        <v>0</v>
      </c>
      <c r="G29" s="243">
        <v>0</v>
      </c>
      <c r="H29" s="175">
        <f t="shared" si="0"/>
        <v>0</v>
      </c>
      <c r="I29" s="232" t="e">
        <f t="shared" si="2"/>
        <v>#DIV/0!</v>
      </c>
      <c r="J29" s="243">
        <v>0</v>
      </c>
      <c r="K29" s="243">
        <v>0</v>
      </c>
      <c r="L29" s="243">
        <v>0</v>
      </c>
      <c r="M29" s="243">
        <v>0</v>
      </c>
      <c r="N29" s="243">
        <v>0</v>
      </c>
      <c r="O29" s="243">
        <v>0</v>
      </c>
      <c r="P29" s="170">
        <f t="shared" si="3"/>
        <v>0</v>
      </c>
      <c r="Q29" s="230" t="e">
        <f t="shared" si="4"/>
        <v>#DIV/0!</v>
      </c>
      <c r="R29" s="170">
        <f t="shared" si="5"/>
        <v>0</v>
      </c>
      <c r="S29" s="230" t="e">
        <f t="shared" si="6"/>
        <v>#DIV/0!</v>
      </c>
      <c r="T29" s="170">
        <f t="shared" si="7"/>
        <v>0</v>
      </c>
      <c r="U29" s="230" t="e">
        <f t="shared" si="8"/>
        <v>#DIV/0!</v>
      </c>
      <c r="V29" s="2"/>
    </row>
    <row r="30" spans="1:22" ht="15">
      <c r="A30" s="260" t="s">
        <v>506</v>
      </c>
      <c r="B30" s="243" t="s">
        <v>257</v>
      </c>
      <c r="C30" s="243">
        <v>23000</v>
      </c>
      <c r="D30" s="242">
        <v>43619</v>
      </c>
      <c r="E30" s="243" t="s">
        <v>442</v>
      </c>
      <c r="F30" s="243">
        <v>0</v>
      </c>
      <c r="G30" s="243">
        <v>0</v>
      </c>
      <c r="H30" s="175">
        <f t="shared" si="0"/>
        <v>0</v>
      </c>
      <c r="I30" s="232" t="e">
        <f t="shared" si="2"/>
        <v>#DIV/0!</v>
      </c>
      <c r="J30" s="243">
        <v>0</v>
      </c>
      <c r="K30" s="243">
        <v>0</v>
      </c>
      <c r="L30" s="243">
        <v>0</v>
      </c>
      <c r="M30" s="243">
        <v>0</v>
      </c>
      <c r="N30" s="243">
        <v>0</v>
      </c>
      <c r="O30" s="243">
        <v>0</v>
      </c>
      <c r="P30" s="170">
        <f t="shared" si="3"/>
        <v>0</v>
      </c>
      <c r="Q30" s="230" t="e">
        <f t="shared" si="4"/>
        <v>#DIV/0!</v>
      </c>
      <c r="R30" s="170">
        <f t="shared" si="5"/>
        <v>0</v>
      </c>
      <c r="S30" s="230" t="e">
        <f t="shared" si="6"/>
        <v>#DIV/0!</v>
      </c>
      <c r="T30" s="170">
        <f t="shared" si="7"/>
        <v>0</v>
      </c>
      <c r="U30" s="230" t="e">
        <f t="shared" si="8"/>
        <v>#DIV/0!</v>
      </c>
      <c r="V30" s="2"/>
    </row>
    <row r="31" spans="1:22" ht="15">
      <c r="A31" s="260" t="s">
        <v>473</v>
      </c>
      <c r="B31" s="243" t="s">
        <v>242</v>
      </c>
      <c r="C31" s="243">
        <v>15400</v>
      </c>
      <c r="D31" s="242">
        <v>43637</v>
      </c>
      <c r="E31" s="243" t="s">
        <v>444</v>
      </c>
      <c r="F31" s="243">
        <v>0</v>
      </c>
      <c r="G31" s="243">
        <v>0</v>
      </c>
      <c r="H31" s="175">
        <f t="shared" si="0"/>
        <v>0</v>
      </c>
      <c r="I31" s="232" t="e">
        <f t="shared" si="2"/>
        <v>#DIV/0!</v>
      </c>
      <c r="J31" s="243">
        <v>0</v>
      </c>
      <c r="K31" s="243">
        <v>0</v>
      </c>
      <c r="L31" s="243">
        <v>0</v>
      </c>
      <c r="M31" s="243">
        <v>0</v>
      </c>
      <c r="N31" s="243">
        <v>0</v>
      </c>
      <c r="O31" s="243">
        <v>0</v>
      </c>
      <c r="P31" s="170">
        <f t="shared" si="3"/>
        <v>0</v>
      </c>
      <c r="Q31" s="230" t="e">
        <f t="shared" si="4"/>
        <v>#DIV/0!</v>
      </c>
      <c r="R31" s="170">
        <f t="shared" si="5"/>
        <v>0</v>
      </c>
      <c r="S31" s="230" t="e">
        <f t="shared" si="6"/>
        <v>#DIV/0!</v>
      </c>
      <c r="T31" s="170">
        <f t="shared" si="7"/>
        <v>0</v>
      </c>
      <c r="U31" s="230" t="e">
        <f t="shared" si="8"/>
        <v>#DIV/0!</v>
      </c>
      <c r="V31" s="2"/>
    </row>
    <row r="32" spans="1:22" ht="15">
      <c r="A32" s="260" t="s">
        <v>509</v>
      </c>
      <c r="B32" s="243" t="s">
        <v>261</v>
      </c>
      <c r="C32" s="243">
        <v>3000</v>
      </c>
      <c r="D32" s="242">
        <v>43644</v>
      </c>
      <c r="E32" s="243" t="s">
        <v>442</v>
      </c>
      <c r="F32" s="243">
        <v>0</v>
      </c>
      <c r="G32" s="243">
        <v>0</v>
      </c>
      <c r="H32" s="175">
        <f>F32-G32</f>
        <v>0</v>
      </c>
      <c r="I32" s="232" t="e">
        <f t="shared" si="2"/>
        <v>#DIV/0!</v>
      </c>
      <c r="J32" s="243">
        <v>0</v>
      </c>
      <c r="K32" s="243">
        <v>0</v>
      </c>
      <c r="L32" s="243">
        <v>0</v>
      </c>
      <c r="M32" s="243">
        <v>0</v>
      </c>
      <c r="N32" s="243">
        <v>0</v>
      </c>
      <c r="O32" s="243">
        <v>0</v>
      </c>
      <c r="P32" s="170">
        <f t="shared" si="3"/>
        <v>0</v>
      </c>
      <c r="Q32" s="230" t="e">
        <f t="shared" si="4"/>
        <v>#DIV/0!</v>
      </c>
      <c r="R32" s="170">
        <f t="shared" si="5"/>
        <v>0</v>
      </c>
      <c r="S32" s="230" t="e">
        <f t="shared" si="6"/>
        <v>#DIV/0!</v>
      </c>
      <c r="T32" s="170">
        <f t="shared" si="7"/>
        <v>0</v>
      </c>
      <c r="U32" s="230" t="e">
        <f t="shared" si="8"/>
        <v>#DIV/0!</v>
      </c>
      <c r="V32" s="2"/>
    </row>
    <row r="33" spans="1:22" ht="15">
      <c r="A33" s="260" t="s">
        <v>510</v>
      </c>
      <c r="B33" s="243" t="s">
        <v>271</v>
      </c>
      <c r="C33" s="243">
        <v>1178</v>
      </c>
      <c r="D33" s="242">
        <v>43224</v>
      </c>
      <c r="E33" s="243" t="s">
        <v>445</v>
      </c>
      <c r="F33" s="243">
        <v>2308.88</v>
      </c>
      <c r="G33" s="243">
        <v>2308.88</v>
      </c>
      <c r="H33" s="175">
        <f t="shared" ref="H33:H60" si="17">F33-G33</f>
        <v>0</v>
      </c>
      <c r="I33" s="232">
        <f t="shared" si="2"/>
        <v>0</v>
      </c>
      <c r="J33" s="243">
        <v>2312.46</v>
      </c>
      <c r="K33" s="243">
        <v>2312.46</v>
      </c>
      <c r="L33" s="243">
        <v>-17.010000000000002</v>
      </c>
      <c r="M33" s="243">
        <v>2312.46</v>
      </c>
      <c r="N33" s="243">
        <v>2312.46</v>
      </c>
      <c r="O33" s="243">
        <v>-17.010000000000002</v>
      </c>
      <c r="P33" s="170">
        <f t="shared" si="3"/>
        <v>0</v>
      </c>
      <c r="Q33" s="230">
        <f t="shared" si="4"/>
        <v>0</v>
      </c>
      <c r="R33" s="170">
        <f t="shared" si="5"/>
        <v>0</v>
      </c>
      <c r="S33" s="230">
        <f t="shared" si="6"/>
        <v>0</v>
      </c>
      <c r="T33" s="170">
        <f t="shared" si="7"/>
        <v>0</v>
      </c>
      <c r="U33" s="230">
        <f t="shared" si="8"/>
        <v>0</v>
      </c>
      <c r="V33" s="2"/>
    </row>
    <row r="34" spans="1:22" ht="15">
      <c r="A34" s="260" t="s">
        <v>510</v>
      </c>
      <c r="B34" s="243" t="s">
        <v>271</v>
      </c>
      <c r="C34" s="243">
        <v>3146</v>
      </c>
      <c r="D34" s="242">
        <v>43591</v>
      </c>
      <c r="E34" s="243" t="s">
        <v>445</v>
      </c>
      <c r="F34" s="243">
        <v>6606.6</v>
      </c>
      <c r="G34" s="243">
        <v>6606.6</v>
      </c>
      <c r="H34" s="175">
        <f t="shared" si="17"/>
        <v>0</v>
      </c>
      <c r="I34" s="232">
        <f t="shared" si="2"/>
        <v>0</v>
      </c>
      <c r="J34" s="243">
        <v>6482.14</v>
      </c>
      <c r="K34" s="243">
        <v>6482.14</v>
      </c>
      <c r="L34" s="243">
        <v>86.04</v>
      </c>
      <c r="M34" s="243">
        <v>6482.14</v>
      </c>
      <c r="N34" s="243">
        <v>6482.14</v>
      </c>
      <c r="O34" s="243">
        <v>86.04</v>
      </c>
      <c r="P34" s="170">
        <f t="shared" si="3"/>
        <v>0</v>
      </c>
      <c r="Q34" s="230">
        <f t="shared" si="4"/>
        <v>0</v>
      </c>
      <c r="R34" s="170">
        <f t="shared" si="5"/>
        <v>0</v>
      </c>
      <c r="S34" s="230">
        <f t="shared" si="6"/>
        <v>0</v>
      </c>
      <c r="T34" s="170">
        <f t="shared" si="7"/>
        <v>0</v>
      </c>
      <c r="U34" s="230">
        <f t="shared" si="8"/>
        <v>0</v>
      </c>
      <c r="V34" s="2"/>
    </row>
    <row r="35" spans="1:22" ht="15">
      <c r="A35" s="260" t="s">
        <v>477</v>
      </c>
      <c r="B35" s="243" t="s">
        <v>295</v>
      </c>
      <c r="C35" s="243">
        <v>36900</v>
      </c>
      <c r="D35" s="242">
        <v>43623</v>
      </c>
      <c r="E35" s="243" t="s">
        <v>444</v>
      </c>
      <c r="F35" s="243">
        <v>0</v>
      </c>
      <c r="G35" s="243">
        <v>0</v>
      </c>
      <c r="H35" s="175">
        <f t="shared" si="17"/>
        <v>0</v>
      </c>
      <c r="I35" s="232" t="e">
        <f t="shared" si="2"/>
        <v>#DIV/0!</v>
      </c>
      <c r="J35" s="243">
        <v>0</v>
      </c>
      <c r="K35" s="243">
        <v>0</v>
      </c>
      <c r="L35" s="243">
        <v>0</v>
      </c>
      <c r="M35" s="243">
        <v>0</v>
      </c>
      <c r="N35" s="243">
        <v>0</v>
      </c>
      <c r="O35" s="243">
        <v>0</v>
      </c>
      <c r="P35" s="170">
        <f t="shared" si="3"/>
        <v>0</v>
      </c>
      <c r="Q35" s="230" t="e">
        <f t="shared" si="4"/>
        <v>#DIV/0!</v>
      </c>
      <c r="R35" s="170">
        <f t="shared" si="5"/>
        <v>0</v>
      </c>
      <c r="S35" s="230" t="e">
        <f t="shared" si="6"/>
        <v>#DIV/0!</v>
      </c>
      <c r="T35" s="170">
        <f t="shared" si="7"/>
        <v>0</v>
      </c>
      <c r="U35" s="230" t="e">
        <f t="shared" si="8"/>
        <v>#DIV/0!</v>
      </c>
      <c r="V35" s="2"/>
    </row>
    <row r="36" spans="1:22" ht="15">
      <c r="A36" s="260" t="s">
        <v>477</v>
      </c>
      <c r="B36" s="243" t="s">
        <v>295</v>
      </c>
      <c r="C36" s="243">
        <v>472.61799999999999</v>
      </c>
      <c r="D36" s="242">
        <v>43341</v>
      </c>
      <c r="E36" s="243" t="s">
        <v>444</v>
      </c>
      <c r="F36" s="243">
        <v>0</v>
      </c>
      <c r="G36" s="243">
        <v>0</v>
      </c>
      <c r="H36" s="175">
        <f t="shared" si="17"/>
        <v>0</v>
      </c>
      <c r="I36" s="232" t="e">
        <f t="shared" si="2"/>
        <v>#DIV/0!</v>
      </c>
      <c r="J36" s="243">
        <v>0</v>
      </c>
      <c r="K36" s="243">
        <v>0</v>
      </c>
      <c r="L36" s="243">
        <v>0</v>
      </c>
      <c r="M36" s="243">
        <v>0</v>
      </c>
      <c r="N36" s="243">
        <v>0</v>
      </c>
      <c r="O36" s="243">
        <v>0</v>
      </c>
      <c r="P36" s="170">
        <f t="shared" si="3"/>
        <v>0</v>
      </c>
      <c r="Q36" s="230" t="e">
        <f t="shared" si="4"/>
        <v>#DIV/0!</v>
      </c>
      <c r="R36" s="170">
        <f t="shared" si="5"/>
        <v>0</v>
      </c>
      <c r="S36" s="230" t="e">
        <f t="shared" si="6"/>
        <v>#DIV/0!</v>
      </c>
      <c r="T36" s="170">
        <f t="shared" si="7"/>
        <v>0</v>
      </c>
      <c r="U36" s="230" t="e">
        <f t="shared" si="8"/>
        <v>#DIV/0!</v>
      </c>
      <c r="V36" s="2"/>
    </row>
    <row r="37" spans="1:22" ht="15">
      <c r="A37" s="260" t="s">
        <v>478</v>
      </c>
      <c r="B37" s="243" t="s">
        <v>266</v>
      </c>
      <c r="C37" s="243">
        <v>3300</v>
      </c>
      <c r="D37" s="242">
        <v>42877</v>
      </c>
      <c r="E37" s="243" t="s">
        <v>444</v>
      </c>
      <c r="F37" s="243">
        <v>1305</v>
      </c>
      <c r="G37" s="243">
        <v>1305</v>
      </c>
      <c r="H37" s="175">
        <f t="shared" si="17"/>
        <v>0</v>
      </c>
      <c r="I37" s="232">
        <f t="shared" si="2"/>
        <v>0</v>
      </c>
      <c r="J37" s="243">
        <v>1305</v>
      </c>
      <c r="K37" s="243">
        <v>1305</v>
      </c>
      <c r="L37" s="243">
        <v>0</v>
      </c>
      <c r="M37" s="243">
        <v>1305</v>
      </c>
      <c r="N37" s="243">
        <v>1305</v>
      </c>
      <c r="O37" s="243">
        <v>0</v>
      </c>
      <c r="P37" s="170">
        <f t="shared" si="3"/>
        <v>0</v>
      </c>
      <c r="Q37" s="230">
        <f t="shared" si="4"/>
        <v>0</v>
      </c>
      <c r="R37" s="170">
        <f t="shared" si="5"/>
        <v>0</v>
      </c>
      <c r="S37" s="230">
        <f t="shared" si="6"/>
        <v>0</v>
      </c>
      <c r="T37" s="170">
        <f t="shared" si="7"/>
        <v>0</v>
      </c>
      <c r="U37" s="230" t="e">
        <f t="shared" si="8"/>
        <v>#DIV/0!</v>
      </c>
      <c r="V37" s="2"/>
    </row>
    <row r="38" spans="1:22" ht="15">
      <c r="A38" s="260" t="s">
        <v>478</v>
      </c>
      <c r="B38" s="243" t="s">
        <v>266</v>
      </c>
      <c r="C38" s="243">
        <v>9600</v>
      </c>
      <c r="D38" s="242">
        <v>43613</v>
      </c>
      <c r="E38" s="243" t="s">
        <v>444</v>
      </c>
      <c r="F38" s="243">
        <v>4136.07</v>
      </c>
      <c r="G38" s="243">
        <v>4136.07</v>
      </c>
      <c r="H38" s="175">
        <f t="shared" si="17"/>
        <v>0</v>
      </c>
      <c r="I38" s="232">
        <f t="shared" si="2"/>
        <v>0</v>
      </c>
      <c r="J38" s="243">
        <v>4136.07</v>
      </c>
      <c r="K38" s="243">
        <v>4136.07</v>
      </c>
      <c r="L38" s="243">
        <v>0</v>
      </c>
      <c r="M38" s="243">
        <v>4136.07</v>
      </c>
      <c r="N38" s="243">
        <v>4136.07</v>
      </c>
      <c r="O38" s="243">
        <v>0</v>
      </c>
      <c r="P38" s="170">
        <f t="shared" si="3"/>
        <v>0</v>
      </c>
      <c r="Q38" s="230">
        <f t="shared" si="4"/>
        <v>0</v>
      </c>
      <c r="R38" s="170">
        <f t="shared" si="5"/>
        <v>0</v>
      </c>
      <c r="S38" s="230">
        <f t="shared" si="6"/>
        <v>0</v>
      </c>
      <c r="T38" s="170">
        <f t="shared" si="7"/>
        <v>0</v>
      </c>
      <c r="U38" s="230" t="e">
        <f t="shared" si="8"/>
        <v>#DIV/0!</v>
      </c>
      <c r="V38" s="2"/>
    </row>
    <row r="39" spans="1:22" ht="15">
      <c r="A39" s="260" t="s">
        <v>478</v>
      </c>
      <c r="B39" s="243" t="s">
        <v>266</v>
      </c>
      <c r="C39" s="243">
        <v>5800</v>
      </c>
      <c r="D39" s="242">
        <v>43249</v>
      </c>
      <c r="E39" s="243" t="s">
        <v>444</v>
      </c>
      <c r="F39" s="243">
        <v>2468.7800000000002</v>
      </c>
      <c r="G39" s="243">
        <v>2468.7800000000002</v>
      </c>
      <c r="H39" s="175">
        <f t="shared" si="17"/>
        <v>0</v>
      </c>
      <c r="I39" s="232">
        <f t="shared" si="2"/>
        <v>0</v>
      </c>
      <c r="J39" s="243">
        <v>2468.7800000000002</v>
      </c>
      <c r="K39" s="243">
        <v>2468.7800000000002</v>
      </c>
      <c r="L39" s="243">
        <v>0</v>
      </c>
      <c r="M39" s="243">
        <v>2468.7800000000002</v>
      </c>
      <c r="N39" s="243">
        <v>2468.7800000000002</v>
      </c>
      <c r="O39" s="243">
        <v>0</v>
      </c>
      <c r="P39" s="170">
        <f t="shared" si="3"/>
        <v>0</v>
      </c>
      <c r="Q39" s="230">
        <f t="shared" si="4"/>
        <v>0</v>
      </c>
      <c r="R39" s="170">
        <f t="shared" si="5"/>
        <v>0</v>
      </c>
      <c r="S39" s="230">
        <f t="shared" si="6"/>
        <v>0</v>
      </c>
      <c r="T39" s="170">
        <f t="shared" si="7"/>
        <v>0</v>
      </c>
      <c r="U39" s="230" t="e">
        <f t="shared" si="8"/>
        <v>#DIV/0!</v>
      </c>
      <c r="V39" s="2"/>
    </row>
    <row r="40" spans="1:22" ht="15">
      <c r="A40" s="260" t="s">
        <v>481</v>
      </c>
      <c r="B40" s="243" t="s">
        <v>262</v>
      </c>
      <c r="C40" s="243">
        <v>23300</v>
      </c>
      <c r="D40" s="242">
        <v>43096</v>
      </c>
      <c r="E40" s="243" t="s">
        <v>444</v>
      </c>
      <c r="F40" s="243">
        <v>177.02</v>
      </c>
      <c r="G40" s="243">
        <v>177.02</v>
      </c>
      <c r="H40" s="175">
        <f t="shared" si="17"/>
        <v>0</v>
      </c>
      <c r="I40" s="232">
        <f t="shared" si="2"/>
        <v>0</v>
      </c>
      <c r="J40" s="243">
        <v>177.02</v>
      </c>
      <c r="K40" s="243">
        <v>177.02</v>
      </c>
      <c r="L40" s="243">
        <v>0</v>
      </c>
      <c r="M40" s="243">
        <v>177.02</v>
      </c>
      <c r="N40" s="243">
        <v>177.02</v>
      </c>
      <c r="O40" s="243">
        <v>0</v>
      </c>
      <c r="P40" s="170">
        <f t="shared" si="3"/>
        <v>0</v>
      </c>
      <c r="Q40" s="230">
        <f t="shared" si="4"/>
        <v>0</v>
      </c>
      <c r="R40" s="170">
        <f t="shared" si="5"/>
        <v>0</v>
      </c>
      <c r="S40" s="230">
        <f t="shared" si="6"/>
        <v>0</v>
      </c>
      <c r="T40" s="170">
        <f t="shared" si="7"/>
        <v>0</v>
      </c>
      <c r="U40" s="230" t="e">
        <f t="shared" si="8"/>
        <v>#DIV/0!</v>
      </c>
      <c r="V40" s="2"/>
    </row>
    <row r="41" spans="1:22" ht="15">
      <c r="A41" s="260" t="s">
        <v>481</v>
      </c>
      <c r="B41" s="243" t="s">
        <v>262</v>
      </c>
      <c r="C41" s="243">
        <v>23300</v>
      </c>
      <c r="D41" s="242">
        <v>43277</v>
      </c>
      <c r="E41" s="243" t="s">
        <v>444</v>
      </c>
      <c r="F41" s="243">
        <v>181.22</v>
      </c>
      <c r="G41" s="243">
        <v>181.22</v>
      </c>
      <c r="H41" s="175">
        <f t="shared" si="17"/>
        <v>0</v>
      </c>
      <c r="I41" s="232">
        <f t="shared" si="2"/>
        <v>0</v>
      </c>
      <c r="J41" s="243">
        <v>181.22</v>
      </c>
      <c r="K41" s="243">
        <v>181.22</v>
      </c>
      <c r="L41" s="243">
        <v>0</v>
      </c>
      <c r="M41" s="243">
        <v>181.22</v>
      </c>
      <c r="N41" s="243">
        <v>181.22</v>
      </c>
      <c r="O41" s="243">
        <v>0</v>
      </c>
      <c r="P41" s="170">
        <f t="shared" si="3"/>
        <v>0</v>
      </c>
      <c r="Q41" s="230">
        <f t="shared" si="4"/>
        <v>0</v>
      </c>
      <c r="R41" s="170">
        <f t="shared" si="5"/>
        <v>0</v>
      </c>
      <c r="S41" s="230">
        <f t="shared" si="6"/>
        <v>0</v>
      </c>
      <c r="T41" s="170">
        <f t="shared" si="7"/>
        <v>0</v>
      </c>
      <c r="U41" s="230" t="e">
        <f t="shared" si="8"/>
        <v>#DIV/0!</v>
      </c>
      <c r="V41" s="2"/>
    </row>
    <row r="42" spans="1:22" ht="15">
      <c r="A42" s="260" t="s">
        <v>481</v>
      </c>
      <c r="B42" s="243" t="s">
        <v>262</v>
      </c>
      <c r="C42" s="243">
        <v>23300</v>
      </c>
      <c r="D42" s="242">
        <v>43368</v>
      </c>
      <c r="E42" s="243" t="s">
        <v>444</v>
      </c>
      <c r="F42" s="243">
        <v>209.7</v>
      </c>
      <c r="G42" s="243">
        <v>209.7</v>
      </c>
      <c r="H42" s="175">
        <f t="shared" si="17"/>
        <v>0</v>
      </c>
      <c r="I42" s="232">
        <f t="shared" si="2"/>
        <v>0</v>
      </c>
      <c r="J42" s="243">
        <v>209.7</v>
      </c>
      <c r="K42" s="243">
        <v>209.7</v>
      </c>
      <c r="L42" s="243">
        <v>0</v>
      </c>
      <c r="M42" s="243">
        <v>209.7</v>
      </c>
      <c r="N42" s="243">
        <v>209.7</v>
      </c>
      <c r="O42" s="243">
        <v>0</v>
      </c>
      <c r="P42" s="170">
        <f t="shared" si="3"/>
        <v>0</v>
      </c>
      <c r="Q42" s="230">
        <f t="shared" si="4"/>
        <v>0</v>
      </c>
      <c r="R42" s="170">
        <f t="shared" si="5"/>
        <v>0</v>
      </c>
      <c r="S42" s="230">
        <f t="shared" si="6"/>
        <v>0</v>
      </c>
      <c r="T42" s="170">
        <f t="shared" si="7"/>
        <v>0</v>
      </c>
      <c r="U42" s="230" t="e">
        <f t="shared" si="8"/>
        <v>#DIV/0!</v>
      </c>
      <c r="V42" s="2"/>
    </row>
    <row r="43" spans="1:22" ht="15">
      <c r="A43" s="260" t="s">
        <v>481</v>
      </c>
      <c r="B43" s="243" t="s">
        <v>262</v>
      </c>
      <c r="C43" s="243">
        <v>23300</v>
      </c>
      <c r="D43" s="242">
        <v>43461</v>
      </c>
      <c r="E43" s="243" t="s">
        <v>444</v>
      </c>
      <c r="F43" s="243">
        <v>209.7</v>
      </c>
      <c r="G43" s="243">
        <v>209.7</v>
      </c>
      <c r="H43" s="175">
        <f t="shared" si="17"/>
        <v>0</v>
      </c>
      <c r="I43" s="232">
        <f t="shared" si="2"/>
        <v>0</v>
      </c>
      <c r="J43" s="243">
        <v>209.7</v>
      </c>
      <c r="K43" s="243">
        <v>209.7</v>
      </c>
      <c r="L43" s="243">
        <v>0</v>
      </c>
      <c r="M43" s="243">
        <v>209.7</v>
      </c>
      <c r="N43" s="243">
        <v>209.7</v>
      </c>
      <c r="O43" s="243">
        <v>0</v>
      </c>
      <c r="P43" s="170">
        <f t="shared" si="3"/>
        <v>0</v>
      </c>
      <c r="Q43" s="230">
        <f t="shared" si="4"/>
        <v>0</v>
      </c>
      <c r="R43" s="170">
        <f t="shared" si="5"/>
        <v>0</v>
      </c>
      <c r="S43" s="230">
        <f t="shared" si="6"/>
        <v>0</v>
      </c>
      <c r="T43" s="170">
        <f t="shared" si="7"/>
        <v>0</v>
      </c>
      <c r="U43" s="230" t="e">
        <f t="shared" si="8"/>
        <v>#DIV/0!</v>
      </c>
      <c r="V43" s="2"/>
    </row>
    <row r="44" spans="1:22" ht="15">
      <c r="A44" s="260" t="s">
        <v>481</v>
      </c>
      <c r="B44" s="243" t="s">
        <v>262</v>
      </c>
      <c r="C44" s="243">
        <v>23300</v>
      </c>
      <c r="D44" s="242">
        <v>43550</v>
      </c>
      <c r="E44" s="243" t="s">
        <v>444</v>
      </c>
      <c r="F44" s="243">
        <v>209.7</v>
      </c>
      <c r="G44" s="243">
        <v>209.7</v>
      </c>
      <c r="H44" s="175">
        <f t="shared" si="17"/>
        <v>0</v>
      </c>
      <c r="I44" s="232">
        <f t="shared" si="2"/>
        <v>0</v>
      </c>
      <c r="J44" s="243">
        <v>209.7</v>
      </c>
      <c r="K44" s="243">
        <v>209.7</v>
      </c>
      <c r="L44" s="243">
        <v>0</v>
      </c>
      <c r="M44" s="243">
        <v>209.7</v>
      </c>
      <c r="N44" s="243">
        <v>209.7</v>
      </c>
      <c r="O44" s="243">
        <v>0</v>
      </c>
      <c r="P44" s="170">
        <f t="shared" si="3"/>
        <v>0</v>
      </c>
      <c r="Q44" s="230">
        <f t="shared" si="4"/>
        <v>0</v>
      </c>
      <c r="R44" s="170">
        <f t="shared" si="5"/>
        <v>0</v>
      </c>
      <c r="S44" s="230">
        <f t="shared" si="6"/>
        <v>0</v>
      </c>
      <c r="T44" s="170">
        <f t="shared" si="7"/>
        <v>0</v>
      </c>
      <c r="U44" s="230" t="e">
        <f t="shared" si="8"/>
        <v>#DIV/0!</v>
      </c>
      <c r="V44" s="2"/>
    </row>
    <row r="45" spans="1:22" ht="15">
      <c r="A45" s="260" t="s">
        <v>513</v>
      </c>
      <c r="B45" s="243" t="s">
        <v>421</v>
      </c>
      <c r="C45" s="243">
        <v>166449.66</v>
      </c>
      <c r="D45" s="242">
        <v>43617</v>
      </c>
      <c r="E45" s="243" t="s">
        <v>444</v>
      </c>
      <c r="F45" s="243">
        <v>0</v>
      </c>
      <c r="G45" s="243">
        <v>0</v>
      </c>
      <c r="H45" s="175">
        <f t="shared" si="17"/>
        <v>0</v>
      </c>
      <c r="I45" s="232" t="e">
        <f t="shared" si="2"/>
        <v>#DIV/0!</v>
      </c>
      <c r="J45" s="243">
        <v>0</v>
      </c>
      <c r="K45" s="243">
        <v>0</v>
      </c>
      <c r="L45" s="243">
        <v>0</v>
      </c>
      <c r="M45" s="243">
        <v>0</v>
      </c>
      <c r="N45" s="243">
        <v>0</v>
      </c>
      <c r="O45" s="243">
        <v>0</v>
      </c>
      <c r="P45" s="170">
        <f t="shared" si="3"/>
        <v>0</v>
      </c>
      <c r="Q45" s="230" t="e">
        <f t="shared" si="4"/>
        <v>#DIV/0!</v>
      </c>
      <c r="R45" s="170">
        <f t="shared" si="5"/>
        <v>0</v>
      </c>
      <c r="S45" s="230" t="e">
        <f t="shared" si="6"/>
        <v>#DIV/0!</v>
      </c>
      <c r="T45" s="170">
        <f t="shared" si="7"/>
        <v>0</v>
      </c>
      <c r="U45" s="230" t="e">
        <f t="shared" si="8"/>
        <v>#DIV/0!</v>
      </c>
      <c r="V45" s="2"/>
    </row>
    <row r="46" spans="1:22" ht="15">
      <c r="A46" s="260" t="s">
        <v>360</v>
      </c>
      <c r="B46" s="243" t="s">
        <v>275</v>
      </c>
      <c r="C46" s="243">
        <v>3000</v>
      </c>
      <c r="D46" s="242">
        <v>43616</v>
      </c>
      <c r="E46" s="243" t="s">
        <v>444</v>
      </c>
      <c r="F46" s="243">
        <v>418.07</v>
      </c>
      <c r="G46" s="243">
        <v>418.07</v>
      </c>
      <c r="H46" s="170">
        <f t="shared" si="17"/>
        <v>0</v>
      </c>
      <c r="I46" s="232">
        <f t="shared" si="2"/>
        <v>0</v>
      </c>
      <c r="J46" s="243">
        <v>418.07</v>
      </c>
      <c r="K46" s="243">
        <v>418.07</v>
      </c>
      <c r="L46" s="243">
        <v>0</v>
      </c>
      <c r="M46" s="243">
        <v>418.07</v>
      </c>
      <c r="N46" s="243">
        <v>418.07</v>
      </c>
      <c r="O46" s="243">
        <v>0</v>
      </c>
      <c r="P46" s="170">
        <f t="shared" si="3"/>
        <v>0</v>
      </c>
      <c r="Q46" s="230">
        <f t="shared" si="4"/>
        <v>0</v>
      </c>
      <c r="R46" s="170">
        <f t="shared" si="5"/>
        <v>0</v>
      </c>
      <c r="S46" s="230">
        <f t="shared" si="6"/>
        <v>0</v>
      </c>
      <c r="T46" s="170">
        <f t="shared" si="7"/>
        <v>0</v>
      </c>
      <c r="U46" s="230" t="e">
        <f t="shared" si="8"/>
        <v>#DIV/0!</v>
      </c>
      <c r="V46" s="2"/>
    </row>
    <row r="47" spans="1:22" ht="15">
      <c r="A47" s="260" t="s">
        <v>360</v>
      </c>
      <c r="B47" s="243" t="s">
        <v>275</v>
      </c>
      <c r="C47" s="243">
        <v>3000</v>
      </c>
      <c r="D47" s="242">
        <v>43252</v>
      </c>
      <c r="E47" s="243" t="s">
        <v>444</v>
      </c>
      <c r="F47" s="243">
        <v>400.32</v>
      </c>
      <c r="G47" s="243">
        <v>400.32</v>
      </c>
      <c r="H47" s="170">
        <f t="shared" si="17"/>
        <v>0</v>
      </c>
      <c r="I47" s="232">
        <f t="shared" si="2"/>
        <v>0</v>
      </c>
      <c r="J47" s="243">
        <v>400.32</v>
      </c>
      <c r="K47" s="243">
        <v>400.32</v>
      </c>
      <c r="L47" s="243">
        <v>0</v>
      </c>
      <c r="M47" s="243">
        <v>400.32</v>
      </c>
      <c r="N47" s="243">
        <v>400.32</v>
      </c>
      <c r="O47" s="243">
        <v>0</v>
      </c>
      <c r="P47" s="170">
        <f t="shared" si="3"/>
        <v>0</v>
      </c>
      <c r="Q47" s="230">
        <f t="shared" si="4"/>
        <v>0</v>
      </c>
      <c r="R47" s="170">
        <f t="shared" si="5"/>
        <v>0</v>
      </c>
      <c r="S47" s="230">
        <f t="shared" si="6"/>
        <v>0</v>
      </c>
      <c r="T47" s="170">
        <f t="shared" si="7"/>
        <v>0</v>
      </c>
      <c r="U47" s="230" t="e">
        <f t="shared" si="8"/>
        <v>#DIV/0!</v>
      </c>
      <c r="V47" s="2"/>
    </row>
    <row r="48" spans="1:22" ht="15">
      <c r="A48" s="260" t="s">
        <v>411</v>
      </c>
      <c r="B48" s="243" t="s">
        <v>279</v>
      </c>
      <c r="C48" s="243">
        <v>19664</v>
      </c>
      <c r="D48" s="242">
        <v>43647</v>
      </c>
      <c r="E48" s="243" t="s">
        <v>492</v>
      </c>
      <c r="F48" s="243">
        <v>0</v>
      </c>
      <c r="G48" s="243">
        <v>0</v>
      </c>
      <c r="H48" s="170"/>
      <c r="I48" s="232"/>
      <c r="J48" s="243">
        <v>0</v>
      </c>
      <c r="K48" s="243">
        <v>0</v>
      </c>
      <c r="L48" s="243">
        <v>0</v>
      </c>
      <c r="M48" s="243">
        <v>0</v>
      </c>
      <c r="N48" s="243">
        <v>0</v>
      </c>
      <c r="O48" s="243">
        <v>0</v>
      </c>
      <c r="P48" s="170">
        <f t="shared" si="3"/>
        <v>0</v>
      </c>
      <c r="Q48" s="230" t="e">
        <f t="shared" si="4"/>
        <v>#DIV/0!</v>
      </c>
      <c r="R48" s="170">
        <f t="shared" si="5"/>
        <v>0</v>
      </c>
      <c r="S48" s="230" t="e">
        <f t="shared" si="6"/>
        <v>#DIV/0!</v>
      </c>
      <c r="T48" s="170">
        <f t="shared" si="7"/>
        <v>0</v>
      </c>
      <c r="U48" s="230" t="e">
        <f t="shared" si="8"/>
        <v>#DIV/0!</v>
      </c>
      <c r="V48" s="2"/>
    </row>
    <row r="49" spans="1:22" ht="15">
      <c r="A49" s="260" t="s">
        <v>413</v>
      </c>
      <c r="B49" s="243" t="s">
        <v>282</v>
      </c>
      <c r="C49" s="243">
        <v>2432</v>
      </c>
      <c r="D49" s="242">
        <v>42877</v>
      </c>
      <c r="E49" s="243" t="s">
        <v>440</v>
      </c>
      <c r="F49" s="243">
        <v>545.22</v>
      </c>
      <c r="G49" s="243">
        <v>545.22</v>
      </c>
      <c r="H49" s="170"/>
      <c r="I49" s="232"/>
      <c r="J49" s="243">
        <v>606.64</v>
      </c>
      <c r="K49" s="243">
        <v>606.64</v>
      </c>
      <c r="L49" s="243">
        <v>0.93</v>
      </c>
      <c r="M49" s="243">
        <v>606.64</v>
      </c>
      <c r="N49" s="243">
        <v>606.64</v>
      </c>
      <c r="O49" s="243">
        <v>0.93</v>
      </c>
      <c r="P49" s="170">
        <f t="shared" si="3"/>
        <v>0</v>
      </c>
      <c r="Q49" s="230">
        <f t="shared" si="4"/>
        <v>0</v>
      </c>
      <c r="R49" s="170">
        <f t="shared" si="5"/>
        <v>0</v>
      </c>
      <c r="S49" s="230">
        <f t="shared" si="6"/>
        <v>0</v>
      </c>
      <c r="T49" s="170">
        <f t="shared" si="7"/>
        <v>0</v>
      </c>
      <c r="U49" s="230">
        <f t="shared" si="8"/>
        <v>0</v>
      </c>
      <c r="V49" s="2"/>
    </row>
    <row r="50" spans="1:22" ht="15">
      <c r="A50" s="260" t="s">
        <v>413</v>
      </c>
      <c r="B50" s="243" t="s">
        <v>282</v>
      </c>
      <c r="C50" s="243">
        <v>2432</v>
      </c>
      <c r="D50" s="242">
        <v>43242</v>
      </c>
      <c r="E50" s="243" t="s">
        <v>440</v>
      </c>
      <c r="F50" s="243">
        <v>564.47</v>
      </c>
      <c r="G50" s="243">
        <v>564.47</v>
      </c>
      <c r="H50" s="170"/>
      <c r="I50" s="232"/>
      <c r="J50" s="243">
        <v>665.62</v>
      </c>
      <c r="K50" s="243">
        <v>665.62</v>
      </c>
      <c r="L50" s="243">
        <v>-36.6</v>
      </c>
      <c r="M50" s="243">
        <v>665.62</v>
      </c>
      <c r="N50" s="243">
        <v>665.62</v>
      </c>
      <c r="O50" s="243">
        <v>-36.6</v>
      </c>
      <c r="P50" s="170">
        <f t="shared" si="3"/>
        <v>0</v>
      </c>
      <c r="Q50" s="230">
        <f t="shared" si="4"/>
        <v>0</v>
      </c>
      <c r="R50" s="170">
        <f t="shared" si="5"/>
        <v>0</v>
      </c>
      <c r="S50" s="230">
        <f t="shared" si="6"/>
        <v>0</v>
      </c>
      <c r="T50" s="170">
        <f t="shared" si="7"/>
        <v>0</v>
      </c>
      <c r="U50" s="230">
        <f t="shared" si="8"/>
        <v>0</v>
      </c>
      <c r="V50" s="2"/>
    </row>
    <row r="51" spans="1:22" ht="15">
      <c r="A51" s="260" t="s">
        <v>413</v>
      </c>
      <c r="B51" s="243" t="s">
        <v>282</v>
      </c>
      <c r="C51" s="243">
        <v>8509</v>
      </c>
      <c r="D51" s="242">
        <v>43612</v>
      </c>
      <c r="E51" s="243" t="s">
        <v>440</v>
      </c>
      <c r="F51" s="243">
        <v>2019.82</v>
      </c>
      <c r="G51" s="243">
        <v>2019.82</v>
      </c>
      <c r="H51" s="170"/>
      <c r="I51" s="232"/>
      <c r="J51" s="243">
        <v>2252.1</v>
      </c>
      <c r="K51" s="243">
        <v>2252.1</v>
      </c>
      <c r="L51" s="243">
        <v>-1.31</v>
      </c>
      <c r="M51" s="243">
        <v>2252.1</v>
      </c>
      <c r="N51" s="243">
        <v>2252.1</v>
      </c>
      <c r="O51" s="243">
        <v>-1.31</v>
      </c>
      <c r="P51" s="170">
        <f t="shared" si="3"/>
        <v>0</v>
      </c>
      <c r="Q51" s="230">
        <f t="shared" si="4"/>
        <v>0</v>
      </c>
      <c r="R51" s="170">
        <f t="shared" si="5"/>
        <v>0</v>
      </c>
      <c r="S51" s="230">
        <f t="shared" si="6"/>
        <v>0</v>
      </c>
      <c r="T51" s="170">
        <f t="shared" si="7"/>
        <v>0</v>
      </c>
      <c r="U51" s="230">
        <f t="shared" si="8"/>
        <v>0</v>
      </c>
      <c r="V51" s="2"/>
    </row>
    <row r="52" spans="1:22" ht="15">
      <c r="A52" s="260" t="s">
        <v>416</v>
      </c>
      <c r="B52" s="243" t="s">
        <v>285</v>
      </c>
      <c r="C52" s="243">
        <v>2594</v>
      </c>
      <c r="D52" s="242">
        <v>43649</v>
      </c>
      <c r="E52" s="243" t="s">
        <v>443</v>
      </c>
      <c r="F52" s="243">
        <v>0</v>
      </c>
      <c r="G52" s="243">
        <v>0</v>
      </c>
      <c r="H52" s="170"/>
      <c r="I52" s="232"/>
      <c r="J52" s="243">
        <v>0</v>
      </c>
      <c r="K52" s="243">
        <v>0</v>
      </c>
      <c r="L52" s="243">
        <v>0</v>
      </c>
      <c r="M52" s="243">
        <v>0</v>
      </c>
      <c r="N52" s="243">
        <v>0</v>
      </c>
      <c r="O52" s="243">
        <v>0</v>
      </c>
      <c r="P52" s="170">
        <f t="shared" si="3"/>
        <v>0</v>
      </c>
      <c r="Q52" s="230" t="e">
        <f t="shared" si="4"/>
        <v>#DIV/0!</v>
      </c>
      <c r="R52" s="170">
        <f t="shared" si="5"/>
        <v>0</v>
      </c>
      <c r="S52" s="230" t="e">
        <f t="shared" si="6"/>
        <v>#DIV/0!</v>
      </c>
      <c r="T52" s="170">
        <f t="shared" si="7"/>
        <v>0</v>
      </c>
      <c r="U52" s="230" t="e">
        <f t="shared" si="8"/>
        <v>#DIV/0!</v>
      </c>
      <c r="V52" s="2"/>
    </row>
    <row r="53" spans="1:22" ht="15">
      <c r="A53" s="260" t="s">
        <v>416</v>
      </c>
      <c r="B53" s="243" t="s">
        <v>285</v>
      </c>
      <c r="C53" s="243">
        <v>2594</v>
      </c>
      <c r="D53" s="242">
        <v>43649</v>
      </c>
      <c r="E53" s="243" t="s">
        <v>443</v>
      </c>
      <c r="F53" s="243">
        <v>0</v>
      </c>
      <c r="G53" s="243">
        <v>0</v>
      </c>
      <c r="H53" s="170"/>
      <c r="I53" s="232"/>
      <c r="J53" s="243">
        <v>0</v>
      </c>
      <c r="K53" s="243">
        <v>0</v>
      </c>
      <c r="L53" s="243">
        <v>0</v>
      </c>
      <c r="M53" s="243">
        <v>0</v>
      </c>
      <c r="N53" s="243">
        <v>0</v>
      </c>
      <c r="O53" s="243">
        <v>0</v>
      </c>
      <c r="P53" s="170">
        <f t="shared" si="3"/>
        <v>0</v>
      </c>
      <c r="Q53" s="230" t="e">
        <f t="shared" si="4"/>
        <v>#DIV/0!</v>
      </c>
      <c r="R53" s="170">
        <f t="shared" si="5"/>
        <v>0</v>
      </c>
      <c r="S53" s="230" t="e">
        <f t="shared" si="6"/>
        <v>#DIV/0!</v>
      </c>
      <c r="T53" s="170">
        <f t="shared" si="7"/>
        <v>0</v>
      </c>
      <c r="U53" s="230" t="e">
        <f t="shared" si="8"/>
        <v>#DIV/0!</v>
      </c>
      <c r="V53" s="2"/>
    </row>
    <row r="54" spans="1:22" ht="15">
      <c r="A54" s="260" t="s">
        <v>512</v>
      </c>
      <c r="B54" s="243" t="s">
        <v>447</v>
      </c>
      <c r="C54" s="243">
        <v>4852</v>
      </c>
      <c r="D54" s="242">
        <v>42887</v>
      </c>
      <c r="E54" s="243" t="s">
        <v>440</v>
      </c>
      <c r="F54" s="243">
        <v>909.75</v>
      </c>
      <c r="G54" s="243">
        <v>909.75</v>
      </c>
      <c r="H54" s="170"/>
      <c r="I54" s="232"/>
      <c r="J54" s="243">
        <v>1016.87</v>
      </c>
      <c r="K54" s="243">
        <v>1016.87</v>
      </c>
      <c r="L54" s="243">
        <v>-3.09</v>
      </c>
      <c r="M54" s="243">
        <v>1016.87</v>
      </c>
      <c r="N54" s="243">
        <v>1016.87</v>
      </c>
      <c r="O54" s="243">
        <v>-3.09</v>
      </c>
      <c r="P54" s="170">
        <f t="shared" si="3"/>
        <v>0</v>
      </c>
      <c r="Q54" s="230">
        <f t="shared" si="4"/>
        <v>0</v>
      </c>
      <c r="R54" s="170">
        <f t="shared" si="5"/>
        <v>0</v>
      </c>
      <c r="S54" s="230">
        <f t="shared" si="6"/>
        <v>0</v>
      </c>
      <c r="T54" s="170">
        <f t="shared" si="7"/>
        <v>0</v>
      </c>
      <c r="U54" s="230">
        <f t="shared" si="8"/>
        <v>0</v>
      </c>
      <c r="V54" s="2"/>
    </row>
    <row r="55" spans="1:22" ht="15">
      <c r="A55" s="260" t="s">
        <v>410</v>
      </c>
      <c r="B55" s="243" t="s">
        <v>231</v>
      </c>
      <c r="C55" s="243">
        <v>3630</v>
      </c>
      <c r="D55" s="242">
        <v>43591</v>
      </c>
      <c r="E55" s="243" t="s">
        <v>440</v>
      </c>
      <c r="F55" s="243">
        <v>778.64</v>
      </c>
      <c r="G55" s="243">
        <v>778.64</v>
      </c>
      <c r="H55" s="170"/>
      <c r="I55" s="232"/>
      <c r="J55" s="243">
        <v>869.42</v>
      </c>
      <c r="K55" s="243">
        <v>869.42</v>
      </c>
      <c r="L55" s="243">
        <v>-1.74</v>
      </c>
      <c r="M55" s="243">
        <v>869.42</v>
      </c>
      <c r="N55" s="243">
        <v>869.42</v>
      </c>
      <c r="O55" s="243">
        <v>-1.74</v>
      </c>
      <c r="P55" s="170">
        <f t="shared" si="3"/>
        <v>0</v>
      </c>
      <c r="Q55" s="230">
        <f t="shared" si="4"/>
        <v>0</v>
      </c>
      <c r="R55" s="170">
        <f t="shared" si="5"/>
        <v>0</v>
      </c>
      <c r="S55" s="230">
        <f t="shared" si="6"/>
        <v>0</v>
      </c>
      <c r="T55" s="170">
        <f t="shared" si="7"/>
        <v>0</v>
      </c>
      <c r="U55" s="230">
        <f t="shared" si="8"/>
        <v>0</v>
      </c>
      <c r="V55" s="2"/>
    </row>
    <row r="56" spans="1:22" ht="15">
      <c r="A56" s="260" t="s">
        <v>410</v>
      </c>
      <c r="B56" s="243" t="s">
        <v>231</v>
      </c>
      <c r="C56" s="243">
        <v>3630</v>
      </c>
      <c r="D56" s="242">
        <v>43521</v>
      </c>
      <c r="E56" s="243" t="s">
        <v>440</v>
      </c>
      <c r="F56" s="243">
        <v>2450.25</v>
      </c>
      <c r="G56" s="243">
        <v>2450.25</v>
      </c>
      <c r="H56" s="170"/>
      <c r="I56" s="232"/>
      <c r="J56" s="243">
        <v>2780.79</v>
      </c>
      <c r="K56" s="243">
        <v>2780.79</v>
      </c>
      <c r="L56" s="243">
        <v>-50.35</v>
      </c>
      <c r="M56" s="243">
        <v>2780.79</v>
      </c>
      <c r="N56" s="243">
        <v>2780.79</v>
      </c>
      <c r="O56" s="243">
        <v>-50.35</v>
      </c>
      <c r="P56" s="170">
        <f t="shared" si="3"/>
        <v>0</v>
      </c>
      <c r="Q56" s="230">
        <f t="shared" si="4"/>
        <v>0</v>
      </c>
      <c r="R56" s="170">
        <f t="shared" si="5"/>
        <v>0</v>
      </c>
      <c r="S56" s="230">
        <f t="shared" si="6"/>
        <v>0</v>
      </c>
      <c r="T56" s="170">
        <f t="shared" si="7"/>
        <v>0</v>
      </c>
      <c r="U56" s="230">
        <f t="shared" si="8"/>
        <v>0</v>
      </c>
      <c r="V56" s="2"/>
    </row>
    <row r="57" spans="1:22" ht="15">
      <c r="A57" s="260" t="s">
        <v>316</v>
      </c>
      <c r="B57" s="243" t="s">
        <v>291</v>
      </c>
      <c r="C57" s="243">
        <v>2700</v>
      </c>
      <c r="D57" s="242">
        <v>43229</v>
      </c>
      <c r="E57" s="243" t="s">
        <v>444</v>
      </c>
      <c r="F57" s="243">
        <v>684.57</v>
      </c>
      <c r="G57" s="243">
        <v>684.57</v>
      </c>
      <c r="H57" s="170"/>
      <c r="I57" s="232"/>
      <c r="J57" s="243">
        <v>684.57</v>
      </c>
      <c r="K57" s="243">
        <v>684.57</v>
      </c>
      <c r="L57" s="243">
        <v>0</v>
      </c>
      <c r="M57" s="243">
        <v>684.57</v>
      </c>
      <c r="N57" s="243">
        <v>684.57</v>
      </c>
      <c r="O57" s="243">
        <v>0</v>
      </c>
      <c r="P57" s="170">
        <f t="shared" si="3"/>
        <v>0</v>
      </c>
      <c r="Q57" s="230">
        <f t="shared" si="4"/>
        <v>0</v>
      </c>
      <c r="R57" s="170">
        <f t="shared" si="5"/>
        <v>0</v>
      </c>
      <c r="S57" s="230">
        <f t="shared" si="6"/>
        <v>0</v>
      </c>
      <c r="T57" s="170">
        <f t="shared" si="7"/>
        <v>0</v>
      </c>
      <c r="U57" s="230" t="e">
        <f t="shared" si="8"/>
        <v>#DIV/0!</v>
      </c>
      <c r="V57" s="2"/>
    </row>
    <row r="58" spans="1:22" ht="15">
      <c r="A58" s="260" t="s">
        <v>316</v>
      </c>
      <c r="B58" s="243" t="s">
        <v>291</v>
      </c>
      <c r="C58" s="243">
        <v>4500</v>
      </c>
      <c r="D58" s="242">
        <v>43593</v>
      </c>
      <c r="E58" s="243" t="s">
        <v>444</v>
      </c>
      <c r="F58" s="243">
        <v>1581.93</v>
      </c>
      <c r="G58" s="243">
        <v>1581.93</v>
      </c>
      <c r="H58" s="170"/>
      <c r="I58" s="232"/>
      <c r="J58" s="243">
        <v>1581.93</v>
      </c>
      <c r="K58" s="243">
        <v>1581.93</v>
      </c>
      <c r="L58" s="243">
        <v>0</v>
      </c>
      <c r="M58" s="243">
        <v>1581.93</v>
      </c>
      <c r="N58" s="243">
        <v>1581.93</v>
      </c>
      <c r="O58" s="243">
        <v>0</v>
      </c>
      <c r="P58" s="170">
        <f t="shared" si="3"/>
        <v>0</v>
      </c>
      <c r="Q58" s="230">
        <f t="shared" si="4"/>
        <v>0</v>
      </c>
      <c r="R58" s="170">
        <f t="shared" si="5"/>
        <v>0</v>
      </c>
      <c r="S58" s="230">
        <f t="shared" si="6"/>
        <v>0</v>
      </c>
      <c r="T58" s="170">
        <f t="shared" si="7"/>
        <v>0</v>
      </c>
      <c r="U58" s="230" t="e">
        <f t="shared" si="8"/>
        <v>#DIV/0!</v>
      </c>
      <c r="V58" s="2"/>
    </row>
    <row r="59" spans="1:22" ht="15">
      <c r="A59" s="260" t="s">
        <v>335</v>
      </c>
      <c r="B59" s="243" t="s">
        <v>296</v>
      </c>
      <c r="C59" s="243">
        <v>2624.0030000000002</v>
      </c>
      <c r="D59" s="242">
        <v>43587</v>
      </c>
      <c r="E59" s="243" t="s">
        <v>444</v>
      </c>
      <c r="F59" s="243">
        <v>0</v>
      </c>
      <c r="G59" s="243">
        <v>0</v>
      </c>
      <c r="H59" s="170"/>
      <c r="I59" s="232"/>
      <c r="J59" s="243">
        <v>0</v>
      </c>
      <c r="K59" s="243">
        <v>0</v>
      </c>
      <c r="L59" s="243">
        <v>0</v>
      </c>
      <c r="M59" s="243">
        <v>0</v>
      </c>
      <c r="N59" s="243">
        <v>0</v>
      </c>
      <c r="O59" s="243">
        <v>0</v>
      </c>
      <c r="P59" s="170">
        <f t="shared" si="3"/>
        <v>0</v>
      </c>
      <c r="Q59" s="230" t="e">
        <f t="shared" si="4"/>
        <v>#DIV/0!</v>
      </c>
      <c r="R59" s="170">
        <f t="shared" si="5"/>
        <v>0</v>
      </c>
      <c r="S59" s="230" t="e">
        <f t="shared" si="6"/>
        <v>#DIV/0!</v>
      </c>
      <c r="T59" s="170">
        <f t="shared" si="7"/>
        <v>0</v>
      </c>
      <c r="U59" s="230" t="e">
        <f t="shared" si="8"/>
        <v>#DIV/0!</v>
      </c>
      <c r="V59" s="2"/>
    </row>
    <row r="60" spans="1:22">
      <c r="A60" s="144" t="s">
        <v>159</v>
      </c>
      <c r="B60" s="160"/>
      <c r="C60" s="215"/>
      <c r="D60" s="154"/>
      <c r="E60" s="153"/>
      <c r="F60" s="161"/>
      <c r="G60" s="168"/>
      <c r="H60" s="170">
        <f t="shared" si="17"/>
        <v>0</v>
      </c>
      <c r="I60" s="232" t="e">
        <f t="shared" si="2"/>
        <v>#DIV/0!</v>
      </c>
      <c r="J60" s="163"/>
      <c r="K60" s="166"/>
      <c r="L60" s="161"/>
      <c r="M60" s="168"/>
      <c r="N60" s="168"/>
      <c r="O60" s="168"/>
      <c r="P60" s="170">
        <f t="shared" ref="P60" si="18">J60-N60</f>
        <v>0</v>
      </c>
      <c r="Q60" s="230" t="e">
        <f t="shared" ref="Q60:Q61" si="19">ROUND(P60/J60,10)</f>
        <v>#DIV/0!</v>
      </c>
      <c r="R60" s="230"/>
      <c r="S60" s="230" t="e">
        <f t="shared" ref="S60" si="20">ROUND(R60/K60,10)</f>
        <v>#DIV/0!</v>
      </c>
      <c r="T60" s="230"/>
      <c r="U60" s="230" t="e">
        <f t="shared" ref="U60" si="21">ROUND(T60/L60,10)</f>
        <v>#DIV/0!</v>
      </c>
      <c r="V60" s="2"/>
    </row>
    <row r="61" spans="1:22" ht="13.5" thickBot="1">
      <c r="B61" s="3"/>
      <c r="C61" s="216"/>
      <c r="D61" s="155"/>
      <c r="E61" s="155"/>
      <c r="F61" s="146">
        <f>SUM(F2:F60)</f>
        <v>44818.649999999994</v>
      </c>
      <c r="G61" s="145">
        <f>SUM(G2:G60)</f>
        <v>44818.649999999994</v>
      </c>
      <c r="H61" s="7">
        <f>SUM(H2:H60)</f>
        <v>0</v>
      </c>
      <c r="I61" s="233">
        <f t="shared" si="2"/>
        <v>0</v>
      </c>
      <c r="J61" s="164">
        <f>SUM(J2:J60)</f>
        <v>47720.049999999981</v>
      </c>
      <c r="K61" s="146">
        <f>SUM(K2:K60)</f>
        <v>47720.049999999981</v>
      </c>
      <c r="L61" s="164">
        <f>SUM(L2:L60)</f>
        <v>-217.84</v>
      </c>
      <c r="M61" s="169">
        <f>SUM(M2:M60)</f>
        <v>47720.049999999981</v>
      </c>
      <c r="N61" s="169">
        <f>SUM(N2:N60)</f>
        <v>47720.049999999981</v>
      </c>
      <c r="O61" s="169">
        <f>SUM(O2:O60)</f>
        <v>-217.84</v>
      </c>
      <c r="P61" s="4">
        <f>SUM(P2:P60)</f>
        <v>0</v>
      </c>
      <c r="Q61" s="231">
        <f t="shared" si="19"/>
        <v>0</v>
      </c>
      <c r="R61" s="4">
        <f>SUM(R2:R60)</f>
        <v>0</v>
      </c>
      <c r="S61" s="231">
        <f>ROUND(R61/K61,10)</f>
        <v>0</v>
      </c>
      <c r="T61" s="231"/>
      <c r="U61" s="231">
        <f>ROUND(T61/L61,10)</f>
        <v>0</v>
      </c>
    </row>
    <row r="62" spans="1:22" ht="13.5" thickTop="1">
      <c r="B62" s="3"/>
      <c r="C62" s="217"/>
      <c r="D62" s="157"/>
      <c r="E62" s="157"/>
      <c r="F62" s="8"/>
      <c r="G62" s="8"/>
      <c r="H62" s="8"/>
      <c r="I62" s="8"/>
      <c r="J62" s="158"/>
      <c r="K62" s="8"/>
      <c r="L62" s="158"/>
      <c r="M62" s="156"/>
      <c r="N62" s="156"/>
      <c r="O62" s="156"/>
      <c r="P62" s="156"/>
      <c r="Q62" s="156"/>
      <c r="R62" s="156"/>
      <c r="S62" s="156"/>
      <c r="T62" s="156"/>
      <c r="U62" s="156"/>
    </row>
    <row r="63" spans="1:22">
      <c r="B63" s="3"/>
      <c r="C63" s="217"/>
      <c r="D63" s="157"/>
      <c r="E63" s="157"/>
      <c r="F63" s="8"/>
      <c r="G63" s="8"/>
      <c r="H63" s="8"/>
      <c r="I63" s="8"/>
      <c r="J63" s="156"/>
      <c r="K63" s="8"/>
      <c r="L63" s="156"/>
      <c r="M63" s="156"/>
      <c r="N63" s="156"/>
      <c r="O63" s="156"/>
      <c r="P63" s="156"/>
      <c r="Q63" s="156"/>
      <c r="R63" s="156"/>
      <c r="S63" s="156"/>
      <c r="T63" s="156"/>
      <c r="U63" s="156"/>
    </row>
    <row r="64" spans="1:22">
      <c r="B64" s="3"/>
      <c r="C64" s="217"/>
      <c r="D64" s="157"/>
      <c r="E64" s="157"/>
      <c r="F64" s="8"/>
      <c r="G64" s="8"/>
      <c r="H64" s="8"/>
      <c r="I64" s="8"/>
      <c r="J64" s="156"/>
      <c r="K64" s="8"/>
      <c r="L64" s="156"/>
      <c r="M64" s="156"/>
      <c r="N64" s="156"/>
      <c r="O64" s="156"/>
      <c r="P64" s="156"/>
      <c r="Q64" s="156"/>
      <c r="R64" s="156"/>
      <c r="S64" s="156"/>
      <c r="T64" s="156"/>
      <c r="U64" s="156"/>
    </row>
    <row r="65" spans="1:21">
      <c r="B65" s="3"/>
      <c r="C65" s="217"/>
      <c r="D65" s="157"/>
      <c r="E65" s="157"/>
      <c r="F65" s="8"/>
      <c r="G65" s="8"/>
      <c r="H65" s="8"/>
      <c r="I65" s="8"/>
      <c r="J65" s="156"/>
      <c r="K65" s="8"/>
      <c r="L65" s="156"/>
      <c r="M65" s="156"/>
      <c r="N65" s="156"/>
      <c r="O65" s="156"/>
      <c r="P65" s="156"/>
      <c r="Q65" s="156"/>
      <c r="R65" s="156"/>
      <c r="S65" s="156"/>
      <c r="T65" s="156"/>
      <c r="U65" s="156"/>
    </row>
    <row r="66" spans="1:21">
      <c r="B66" s="3"/>
      <c r="C66" s="217"/>
      <c r="D66" s="157"/>
      <c r="E66" s="157"/>
      <c r="F66" s="8"/>
      <c r="G66" s="8"/>
      <c r="H66" s="8"/>
      <c r="I66" s="8"/>
      <c r="J66" s="156"/>
      <c r="K66" s="8"/>
      <c r="L66" s="156"/>
      <c r="M66" s="156"/>
      <c r="N66" s="156"/>
      <c r="O66" s="156"/>
      <c r="P66" s="156"/>
      <c r="Q66" s="156"/>
      <c r="R66" s="156"/>
      <c r="S66" s="156"/>
      <c r="T66" s="156"/>
      <c r="U66" s="156"/>
    </row>
    <row r="67" spans="1:21">
      <c r="B67" s="3"/>
      <c r="C67" s="217"/>
      <c r="D67" s="157"/>
      <c r="E67" s="157"/>
      <c r="F67" s="8"/>
      <c r="G67" s="8"/>
      <c r="H67" s="8"/>
      <c r="I67" s="8"/>
      <c r="J67" s="156"/>
      <c r="K67" s="8"/>
      <c r="L67" s="156"/>
      <c r="M67" s="156"/>
      <c r="N67" s="156"/>
      <c r="O67" s="156"/>
      <c r="P67" s="156"/>
      <c r="Q67" s="156"/>
      <c r="R67" s="156"/>
      <c r="S67" s="156"/>
      <c r="T67" s="156"/>
      <c r="U67" s="156"/>
    </row>
    <row r="72" spans="1:21">
      <c r="J72" s="45"/>
    </row>
    <row r="75" spans="1:21">
      <c r="A75" s="9"/>
    </row>
    <row r="76" spans="1:21">
      <c r="A76" s="9"/>
    </row>
    <row r="77" spans="1:21">
      <c r="A77" s="9"/>
    </row>
    <row r="78" spans="1:21">
      <c r="A78" s="9"/>
    </row>
    <row r="79" spans="1:21">
      <c r="A79" s="9"/>
    </row>
    <row r="80" spans="1:21">
      <c r="A80" s="9"/>
    </row>
    <row r="81" spans="1:1">
      <c r="A81" s="9"/>
    </row>
    <row r="82" spans="1:1">
      <c r="A82" s="9"/>
    </row>
    <row r="83" spans="1:1">
      <c r="A83" s="9"/>
    </row>
    <row r="84" spans="1:1">
      <c r="A84" s="9"/>
    </row>
    <row r="85" spans="1:1">
      <c r="A85" s="9"/>
    </row>
    <row r="86" spans="1:1">
      <c r="A86" s="9"/>
    </row>
    <row r="87" spans="1:1">
      <c r="A87" s="9"/>
    </row>
  </sheetData>
  <phoneticPr fontId="0" type="noConversion"/>
  <pageMargins left="0.1" right="0.1" top="0.75" bottom="0.75" header="0.25" footer="0.25"/>
  <pageSetup scale="49" orientation="landscape" r:id="rId1"/>
  <headerFooter alignWithMargins="0">
    <oddHeader>&amp;A</oddHeader>
    <oddFooter>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2:P37"/>
  <sheetViews>
    <sheetView zoomScale="85" zoomScaleNormal="85" workbookViewId="0">
      <selection activeCell="A4" sqref="A4"/>
    </sheetView>
  </sheetViews>
  <sheetFormatPr defaultColWidth="8.7109375" defaultRowHeight="12.75"/>
  <cols>
    <col min="1" max="1" width="14.5703125" style="44" customWidth="1"/>
    <col min="2" max="2" width="28.7109375" style="44" customWidth="1"/>
    <col min="3" max="3" width="14" style="66" customWidth="1"/>
    <col min="4" max="5" width="17.7109375" style="44" bestFit="1" customWidth="1"/>
    <col min="6" max="6" width="17.7109375" style="44" customWidth="1"/>
    <col min="7" max="7" width="17.7109375" style="236" customWidth="1"/>
    <col min="8" max="8" width="13.7109375" style="44" customWidth="1"/>
    <col min="9" max="9" width="14.7109375" style="44" customWidth="1"/>
    <col min="10" max="10" width="10" style="44" bestFit="1" customWidth="1"/>
    <col min="11" max="11" width="12.7109375" style="44" customWidth="1"/>
    <col min="12" max="13" width="16.28515625" style="44" customWidth="1"/>
    <col min="14" max="15" width="18.28515625" style="44" customWidth="1"/>
    <col min="16" max="16" width="46" style="44" customWidth="1"/>
    <col min="17" max="16384" width="8.7109375" style="44"/>
  </cols>
  <sheetData>
    <row r="2" spans="1:16">
      <c r="D2" s="98"/>
      <c r="E2" s="98"/>
      <c r="F2" s="98"/>
      <c r="G2" s="237"/>
      <c r="L2" s="1"/>
      <c r="M2" s="99"/>
      <c r="N2" s="99"/>
      <c r="O2" s="99"/>
    </row>
    <row r="3" spans="1:16" ht="51" customHeight="1">
      <c r="A3" s="100" t="s">
        <v>169</v>
      </c>
      <c r="B3" s="100" t="s">
        <v>148</v>
      </c>
      <c r="C3" s="101" t="s">
        <v>182</v>
      </c>
      <c r="D3" s="102" t="s">
        <v>198</v>
      </c>
      <c r="E3" s="102" t="s">
        <v>199</v>
      </c>
      <c r="F3" s="102" t="s">
        <v>200</v>
      </c>
      <c r="G3" s="102" t="s">
        <v>201</v>
      </c>
      <c r="H3" s="102" t="s">
        <v>202</v>
      </c>
      <c r="I3" s="102" t="s">
        <v>203</v>
      </c>
      <c r="J3" s="102" t="s">
        <v>204</v>
      </c>
      <c r="K3" s="102" t="s">
        <v>205</v>
      </c>
      <c r="L3" s="102" t="s">
        <v>206</v>
      </c>
      <c r="M3" s="114" t="s">
        <v>207</v>
      </c>
      <c r="N3" s="102" t="s">
        <v>208</v>
      </c>
      <c r="O3" s="102" t="s">
        <v>209</v>
      </c>
      <c r="P3" s="102" t="s">
        <v>165</v>
      </c>
    </row>
    <row r="4" spans="1:16" ht="12.75" customHeight="1">
      <c r="A4" s="243" t="s">
        <v>246</v>
      </c>
      <c r="B4" s="243" t="s">
        <v>247</v>
      </c>
      <c r="C4" s="243">
        <v>0</v>
      </c>
      <c r="D4" s="243">
        <v>2008.99</v>
      </c>
      <c r="E4" s="243">
        <v>2008.99</v>
      </c>
      <c r="F4" s="105">
        <f>+D4-E4</f>
        <v>0</v>
      </c>
      <c r="G4" s="238">
        <f>ROUND(F4/D4,10)</f>
        <v>0</v>
      </c>
      <c r="H4" s="242">
        <v>43270</v>
      </c>
      <c r="I4" s="242">
        <v>43270</v>
      </c>
      <c r="J4" s="243">
        <v>347</v>
      </c>
      <c r="K4" s="243" t="s">
        <v>448</v>
      </c>
      <c r="L4" s="243">
        <v>73.05</v>
      </c>
      <c r="M4" s="243">
        <v>73.05</v>
      </c>
      <c r="N4" s="105">
        <f>+L4-M4</f>
        <v>0</v>
      </c>
      <c r="O4" s="238">
        <f>ROUND(N4/L4,10)</f>
        <v>0</v>
      </c>
      <c r="P4" s="88"/>
    </row>
    <row r="5" spans="1:16" ht="18.75" customHeight="1" thickBot="1">
      <c r="B5" s="111" t="s">
        <v>210</v>
      </c>
      <c r="C5" s="7"/>
      <c r="D5" s="110">
        <f>SUM(D4:D4)</f>
        <v>2008.99</v>
      </c>
      <c r="E5" s="110">
        <f>SUM(E4:E4)</f>
        <v>2008.99</v>
      </c>
      <c r="F5" s="110">
        <f>SUM(F4:F4)</f>
        <v>0</v>
      </c>
      <c r="G5" s="238">
        <f t="shared" ref="G5" si="0">ROUND(F5/D5,10)</f>
        <v>0</v>
      </c>
      <c r="H5" s="112"/>
      <c r="I5" s="112"/>
      <c r="J5" s="112"/>
      <c r="K5" s="112"/>
      <c r="L5" s="7">
        <f>SUM(L4:L4)</f>
        <v>73.05</v>
      </c>
      <c r="M5" s="113">
        <f>SUM(M4:M4)</f>
        <v>73.05</v>
      </c>
      <c r="N5" s="110">
        <f>SUM(N4:N4)</f>
        <v>0</v>
      </c>
      <c r="O5" s="238">
        <f t="shared" ref="O5" si="1">ROUND(N5/L5,10)</f>
        <v>0</v>
      </c>
    </row>
    <row r="6" spans="1:16" ht="13.5" thickTop="1"/>
    <row r="9" spans="1:16" ht="38.25">
      <c r="A9" s="100" t="s">
        <v>169</v>
      </c>
      <c r="B9" s="100" t="s">
        <v>148</v>
      </c>
      <c r="C9" s="101" t="s">
        <v>182</v>
      </c>
      <c r="D9" s="102" t="s">
        <v>198</v>
      </c>
      <c r="E9" s="102" t="s">
        <v>199</v>
      </c>
      <c r="F9" s="102" t="s">
        <v>200</v>
      </c>
      <c r="G9" s="102" t="s">
        <v>201</v>
      </c>
      <c r="H9" s="102" t="s">
        <v>202</v>
      </c>
      <c r="I9" s="102" t="s">
        <v>203</v>
      </c>
      <c r="J9" s="114" t="s">
        <v>204</v>
      </c>
      <c r="K9" s="114" t="s">
        <v>205</v>
      </c>
      <c r="L9" s="114" t="s">
        <v>206</v>
      </c>
      <c r="M9" s="114" t="s">
        <v>211</v>
      </c>
      <c r="N9" s="102" t="s">
        <v>212</v>
      </c>
      <c r="O9" s="102" t="s">
        <v>213</v>
      </c>
      <c r="P9" s="102" t="s">
        <v>165</v>
      </c>
    </row>
    <row r="10" spans="1:16">
      <c r="A10" s="103"/>
      <c r="B10" s="104"/>
      <c r="C10" s="103"/>
      <c r="D10" s="89"/>
      <c r="E10" s="105"/>
      <c r="F10" s="105">
        <f>+D10-E10</f>
        <v>0</v>
      </c>
      <c r="G10" s="238" t="e">
        <f>ROUND(F10/D10,10)</f>
        <v>#DIV/0!</v>
      </c>
      <c r="H10" s="106"/>
      <c r="I10" s="106"/>
      <c r="J10" s="88"/>
      <c r="K10" s="104"/>
      <c r="L10" s="107"/>
      <c r="M10" s="107"/>
      <c r="N10" s="105">
        <f t="shared" ref="N10:N29" si="2">+L10-M10</f>
        <v>0</v>
      </c>
      <c r="O10" s="238" t="e">
        <f t="shared" ref="O10:O29" si="3">ROUND(N10/L10,10)</f>
        <v>#DIV/0!</v>
      </c>
      <c r="P10" s="88"/>
    </row>
    <row r="11" spans="1:16">
      <c r="A11" s="103"/>
      <c r="B11" s="104"/>
      <c r="C11" s="103"/>
      <c r="D11" s="89"/>
      <c r="E11" s="105"/>
      <c r="F11" s="105">
        <f t="shared" ref="F11:F24" si="4">+D11-E11</f>
        <v>0</v>
      </c>
      <c r="G11" s="238" t="e">
        <f t="shared" ref="G11:G24" si="5">ROUND(F11/D11,10)</f>
        <v>#DIV/0!</v>
      </c>
      <c r="H11" s="106"/>
      <c r="I11" s="106"/>
      <c r="J11" s="88"/>
      <c r="K11" s="104"/>
      <c r="L11" s="107"/>
      <c r="M11" s="107"/>
      <c r="N11" s="105">
        <f t="shared" si="2"/>
        <v>0</v>
      </c>
      <c r="O11" s="238" t="e">
        <f t="shared" si="3"/>
        <v>#DIV/0!</v>
      </c>
      <c r="P11" s="88"/>
    </row>
    <row r="12" spans="1:16" ht="13.15" customHeight="1">
      <c r="A12" s="103"/>
      <c r="B12" s="104"/>
      <c r="C12" s="103"/>
      <c r="D12" s="89"/>
      <c r="E12" s="105"/>
      <c r="F12" s="105">
        <f t="shared" si="4"/>
        <v>0</v>
      </c>
      <c r="G12" s="238" t="e">
        <f t="shared" si="5"/>
        <v>#DIV/0!</v>
      </c>
      <c r="H12" s="106"/>
      <c r="I12" s="106"/>
      <c r="J12" s="88"/>
      <c r="K12" s="104"/>
      <c r="L12" s="107"/>
      <c r="M12" s="107"/>
      <c r="N12" s="105">
        <f t="shared" si="2"/>
        <v>0</v>
      </c>
      <c r="O12" s="238" t="e">
        <f t="shared" si="3"/>
        <v>#DIV/0!</v>
      </c>
      <c r="P12" s="88"/>
    </row>
    <row r="13" spans="1:16">
      <c r="A13" s="103"/>
      <c r="B13" s="104"/>
      <c r="C13" s="103"/>
      <c r="D13" s="105"/>
      <c r="E13" s="105"/>
      <c r="F13" s="105">
        <f t="shared" si="4"/>
        <v>0</v>
      </c>
      <c r="G13" s="238" t="e">
        <f t="shared" si="5"/>
        <v>#DIV/0!</v>
      </c>
      <c r="H13" s="106"/>
      <c r="I13" s="106"/>
      <c r="J13" s="88"/>
      <c r="K13" s="104"/>
      <c r="L13" s="107"/>
      <c r="M13" s="107"/>
      <c r="N13" s="105">
        <f t="shared" si="2"/>
        <v>0</v>
      </c>
      <c r="O13" s="238" t="e">
        <f t="shared" si="3"/>
        <v>#DIV/0!</v>
      </c>
      <c r="P13" s="88"/>
    </row>
    <row r="14" spans="1:16">
      <c r="A14" s="103"/>
      <c r="B14" s="104"/>
      <c r="C14" s="103"/>
      <c r="D14" s="105"/>
      <c r="E14" s="105"/>
      <c r="F14" s="105">
        <f t="shared" si="4"/>
        <v>0</v>
      </c>
      <c r="G14" s="238" t="e">
        <f t="shared" si="5"/>
        <v>#DIV/0!</v>
      </c>
      <c r="H14" s="106"/>
      <c r="I14" s="106"/>
      <c r="J14" s="88"/>
      <c r="K14" s="104"/>
      <c r="L14" s="107"/>
      <c r="M14" s="107"/>
      <c r="N14" s="105">
        <f t="shared" si="2"/>
        <v>0</v>
      </c>
      <c r="O14" s="238" t="e">
        <f t="shared" si="3"/>
        <v>#DIV/0!</v>
      </c>
      <c r="P14" s="88"/>
    </row>
    <row r="15" spans="1:16">
      <c r="A15" s="103"/>
      <c r="B15" s="104"/>
      <c r="C15" s="103"/>
      <c r="D15" s="105"/>
      <c r="E15" s="105"/>
      <c r="F15" s="105">
        <f t="shared" si="4"/>
        <v>0</v>
      </c>
      <c r="G15" s="238" t="e">
        <f t="shared" si="5"/>
        <v>#DIV/0!</v>
      </c>
      <c r="H15" s="106"/>
      <c r="I15" s="106"/>
      <c r="J15" s="88"/>
      <c r="K15" s="104"/>
      <c r="L15" s="107"/>
      <c r="M15" s="107"/>
      <c r="N15" s="105">
        <f t="shared" si="2"/>
        <v>0</v>
      </c>
      <c r="O15" s="238" t="e">
        <f t="shared" si="3"/>
        <v>#DIV/0!</v>
      </c>
      <c r="P15" s="88"/>
    </row>
    <row r="16" spans="1:16">
      <c r="A16" s="103"/>
      <c r="B16" s="104"/>
      <c r="C16" s="103"/>
      <c r="D16" s="89"/>
      <c r="E16" s="105"/>
      <c r="F16" s="105">
        <f t="shared" si="4"/>
        <v>0</v>
      </c>
      <c r="G16" s="238" t="e">
        <f t="shared" si="5"/>
        <v>#DIV/0!</v>
      </c>
      <c r="H16" s="106"/>
      <c r="I16" s="106"/>
      <c r="J16" s="88"/>
      <c r="K16" s="104"/>
      <c r="L16" s="107"/>
      <c r="M16" s="107"/>
      <c r="N16" s="105">
        <f t="shared" si="2"/>
        <v>0</v>
      </c>
      <c r="O16" s="238" t="e">
        <f t="shared" si="3"/>
        <v>#DIV/0!</v>
      </c>
      <c r="P16" s="88"/>
    </row>
    <row r="17" spans="1:16">
      <c r="A17" s="103"/>
      <c r="B17" s="104"/>
      <c r="C17" s="103"/>
      <c r="D17" s="89"/>
      <c r="E17" s="105"/>
      <c r="F17" s="105">
        <f t="shared" si="4"/>
        <v>0</v>
      </c>
      <c r="G17" s="238" t="e">
        <f t="shared" si="5"/>
        <v>#DIV/0!</v>
      </c>
      <c r="H17" s="106"/>
      <c r="I17" s="106"/>
      <c r="J17" s="88"/>
      <c r="K17" s="104"/>
      <c r="L17" s="107"/>
      <c r="M17" s="107"/>
      <c r="N17" s="105">
        <f t="shared" si="2"/>
        <v>0</v>
      </c>
      <c r="O17" s="238" t="e">
        <f t="shared" si="3"/>
        <v>#DIV/0!</v>
      </c>
      <c r="P17" s="88"/>
    </row>
    <row r="18" spans="1:16">
      <c r="A18" s="103"/>
      <c r="B18" s="104"/>
      <c r="C18" s="103"/>
      <c r="D18" s="105"/>
      <c r="E18" s="105"/>
      <c r="F18" s="105">
        <f t="shared" si="4"/>
        <v>0</v>
      </c>
      <c r="G18" s="238" t="e">
        <f t="shared" si="5"/>
        <v>#DIV/0!</v>
      </c>
      <c r="H18" s="106"/>
      <c r="I18" s="106"/>
      <c r="J18" s="88"/>
      <c r="K18" s="104"/>
      <c r="L18" s="107"/>
      <c r="M18" s="107"/>
      <c r="N18" s="105">
        <f t="shared" si="2"/>
        <v>0</v>
      </c>
      <c r="O18" s="238" t="e">
        <f t="shared" si="3"/>
        <v>#DIV/0!</v>
      </c>
      <c r="P18" s="88"/>
    </row>
    <row r="19" spans="1:16">
      <c r="A19" s="103"/>
      <c r="B19" s="104"/>
      <c r="C19" s="103"/>
      <c r="D19" s="105"/>
      <c r="E19" s="105"/>
      <c r="F19" s="105">
        <f t="shared" si="4"/>
        <v>0</v>
      </c>
      <c r="G19" s="238" t="e">
        <f t="shared" si="5"/>
        <v>#DIV/0!</v>
      </c>
      <c r="H19" s="106"/>
      <c r="I19" s="106"/>
      <c r="J19" s="88"/>
      <c r="K19" s="104"/>
      <c r="L19" s="107"/>
      <c r="M19" s="107"/>
      <c r="N19" s="105">
        <f t="shared" si="2"/>
        <v>0</v>
      </c>
      <c r="O19" s="238" t="e">
        <f t="shared" si="3"/>
        <v>#DIV/0!</v>
      </c>
      <c r="P19" s="88"/>
    </row>
    <row r="20" spans="1:16">
      <c r="A20" s="103"/>
      <c r="B20" s="104"/>
      <c r="C20" s="103"/>
      <c r="D20" s="105"/>
      <c r="E20" s="105"/>
      <c r="F20" s="105">
        <f t="shared" si="4"/>
        <v>0</v>
      </c>
      <c r="G20" s="238" t="e">
        <f t="shared" si="5"/>
        <v>#DIV/0!</v>
      </c>
      <c r="H20" s="106"/>
      <c r="I20" s="106"/>
      <c r="J20" s="88"/>
      <c r="K20" s="104"/>
      <c r="L20" s="107"/>
      <c r="M20" s="107"/>
      <c r="N20" s="105">
        <f t="shared" si="2"/>
        <v>0</v>
      </c>
      <c r="O20" s="238" t="e">
        <f t="shared" si="3"/>
        <v>#DIV/0!</v>
      </c>
      <c r="P20" s="88"/>
    </row>
    <row r="21" spans="1:16">
      <c r="A21" s="103"/>
      <c r="B21" s="104"/>
      <c r="C21" s="103"/>
      <c r="D21" s="105"/>
      <c r="E21" s="105"/>
      <c r="F21" s="105">
        <f t="shared" si="4"/>
        <v>0</v>
      </c>
      <c r="G21" s="238" t="e">
        <f t="shared" si="5"/>
        <v>#DIV/0!</v>
      </c>
      <c r="H21" s="106"/>
      <c r="I21" s="106"/>
      <c r="J21" s="88"/>
      <c r="K21" s="104"/>
      <c r="L21" s="107"/>
      <c r="M21" s="107"/>
      <c r="N21" s="105">
        <f t="shared" si="2"/>
        <v>0</v>
      </c>
      <c r="O21" s="238" t="e">
        <f t="shared" si="3"/>
        <v>#DIV/0!</v>
      </c>
      <c r="P21" s="88"/>
    </row>
    <row r="22" spans="1:16">
      <c r="A22" s="103"/>
      <c r="B22" s="104"/>
      <c r="C22" s="103"/>
      <c r="D22" s="105"/>
      <c r="E22" s="105"/>
      <c r="F22" s="105">
        <f t="shared" si="4"/>
        <v>0</v>
      </c>
      <c r="G22" s="238" t="e">
        <f t="shared" si="5"/>
        <v>#DIV/0!</v>
      </c>
      <c r="H22" s="106"/>
      <c r="I22" s="106"/>
      <c r="J22" s="88"/>
      <c r="K22" s="104"/>
      <c r="L22" s="107"/>
      <c r="M22" s="107"/>
      <c r="N22" s="105">
        <f t="shared" si="2"/>
        <v>0</v>
      </c>
      <c r="O22" s="238" t="e">
        <f t="shared" si="3"/>
        <v>#DIV/0!</v>
      </c>
      <c r="P22" s="88"/>
    </row>
    <row r="23" spans="1:16">
      <c r="A23" s="103"/>
      <c r="B23" s="104"/>
      <c r="C23" s="103"/>
      <c r="D23" s="89"/>
      <c r="E23" s="105"/>
      <c r="F23" s="105">
        <f t="shared" si="4"/>
        <v>0</v>
      </c>
      <c r="G23" s="238" t="e">
        <f t="shared" si="5"/>
        <v>#DIV/0!</v>
      </c>
      <c r="H23" s="106"/>
      <c r="I23" s="106"/>
      <c r="J23" s="88"/>
      <c r="K23" s="104"/>
      <c r="L23" s="107"/>
      <c r="M23" s="107"/>
      <c r="N23" s="105">
        <f t="shared" si="2"/>
        <v>0</v>
      </c>
      <c r="O23" s="238" t="e">
        <f t="shared" si="3"/>
        <v>#DIV/0!</v>
      </c>
      <c r="P23" s="88"/>
    </row>
    <row r="24" spans="1:16">
      <c r="A24" s="103"/>
      <c r="B24" s="104"/>
      <c r="C24" s="103"/>
      <c r="D24" s="89"/>
      <c r="E24" s="105"/>
      <c r="F24" s="105">
        <f t="shared" si="4"/>
        <v>0</v>
      </c>
      <c r="G24" s="238" t="e">
        <f t="shared" si="5"/>
        <v>#DIV/0!</v>
      </c>
      <c r="H24" s="106"/>
      <c r="I24" s="106"/>
      <c r="J24" s="88"/>
      <c r="K24" s="104"/>
      <c r="L24" s="107"/>
      <c r="M24" s="107"/>
      <c r="N24" s="105">
        <f t="shared" si="2"/>
        <v>0</v>
      </c>
      <c r="O24" s="238" t="e">
        <f t="shared" si="3"/>
        <v>#DIV/0!</v>
      </c>
      <c r="P24" s="88"/>
    </row>
    <row r="25" spans="1:16">
      <c r="A25" s="103"/>
      <c r="B25" s="104"/>
      <c r="C25" s="103"/>
      <c r="D25" s="89"/>
      <c r="E25" s="105"/>
      <c r="F25" s="105">
        <f t="shared" ref="F25:F30" si="6">+D25-E25</f>
        <v>0</v>
      </c>
      <c r="G25" s="238" t="e">
        <f t="shared" ref="G25:G31" si="7">ROUND(F25/D25,10)</f>
        <v>#DIV/0!</v>
      </c>
      <c r="H25" s="106"/>
      <c r="I25" s="106"/>
      <c r="J25" s="88"/>
      <c r="K25" s="104"/>
      <c r="L25" s="107"/>
      <c r="M25" s="107"/>
      <c r="N25" s="105">
        <f t="shared" si="2"/>
        <v>0</v>
      </c>
      <c r="O25" s="238" t="e">
        <f t="shared" si="3"/>
        <v>#DIV/0!</v>
      </c>
      <c r="P25" s="88"/>
    </row>
    <row r="26" spans="1:16">
      <c r="A26" s="103"/>
      <c r="B26" s="104"/>
      <c r="C26" s="103"/>
      <c r="D26" s="88"/>
      <c r="E26" s="105"/>
      <c r="F26" s="105">
        <f t="shared" si="6"/>
        <v>0</v>
      </c>
      <c r="G26" s="238" t="e">
        <f t="shared" si="7"/>
        <v>#DIV/0!</v>
      </c>
      <c r="H26" s="106"/>
      <c r="I26" s="106"/>
      <c r="J26" s="88"/>
      <c r="K26" s="88"/>
      <c r="L26" s="107"/>
      <c r="M26" s="107"/>
      <c r="N26" s="105">
        <f t="shared" si="2"/>
        <v>0</v>
      </c>
      <c r="O26" s="238" t="e">
        <f t="shared" si="3"/>
        <v>#DIV/0!</v>
      </c>
      <c r="P26" s="88"/>
    </row>
    <row r="27" spans="1:16">
      <c r="A27" s="88"/>
      <c r="B27" s="88"/>
      <c r="C27" s="89"/>
      <c r="D27" s="89"/>
      <c r="E27" s="105"/>
      <c r="F27" s="105">
        <f t="shared" si="6"/>
        <v>0</v>
      </c>
      <c r="G27" s="238" t="e">
        <f t="shared" si="7"/>
        <v>#DIV/0!</v>
      </c>
      <c r="H27" s="91"/>
      <c r="I27" s="91"/>
      <c r="J27" s="88"/>
      <c r="K27" s="88"/>
      <c r="L27" s="107"/>
      <c r="M27" s="107"/>
      <c r="N27" s="105">
        <f t="shared" si="2"/>
        <v>0</v>
      </c>
      <c r="O27" s="238" t="e">
        <f t="shared" si="3"/>
        <v>#DIV/0!</v>
      </c>
      <c r="P27" s="88"/>
    </row>
    <row r="28" spans="1:16">
      <c r="A28" s="103"/>
      <c r="B28" s="104"/>
      <c r="C28" s="108"/>
      <c r="D28" s="89"/>
      <c r="E28" s="105"/>
      <c r="F28" s="105">
        <f t="shared" si="6"/>
        <v>0</v>
      </c>
      <c r="G28" s="238" t="e">
        <f t="shared" si="7"/>
        <v>#DIV/0!</v>
      </c>
      <c r="H28" s="106"/>
      <c r="I28" s="106"/>
      <c r="J28" s="88"/>
      <c r="K28" s="88"/>
      <c r="L28" s="107"/>
      <c r="M28" s="109"/>
      <c r="N28" s="105">
        <f t="shared" si="2"/>
        <v>0</v>
      </c>
      <c r="O28" s="238" t="e">
        <f t="shared" si="3"/>
        <v>#DIV/0!</v>
      </c>
      <c r="P28" s="88"/>
    </row>
    <row r="29" spans="1:16">
      <c r="A29" s="103"/>
      <c r="B29" s="104"/>
      <c r="C29" s="108"/>
      <c r="D29" s="89"/>
      <c r="E29" s="105"/>
      <c r="F29" s="105">
        <f t="shared" si="6"/>
        <v>0</v>
      </c>
      <c r="G29" s="238" t="e">
        <f t="shared" si="7"/>
        <v>#DIV/0!</v>
      </c>
      <c r="H29" s="106"/>
      <c r="I29" s="106"/>
      <c r="J29" s="88"/>
      <c r="K29" s="88"/>
      <c r="L29" s="107"/>
      <c r="M29" s="109"/>
      <c r="N29" s="105">
        <f t="shared" si="2"/>
        <v>0</v>
      </c>
      <c r="O29" s="238" t="e">
        <f t="shared" si="3"/>
        <v>#DIV/0!</v>
      </c>
      <c r="P29" s="88"/>
    </row>
    <row r="30" spans="1:16">
      <c r="A30" s="88"/>
      <c r="B30" s="88"/>
      <c r="C30" s="89"/>
      <c r="D30" s="90"/>
      <c r="E30" s="90"/>
      <c r="F30" s="105">
        <f t="shared" si="6"/>
        <v>0</v>
      </c>
      <c r="G30" s="238" t="e">
        <f t="shared" si="7"/>
        <v>#DIV/0!</v>
      </c>
      <c r="H30" s="92"/>
      <c r="I30" s="92"/>
      <c r="J30" s="88"/>
      <c r="K30" s="90"/>
      <c r="L30" s="115"/>
      <c r="M30" s="115"/>
      <c r="N30" s="105">
        <f t="shared" ref="N30" si="8">+L30-M30</f>
        <v>0</v>
      </c>
      <c r="O30" s="238" t="e">
        <f t="shared" ref="O30" si="9">ROUND(N30/L30,10)</f>
        <v>#DIV/0!</v>
      </c>
      <c r="P30" s="88"/>
    </row>
    <row r="31" spans="1:16" ht="13.5" thickBot="1">
      <c r="B31" s="111" t="s">
        <v>214</v>
      </c>
      <c r="C31" s="116"/>
      <c r="D31" s="4">
        <f>SUM(D10:D30)</f>
        <v>0</v>
      </c>
      <c r="E31" s="4">
        <f>SUM(E10:E30)</f>
        <v>0</v>
      </c>
      <c r="F31" s="4">
        <f>SUM(F10:F30)</f>
        <v>0</v>
      </c>
      <c r="G31" s="238" t="e">
        <f t="shared" si="7"/>
        <v>#DIV/0!</v>
      </c>
      <c r="H31" s="117"/>
      <c r="I31" s="117"/>
      <c r="J31" s="117"/>
      <c r="K31" s="117"/>
      <c r="L31" s="110">
        <f>SUM(L10:L30)</f>
        <v>0</v>
      </c>
      <c r="M31" s="110">
        <f>SUM(M10:M30)</f>
        <v>0</v>
      </c>
      <c r="N31" s="4">
        <f>SUM(N10:N30)</f>
        <v>0</v>
      </c>
      <c r="O31" s="238" t="e">
        <f t="shared" ref="O31" si="10">ROUND(N31/L31,10)</f>
        <v>#DIV/0!</v>
      </c>
      <c r="P31" s="88"/>
    </row>
    <row r="32" spans="1:16" ht="13.5" thickTop="1"/>
    <row r="34" spans="5:6">
      <c r="E34" s="45"/>
      <c r="F34" s="45"/>
    </row>
    <row r="35" spans="5:6">
      <c r="E35" s="45"/>
      <c r="F35" s="45"/>
    </row>
    <row r="37" spans="5:6">
      <c r="E37" s="45"/>
      <c r="F37" s="45"/>
    </row>
  </sheetData>
  <sortState ref="A34:I53">
    <sortCondition ref="B34:B53"/>
  </sortState>
  <phoneticPr fontId="0" type="noConversion"/>
  <pageMargins left="0.1" right="0.1" top="0.5" bottom="0.5" header="0.25" footer="0.25"/>
  <pageSetup scale="61" orientation="landscape" r:id="rId1"/>
  <headerFooter alignWithMargins="0">
    <oddHeader>&amp;A</oddHead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22</vt:i4>
      </vt:variant>
    </vt:vector>
  </HeadingPairs>
  <TitlesOfParts>
    <vt:vector size="33" baseType="lpstr">
      <vt:lpstr>Instructions</vt:lpstr>
      <vt:lpstr>Procedure</vt:lpstr>
      <vt:lpstr>Schedule_A</vt:lpstr>
      <vt:lpstr>Share_Cost_Mkt</vt:lpstr>
      <vt:lpstr>Cash</vt:lpstr>
      <vt:lpstr>Dividends</vt:lpstr>
      <vt:lpstr>Interest</vt:lpstr>
      <vt:lpstr>Tax_Reclaims</vt:lpstr>
      <vt:lpstr>Open_Trades</vt:lpstr>
      <vt:lpstr>Pending_FX </vt:lpstr>
      <vt:lpstr>Sheet1</vt:lpstr>
      <vt:lpstr>DIST_INSERTED_ROWS</vt:lpstr>
      <vt:lpstr>DIST2_INSERTED_ROWS</vt:lpstr>
      <vt:lpstr>INT_BNI_IM</vt:lpstr>
      <vt:lpstr>INT_BNI_SSC</vt:lpstr>
      <vt:lpstr>OSI_BNP_IM</vt:lpstr>
      <vt:lpstr>OTS_BNP_IM</vt:lpstr>
      <vt:lpstr>OTS_BNP_SSC</vt:lpstr>
      <vt:lpstr>Cash!Print_Area</vt:lpstr>
      <vt:lpstr>Dividends!Print_Area</vt:lpstr>
      <vt:lpstr>Open_Trades!Print_Area</vt:lpstr>
      <vt:lpstr>'Pending_FX '!Print_Area</vt:lpstr>
      <vt:lpstr>Procedure!Print_Area</vt:lpstr>
      <vt:lpstr>Share_Cost_Mkt!Print_Area</vt:lpstr>
      <vt:lpstr>Tax_Reclaims!Print_Area</vt:lpstr>
      <vt:lpstr>Cash!Print_Titles</vt:lpstr>
      <vt:lpstr>Dividends!Print_Titles</vt:lpstr>
      <vt:lpstr>Interest!Print_Titles</vt:lpstr>
      <vt:lpstr>Open_Trades!Print_Titles</vt:lpstr>
      <vt:lpstr>Share_Cost_Mkt!Print_Titles</vt:lpstr>
      <vt:lpstr>Tax_Reclaims!Print_Titles</vt:lpstr>
      <vt:lpstr>TRAN3_INSERTED_ROWS</vt:lpstr>
      <vt:lpstr>'Pending_FX '!TRAN5_INSERTED_ROWS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Mompoint, James</dc:creator>
  <cp:lastModifiedBy>Courtney</cp:lastModifiedBy>
  <cp:revision/>
  <dcterms:created xsi:type="dcterms:W3CDTF">2007-04-09T18:06:04Z</dcterms:created>
  <dcterms:modified xsi:type="dcterms:W3CDTF">2019-06-05T14:36:40Z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SSessionID">
    <vt:lpwstr>{4A93C5C5-F2A9-4EED-A922-E85F4E1E23DF}</vt:lpwstr>
  </property>
  <property fmtid="{D5CDD505-2E9C-101B-9397-08002B2CF9AE}" pid="3" name="_NewReviewCycle">
    <vt:lpwstr/>
  </property>
</Properties>
</file>