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donna\OneDrive\Documents\NYC\"/>
    </mc:Choice>
  </mc:AlternateContent>
  <xr:revisionPtr revIDLastSave="0" documentId="8_{FC9AD5AA-6BA2-4E1A-BA0B-1D53F74E7B64}" xr6:coauthVersionLast="41" xr6:coauthVersionMax="41" xr10:uidLastSave="{00000000-0000-0000-0000-000000000000}"/>
  <bookViews>
    <workbookView xWindow="-108" yWindow="-108" windowWidth="23256" windowHeight="12576" tabRatio="758" firstSheet="1"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Share_Cost_Mkt!$A$2:$S$71</definedName>
    <definedName name="_xlnm._FilterDatabase" localSheetId="10" hidden="1">Sheet1!$A$1:$L$78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Share_Cost_Mkt!$71:$71</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Cash!$14:$19</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Open_Trades!$M$33</definedName>
    <definedName name="OTB_BNP_IM">Open_Trades!#REF!</definedName>
    <definedName name="OTB_BNP_SSC">Open_Trades!#REF!</definedName>
    <definedName name="OTS_BNP_IM">Open_Trades!$E$33</definedName>
    <definedName name="OTS_BNP_SSC">Open_Trades!$D$33</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Cash!$A$3:$G$19</definedName>
    <definedName name="_xlnm.Print_Area" localSheetId="5">Dividends!$B$1:$U$53</definedName>
    <definedName name="_xlnm.Print_Area" localSheetId="8">Open_Trades!$A$1:$P$9</definedName>
    <definedName name="_xlnm.Print_Area" localSheetId="9">'Pending_FX '!$A$1:$L$27</definedName>
    <definedName name="_xlnm.Print_Area" localSheetId="1">Procedure!$A$1:$N$793</definedName>
    <definedName name="_xlnm.Print_Area" localSheetId="3">Share_Cost_Mkt!$A$2:$S$73</definedName>
    <definedName name="_xlnm.Print_Area" localSheetId="7">Tax_Reclaims!$A$1:$V$51</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Open_Trades!$5:$9</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 i="7" l="1"/>
  <c r="Q3" i="7"/>
  <c r="R3" i="7"/>
  <c r="S3" i="7"/>
  <c r="T3" i="7"/>
  <c r="U3" i="7"/>
  <c r="P4" i="7"/>
  <c r="Q4" i="7"/>
  <c r="R4" i="7"/>
  <c r="S4" i="7"/>
  <c r="T4" i="7"/>
  <c r="U4" i="7"/>
  <c r="P5" i="7"/>
  <c r="Q5" i="7"/>
  <c r="R5" i="7"/>
  <c r="S5" i="7"/>
  <c r="T5" i="7"/>
  <c r="U5" i="7"/>
  <c r="P6" i="7"/>
  <c r="Q6" i="7"/>
  <c r="R6" i="7"/>
  <c r="S6" i="7"/>
  <c r="T6" i="7"/>
  <c r="U6" i="7"/>
  <c r="P7" i="7"/>
  <c r="Q7" i="7"/>
  <c r="R7" i="7"/>
  <c r="S7" i="7"/>
  <c r="T7" i="7"/>
  <c r="U7" i="7"/>
  <c r="P8" i="7"/>
  <c r="Q8" i="7"/>
  <c r="R8" i="7"/>
  <c r="S8" i="7"/>
  <c r="T8" i="7"/>
  <c r="U8" i="7"/>
  <c r="P9" i="7"/>
  <c r="Q9" i="7"/>
  <c r="R9" i="7"/>
  <c r="S9" i="7"/>
  <c r="T9" i="7"/>
  <c r="U9" i="7"/>
  <c r="P10" i="7"/>
  <c r="Q10" i="7"/>
  <c r="R10" i="7"/>
  <c r="S10" i="7"/>
  <c r="T10" i="7"/>
  <c r="U10" i="7"/>
  <c r="P11" i="7"/>
  <c r="Q11" i="7"/>
  <c r="R11" i="7"/>
  <c r="S11" i="7"/>
  <c r="T11" i="7"/>
  <c r="U11" i="7"/>
  <c r="P12" i="7"/>
  <c r="Q12" i="7"/>
  <c r="R12" i="7"/>
  <c r="S12" i="7"/>
  <c r="T12" i="7"/>
  <c r="U12" i="7"/>
  <c r="P13" i="7"/>
  <c r="Q13" i="7"/>
  <c r="R13" i="7"/>
  <c r="S13" i="7"/>
  <c r="T13" i="7"/>
  <c r="U13" i="7"/>
  <c r="P14" i="7"/>
  <c r="Q14" i="7"/>
  <c r="R14" i="7"/>
  <c r="S14" i="7"/>
  <c r="T14" i="7"/>
  <c r="U14" i="7"/>
  <c r="P15" i="7"/>
  <c r="Q15" i="7"/>
  <c r="R15" i="7"/>
  <c r="S15" i="7"/>
  <c r="T15" i="7"/>
  <c r="U15" i="7"/>
  <c r="P16" i="7"/>
  <c r="Q16" i="7"/>
  <c r="R16" i="7"/>
  <c r="S16" i="7"/>
  <c r="T16" i="7"/>
  <c r="U16" i="7"/>
  <c r="P17" i="7"/>
  <c r="Q17" i="7"/>
  <c r="R17" i="7"/>
  <c r="S17" i="7"/>
  <c r="T17" i="7"/>
  <c r="U17" i="7"/>
  <c r="P18" i="7"/>
  <c r="Q18" i="7"/>
  <c r="R18" i="7"/>
  <c r="S18" i="7"/>
  <c r="T18" i="7"/>
  <c r="U18" i="7"/>
  <c r="P19" i="7"/>
  <c r="Q19" i="7"/>
  <c r="R19" i="7"/>
  <c r="S19" i="7"/>
  <c r="T19" i="7"/>
  <c r="U19" i="7"/>
  <c r="P20" i="7"/>
  <c r="Q20" i="7"/>
  <c r="R20" i="7"/>
  <c r="S20" i="7"/>
  <c r="T20" i="7"/>
  <c r="U20" i="7"/>
  <c r="P21" i="7"/>
  <c r="Q21" i="7"/>
  <c r="R21" i="7"/>
  <c r="S21" i="7"/>
  <c r="T21" i="7"/>
  <c r="U21" i="7"/>
  <c r="P22" i="7"/>
  <c r="Q22" i="7"/>
  <c r="R22" i="7"/>
  <c r="S22" i="7"/>
  <c r="T22" i="7"/>
  <c r="U22" i="7"/>
  <c r="P23" i="7"/>
  <c r="Q23" i="7"/>
  <c r="R23" i="7"/>
  <c r="S23" i="7"/>
  <c r="T23" i="7"/>
  <c r="U23" i="7"/>
  <c r="P24" i="7"/>
  <c r="Q24" i="7"/>
  <c r="R24" i="7"/>
  <c r="S24" i="7"/>
  <c r="T24" i="7"/>
  <c r="U24" i="7"/>
  <c r="P25" i="7"/>
  <c r="Q25" i="7"/>
  <c r="R25" i="7"/>
  <c r="S25" i="7"/>
  <c r="T25" i="7"/>
  <c r="U25" i="7"/>
  <c r="P26" i="7"/>
  <c r="Q26" i="7"/>
  <c r="R26" i="7"/>
  <c r="S26" i="7"/>
  <c r="T26" i="7"/>
  <c r="U26" i="7"/>
  <c r="P27" i="7"/>
  <c r="Q27" i="7"/>
  <c r="R27" i="7"/>
  <c r="S27" i="7"/>
  <c r="T27" i="7"/>
  <c r="U27" i="7"/>
  <c r="P28" i="7"/>
  <c r="Q28" i="7"/>
  <c r="R28" i="7"/>
  <c r="S28" i="7"/>
  <c r="T28" i="7"/>
  <c r="U28" i="7"/>
  <c r="P29" i="7"/>
  <c r="Q29" i="7"/>
  <c r="R29" i="7"/>
  <c r="S29" i="7"/>
  <c r="T29" i="7"/>
  <c r="U29" i="7"/>
  <c r="P30" i="7"/>
  <c r="Q30" i="7"/>
  <c r="R30" i="7"/>
  <c r="S30" i="7"/>
  <c r="T30" i="7"/>
  <c r="U30" i="7"/>
  <c r="P31" i="7"/>
  <c r="Q31" i="7"/>
  <c r="R31" i="7"/>
  <c r="S31" i="7"/>
  <c r="T31" i="7"/>
  <c r="U31" i="7"/>
  <c r="P32" i="7"/>
  <c r="Q32" i="7"/>
  <c r="R32" i="7"/>
  <c r="S32" i="7"/>
  <c r="T32" i="7"/>
  <c r="U32" i="7"/>
  <c r="P33" i="7"/>
  <c r="Q33" i="7"/>
  <c r="R33" i="7"/>
  <c r="S33" i="7"/>
  <c r="T33" i="7"/>
  <c r="U33" i="7"/>
  <c r="P34" i="7"/>
  <c r="Q34" i="7"/>
  <c r="R34" i="7"/>
  <c r="S34" i="7"/>
  <c r="T34" i="7"/>
  <c r="U34" i="7"/>
  <c r="P35" i="7"/>
  <c r="Q35" i="7"/>
  <c r="R35" i="7"/>
  <c r="S35" i="7"/>
  <c r="T35" i="7"/>
  <c r="U35" i="7"/>
  <c r="P36" i="7"/>
  <c r="Q36" i="7"/>
  <c r="R36" i="7"/>
  <c r="S36" i="7"/>
  <c r="T36" i="7"/>
  <c r="U36" i="7"/>
  <c r="P37" i="7"/>
  <c r="Q37" i="7"/>
  <c r="R37" i="7"/>
  <c r="S37" i="7"/>
  <c r="T37" i="7"/>
  <c r="U37" i="7"/>
  <c r="P38" i="7"/>
  <c r="Q38" i="7"/>
  <c r="R38" i="7"/>
  <c r="S38" i="7"/>
  <c r="T38" i="7"/>
  <c r="U38" i="7"/>
  <c r="P39" i="7"/>
  <c r="Q39" i="7"/>
  <c r="R39" i="7"/>
  <c r="S39" i="7"/>
  <c r="T39" i="7"/>
  <c r="U39" i="7"/>
  <c r="P40" i="7"/>
  <c r="Q40" i="7"/>
  <c r="R40" i="7"/>
  <c r="S40" i="7"/>
  <c r="T40" i="7"/>
  <c r="U40" i="7"/>
  <c r="P41" i="7"/>
  <c r="Q41" i="7"/>
  <c r="R41" i="7"/>
  <c r="S41" i="7"/>
  <c r="T41" i="7"/>
  <c r="U41" i="7"/>
  <c r="P42" i="7"/>
  <c r="Q42" i="7"/>
  <c r="R42" i="7"/>
  <c r="S42" i="7"/>
  <c r="T42" i="7"/>
  <c r="U42" i="7"/>
  <c r="P43" i="7"/>
  <c r="Q43" i="7"/>
  <c r="R43" i="7"/>
  <c r="S43" i="7"/>
  <c r="T43" i="7"/>
  <c r="U43" i="7"/>
  <c r="P44" i="7"/>
  <c r="Q44" i="7"/>
  <c r="R44" i="7"/>
  <c r="S44" i="7"/>
  <c r="T44" i="7"/>
  <c r="U44" i="7"/>
  <c r="P45" i="7"/>
  <c r="Q45" i="7"/>
  <c r="R45" i="7"/>
  <c r="S45" i="7"/>
  <c r="T45" i="7"/>
  <c r="U45" i="7"/>
  <c r="P46" i="7"/>
  <c r="Q46" i="7"/>
  <c r="R46" i="7"/>
  <c r="S46" i="7"/>
  <c r="T46" i="7"/>
  <c r="U46" i="7"/>
  <c r="P47" i="7"/>
  <c r="Q47" i="7"/>
  <c r="R47" i="7"/>
  <c r="S47" i="7"/>
  <c r="T47" i="7"/>
  <c r="U47" i="7"/>
  <c r="P48" i="7"/>
  <c r="Q48" i="7"/>
  <c r="R48" i="7"/>
  <c r="S48" i="7"/>
  <c r="T48" i="7"/>
  <c r="U48" i="7"/>
  <c r="P49" i="7"/>
  <c r="Q49" i="7"/>
  <c r="R49" i="7"/>
  <c r="S49" i="7"/>
  <c r="T49" i="7"/>
  <c r="U49" i="7"/>
  <c r="F51" i="7"/>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K20" i="12"/>
  <c r="L20" i="12"/>
  <c r="K21" i="12"/>
  <c r="L21" i="12"/>
  <c r="K22" i="12"/>
  <c r="L22" i="12"/>
  <c r="K23" i="12"/>
  <c r="L23" i="12"/>
  <c r="K24" i="12"/>
  <c r="L24" i="12"/>
  <c r="K25" i="12"/>
  <c r="L25" i="12"/>
  <c r="K26" i="12"/>
  <c r="L26"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S3" i="12"/>
  <c r="T3" i="12"/>
  <c r="S4" i="12"/>
  <c r="T4" i="12"/>
  <c r="S5" i="12"/>
  <c r="T5" i="12"/>
  <c r="S6" i="12"/>
  <c r="T6" i="12"/>
  <c r="S7" i="12"/>
  <c r="T7" i="12"/>
  <c r="S8" i="12"/>
  <c r="T8" i="12"/>
  <c r="S9" i="12"/>
  <c r="T9" i="12"/>
  <c r="S10" i="12"/>
  <c r="T10"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E51" i="12"/>
  <c r="Q20" i="2"/>
  <c r="Q24" i="2"/>
  <c r="Q25" i="2"/>
  <c r="Q29" i="2"/>
  <c r="Q30" i="2"/>
  <c r="Q31" i="2"/>
  <c r="Q32" i="2"/>
  <c r="A16" i="2"/>
  <c r="A17" i="2"/>
  <c r="A18" i="2"/>
  <c r="A19" i="2"/>
  <c r="A20" i="2"/>
  <c r="A21" i="2"/>
  <c r="A22" i="2"/>
  <c r="A23" i="2"/>
  <c r="A24" i="2"/>
  <c r="A25" i="2"/>
  <c r="A26" i="2"/>
  <c r="A27" i="2"/>
  <c r="A28" i="2"/>
  <c r="A29" i="2"/>
  <c r="A30" i="2"/>
  <c r="A31" i="2"/>
  <c r="A32" i="2"/>
  <c r="A33" i="2"/>
  <c r="Q46" i="2"/>
  <c r="Q50" i="2"/>
  <c r="Q51" i="2"/>
  <c r="Q52" i="2"/>
  <c r="Q59" i="2"/>
  <c r="Q60" i="2"/>
  <c r="Q61" i="2"/>
  <c r="Q65" i="2"/>
  <c r="I46" i="2"/>
  <c r="I51" i="2"/>
  <c r="I52" i="2"/>
  <c r="I50" i="2"/>
  <c r="I61" i="2"/>
  <c r="I59" i="2"/>
  <c r="I65" i="2"/>
  <c r="A4" i="2"/>
  <c r="A5" i="2"/>
  <c r="Q5" i="2"/>
  <c r="A6" i="2"/>
  <c r="Q6" i="2"/>
  <c r="A7" i="2"/>
  <c r="Q7" i="2"/>
  <c r="A8" i="2"/>
  <c r="A9" i="2"/>
  <c r="A10" i="2"/>
  <c r="A11" i="2"/>
  <c r="Q11" i="2"/>
  <c r="A12" i="2"/>
  <c r="A13" i="2"/>
  <c r="Q13" i="2"/>
  <c r="A14" i="2"/>
  <c r="A15" i="2"/>
  <c r="Q15" i="2"/>
  <c r="A34" i="2"/>
  <c r="Q34" i="2"/>
  <c r="A35" i="2"/>
  <c r="Q35" i="2"/>
  <c r="A36" i="2"/>
  <c r="A37" i="2"/>
  <c r="Q37" i="2"/>
  <c r="A38" i="2"/>
  <c r="Q38" i="2"/>
  <c r="A39" i="2"/>
  <c r="Q39" i="2"/>
  <c r="A40" i="2"/>
  <c r="Q40" i="2"/>
  <c r="A41" i="2"/>
  <c r="Q41" i="2"/>
  <c r="A42" i="2"/>
  <c r="Q42" i="2"/>
  <c r="A43" i="2"/>
  <c r="A44" i="2"/>
  <c r="A45" i="2"/>
  <c r="Q45" i="2"/>
  <c r="A47" i="2"/>
  <c r="Q47" i="2"/>
  <c r="A48" i="2"/>
  <c r="Q48" i="2"/>
  <c r="A49" i="2"/>
  <c r="Q49" i="2"/>
  <c r="A53" i="2"/>
  <c r="Q53" i="2"/>
  <c r="A54" i="2"/>
  <c r="A55" i="2"/>
  <c r="A56" i="2"/>
  <c r="A57" i="2"/>
  <c r="A58" i="2"/>
  <c r="Q58" i="2"/>
  <c r="A62" i="2"/>
  <c r="Q62" i="2"/>
  <c r="A63" i="2"/>
  <c r="Q63" i="2"/>
  <c r="A64" i="2"/>
  <c r="Q64" i="2"/>
  <c r="A66" i="2"/>
  <c r="Q66" i="2"/>
  <c r="A67" i="2"/>
  <c r="Q67" i="2"/>
  <c r="A68" i="2"/>
  <c r="Q68" i="2"/>
  <c r="A69" i="2"/>
  <c r="Q69" i="2"/>
  <c r="A70" i="2"/>
  <c r="Q70" i="2"/>
  <c r="A3" i="2"/>
  <c r="Q3" i="2"/>
  <c r="I17" i="2"/>
  <c r="I18" i="2"/>
  <c r="I24" i="2"/>
  <c r="I25" i="2"/>
  <c r="I31" i="2"/>
  <c r="I32" i="2"/>
  <c r="I16" i="2"/>
  <c r="I5" i="2"/>
  <c r="I6" i="2"/>
  <c r="I7" i="2"/>
  <c r="I11" i="2"/>
  <c r="I13" i="2"/>
  <c r="I15" i="2"/>
  <c r="I34" i="2"/>
  <c r="I35" i="2"/>
  <c r="I37" i="2"/>
  <c r="I38" i="2"/>
  <c r="I39" i="2"/>
  <c r="I40" i="2"/>
  <c r="I41" i="2"/>
  <c r="I42" i="2"/>
  <c r="I45" i="2"/>
  <c r="I48" i="2"/>
  <c r="I49" i="2"/>
  <c r="I53" i="2"/>
  <c r="I58" i="2"/>
  <c r="I62" i="2"/>
  <c r="I63" i="2"/>
  <c r="I64" i="2"/>
  <c r="I66" i="2"/>
  <c r="I67" i="2"/>
  <c r="I68" i="2"/>
  <c r="I69" i="2"/>
  <c r="I70" i="2"/>
  <c r="I3" i="2"/>
  <c r="J69" i="2"/>
  <c r="K69" i="2"/>
  <c r="F69" i="2"/>
  <c r="G69" i="2"/>
  <c r="G20" i="12"/>
  <c r="H20" i="12"/>
  <c r="O19" i="12"/>
  <c r="P19" i="12"/>
  <c r="K19" i="12"/>
  <c r="L19" i="12"/>
  <c r="G19" i="12"/>
  <c r="H19" i="12"/>
  <c r="O18" i="12"/>
  <c r="P18" i="12"/>
  <c r="K18" i="12"/>
  <c r="L18" i="12"/>
  <c r="G18" i="12"/>
  <c r="H18" i="12"/>
  <c r="O17" i="12"/>
  <c r="P17" i="12"/>
  <c r="K17" i="12"/>
  <c r="L17" i="12"/>
  <c r="G17" i="12"/>
  <c r="H17" i="12"/>
  <c r="O16" i="12"/>
  <c r="P16" i="12"/>
  <c r="K16" i="12"/>
  <c r="L16" i="12"/>
  <c r="G16" i="12"/>
  <c r="H16" i="12"/>
  <c r="O15" i="12"/>
  <c r="P15" i="12"/>
  <c r="K15" i="12"/>
  <c r="L15" i="12"/>
  <c r="G15" i="12"/>
  <c r="H15" i="12"/>
  <c r="O14" i="12"/>
  <c r="P14" i="12"/>
  <c r="K14" i="12"/>
  <c r="L14" i="12"/>
  <c r="G14" i="12"/>
  <c r="H14" i="12"/>
  <c r="O13" i="12"/>
  <c r="P13" i="12"/>
  <c r="K13" i="12"/>
  <c r="L13" i="12"/>
  <c r="G13" i="12"/>
  <c r="H13" i="12"/>
  <c r="O12" i="12"/>
  <c r="P12" i="12"/>
  <c r="K12" i="12"/>
  <c r="L12" i="12"/>
  <c r="G12" i="12"/>
  <c r="H12" i="12"/>
  <c r="O11" i="12"/>
  <c r="P11" i="12"/>
  <c r="K11" i="12"/>
  <c r="L11" i="12"/>
  <c r="G11" i="12"/>
  <c r="H11" i="12"/>
  <c r="O10" i="12"/>
  <c r="P10" i="12"/>
  <c r="K10" i="12"/>
  <c r="L10" i="12"/>
  <c r="G10" i="12"/>
  <c r="H10" i="12"/>
  <c r="O9" i="12"/>
  <c r="P9" i="12"/>
  <c r="K9" i="12"/>
  <c r="L9" i="12"/>
  <c r="G9" i="12"/>
  <c r="H9" i="12"/>
  <c r="O8" i="12"/>
  <c r="P8" i="12"/>
  <c r="K8" i="12"/>
  <c r="L8" i="12"/>
  <c r="G8" i="12"/>
  <c r="H8" i="12"/>
  <c r="O7" i="12"/>
  <c r="P7" i="12"/>
  <c r="K7" i="12"/>
  <c r="L7" i="12"/>
  <c r="G7" i="12"/>
  <c r="H7" i="12"/>
  <c r="O6" i="12"/>
  <c r="P6" i="12"/>
  <c r="K6" i="12"/>
  <c r="L6" i="12"/>
  <c r="G6" i="12"/>
  <c r="H6" i="12"/>
  <c r="O5" i="12"/>
  <c r="P5" i="12"/>
  <c r="K5" i="12"/>
  <c r="L5" i="12"/>
  <c r="G5" i="12"/>
  <c r="H5" i="12"/>
  <c r="O4" i="12"/>
  <c r="P4" i="12"/>
  <c r="K4" i="12"/>
  <c r="L4" i="12"/>
  <c r="G4" i="12"/>
  <c r="H4" i="12"/>
  <c r="O3" i="12"/>
  <c r="P3" i="12"/>
  <c r="K3" i="12"/>
  <c r="L3" i="12"/>
  <c r="G3" i="12"/>
  <c r="H3" i="12"/>
  <c r="S2" i="12"/>
  <c r="T2" i="12"/>
  <c r="O2" i="12"/>
  <c r="P2" i="12"/>
  <c r="K2" i="12"/>
  <c r="L2" i="12"/>
  <c r="G2" i="12"/>
  <c r="H2" i="12"/>
  <c r="M49" i="12"/>
  <c r="N49" i="12"/>
  <c r="M50" i="12"/>
  <c r="N50" i="1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J65" i="2"/>
  <c r="K65" i="2"/>
  <c r="J66" i="2"/>
  <c r="K66" i="2"/>
  <c r="J67" i="2"/>
  <c r="K67"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N30" i="9"/>
  <c r="O30" i="9"/>
  <c r="N10" i="9"/>
  <c r="N11" i="9"/>
  <c r="N12" i="9"/>
  <c r="N13" i="9"/>
  <c r="N14" i="9"/>
  <c r="N15" i="9"/>
  <c r="N16" i="9"/>
  <c r="N17" i="9"/>
  <c r="N18" i="9"/>
  <c r="N19" i="9"/>
  <c r="N20" i="9"/>
  <c r="N21" i="9"/>
  <c r="N22" i="9"/>
  <c r="N23" i="9"/>
  <c r="N24" i="9"/>
  <c r="N25" i="9"/>
  <c r="N26" i="9"/>
  <c r="N27" i="9"/>
  <c r="N28" i="9"/>
  <c r="N29" i="9"/>
  <c r="N31" i="9"/>
  <c r="O29" i="9"/>
  <c r="O28" i="9"/>
  <c r="O27" i="9"/>
  <c r="O26" i="9"/>
  <c r="O25" i="9"/>
  <c r="O24" i="9"/>
  <c r="O23" i="9"/>
  <c r="O22" i="9"/>
  <c r="O21" i="9"/>
  <c r="O20" i="9"/>
  <c r="O19" i="9"/>
  <c r="O18" i="9"/>
  <c r="O17" i="9"/>
  <c r="O16" i="9"/>
  <c r="O15" i="9"/>
  <c r="O14" i="9"/>
  <c r="O13" i="9"/>
  <c r="O12" i="9"/>
  <c r="O11" i="9"/>
  <c r="O10" i="9"/>
  <c r="F25" i="9"/>
  <c r="G25" i="9"/>
  <c r="F26" i="9"/>
  <c r="G26" i="9"/>
  <c r="F27" i="9"/>
  <c r="G27" i="9"/>
  <c r="F28" i="9"/>
  <c r="G28" i="9"/>
  <c r="F29" i="9"/>
  <c r="G29" i="9"/>
  <c r="F30" i="9"/>
  <c r="G30" i="9"/>
  <c r="F24" i="9"/>
  <c r="G24" i="9"/>
  <c r="F23" i="9"/>
  <c r="G23" i="9"/>
  <c r="F22" i="9"/>
  <c r="G22" i="9"/>
  <c r="F21" i="9"/>
  <c r="G21" i="9"/>
  <c r="F20" i="9"/>
  <c r="G20" i="9"/>
  <c r="F19" i="9"/>
  <c r="G19" i="9"/>
  <c r="F18" i="9"/>
  <c r="G18" i="9"/>
  <c r="F17" i="9"/>
  <c r="G17" i="9"/>
  <c r="F16" i="9"/>
  <c r="G16" i="9"/>
  <c r="F15" i="9"/>
  <c r="G15" i="9"/>
  <c r="F14" i="9"/>
  <c r="G14" i="9"/>
  <c r="F13" i="9"/>
  <c r="G13" i="9"/>
  <c r="F12" i="9"/>
  <c r="G12" i="9"/>
  <c r="F11" i="9"/>
  <c r="G11" i="9"/>
  <c r="F10" i="9"/>
  <c r="G10" i="9"/>
  <c r="N4" i="9"/>
  <c r="N5" i="9"/>
  <c r="O4" i="9"/>
  <c r="F4" i="9"/>
  <c r="G4" i="9"/>
  <c r="F31" i="9"/>
  <c r="N70" i="2"/>
  <c r="O70" i="2"/>
  <c r="N68" i="2"/>
  <c r="O68" i="2"/>
  <c r="N34" i="2"/>
  <c r="O34" i="2"/>
  <c r="N33" i="2"/>
  <c r="O33" i="2"/>
  <c r="N32" i="2"/>
  <c r="O32" i="2"/>
  <c r="N31" i="2"/>
  <c r="O31"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O6" i="2"/>
  <c r="U50" i="7"/>
  <c r="T2" i="7"/>
  <c r="U2" i="7"/>
  <c r="S50" i="7"/>
  <c r="R2" i="7"/>
  <c r="R51" i="7"/>
  <c r="O51" i="12"/>
  <c r="F2" i="8"/>
  <c r="G2" i="8"/>
  <c r="F70" i="2"/>
  <c r="G70" i="2"/>
  <c r="F68" i="2"/>
  <c r="G68" i="2"/>
  <c r="F35" i="2"/>
  <c r="G35" i="2"/>
  <c r="F34" i="2"/>
  <c r="G34" i="2"/>
  <c r="F33" i="2"/>
  <c r="G33" i="2"/>
  <c r="F32" i="2"/>
  <c r="G32" i="2"/>
  <c r="F31" i="2"/>
  <c r="G31"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0" i="2"/>
  <c r="K70" i="2"/>
  <c r="J68" i="2"/>
  <c r="K68" i="2"/>
  <c r="J34" i="2"/>
  <c r="K34" i="2"/>
  <c r="J33" i="2"/>
  <c r="K33" i="2"/>
  <c r="J32" i="2"/>
  <c r="K32" i="2"/>
  <c r="J31" i="2"/>
  <c r="K31"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0" i="2"/>
  <c r="S70" i="2"/>
  <c r="R68" i="2"/>
  <c r="S68" i="2"/>
  <c r="R35" i="2"/>
  <c r="S35" i="2"/>
  <c r="R34" i="2"/>
  <c r="S34" i="2"/>
  <c r="R33" i="2"/>
  <c r="S33" i="2"/>
  <c r="R32" i="2"/>
  <c r="S32" i="2"/>
  <c r="R31" i="2"/>
  <c r="S31"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R3" i="2"/>
  <c r="S3" i="2"/>
  <c r="D73" i="2"/>
  <c r="C17" i="1"/>
  <c r="E73" i="2"/>
  <c r="D17" i="1"/>
  <c r="P2" i="7"/>
  <c r="Q2" i="7"/>
  <c r="E5" i="3"/>
  <c r="F5" i="3"/>
  <c r="E6" i="3"/>
  <c r="F6" i="3"/>
  <c r="E7" i="3"/>
  <c r="F7" i="3"/>
  <c r="E8" i="3"/>
  <c r="F8" i="3"/>
  <c r="E9" i="3"/>
  <c r="F9" i="3"/>
  <c r="E10" i="3"/>
  <c r="F10" i="3"/>
  <c r="Q51" i="12"/>
  <c r="O51" i="7"/>
  <c r="N51" i="7"/>
  <c r="M51" i="7"/>
  <c r="D25" i="1"/>
  <c r="L51" i="7"/>
  <c r="U51" i="7"/>
  <c r="K51" i="7"/>
  <c r="J51" i="7"/>
  <c r="C25" i="1"/>
  <c r="G51" i="7"/>
  <c r="U51" i="12"/>
  <c r="R51" i="12"/>
  <c r="N51" i="12"/>
  <c r="M51" i="12"/>
  <c r="J51" i="12"/>
  <c r="D24" i="1"/>
  <c r="F51" i="12"/>
  <c r="I51" i="12"/>
  <c r="C24" i="1"/>
  <c r="Q73" i="2"/>
  <c r="D19" i="1"/>
  <c r="P73" i="2"/>
  <c r="M73" i="2"/>
  <c r="L73" i="2"/>
  <c r="I73" i="2"/>
  <c r="D18" i="1"/>
  <c r="H73" i="2"/>
  <c r="C18" i="1"/>
  <c r="D5" i="9"/>
  <c r="H2" i="7"/>
  <c r="I2" i="7"/>
  <c r="H3" i="7"/>
  <c r="I3" i="7"/>
  <c r="H4" i="7"/>
  <c r="I4" i="7"/>
  <c r="H5" i="7"/>
  <c r="I5" i="7"/>
  <c r="H6" i="7"/>
  <c r="I6" i="7"/>
  <c r="H7" i="7"/>
  <c r="I7" i="7"/>
  <c r="H8" i="7"/>
  <c r="I8" i="7"/>
  <c r="H9" i="7"/>
  <c r="I9" i="7"/>
  <c r="H10" i="7"/>
  <c r="I10" i="7"/>
  <c r="H11" i="7"/>
  <c r="I11" i="7"/>
  <c r="H12" i="7"/>
  <c r="I12" i="7"/>
  <c r="H13" i="7"/>
  <c r="I13" i="7"/>
  <c r="H14" i="7"/>
  <c r="I14" i="7"/>
  <c r="H15" i="7"/>
  <c r="I15" i="7"/>
  <c r="H16" i="7"/>
  <c r="I16" i="7"/>
  <c r="H17" i="7"/>
  <c r="I17" i="7"/>
  <c r="C30" i="1"/>
  <c r="C35" i="1"/>
  <c r="P50" i="7"/>
  <c r="Q50"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50" i="7"/>
  <c r="I50" i="7"/>
  <c r="H18" i="7"/>
  <c r="I18" i="7"/>
  <c r="R8" i="2"/>
  <c r="H22" i="11"/>
  <c r="E26" i="11"/>
  <c r="D39" i="1"/>
  <c r="G22" i="11"/>
  <c r="F22" i="11"/>
  <c r="E22" i="11"/>
  <c r="C22" i="11"/>
  <c r="D26" i="1"/>
  <c r="B22" i="11"/>
  <c r="C26" i="1"/>
  <c r="H11" i="11"/>
  <c r="E25" i="11"/>
  <c r="D38" i="1"/>
  <c r="G11" i="11"/>
  <c r="F11" i="11"/>
  <c r="E11" i="11"/>
  <c r="D11" i="11"/>
  <c r="C11" i="11"/>
  <c r="D31" i="1"/>
  <c r="B11" i="11"/>
  <c r="C31" i="1"/>
  <c r="M31" i="9"/>
  <c r="D37" i="1"/>
  <c r="L31" i="9"/>
  <c r="C37" i="1"/>
  <c r="E37" i="1"/>
  <c r="E31" i="9"/>
  <c r="D22" i="1"/>
  <c r="D31" i="9"/>
  <c r="M5" i="9"/>
  <c r="D36" i="1"/>
  <c r="L5" i="9"/>
  <c r="C36" i="1"/>
  <c r="E36" i="1"/>
  <c r="E5" i="9"/>
  <c r="D30" i="1"/>
  <c r="E4" i="8"/>
  <c r="D23" i="1"/>
  <c r="D4" i="8"/>
  <c r="C23" i="1"/>
  <c r="F4" i="8"/>
  <c r="D15" i="3"/>
  <c r="D14" i="1"/>
  <c r="C15" i="3"/>
  <c r="C14" i="1"/>
  <c r="E4" i="3"/>
  <c r="F4" i="3"/>
  <c r="E33" i="1"/>
  <c r="E27" i="1"/>
  <c r="C19" i="1"/>
  <c r="O31" i="9"/>
  <c r="E26" i="1"/>
  <c r="C22" i="1"/>
  <c r="E22" i="1"/>
  <c r="D25" i="11"/>
  <c r="C38" i="1"/>
  <c r="D26" i="11"/>
  <c r="C39" i="1"/>
  <c r="G31" i="9"/>
  <c r="E31" i="1"/>
  <c r="E39" i="1"/>
  <c r="E38" i="1"/>
  <c r="E32" i="1"/>
  <c r="F26" i="11"/>
  <c r="F25" i="11"/>
  <c r="O5" i="9"/>
  <c r="E30" i="1"/>
  <c r="F5" i="9"/>
  <c r="G5" i="9"/>
  <c r="S2" i="7"/>
  <c r="S51" i="7"/>
  <c r="P51" i="7"/>
  <c r="Q51" i="7"/>
  <c r="D35" i="1"/>
  <c r="E35" i="1"/>
  <c r="P51" i="12"/>
  <c r="E15" i="3"/>
  <c r="F15" i="3"/>
  <c r="E24" i="1"/>
  <c r="K51" i="12"/>
  <c r="L51" i="12"/>
  <c r="G51" i="12"/>
  <c r="H51" i="12"/>
  <c r="R73" i="2"/>
  <c r="E25" i="1"/>
  <c r="H51" i="7"/>
  <c r="I51" i="7"/>
  <c r="G4" i="8"/>
  <c r="E23" i="1"/>
  <c r="S51" i="12"/>
  <c r="T51" i="12"/>
  <c r="E14" i="1"/>
  <c r="C41" i="1"/>
  <c r="S8" i="2"/>
  <c r="S73" i="2"/>
  <c r="E18" i="1"/>
  <c r="J73" i="2"/>
  <c r="K73" i="2"/>
  <c r="E17" i="1"/>
  <c r="F73" i="2"/>
  <c r="G73" i="2"/>
  <c r="E19" i="1"/>
  <c r="N73" i="2"/>
  <c r="O73" i="2"/>
  <c r="D41" i="1"/>
  <c r="E41" i="1"/>
  <c r="F41" i="1"/>
  <c r="E42" i="1"/>
</calcChain>
</file>

<file path=xl/sharedStrings.xml><?xml version="1.0" encoding="utf-8"?>
<sst xmlns="http://schemas.openxmlformats.org/spreadsheetml/2006/main" count="1106" uniqueCount="484">
  <si>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</si>
  <si>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</si>
  <si>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</si>
  <si>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</si>
  <si>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</si>
  <si>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</si>
  <si>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</si>
  <si>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</si>
  <si>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</si>
  <si>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</si>
  <si>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</si>
  <si>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</si>
  <si>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</si>
  <si>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</si>
  <si>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</si>
  <si>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</si>
  <si>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</si>
  <si>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</si>
  <si>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</si>
  <si>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</si>
  <si>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</si>
  <si>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</si>
  <si>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</si>
  <si>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</si>
  <si>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</si>
  <si>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</si>
  <si>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</si>
  <si>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</si>
  <si>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</si>
  <si>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</si>
  <si>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</si>
  <si>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</si>
  <si>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</si>
  <si>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</si>
  <si>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</si>
  <si>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</si>
  <si>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</si>
  <si>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</si>
  <si>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</si>
  <si>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</si>
  <si>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</si>
  <si>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</si>
  <si>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</si>
  <si>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</si>
  <si>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</si>
  <si>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</si>
  <si>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</si>
  <si>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</si>
  <si>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</si>
  <si>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</si>
  <si>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</si>
  <si>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</si>
  <si>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</si>
  <si>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</si>
  <si>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</si>
  <si>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</si>
  <si>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</si>
  <si>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</si>
  <si>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</si>
  <si>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</si>
  <si>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</si>
  <si>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</si>
  <si>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</si>
  <si>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</si>
  <si>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</si>
  <si>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</si>
  <si>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</si>
  <si>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</si>
  <si>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</si>
  <si>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</si>
  <si>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</si>
  <si>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</si>
  <si>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</si>
  <si>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</si>
  <si>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</si>
  <si>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</si>
  <si>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</si>
  <si>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</si>
  <si>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</si>
  <si>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</si>
  <si>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</si>
  <si>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</si>
  <si>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</si>
  <si>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</si>
  <si>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</si>
  <si>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</si>
  <si>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</si>
  <si>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</si>
  <si>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</si>
  <si>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</si>
  <si>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</si>
  <si>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</si>
  <si>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</si>
  <si>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</si>
  <si>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</si>
  <si>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</si>
  <si>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</si>
  <si>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</si>
  <si>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</si>
  <si>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</si>
  <si>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</si>
  <si>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</si>
  <si>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</si>
  <si>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</si>
  <si>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</si>
  <si>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</si>
  <si>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</si>
  <si>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</si>
  <si>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</si>
  <si>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</si>
  <si>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</si>
  <si>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</si>
  <si>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</si>
  <si>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</si>
  <si>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</si>
  <si>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</si>
  <si>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</si>
  <si>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</si>
  <si>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</si>
  <si>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</si>
  <si>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</si>
  <si>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</si>
  <si>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</si>
  <si>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</si>
  <si>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</si>
  <si>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</si>
  <si>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</si>
  <si>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</si>
  <si>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</si>
  <si>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</si>
  <si>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</si>
  <si>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</si>
  <si>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</si>
  <si>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</si>
  <si>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</si>
  <si>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</si>
  <si>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</si>
  <si>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</si>
  <si>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</si>
  <si>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</si>
  <si>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</si>
  <si>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</si>
  <si>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</si>
  <si>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</si>
  <si>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</si>
  <si>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</si>
  <si>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</si>
  <si>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</si>
  <si>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</si>
  <si>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</si>
  <si>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</si>
  <si>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</si>
  <si>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</si>
  <si>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</si>
  <si>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</si>
  <si>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</si>
  <si>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</si>
  <si>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</si>
  <si>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</si>
  <si>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</si>
  <si>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</si>
  <si>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</si>
  <si>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</si>
  <si>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</si>
  <si>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</si>
  <si>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</si>
  <si>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</si>
  <si>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</si>
  <si>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</si>
  <si>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</si>
  <si>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</si>
  <si>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</si>
  <si>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</si>
  <si>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</si>
  <si>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</si>
  <si>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</si>
  <si>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</si>
  <si>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</si>
  <si>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</si>
  <si>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</si>
  <si>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</si>
  <si>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</si>
  <si>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</si>
  <si>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</si>
  <si>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</si>
  <si>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</si>
  <si>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</si>
  <si>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</si>
  <si>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</si>
  <si>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</si>
  <si>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</si>
  <si>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</si>
  <si>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</si>
  <si>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</si>
  <si>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</si>
  <si>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</si>
  <si>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</si>
  <si>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</si>
  <si>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</si>
  <si>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</si>
  <si>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</si>
  <si>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</si>
  <si>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</si>
  <si>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</si>
  <si>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</si>
  <si>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</si>
  <si>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</si>
  <si>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</si>
  <si>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</si>
  <si>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</si>
  <si>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</si>
  <si>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</si>
  <si>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</si>
  <si>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</si>
  <si>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</si>
  <si>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</si>
  <si>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</si>
  <si>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</si>
  <si>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</si>
  <si>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</si>
  <si>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</si>
  <si>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</si>
  <si>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</si>
  <si>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</si>
  <si>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</si>
  <si>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</si>
  <si>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</si>
  <si>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</si>
  <si>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</si>
  <si>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Michael McHugh</t>
  </si>
  <si>
    <t>'45857P806</t>
  </si>
  <si>
    <t>INTERCONTINENTAL HOTELS ADR</t>
  </si>
  <si>
    <t>'BJ2KSG907</t>
  </si>
  <si>
    <t>AKZO NOBEL N.V.</t>
  </si>
  <si>
    <t>CGI INC</t>
  </si>
  <si>
    <t>MULTICHOICE GROUP LTD   ADR</t>
  </si>
  <si>
    <t>PEARSON PLC SPONSORED ADR</t>
  </si>
  <si>
    <t>TELEPERFORMANCE</t>
  </si>
  <si>
    <t>RAKUTEN INC</t>
  </si>
  <si>
    <t>'403187909</t>
  </si>
  <si>
    <t>VEOLIA ENVIRONNEMENT</t>
  </si>
  <si>
    <t>TECK RESOURCES LTD CLS B</t>
  </si>
  <si>
    <t>PAN PACIFIC INTERNATIONAL HO</t>
  </si>
  <si>
    <t>CAE INC</t>
  </si>
  <si>
    <t>'698604006</t>
  </si>
  <si>
    <t>YASKAWA ELECTRIC CORP</t>
  </si>
  <si>
    <t>OPEN TEXT CORP</t>
  </si>
  <si>
    <t>BAE SYSTEMS PLC</t>
  </si>
  <si>
    <t>'403197908</t>
  </si>
  <si>
    <t>ADIDAS AG</t>
  </si>
  <si>
    <t>'474184900</t>
  </si>
  <si>
    <t>MERCK KGAA</t>
  </si>
  <si>
    <t>'533004909</t>
  </si>
  <si>
    <t>DASSAULT SYSTEMES SA</t>
  </si>
  <si>
    <t>TELEFONICA SA</t>
  </si>
  <si>
    <t>'602150005</t>
  </si>
  <si>
    <t>ALPS ALPINE CO LTD</t>
  </si>
  <si>
    <t>'605460005</t>
  </si>
  <si>
    <t>ASAHI KASEI CORP</t>
  </si>
  <si>
    <t>'606660009</t>
  </si>
  <si>
    <t>AMCOR LIMITED</t>
  </si>
  <si>
    <t>'618549901</t>
  </si>
  <si>
    <t>CSL LTD</t>
  </si>
  <si>
    <t>'649926003</t>
  </si>
  <si>
    <t>KYOCERA CORP</t>
  </si>
  <si>
    <t>'655580009</t>
  </si>
  <si>
    <t>MAKITA CORP</t>
  </si>
  <si>
    <t>'664068004</t>
  </si>
  <si>
    <t>NIDEC CORP</t>
  </si>
  <si>
    <t>'665942009</t>
  </si>
  <si>
    <t>OMRON CORP</t>
  </si>
  <si>
    <t>'666114004</t>
  </si>
  <si>
    <t>ORIX CORP</t>
  </si>
  <si>
    <t>UNITED OVERSEAS BANK LTD</t>
  </si>
  <si>
    <t>'588950907</t>
  </si>
  <si>
    <t>INFINEON TECHNOLOGIES AG</t>
  </si>
  <si>
    <t>'635640006</t>
  </si>
  <si>
    <t>SUBARU CORP</t>
  </si>
  <si>
    <t>'686930009</t>
  </si>
  <si>
    <t>TDK CORP</t>
  </si>
  <si>
    <t>'861012102</t>
  </si>
  <si>
    <t>STMICROELECTRONICS NV NY SHS</t>
  </si>
  <si>
    <t>CHECK POINT SOFTWARE TECH</t>
  </si>
  <si>
    <t>BARRICK GOLD CORP</t>
  </si>
  <si>
    <t>CANON INC SPONS ADR</t>
  </si>
  <si>
    <t>'803054204</t>
  </si>
  <si>
    <t>SAP SE SPONSORED ADR</t>
  </si>
  <si>
    <t>SONY CORP SPONSORED ADR</t>
  </si>
  <si>
    <t>SK TELECOM CO LTD SPON ADR</t>
  </si>
  <si>
    <t>SMITH + NEPHEW PLC  SPON ADR</t>
  </si>
  <si>
    <t>AMERICA MOVIL SPN ADR CL L</t>
  </si>
  <si>
    <t>'712459908</t>
  </si>
  <si>
    <t>BALOISE HOLDING AG   REG</t>
  </si>
  <si>
    <t>CREDIT SUISSE GROUP AG REG</t>
  </si>
  <si>
    <t>ENCANA CORP</t>
  </si>
  <si>
    <t>LONZA GROUP AG REG</t>
  </si>
  <si>
    <t>'92334N103</t>
  </si>
  <si>
    <t>VEOLIA ENVIRONNEMENT ADR</t>
  </si>
  <si>
    <t>BANCO SANTANDER CHILE ADR</t>
  </si>
  <si>
    <t>'294821608</t>
  </si>
  <si>
    <t>ERICSSON (LM) TEL SP ADR</t>
  </si>
  <si>
    <t>'661650903</t>
  </si>
  <si>
    <t>SEIKO EPSON CORP</t>
  </si>
  <si>
    <t>BUNZL PLC</t>
  </si>
  <si>
    <t>LONDON STOCK EXCHANGE GROUP</t>
  </si>
  <si>
    <t>AERCAP HOLDINGS NV</t>
  </si>
  <si>
    <t>'B1JB4K905</t>
  </si>
  <si>
    <t>SYMRISE AG</t>
  </si>
  <si>
    <t>'B1Q3J3907</t>
  </si>
  <si>
    <t>SKF AB B SHARES</t>
  </si>
  <si>
    <t>SMITHS GROUP PLC</t>
  </si>
  <si>
    <t>MACQUARIE GROUP LTD</t>
  </si>
  <si>
    <t>KB FINANCIAL GROUP INC ADR</t>
  </si>
  <si>
    <t>JULIUS BAER GROUP LTD</t>
  </si>
  <si>
    <t>'B61JC6908</t>
  </si>
  <si>
    <t>TREASURY WINE ESTATES LTD</t>
  </si>
  <si>
    <t>AIA GROUP LTD SP ADR</t>
  </si>
  <si>
    <t>'398438408</t>
  </si>
  <si>
    <t>GRIFOLS SA ADR</t>
  </si>
  <si>
    <t>'N07059210</t>
  </si>
  <si>
    <t>ASML HOLDING NV NY REG SHS</t>
  </si>
  <si>
    <t>AMBEV SA ADR</t>
  </si>
  <si>
    <t>'BWSW5D906</t>
  </si>
  <si>
    <t>SOUTH32 LTD</t>
  </si>
  <si>
    <t>SHOPIFY INC   CLASS A</t>
  </si>
  <si>
    <t>'759530108</t>
  </si>
  <si>
    <t>RELX PLC   SPON ADR</t>
  </si>
  <si>
    <t>FERRARI NV</t>
  </si>
  <si>
    <t>LINE CORP SPONSORED ADR</t>
  </si>
  <si>
    <t>NASPERS LTD N SHS SPON ADR</t>
  </si>
  <si>
    <t>portfolio</t>
  </si>
  <si>
    <t>cusip</t>
  </si>
  <si>
    <t>security</t>
  </si>
  <si>
    <t>quantity</t>
  </si>
  <si>
    <t>cost</t>
  </si>
  <si>
    <t>cost local</t>
  </si>
  <si>
    <t>price</t>
  </si>
  <si>
    <t>market value</t>
  </si>
  <si>
    <t>price local</t>
  </si>
  <si>
    <t>mkt value local</t>
  </si>
  <si>
    <t>country</t>
  </si>
  <si>
    <t>date</t>
  </si>
  <si>
    <t>nyc3</t>
  </si>
  <si>
    <t>sg</t>
  </si>
  <si>
    <t>001317205</t>
  </si>
  <si>
    <t>AIA GROUP LTD</t>
  </si>
  <si>
    <t>us</t>
  </si>
  <si>
    <t>N07059210</t>
  </si>
  <si>
    <t>ASML HOLDING NV</t>
  </si>
  <si>
    <t>N00985106</t>
  </si>
  <si>
    <t>Aercap Holdings N.V.</t>
  </si>
  <si>
    <t>02319V103</t>
  </si>
  <si>
    <t>Ambev SA Sponsored ADR</t>
  </si>
  <si>
    <t>02364W105</t>
  </si>
  <si>
    <t>America Movil SAB de CV Sponso</t>
  </si>
  <si>
    <t>05965X109</t>
  </si>
  <si>
    <t>Banco Santander-Chile</t>
  </si>
  <si>
    <t>067901108</t>
  </si>
  <si>
    <t>Barrick Gold Corp.</t>
  </si>
  <si>
    <t>12532H104</t>
  </si>
  <si>
    <t>CGI Inc.</t>
  </si>
  <si>
    <t>M22465104</t>
  </si>
  <si>
    <t>Cae Inc.</t>
  </si>
  <si>
    <t>Canon Inc.</t>
  </si>
  <si>
    <t>ERICSSON L M TELEPHONE CO</t>
  </si>
  <si>
    <t>Encana Corp.</t>
  </si>
  <si>
    <t>N3167Y103</t>
  </si>
  <si>
    <t>Ferrari NV</t>
  </si>
  <si>
    <t>GRIFOLS SA</t>
  </si>
  <si>
    <t>45857P806</t>
  </si>
  <si>
    <t xml:space="preserve">INTERCONTINENTAL HOTELS GROUP </t>
  </si>
  <si>
    <t>48241A105</t>
  </si>
  <si>
    <t>KB Financial Group Inc. Sponso</t>
  </si>
  <si>
    <t>53567X101</t>
  </si>
  <si>
    <t>LINE Corp. Sponsored ADR</t>
  </si>
  <si>
    <t>62548D100</t>
  </si>
  <si>
    <t>MultiChoice Group Ltd. Sponsor</t>
  </si>
  <si>
    <t xml:space="preserve">Naspers Limited Sponsored ADR </t>
  </si>
  <si>
    <t>Open Text Corp.</t>
  </si>
  <si>
    <t>PEARSON PLC SPONSORED ADR ADR</t>
  </si>
  <si>
    <t>RELX PLC Sponsored ADR</t>
  </si>
  <si>
    <t>SAP SE-SPONSORED ADR</t>
  </si>
  <si>
    <t>78440P108</t>
  </si>
  <si>
    <t>SK Telecom Co., Ltd. Sponsored</t>
  </si>
  <si>
    <t>SONY CORP</t>
  </si>
  <si>
    <t>82509L107</t>
  </si>
  <si>
    <t>Shopify, Inc. Class A</t>
  </si>
  <si>
    <t>83175M205</t>
  </si>
  <si>
    <t>Smith &amp; Nephew Plc</t>
  </si>
  <si>
    <t>Stmicroelectronics N.V.</t>
  </si>
  <si>
    <t>Teck Resources Ltd.</t>
  </si>
  <si>
    <t>92334N103</t>
  </si>
  <si>
    <t>Veolia Environnement</t>
  </si>
  <si>
    <t>eu</t>
  </si>
  <si>
    <t>BJ2KSG2</t>
  </si>
  <si>
    <t>AKZO NOBEL</t>
  </si>
  <si>
    <t>Dassault System S.A.</t>
  </si>
  <si>
    <t>B1JB4K8</t>
  </si>
  <si>
    <t>Symrise AG</t>
  </si>
  <si>
    <t>Teleperformance SE</t>
  </si>
  <si>
    <t>Alps Electric Co., Ltd</t>
  </si>
  <si>
    <t>jp</t>
  </si>
  <si>
    <t>Asahi Kasei Corp ADR</t>
  </si>
  <si>
    <t>Don Quijote Holdings Co.,Ltd.</t>
  </si>
  <si>
    <t>Makita Corp.</t>
  </si>
  <si>
    <t>Nidec Corp.</t>
  </si>
  <si>
    <t>OMRON Corporation</t>
  </si>
  <si>
    <t>Rakuten, Inc.</t>
  </si>
  <si>
    <t>Seiko Epson</t>
  </si>
  <si>
    <t>TDK Corp. Sponsored</t>
  </si>
  <si>
    <t>Yaskawa Electric Corporation</t>
  </si>
  <si>
    <t>B1Q3J35</t>
  </si>
  <si>
    <t>se</t>
  </si>
  <si>
    <t>ch</t>
  </si>
  <si>
    <t>B4R2R50</t>
  </si>
  <si>
    <t>Lonza Group AG</t>
  </si>
  <si>
    <t>Amcor Ltd</t>
  </si>
  <si>
    <t>au</t>
  </si>
  <si>
    <t>B28YTC2</t>
  </si>
  <si>
    <t>BWSW5D9</t>
  </si>
  <si>
    <t>B61JC67</t>
  </si>
  <si>
    <t>Treasury Wine Estates ltd</t>
  </si>
  <si>
    <t>0263494</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</si>
  <si>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</si>
  <si>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</si>
  <si>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</si>
  <si>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</si>
  <si>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</si>
  <si>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</si>
  <si>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</si>
  <si>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</si>
  <si>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</si>
  <si>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</si>
  <si>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</si>
  <si>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</si>
  <si>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</si>
  <si>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</si>
  <si>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</si>
  <si>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</si>
  <si>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</si>
  <si>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</si>
  <si>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BJ2KSG907</t>
  </si>
  <si>
    <t>B0744B906</t>
  </si>
  <si>
    <t>B0SWJX907</t>
  </si>
  <si>
    <t>B1JB4K905</t>
  </si>
  <si>
    <t>B1Q3J3907</t>
  </si>
  <si>
    <t>B1WY23900</t>
  </si>
  <si>
    <t>B28YTC906</t>
  </si>
  <si>
    <t>B4R2R5908</t>
  </si>
  <si>
    <t>B61JC6908</t>
  </si>
  <si>
    <t>BWSW5D906</t>
  </si>
  <si>
    <t>'8611229F8</t>
  </si>
  <si>
    <t>STATE STREET BANK + TRUST CO</t>
  </si>
  <si>
    <t>'SGD</t>
  </si>
  <si>
    <t>SINGAPORE DOLLAR</t>
  </si>
  <si>
    <t>'GBP</t>
  </si>
  <si>
    <t>POUND STERLING</t>
  </si>
  <si>
    <t>'JPY</t>
  </si>
  <si>
    <t>JAPANESE YEN</t>
  </si>
  <si>
    <t>'EUR</t>
  </si>
  <si>
    <t>EURO CURRENCY</t>
  </si>
  <si>
    <t>'CHF</t>
  </si>
  <si>
    <t>SWISS FRANC</t>
  </si>
  <si>
    <t>'SEK</t>
  </si>
  <si>
    <t>SWEDISH KRONA</t>
  </si>
  <si>
    <t>'NOK</t>
  </si>
  <si>
    <t>NORWEGIAN KRONE</t>
  </si>
  <si>
    <t>'AUD</t>
  </si>
  <si>
    <t>AUSTRALIAN DOLLAR</t>
  </si>
  <si>
    <t>'USD</t>
  </si>
  <si>
    <t>US DOLLAR</t>
  </si>
  <si>
    <t>EUR</t>
  </si>
  <si>
    <t>'545831901</t>
  </si>
  <si>
    <t>'575035902</t>
  </si>
  <si>
    <t>DEUTSCHE BANK AG REGISTERED</t>
  </si>
  <si>
    <t>JPY</t>
  </si>
  <si>
    <t>AUD</t>
  </si>
  <si>
    <t>USD</t>
  </si>
  <si>
    <t>CHF</t>
  </si>
  <si>
    <t>SEK</t>
  </si>
  <si>
    <t>RELX PLC SPON ADR</t>
  </si>
  <si>
    <t>'BDC5ST904</t>
  </si>
  <si>
    <t>VALEO SA</t>
  </si>
  <si>
    <t>BUY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</si>
</sst>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14">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5" fillId="0" borderId="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253">
    <xf numFmtId="0" fontId="0" fillId="0" borderId="0" xfId="0"/>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Alignment="1">
      <alignment horizontal="center"/>
    </xf>
    <xf numFmtId="0" fontId="9" fillId="0" borderId="5" xfId="0" applyFont="1" applyBorder="1" applyAlignment="1">
      <alignment horizontal="center" wrapText="1"/>
    </xf>
    <xf numFmtId="43" fontId="9" fillId="0" borderId="1" xfId="1" applyFont="1" applyBorder="1"/>
    <xf numFmtId="43" fontId="9" fillId="0" borderId="0" xfId="1" applyFont="1"/>
    <xf numFmtId="49" fontId="8" fillId="0" borderId="0" xfId="0" applyNumberFormat="1" applyFont="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xf numFmtId="0" fontId="25" fillId="0" borderId="0" xfId="0" applyFont="1" applyAlignment="1">
      <alignment horizontal="right"/>
    </xf>
    <xf numFmtId="164" fontId="25" fillId="0" borderId="0" xfId="0" applyNumberFormat="1" applyFont="1"/>
    <xf numFmtId="0" fontId="12" fillId="0" borderId="0" xfId="0" applyFont="1" applyAlignment="1">
      <alignment horizontal="center"/>
    </xf>
    <xf numFmtId="0" fontId="12" fillId="0" borderId="2" xfId="0" applyFont="1" applyBorder="1" applyAlignment="1">
      <alignment horizontal="center"/>
    </xf>
    <xf numFmtId="0" fontId="12" fillId="0" borderId="0" xfId="0" applyFont="1" applyAlignment="1">
      <alignment horizontal="left"/>
    </xf>
    <xf numFmtId="0" fontId="25" fillId="0" borderId="2" xfId="0" applyFont="1" applyBorder="1" applyAlignment="1">
      <alignment horizontal="left"/>
    </xf>
    <xf numFmtId="4" fontId="25" fillId="0" borderId="2" xfId="1" applyNumberFormat="1" applyFont="1" applyBorder="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xf numFmtId="0" fontId="12" fillId="0" borderId="0" xfId="0" applyFont="1" applyAlignment="1">
      <alignment wrapText="1"/>
    </xf>
    <xf numFmtId="0" fontId="12" fillId="0" borderId="0" xfId="0" applyFont="1"/>
    <xf numFmtId="4" fontId="25" fillId="0" borderId="0" xfId="0" applyNumberFormat="1" applyFont="1"/>
    <xf numFmtId="0" fontId="25" fillId="0" borderId="2" xfId="0" applyFont="1" applyBorder="1"/>
    <xf numFmtId="0" fontId="25" fillId="3" borderId="2" xfId="0" applyFont="1" applyFill="1" applyBorder="1" applyAlignment="1" applyProtection="1">
      <alignment wrapText="1"/>
      <protection locked="0"/>
    </xf>
    <xf numFmtId="0" fontId="25" fillId="0" borderId="0" xfId="0" applyFont="1" applyProtection="1">
      <protection locked="0"/>
    </xf>
    <xf numFmtId="0" fontId="25" fillId="0" borderId="0" xfId="0" applyFont="1" applyAlignment="1">
      <alignment horizontal="left"/>
    </xf>
    <xf numFmtId="9" fontId="25" fillId="0" borderId="0" xfId="5" applyFont="1" applyAlignment="1" applyProtection="1">
      <alignment horizontal="centerContinuous"/>
      <protection locked="0"/>
    </xf>
    <xf numFmtId="0" fontId="11" fillId="0" borderId="2" xfId="0" applyFont="1" applyBorder="1" applyAlignment="1">
      <alignment horizontal="center"/>
    </xf>
    <xf numFmtId="165" fontId="25" fillId="0" borderId="2" xfId="5" applyNumberFormat="1" applyFont="1" applyBorder="1"/>
    <xf numFmtId="0" fontId="25" fillId="0" borderId="0" xfId="0" quotePrefix="1" applyFont="1" applyAlignment="1">
      <alignment horizontal="left"/>
    </xf>
    <xf numFmtId="0" fontId="8" fillId="0" borderId="0" xfId="0" applyFont="1"/>
    <xf numFmtId="44" fontId="8" fillId="0" borderId="0" xfId="0" applyNumberFormat="1" applyFont="1"/>
    <xf numFmtId="0" fontId="27" fillId="0" borderId="0" xfId="0" applyFont="1"/>
    <xf numFmtId="0" fontId="29" fillId="0" borderId="0" xfId="0" applyFont="1"/>
    <xf numFmtId="44" fontId="29" fillId="0" borderId="2" xfId="0" applyNumberFormat="1" applyFont="1" applyBorder="1"/>
    <xf numFmtId="0" fontId="9" fillId="2" borderId="0" xfId="0" applyFont="1" applyFill="1" applyAlignment="1">
      <alignment horizontal="center" wrapText="1"/>
    </xf>
    <xf numFmtId="0" fontId="8" fillId="0" borderId="3" xfId="0" applyFont="1" applyBorder="1"/>
    <xf numFmtId="39" fontId="9" fillId="0" borderId="5" xfId="0" applyNumberFormat="1" applyFont="1" applyBorder="1"/>
    <xf numFmtId="0" fontId="30" fillId="2" borderId="5" xfId="0" applyFont="1" applyFill="1" applyBorder="1"/>
    <xf numFmtId="0" fontId="30" fillId="0" borderId="0" xfId="0" applyFont="1"/>
    <xf numFmtId="44" fontId="29" fillId="0" borderId="0" xfId="0" applyNumberFormat="1" applyFont="1"/>
    <xf numFmtId="0" fontId="30" fillId="0" borderId="0" xfId="0" applyFont="1" applyAlignment="1">
      <alignment wrapText="1"/>
    </xf>
    <xf numFmtId="49" fontId="29" fillId="0" borderId="0" xfId="1" applyNumberFormat="1" applyFont="1"/>
    <xf numFmtId="0" fontId="29" fillId="0" borderId="0" xfId="0" applyFont="1" applyAlignment="1">
      <alignment horizontal="left"/>
    </xf>
    <xf numFmtId="0" fontId="30" fillId="0" borderId="0" xfId="0" applyFont="1" applyAlignment="1">
      <alignment horizontal="center" wrapText="1"/>
    </xf>
    <xf numFmtId="43" fontId="30" fillId="0" borderId="0" xfId="1" applyFont="1" applyAlignment="1">
      <alignment horizontal="center" wrapText="1"/>
    </xf>
    <xf numFmtId="43" fontId="29" fillId="0" borderId="0" xfId="1" applyFont="1"/>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Alignment="1">
      <alignment horizontal="center" wrapText="1"/>
    </xf>
    <xf numFmtId="167" fontId="29" fillId="0" borderId="0" xfId="0" applyNumberFormat="1" applyFont="1"/>
    <xf numFmtId="43" fontId="8" fillId="0" borderId="0" xfId="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ill="1"/>
    <xf numFmtId="43" fontId="8" fillId="6" borderId="0" xfId="0" applyNumberFormat="1" applyFont="1" applyFill="1"/>
    <xf numFmtId="0" fontId="8" fillId="6" borderId="0" xfId="0" applyFont="1" applyFill="1"/>
    <xf numFmtId="0" fontId="8" fillId="0" borderId="14" xfId="0" applyFont="1" applyBorder="1" applyAlignment="1">
      <alignment horizontal="center" wrapText="1"/>
    </xf>
    <xf numFmtId="0" fontId="8" fillId="2" borderId="14" xfId="0" applyFont="1" applyFill="1" applyBorder="1" applyAlignment="1">
      <alignment horizontal="center" wrapText="1"/>
    </xf>
    <xf numFmtId="43" fontId="8" fillId="2" borderId="14" xfId="1" applyFill="1" applyBorder="1"/>
    <xf numFmtId="0" fontId="8" fillId="2" borderId="14" xfId="0" applyFont="1" applyFill="1" applyBorder="1" applyAlignment="1">
      <alignment horizontal="center"/>
    </xf>
    <xf numFmtId="43" fontId="8" fillId="6" borderId="2" xfId="1" applyFill="1" applyBorder="1"/>
    <xf numFmtId="44" fontId="8" fillId="6" borderId="2" xfId="2" applyFill="1" applyBorder="1"/>
    <xf numFmtId="166" fontId="8" fillId="6" borderId="2" xfId="2" applyNumberFormat="1" applyFill="1" applyBorder="1"/>
    <xf numFmtId="0" fontId="8" fillId="0" borderId="2" xfId="0" applyFont="1" applyBorder="1"/>
    <xf numFmtId="43" fontId="8" fillId="0" borderId="2" xfId="1" applyBorder="1"/>
    <xf numFmtId="44" fontId="8" fillId="0" borderId="2" xfId="2" applyBorder="1"/>
    <xf numFmtId="14" fontId="8" fillId="0" borderId="2" xfId="0" applyNumberFormat="1" applyFont="1" applyBorder="1"/>
    <xf numFmtId="14" fontId="8" fillId="0" borderId="2" xfId="2" applyNumberFormat="1" applyBorder="1"/>
    <xf numFmtId="166" fontId="8" fillId="0" borderId="2" xfId="2" applyNumberFormat="1" applyBorder="1"/>
    <xf numFmtId="0" fontId="8" fillId="6" borderId="2" xfId="0" applyFont="1" applyFill="1" applyBorder="1"/>
    <xf numFmtId="43" fontId="33" fillId="6" borderId="0" xfId="1" applyFont="1" applyFill="1"/>
    <xf numFmtId="0" fontId="28" fillId="0" borderId="0" xfId="0" applyFont="1" applyAlignment="1">
      <alignment vertical="top"/>
    </xf>
    <xf numFmtId="0" fontId="28" fillId="0" borderId="0" xfId="0" applyFont="1" applyAlignment="1">
      <alignment horizontal="left" vertical="top"/>
    </xf>
    <xf numFmtId="0" fontId="53" fillId="0" borderId="0" xfId="0" applyFont="1"/>
    <xf numFmtId="0" fontId="54" fillId="0" borderId="0" xfId="0" applyFont="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ill="1" applyBorder="1"/>
    <xf numFmtId="43" fontId="31" fillId="0" borderId="2" xfId="1" applyFont="1" applyBorder="1" applyAlignment="1">
      <alignment horizontal="right" vertical="top"/>
    </xf>
    <xf numFmtId="0" fontId="8" fillId="7" borderId="2" xfId="0" applyFont="1" applyFill="1" applyBorder="1"/>
    <xf numFmtId="43" fontId="9" fillId="0" borderId="1" xfId="0" applyNumberFormat="1" applyFont="1" applyBorder="1"/>
    <xf numFmtId="0" fontId="9" fillId="0" borderId="1" xfId="0" applyFont="1" applyBorder="1" applyAlignment="1">
      <alignment horizontal="right"/>
    </xf>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 fontId="8" fillId="0" borderId="2" xfId="0" applyNumberFormat="1" applyFont="1" applyBorder="1"/>
    <xf numFmtId="43" fontId="8" fillId="0" borderId="1" xfId="1" applyBorder="1"/>
    <xf numFmtId="7" fontId="9" fillId="0" borderId="1" xfId="0" applyNumberFormat="1" applyFont="1" applyBorder="1"/>
    <xf numFmtId="49" fontId="9" fillId="0" borderId="0" xfId="0" applyNumberFormat="1" applyFont="1"/>
    <xf numFmtId="49" fontId="14" fillId="0" borderId="7" xfId="0" quotePrefix="1" applyNumberFormat="1" applyFont="1" applyBorder="1"/>
    <xf numFmtId="49" fontId="56" fillId="0" borderId="12" xfId="0" applyNumberFormat="1" applyFont="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7" fillId="0" borderId="0" xfId="0" applyFont="1" applyAlignment="1">
      <alignment vertical="top" wrapText="1"/>
    </xf>
    <xf numFmtId="43" fontId="29" fillId="0" borderId="2" xfId="1" applyFont="1" applyBorder="1"/>
    <xf numFmtId="0" fontId="30" fillId="0" borderId="2" xfId="0" applyFont="1" applyBorder="1"/>
    <xf numFmtId="0" fontId="30" fillId="0" borderId="2" xfId="0" applyFont="1" applyBorder="1" applyAlignment="1">
      <alignment horizontal="center" wrapText="1"/>
    </xf>
    <xf numFmtId="0" fontId="30" fillId="0" borderId="2" xfId="0" applyFont="1" applyBorder="1" applyAlignment="1">
      <alignment horizontal="center"/>
    </xf>
    <xf numFmtId="43" fontId="29" fillId="0" borderId="2" xfId="1" applyFont="1" applyBorder="1" applyAlignment="1">
      <alignment horizontal="center" wrapText="1"/>
    </xf>
    <xf numFmtId="43" fontId="29" fillId="0" borderId="2" xfId="1" applyFont="1" applyBorder="1" applyAlignment="1">
      <alignment horizontal="center"/>
    </xf>
    <xf numFmtId="168" fontId="29" fillId="0" borderId="0" xfId="0" applyNumberFormat="1" applyFont="1"/>
    <xf numFmtId="0" fontId="60"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Border="1"/>
    <xf numFmtId="0" fontId="0" fillId="6" borderId="0" xfId="0" applyFill="1"/>
    <xf numFmtId="0" fontId="9" fillId="6" borderId="0" xfId="0" applyFont="1" applyFill="1"/>
    <xf numFmtId="0" fontId="31" fillId="41" borderId="0" xfId="0" applyFont="1" applyFill="1" applyAlignment="1">
      <alignment vertical="top"/>
    </xf>
    <xf numFmtId="0" fontId="61" fillId="41" borderId="0" xfId="0" applyFont="1" applyFill="1" applyAlignment="1">
      <alignment vertical="top"/>
    </xf>
    <xf numFmtId="43" fontId="9" fillId="43" borderId="1" xfId="1" applyFont="1" applyFill="1" applyBorder="1"/>
    <xf numFmtId="43" fontId="9" fillId="44" borderId="1" xfId="1" applyFont="1" applyFill="1" applyBorder="1"/>
    <xf numFmtId="43" fontId="9" fillId="0" borderId="24" xfId="1" applyFont="1" applyBorder="1"/>
    <xf numFmtId="0" fontId="13" fillId="6" borderId="0" xfId="3" applyFill="1" applyAlignment="1" applyProtection="1"/>
    <xf numFmtId="0" fontId="62" fillId="6" borderId="0" xfId="0" applyFont="1" applyFill="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xf numFmtId="14" fontId="52" fillId="0" borderId="0" xfId="68" applyNumberFormat="1" applyFont="1"/>
    <xf numFmtId="44" fontId="9" fillId="0" borderId="1" xfId="0" applyNumberFormat="1" applyFont="1" applyBorder="1" applyAlignment="1">
      <alignment horizontal="center"/>
    </xf>
    <xf numFmtId="44" fontId="9" fillId="0" borderId="0" xfId="0" applyNumberFormat="1" applyFont="1"/>
    <xf numFmtId="44" fontId="9" fillId="0" borderId="0" xfId="0" applyNumberFormat="1" applyFont="1" applyAlignment="1">
      <alignment horizontal="center"/>
    </xf>
    <xf numFmtId="44" fontId="15" fillId="0" borderId="0" xfId="0" applyNumberFormat="1" applyFont="1"/>
    <xf numFmtId="0" fontId="8" fillId="0" borderId="0" xfId="0" applyFont="1" applyAlignment="1">
      <alignment horizontal="center"/>
    </xf>
    <xf numFmtId="0" fontId="52" fillId="41" borderId="0" xfId="68" applyFont="1" applyFill="1"/>
    <xf numFmtId="43" fontId="8" fillId="44" borderId="0" xfId="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Alignment="1">
      <alignment horizontal="center" wrapText="1"/>
    </xf>
    <xf numFmtId="0" fontId="0" fillId="42" borderId="0" xfId="0" applyFill="1"/>
    <xf numFmtId="0" fontId="0" fillId="8" borderId="0" xfId="0" applyFill="1"/>
    <xf numFmtId="0" fontId="9" fillId="8" borderId="0" xfId="0" applyFont="1" applyFill="1"/>
    <xf numFmtId="43" fontId="30" fillId="0" borderId="2" xfId="1" applyFont="1" applyBorder="1" applyAlignment="1">
      <alignment horizontal="center" wrapText="1"/>
    </xf>
    <xf numFmtId="43" fontId="30" fillId="0" borderId="2" xfId="1" applyFont="1" applyBorder="1"/>
    <xf numFmtId="43" fontId="30" fillId="44" borderId="2" xfId="1" applyFont="1" applyFill="1" applyBorder="1"/>
    <xf numFmtId="43" fontId="30" fillId="0" borderId="0" xfId="1" applyFont="1"/>
    <xf numFmtId="43" fontId="9" fillId="0" borderId="0" xfId="1" applyFont="1" applyAlignment="1">
      <alignment horizontal="center" wrapText="1"/>
    </xf>
    <xf numFmtId="43" fontId="25" fillId="0" borderId="0" xfId="1" applyFont="1"/>
    <xf numFmtId="43" fontId="25" fillId="0" borderId="0" xfId="0" applyNumberFormat="1" applyFont="1"/>
    <xf numFmtId="43" fontId="25" fillId="0" borderId="2" xfId="1" applyFont="1" applyBorder="1" applyAlignment="1">
      <alignment horizontal="right"/>
    </xf>
    <xf numFmtId="43" fontId="25" fillId="0" borderId="2" xfId="1" applyFont="1" applyBorder="1"/>
    <xf numFmtId="43" fontId="25" fillId="0" borderId="2" xfId="1" applyFont="1" applyBorder="1" applyProtection="1">
      <protection locked="0"/>
    </xf>
    <xf numFmtId="0" fontId="25" fillId="0" borderId="2" xfId="0" quotePrefix="1" applyFont="1" applyBorder="1" applyAlignment="1">
      <alignment horizontal="left"/>
    </xf>
    <xf numFmtId="0" fontId="12"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Alignment="1" applyProtection="1">
      <alignment wrapText="1"/>
      <protection locked="0"/>
    </xf>
    <xf numFmtId="0" fontId="25" fillId="0" borderId="0" xfId="0" applyFont="1" applyAlignment="1" applyProtection="1">
      <alignment wrapText="1"/>
      <protection locked="0"/>
    </xf>
    <xf numFmtId="0" fontId="12" fillId="0" borderId="4" xfId="0" applyFont="1" applyBorder="1" applyAlignment="1">
      <alignment horizontal="left"/>
    </xf>
    <xf numFmtId="0" fontId="25" fillId="0" borderId="0" xfId="0" applyFont="1" applyAlignment="1" applyProtection="1">
      <alignment horizontal="center"/>
      <protection locked="0"/>
    </xf>
    <xf numFmtId="4" fontId="8" fillId="0" borderId="0" xfId="1" applyNumberFormat="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8" fillId="44" borderId="0" xfId="1" applyNumberFormat="1" applyFill="1"/>
    <xf numFmtId="4" fontId="31" fillId="43" borderId="0" xfId="1" applyNumberFormat="1" applyFont="1" applyFill="1" applyAlignment="1">
      <alignment vertical="top"/>
    </xf>
    <xf numFmtId="4" fontId="8" fillId="44" borderId="0" xfId="0" applyNumberFormat="1" applyFont="1" applyFill="1"/>
    <xf numFmtId="4" fontId="31" fillId="43" borderId="0" xfId="0" applyNumberFormat="1" applyFont="1" applyFill="1" applyAlignment="1">
      <alignment horizontal="right" vertical="top"/>
    </xf>
    <xf numFmtId="4" fontId="31" fillId="43" borderId="0" xfId="0" applyNumberFormat="1" applyFont="1" applyFill="1" applyAlignment="1">
      <alignment vertical="top"/>
    </xf>
    <xf numFmtId="4" fontId="8" fillId="43" borderId="0" xfId="1" applyNumberFormat="1" applyFill="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Border="1"/>
    <xf numFmtId="4" fontId="56" fillId="0" borderId="12" xfId="1" applyNumberFormat="1" applyFont="1" applyBorder="1"/>
    <xf numFmtId="4" fontId="14" fillId="0" borderId="12" xfId="1" applyNumberFormat="1" applyFont="1" applyBorder="1" applyAlignment="1" applyProtection="1">
      <alignment wrapText="1"/>
      <protection locked="0"/>
    </xf>
    <xf numFmtId="4" fontId="14" fillId="0" borderId="8" xfId="1" applyNumberFormat="1" applyFont="1" applyBorder="1" applyAlignment="1" applyProtection="1">
      <alignment wrapText="1"/>
      <protection locked="0"/>
    </xf>
    <xf numFmtId="170" fontId="9" fillId="0" borderId="0" xfId="1" applyNumberFormat="1" applyFont="1" applyAlignment="1">
      <alignment horizontal="center"/>
    </xf>
    <xf numFmtId="0" fontId="63" fillId="0" borderId="0" xfId="0" applyFont="1" applyAlignment="1" applyProtection="1">
      <alignment horizontal="left" vertical="top" wrapText="1"/>
      <protection locked="0"/>
    </xf>
    <xf numFmtId="4" fontId="9" fillId="0" borderId="0" xfId="0" applyNumberFormat="1" applyFont="1" applyAlignment="1">
      <alignment horizontal="center" wrapText="1"/>
    </xf>
    <xf numFmtId="4" fontId="52" fillId="0" borderId="0" xfId="1" applyNumberFormat="1" applyFont="1"/>
    <xf numFmtId="4" fontId="9" fillId="0" borderId="1" xfId="0" applyNumberFormat="1" applyFont="1" applyBorder="1"/>
    <xf numFmtId="4" fontId="9" fillId="0" borderId="0" xfId="0" applyNumberFormat="1" applyFont="1"/>
    <xf numFmtId="4" fontId="8" fillId="0" borderId="0" xfId="0" applyNumberFormat="1" applyFont="1"/>
    <xf numFmtId="170" fontId="29" fillId="0" borderId="0" xfId="1" applyNumberFormat="1" applyFont="1"/>
    <xf numFmtId="4" fontId="8" fillId="0" borderId="3" xfId="0" applyNumberFormat="1" applyFont="1" applyBorder="1"/>
    <xf numFmtId="4" fontId="27" fillId="0" borderId="0" xfId="0" applyNumberFormat="1" applyFont="1"/>
    <xf numFmtId="4" fontId="30" fillId="0" borderId="2" xfId="0" applyNumberFormat="1" applyFont="1" applyBorder="1" applyAlignment="1">
      <alignment horizontal="right" wrapText="1"/>
    </xf>
    <xf numFmtId="4" fontId="29" fillId="0" borderId="2" xfId="1" applyNumberFormat="1" applyFont="1" applyBorder="1" applyAlignment="1">
      <alignment horizontal="right"/>
    </xf>
    <xf numFmtId="4" fontId="30" fillId="0" borderId="2" xfId="0" applyNumberFormat="1" applyFont="1" applyBorder="1" applyAlignment="1">
      <alignment horizontal="right"/>
    </xf>
    <xf numFmtId="4" fontId="28" fillId="0" borderId="0" xfId="0" applyNumberFormat="1" applyFont="1" applyAlignment="1">
      <alignment horizontal="right" vertical="top"/>
    </xf>
    <xf numFmtId="4" fontId="29" fillId="0" borderId="0" xfId="0" applyNumberFormat="1" applyFont="1" applyAlignment="1">
      <alignment horizontal="right"/>
    </xf>
    <xf numFmtId="49" fontId="14" fillId="0" borderId="12" xfId="0" quotePrefix="1" applyNumberFormat="1" applyFont="1" applyBorder="1"/>
    <xf numFmtId="170" fontId="63" fillId="0" borderId="2" xfId="0" applyNumberFormat="1" applyFont="1" applyBorder="1" applyAlignment="1" applyProtection="1">
      <alignment horizontal="right" vertical="top" wrapText="1"/>
      <protection locked="0"/>
    </xf>
    <xf numFmtId="170" fontId="64" fillId="0" borderId="0" xfId="0" applyNumberFormat="1" applyFont="1" applyAlignment="1" applyProtection="1">
      <alignment horizontal="right" wrapText="1"/>
      <protection locked="0"/>
    </xf>
    <xf numFmtId="170" fontId="64" fillId="0" borderId="1" xfId="0" applyNumberFormat="1" applyFont="1" applyBorder="1" applyAlignment="1" applyProtection="1">
      <alignment horizontal="right" wrapText="1"/>
      <protection locked="0"/>
    </xf>
    <xf numFmtId="170" fontId="9" fillId="0" borderId="0" xfId="0" applyNumberFormat="1" applyFont="1" applyAlignment="1">
      <alignment horizontal="center" wrapText="1"/>
    </xf>
    <xf numFmtId="170" fontId="9" fillId="0" borderId="1" xfId="0" applyNumberFormat="1" applyFont="1" applyBorder="1" applyAlignment="1">
      <alignment horizontal="center" wrapText="1"/>
    </xf>
    <xf numFmtId="170" fontId="9" fillId="0" borderId="0" xfId="1" applyNumberFormat="1" applyFont="1" applyAlignment="1">
      <alignment horizontal="center" wrapText="1"/>
    </xf>
    <xf numFmtId="170" fontId="9" fillId="0" borderId="1" xfId="1" applyNumberFormat="1" applyFont="1" applyBorder="1" applyAlignment="1">
      <alignment horizontal="center" wrapText="1"/>
    </xf>
    <xf numFmtId="170" fontId="9" fillId="0" borderId="3" xfId="1" applyNumberFormat="1" applyFont="1" applyBorder="1" applyAlignment="1">
      <alignment horizontal="center"/>
    </xf>
    <xf numFmtId="170" fontId="9" fillId="0" borderId="24" xfId="1" applyNumberFormat="1" applyFont="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43" fontId="25" fillId="8" borderId="2" xfId="1" applyFont="1" applyFill="1" applyBorder="1"/>
    <xf numFmtId="4" fontId="63" fillId="0" borderId="0" xfId="0" applyNumberFormat="1" applyFont="1" applyAlignment="1" applyProtection="1">
      <alignment horizontal="right" vertical="top" wrapText="1"/>
      <protection locked="0"/>
    </xf>
    <xf numFmtId="170" fontId="63" fillId="0" borderId="0" xfId="0" applyNumberFormat="1" applyFont="1" applyAlignment="1" applyProtection="1">
      <alignment horizontal="right" vertical="top" wrapText="1"/>
      <protection locked="0"/>
    </xf>
    <xf numFmtId="14" fontId="1" fillId="0" borderId="0" xfId="800" applyNumberFormat="1"/>
    <xf numFmtId="49" fontId="1" fillId="0" borderId="0" xfId="800" applyNumberFormat="1"/>
    <xf numFmtId="0" fontId="1" fillId="0" borderId="0" xfId="800"/>
    <xf numFmtId="0" fontId="17" fillId="0" borderId="0" xfId="4" applyFont="1" applyAlignment="1">
      <alignment horizontal="left" wrapText="1"/>
    </xf>
    <xf numFmtId="0" fontId="58" fillId="0" borderId="0" xfId="0" applyFont="1" applyAlignment="1">
      <alignment wrapText="1"/>
    </xf>
    <xf numFmtId="0" fontId="58" fillId="0" borderId="0" xfId="0" applyFont="1" applyAlignment="1">
      <alignment vertical="top" wrapText="1"/>
    </xf>
    <xf numFmtId="0" fontId="17" fillId="0" borderId="0" xfId="4" applyFont="1" applyAlignment="1">
      <alignment horizontal="left" vertical="top" wrapText="1"/>
    </xf>
  </cellXfs>
  <cellStyles count="814">
    <cellStyle name="20% - Accent1" xfId="23" builtinId="30" customBuiltin="1"/>
    <cellStyle name="20% - Accent1 10" xfId="197" xr:uid="{00000000-0005-0000-0000-000001000000}"/>
    <cellStyle name="20% - Accent1 10 2" xfId="552" xr:uid="{00000000-0005-0000-0000-000002000000}"/>
    <cellStyle name="20% - Accent1 11" xfId="221" xr:uid="{00000000-0005-0000-0000-000003000000}"/>
    <cellStyle name="20% - Accent1 11 2" xfId="576" xr:uid="{00000000-0005-0000-0000-000004000000}"/>
    <cellStyle name="20% - Accent1 12" xfId="241" xr:uid="{00000000-0005-0000-0000-000005000000}"/>
    <cellStyle name="20% - Accent1 12 2" xfId="596" xr:uid="{00000000-0005-0000-0000-000006000000}"/>
    <cellStyle name="20% - Accent1 13" xfId="248" xr:uid="{00000000-0005-0000-0000-000007000000}"/>
    <cellStyle name="20% - Accent1 13 2" xfId="603" xr:uid="{00000000-0005-0000-0000-000008000000}"/>
    <cellStyle name="20% - Accent1 14" xfId="247" xr:uid="{00000000-0005-0000-0000-000009000000}"/>
    <cellStyle name="20% - Accent1 14 2" xfId="602" xr:uid="{00000000-0005-0000-0000-00000A000000}"/>
    <cellStyle name="20% - Accent1 15" xfId="251" xr:uid="{00000000-0005-0000-0000-00000B000000}"/>
    <cellStyle name="20% - Accent1 15 2" xfId="606" xr:uid="{00000000-0005-0000-0000-00000C000000}"/>
    <cellStyle name="20% - Accent1 16" xfId="263" xr:uid="{00000000-0005-0000-0000-00000D000000}"/>
    <cellStyle name="20% - Accent1 16 2" xfId="618" xr:uid="{00000000-0005-0000-0000-00000E000000}"/>
    <cellStyle name="20% - Accent1 17" xfId="303" xr:uid="{00000000-0005-0000-0000-00000F000000}"/>
    <cellStyle name="20% - Accent1 17 2" xfId="658" xr:uid="{00000000-0005-0000-0000-000010000000}"/>
    <cellStyle name="20% - Accent1 18" xfId="337" xr:uid="{00000000-0005-0000-0000-000011000000}"/>
    <cellStyle name="20% - Accent1 18 2" xfId="684" xr:uid="{00000000-0005-0000-0000-000012000000}"/>
    <cellStyle name="20% - Accent1 19" xfId="340" xr:uid="{00000000-0005-0000-0000-000013000000}"/>
    <cellStyle name="20% - Accent1 19 2" xfId="687" xr:uid="{00000000-0005-0000-0000-000014000000}"/>
    <cellStyle name="20% - Accent1 2" xfId="71" xr:uid="{00000000-0005-0000-0000-000015000000}"/>
    <cellStyle name="20% - Accent1 2 2" xfId="449" xr:uid="{00000000-0005-0000-0000-000016000000}"/>
    <cellStyle name="20% - Accent1 20" xfId="339" xr:uid="{00000000-0005-0000-0000-000017000000}"/>
    <cellStyle name="20% - Accent1 20 2" xfId="686" xr:uid="{00000000-0005-0000-0000-000018000000}"/>
    <cellStyle name="20% - Accent1 21" xfId="343" xr:uid="{00000000-0005-0000-0000-000019000000}"/>
    <cellStyle name="20% - Accent1 21 2" xfId="690" xr:uid="{00000000-0005-0000-0000-00001A000000}"/>
    <cellStyle name="20% - Accent1 22" xfId="389" xr:uid="{00000000-0005-0000-0000-00001B000000}"/>
    <cellStyle name="20% - Accent1 22 2" xfId="736" xr:uid="{00000000-0005-0000-0000-00001C000000}"/>
    <cellStyle name="20% - Accent1 23" xfId="393" xr:uid="{00000000-0005-0000-0000-00001D000000}"/>
    <cellStyle name="20% - Accent1 23 2" xfId="740" xr:uid="{00000000-0005-0000-0000-00001E000000}"/>
    <cellStyle name="20% - Accent1 24" xfId="760" xr:uid="{00000000-0005-0000-0000-00001F000000}"/>
    <cellStyle name="20% - Accent1 25" xfId="774" xr:uid="{00000000-0005-0000-0000-000020000000}"/>
    <cellStyle name="20% - Accent1 26" xfId="788" xr:uid="{00000000-0005-0000-0000-000021000000}"/>
    <cellStyle name="20% - Accent1 27" xfId="412" xr:uid="{00000000-0005-0000-0000-000022000000}"/>
    <cellStyle name="20% - Accent1 28" xfId="802" xr:uid="{00000000-0005-0000-0000-000023000000}"/>
    <cellStyle name="20% - Accent1 3" xfId="89" xr:uid="{00000000-0005-0000-0000-000024000000}"/>
    <cellStyle name="20% - Accent1 3 2" xfId="467" xr:uid="{00000000-0005-0000-0000-000025000000}"/>
    <cellStyle name="20% - Accent1 4" xfId="91" xr:uid="{00000000-0005-0000-0000-000026000000}"/>
    <cellStyle name="20% - Accent1 4 2" xfId="469" xr:uid="{00000000-0005-0000-0000-000027000000}"/>
    <cellStyle name="20% - Accent1 5" xfId="104" xr:uid="{00000000-0005-0000-0000-000028000000}"/>
    <cellStyle name="20% - Accent1 5 2" xfId="482" xr:uid="{00000000-0005-0000-0000-000029000000}"/>
    <cellStyle name="20% - Accent1 6" xfId="130" xr:uid="{00000000-0005-0000-0000-00002A000000}"/>
    <cellStyle name="20% - Accent1 6 2" xfId="507" xr:uid="{00000000-0005-0000-0000-00002B000000}"/>
    <cellStyle name="20% - Accent1 7" xfId="173" xr:uid="{00000000-0005-0000-0000-00002C000000}"/>
    <cellStyle name="20% - Accent1 7 2" xfId="528" xr:uid="{00000000-0005-0000-0000-00002D000000}"/>
    <cellStyle name="20% - Accent1 8" xfId="176" xr:uid="{00000000-0005-0000-0000-00002E000000}"/>
    <cellStyle name="20% - Accent1 8 2" xfId="531" xr:uid="{00000000-0005-0000-0000-00002F000000}"/>
    <cellStyle name="20% - Accent1 9" xfId="175" xr:uid="{00000000-0005-0000-0000-000030000000}"/>
    <cellStyle name="20% - Accent1 9 2" xfId="530" xr:uid="{00000000-0005-0000-0000-000031000000}"/>
    <cellStyle name="20% - Accent2" xfId="27" builtinId="34" customBuiltin="1"/>
    <cellStyle name="20% - Accent2 10" xfId="209" xr:uid="{00000000-0005-0000-0000-000033000000}"/>
    <cellStyle name="20% - Accent2 10 2" xfId="564" xr:uid="{00000000-0005-0000-0000-000034000000}"/>
    <cellStyle name="20% - Accent2 11" xfId="230" xr:uid="{00000000-0005-0000-0000-000035000000}"/>
    <cellStyle name="20% - Accent2 11 2" xfId="585" xr:uid="{00000000-0005-0000-0000-000036000000}"/>
    <cellStyle name="20% - Accent2 12" xfId="207" xr:uid="{00000000-0005-0000-0000-000037000000}"/>
    <cellStyle name="20% - Accent2 12 2" xfId="562" xr:uid="{00000000-0005-0000-0000-000038000000}"/>
    <cellStyle name="20% - Accent2 13" xfId="258" xr:uid="{00000000-0005-0000-0000-000039000000}"/>
    <cellStyle name="20% - Accent2 13 2" xfId="613" xr:uid="{00000000-0005-0000-0000-00003A000000}"/>
    <cellStyle name="20% - Accent2 14" xfId="270" xr:uid="{00000000-0005-0000-0000-00003B000000}"/>
    <cellStyle name="20% - Accent2 14 2" xfId="625" xr:uid="{00000000-0005-0000-0000-00003C000000}"/>
    <cellStyle name="20% - Accent2 15" xfId="280" xr:uid="{00000000-0005-0000-0000-00003D000000}"/>
    <cellStyle name="20% - Accent2 15 2" xfId="635" xr:uid="{00000000-0005-0000-0000-00003E000000}"/>
    <cellStyle name="20% - Accent2 16" xfId="290" xr:uid="{00000000-0005-0000-0000-00003F000000}"/>
    <cellStyle name="20% - Accent2 16 2" xfId="645" xr:uid="{00000000-0005-0000-0000-000040000000}"/>
    <cellStyle name="20% - Accent2 17" xfId="305" xr:uid="{00000000-0005-0000-0000-000041000000}"/>
    <cellStyle name="20% - Accent2 17 2" xfId="660" xr:uid="{00000000-0005-0000-0000-000042000000}"/>
    <cellStyle name="20% - Accent2 18" xfId="341" xr:uid="{00000000-0005-0000-0000-000043000000}"/>
    <cellStyle name="20% - Accent2 18 2" xfId="688" xr:uid="{00000000-0005-0000-0000-000044000000}"/>
    <cellStyle name="20% - Accent2 19" xfId="350" xr:uid="{00000000-0005-0000-0000-000045000000}"/>
    <cellStyle name="20% - Accent2 19 2" xfId="697" xr:uid="{00000000-0005-0000-0000-000046000000}"/>
    <cellStyle name="20% - Accent2 2" xfId="73" xr:uid="{00000000-0005-0000-0000-000047000000}"/>
    <cellStyle name="20% - Accent2 2 2" xfId="451" xr:uid="{00000000-0005-0000-0000-000048000000}"/>
    <cellStyle name="20% - Accent2 20" xfId="367" xr:uid="{00000000-0005-0000-0000-000049000000}"/>
    <cellStyle name="20% - Accent2 20 2" xfId="714" xr:uid="{00000000-0005-0000-0000-00004A000000}"/>
    <cellStyle name="20% - Accent2 21" xfId="378" xr:uid="{00000000-0005-0000-0000-00004B000000}"/>
    <cellStyle name="20% - Accent2 21 2" xfId="725" xr:uid="{00000000-0005-0000-0000-00004C000000}"/>
    <cellStyle name="20% - Accent2 22" xfId="361" xr:uid="{00000000-0005-0000-0000-00004D000000}"/>
    <cellStyle name="20% - Accent2 22 2" xfId="708" xr:uid="{00000000-0005-0000-0000-00004E000000}"/>
    <cellStyle name="20% - Accent2 23" xfId="401" xr:uid="{00000000-0005-0000-0000-00004F000000}"/>
    <cellStyle name="20% - Accent2 23 2" xfId="748" xr:uid="{00000000-0005-0000-0000-000050000000}"/>
    <cellStyle name="20% - Accent2 24" xfId="762" xr:uid="{00000000-0005-0000-0000-000051000000}"/>
    <cellStyle name="20% - Accent2 25" xfId="776" xr:uid="{00000000-0005-0000-0000-000052000000}"/>
    <cellStyle name="20% - Accent2 26" xfId="790" xr:uid="{00000000-0005-0000-0000-000053000000}"/>
    <cellStyle name="20% - Accent2 27" xfId="414" xr:uid="{00000000-0005-0000-0000-000054000000}"/>
    <cellStyle name="20% - Accent2 28" xfId="804" xr:uid="{00000000-0005-0000-0000-000055000000}"/>
    <cellStyle name="20% - Accent2 3" xfId="92" xr:uid="{00000000-0005-0000-0000-000056000000}"/>
    <cellStyle name="20% - Accent2 3 2" xfId="470" xr:uid="{00000000-0005-0000-0000-000057000000}"/>
    <cellStyle name="20% - Accent2 4" xfId="101" xr:uid="{00000000-0005-0000-0000-000058000000}"/>
    <cellStyle name="20% - Accent2 4 2" xfId="479" xr:uid="{00000000-0005-0000-0000-000059000000}"/>
    <cellStyle name="20% - Accent2 5" xfId="113" xr:uid="{00000000-0005-0000-0000-00005A000000}"/>
    <cellStyle name="20% - Accent2 5 2" xfId="491" xr:uid="{00000000-0005-0000-0000-00005B000000}"/>
    <cellStyle name="20% - Accent2 6" xfId="132" xr:uid="{00000000-0005-0000-0000-00005C000000}"/>
    <cellStyle name="20% - Accent2 6 2" xfId="509" xr:uid="{00000000-0005-0000-0000-00005D000000}"/>
    <cellStyle name="20% - Accent2 7" xfId="177" xr:uid="{00000000-0005-0000-0000-00005E000000}"/>
    <cellStyle name="20% - Accent2 7 2" xfId="532" xr:uid="{00000000-0005-0000-0000-00005F000000}"/>
    <cellStyle name="20% - Accent2 8" xfId="186" xr:uid="{00000000-0005-0000-0000-000060000000}"/>
    <cellStyle name="20% - Accent2 8 2" xfId="541" xr:uid="{00000000-0005-0000-0000-000061000000}"/>
    <cellStyle name="20% - Accent2 9" xfId="203" xr:uid="{00000000-0005-0000-0000-000062000000}"/>
    <cellStyle name="20% - Accent2 9 2" xfId="558" xr:uid="{00000000-0005-0000-0000-000063000000}"/>
    <cellStyle name="20% - Accent3" xfId="31" builtinId="38" customBuiltin="1"/>
    <cellStyle name="20% - Accent3 10" xfId="222" xr:uid="{00000000-0005-0000-0000-000065000000}"/>
    <cellStyle name="20% - Accent3 10 2" xfId="577" xr:uid="{00000000-0005-0000-0000-000066000000}"/>
    <cellStyle name="20% - Accent3 11" xfId="216" xr:uid="{00000000-0005-0000-0000-000067000000}"/>
    <cellStyle name="20% - Accent3 11 2" xfId="571" xr:uid="{00000000-0005-0000-0000-000068000000}"/>
    <cellStyle name="20% - Accent3 12" xfId="249" xr:uid="{00000000-0005-0000-0000-000069000000}"/>
    <cellStyle name="20% - Accent3 12 2" xfId="604" xr:uid="{00000000-0005-0000-0000-00006A000000}"/>
    <cellStyle name="20% - Accent3 13" xfId="235" xr:uid="{00000000-0005-0000-0000-00006B000000}"/>
    <cellStyle name="20% - Accent3 13 2" xfId="590" xr:uid="{00000000-0005-0000-0000-00006C000000}"/>
    <cellStyle name="20% - Accent3 14" xfId="245" xr:uid="{00000000-0005-0000-0000-00006D000000}"/>
    <cellStyle name="20% - Accent3 14 2" xfId="600" xr:uid="{00000000-0005-0000-0000-00006E000000}"/>
    <cellStyle name="20% - Accent3 15" xfId="252" xr:uid="{00000000-0005-0000-0000-00006F000000}"/>
    <cellStyle name="20% - Accent3 15 2" xfId="607" xr:uid="{00000000-0005-0000-0000-000070000000}"/>
    <cellStyle name="20% - Accent3 16" xfId="264" xr:uid="{00000000-0005-0000-0000-000071000000}"/>
    <cellStyle name="20% - Accent3 16 2" xfId="619" xr:uid="{00000000-0005-0000-0000-000072000000}"/>
    <cellStyle name="20% - Accent3 17" xfId="307" xr:uid="{00000000-0005-0000-0000-000073000000}"/>
    <cellStyle name="20% - Accent3 17 2" xfId="662" xr:uid="{00000000-0005-0000-0000-000074000000}"/>
    <cellStyle name="20% - Accent3 18" xfId="345" xr:uid="{00000000-0005-0000-0000-000075000000}"/>
    <cellStyle name="20% - Accent3 18 2" xfId="692" xr:uid="{00000000-0005-0000-0000-000076000000}"/>
    <cellStyle name="20% - Accent3 19" xfId="358" xr:uid="{00000000-0005-0000-0000-000077000000}"/>
    <cellStyle name="20% - Accent3 19 2" xfId="705" xr:uid="{00000000-0005-0000-0000-000078000000}"/>
    <cellStyle name="20% - Accent3 2" xfId="75" xr:uid="{00000000-0005-0000-0000-000079000000}"/>
    <cellStyle name="20% - Accent3 2 2" xfId="453" xr:uid="{00000000-0005-0000-0000-00007A000000}"/>
    <cellStyle name="20% - Accent3 20" xfId="357" xr:uid="{00000000-0005-0000-0000-00007B000000}"/>
    <cellStyle name="20% - Accent3 20 2" xfId="704" xr:uid="{00000000-0005-0000-0000-00007C000000}"/>
    <cellStyle name="20% - Accent3 21" xfId="344" xr:uid="{00000000-0005-0000-0000-00007D000000}"/>
    <cellStyle name="20% - Accent3 21 2" xfId="691" xr:uid="{00000000-0005-0000-0000-00007E000000}"/>
    <cellStyle name="20% - Accent3 22" xfId="394" xr:uid="{00000000-0005-0000-0000-00007F000000}"/>
    <cellStyle name="20% - Accent3 22 2" xfId="741" xr:uid="{00000000-0005-0000-0000-000080000000}"/>
    <cellStyle name="20% - Accent3 23" xfId="382" xr:uid="{00000000-0005-0000-0000-000081000000}"/>
    <cellStyle name="20% - Accent3 23 2" xfId="729" xr:uid="{00000000-0005-0000-0000-000082000000}"/>
    <cellStyle name="20% - Accent3 24" xfId="764" xr:uid="{00000000-0005-0000-0000-000083000000}"/>
    <cellStyle name="20% - Accent3 25" xfId="778" xr:uid="{00000000-0005-0000-0000-000084000000}"/>
    <cellStyle name="20% - Accent3 26" xfId="792" xr:uid="{00000000-0005-0000-0000-000085000000}"/>
    <cellStyle name="20% - Accent3 27" xfId="416" xr:uid="{00000000-0005-0000-0000-000086000000}"/>
    <cellStyle name="20% - Accent3 28" xfId="806" xr:uid="{00000000-0005-0000-0000-000087000000}"/>
    <cellStyle name="20% - Accent3 3" xfId="95" xr:uid="{00000000-0005-0000-0000-000088000000}"/>
    <cellStyle name="20% - Accent3 3 2" xfId="473" xr:uid="{00000000-0005-0000-0000-000089000000}"/>
    <cellStyle name="20% - Accent3 4" xfId="108" xr:uid="{00000000-0005-0000-0000-00008A000000}"/>
    <cellStyle name="20% - Accent3 4 2" xfId="486" xr:uid="{00000000-0005-0000-0000-00008B000000}"/>
    <cellStyle name="20% - Accent3 5" xfId="119" xr:uid="{00000000-0005-0000-0000-00008C000000}"/>
    <cellStyle name="20% - Accent3 5 2" xfId="497" xr:uid="{00000000-0005-0000-0000-00008D000000}"/>
    <cellStyle name="20% - Accent3 6" xfId="134" xr:uid="{00000000-0005-0000-0000-00008E000000}"/>
    <cellStyle name="20% - Accent3 6 2" xfId="511" xr:uid="{00000000-0005-0000-0000-00008F000000}"/>
    <cellStyle name="20% - Accent3 7" xfId="180" xr:uid="{00000000-0005-0000-0000-000090000000}"/>
    <cellStyle name="20% - Accent3 7 2" xfId="535" xr:uid="{00000000-0005-0000-0000-000091000000}"/>
    <cellStyle name="20% - Accent3 8" xfId="194" xr:uid="{00000000-0005-0000-0000-000092000000}"/>
    <cellStyle name="20% - Accent3 8 2" xfId="549" xr:uid="{00000000-0005-0000-0000-000093000000}"/>
    <cellStyle name="20% - Accent3 9" xfId="193" xr:uid="{00000000-0005-0000-0000-000094000000}"/>
    <cellStyle name="20% - Accent3 9 2" xfId="548" xr:uid="{00000000-0005-0000-0000-000095000000}"/>
    <cellStyle name="20% - Accent4" xfId="35" builtinId="42" customBuiltin="1"/>
    <cellStyle name="20% - Accent4 10" xfId="225" xr:uid="{00000000-0005-0000-0000-000097000000}"/>
    <cellStyle name="20% - Accent4 10 2" xfId="580" xr:uid="{00000000-0005-0000-0000-000098000000}"/>
    <cellStyle name="20% - Accent4 11" xfId="236" xr:uid="{00000000-0005-0000-0000-000099000000}"/>
    <cellStyle name="20% - Accent4 11 2" xfId="591" xr:uid="{00000000-0005-0000-0000-00009A000000}"/>
    <cellStyle name="20% - Accent4 12" xfId="253" xr:uid="{00000000-0005-0000-0000-00009B000000}"/>
    <cellStyle name="20% - Accent4 12 2" xfId="608" xr:uid="{00000000-0005-0000-0000-00009C000000}"/>
    <cellStyle name="20% - Accent4 13" xfId="265" xr:uid="{00000000-0005-0000-0000-00009D000000}"/>
    <cellStyle name="20% - Accent4 13 2" xfId="620" xr:uid="{00000000-0005-0000-0000-00009E000000}"/>
    <cellStyle name="20% - Accent4 14" xfId="275" xr:uid="{00000000-0005-0000-0000-00009F000000}"/>
    <cellStyle name="20% - Accent4 14 2" xfId="630" xr:uid="{00000000-0005-0000-0000-0000A0000000}"/>
    <cellStyle name="20% - Accent4 15" xfId="285" xr:uid="{00000000-0005-0000-0000-0000A1000000}"/>
    <cellStyle name="20% - Accent4 15 2" xfId="640" xr:uid="{00000000-0005-0000-0000-0000A2000000}"/>
    <cellStyle name="20% - Accent4 16" xfId="294" xr:uid="{00000000-0005-0000-0000-0000A3000000}"/>
    <cellStyle name="20% - Accent4 16 2" xfId="649" xr:uid="{00000000-0005-0000-0000-0000A4000000}"/>
    <cellStyle name="20% - Accent4 17" xfId="309" xr:uid="{00000000-0005-0000-0000-0000A5000000}"/>
    <cellStyle name="20% - Accent4 17 2" xfId="664" xr:uid="{00000000-0005-0000-0000-0000A6000000}"/>
    <cellStyle name="20% - Accent4 18" xfId="348" xr:uid="{00000000-0005-0000-0000-0000A7000000}"/>
    <cellStyle name="20% - Accent4 18 2" xfId="695" xr:uid="{00000000-0005-0000-0000-0000A8000000}"/>
    <cellStyle name="20% - Accent4 19" xfId="362" xr:uid="{00000000-0005-0000-0000-0000A9000000}"/>
    <cellStyle name="20% - Accent4 19 2" xfId="709" xr:uid="{00000000-0005-0000-0000-0000AA000000}"/>
    <cellStyle name="20% - Accent4 2" xfId="77" xr:uid="{00000000-0005-0000-0000-0000AB000000}"/>
    <cellStyle name="20% - Accent4 2 2" xfId="455" xr:uid="{00000000-0005-0000-0000-0000AC000000}"/>
    <cellStyle name="20% - Accent4 20" xfId="373" xr:uid="{00000000-0005-0000-0000-0000AD000000}"/>
    <cellStyle name="20% - Accent4 20 2" xfId="720" xr:uid="{00000000-0005-0000-0000-0000AE000000}"/>
    <cellStyle name="20% - Accent4 21" xfId="384" xr:uid="{00000000-0005-0000-0000-0000AF000000}"/>
    <cellStyle name="20% - Accent4 21 2" xfId="731" xr:uid="{00000000-0005-0000-0000-0000B0000000}"/>
    <cellStyle name="20% - Accent4 22" xfId="396" xr:uid="{00000000-0005-0000-0000-0000B1000000}"/>
    <cellStyle name="20% - Accent4 22 2" xfId="743" xr:uid="{00000000-0005-0000-0000-0000B2000000}"/>
    <cellStyle name="20% - Accent4 23" xfId="405" xr:uid="{00000000-0005-0000-0000-0000B3000000}"/>
    <cellStyle name="20% - Accent4 23 2" xfId="752" xr:uid="{00000000-0005-0000-0000-0000B4000000}"/>
    <cellStyle name="20% - Accent4 24" xfId="766" xr:uid="{00000000-0005-0000-0000-0000B5000000}"/>
    <cellStyle name="20% - Accent4 25" xfId="780" xr:uid="{00000000-0005-0000-0000-0000B6000000}"/>
    <cellStyle name="20% - Accent4 26" xfId="794" xr:uid="{00000000-0005-0000-0000-0000B7000000}"/>
    <cellStyle name="20% - Accent4 27" xfId="418" xr:uid="{00000000-0005-0000-0000-0000B8000000}"/>
    <cellStyle name="20% - Accent4 28" xfId="808" xr:uid="{00000000-0005-0000-0000-0000B9000000}"/>
    <cellStyle name="20% - Accent4 3" xfId="99" xr:uid="{00000000-0005-0000-0000-0000BA000000}"/>
    <cellStyle name="20% - Accent4 3 2" xfId="477" xr:uid="{00000000-0005-0000-0000-0000BB000000}"/>
    <cellStyle name="20% - Accent4 4" xfId="111" xr:uid="{00000000-0005-0000-0000-0000BC000000}"/>
    <cellStyle name="20% - Accent4 4 2" xfId="489" xr:uid="{00000000-0005-0000-0000-0000BD000000}"/>
    <cellStyle name="20% - Accent4 5" xfId="121" xr:uid="{00000000-0005-0000-0000-0000BE000000}"/>
    <cellStyle name="20% - Accent4 5 2" xfId="499" xr:uid="{00000000-0005-0000-0000-0000BF000000}"/>
    <cellStyle name="20% - Accent4 6" xfId="136" xr:uid="{00000000-0005-0000-0000-0000C0000000}"/>
    <cellStyle name="20% - Accent4 6 2" xfId="513" xr:uid="{00000000-0005-0000-0000-0000C1000000}"/>
    <cellStyle name="20% - Accent4 7" xfId="184" xr:uid="{00000000-0005-0000-0000-0000C2000000}"/>
    <cellStyle name="20% - Accent4 7 2" xfId="539" xr:uid="{00000000-0005-0000-0000-0000C3000000}"/>
    <cellStyle name="20% - Accent4 8" xfId="198" xr:uid="{00000000-0005-0000-0000-0000C4000000}"/>
    <cellStyle name="20% - Accent4 8 2" xfId="553" xr:uid="{00000000-0005-0000-0000-0000C5000000}"/>
    <cellStyle name="20% - Accent4 9" xfId="210" xr:uid="{00000000-0005-0000-0000-0000C6000000}"/>
    <cellStyle name="20% - Accent4 9 2" xfId="565" xr:uid="{00000000-0005-0000-0000-0000C7000000}"/>
    <cellStyle name="20% - Accent5" xfId="39" builtinId="46" customBuiltin="1"/>
    <cellStyle name="20% - Accent5 10" xfId="228" xr:uid="{00000000-0005-0000-0000-0000C9000000}"/>
    <cellStyle name="20% - Accent5 10 2" xfId="583" xr:uid="{00000000-0005-0000-0000-0000CA000000}"/>
    <cellStyle name="20% - Accent5 11" xfId="239" xr:uid="{00000000-0005-0000-0000-0000CB000000}"/>
    <cellStyle name="20% - Accent5 11 2" xfId="594" xr:uid="{00000000-0005-0000-0000-0000CC000000}"/>
    <cellStyle name="20% - Accent5 12" xfId="256" xr:uid="{00000000-0005-0000-0000-0000CD000000}"/>
    <cellStyle name="20% - Accent5 12 2" xfId="611" xr:uid="{00000000-0005-0000-0000-0000CE000000}"/>
    <cellStyle name="20% - Accent5 13" xfId="268" xr:uid="{00000000-0005-0000-0000-0000CF000000}"/>
    <cellStyle name="20% - Accent5 13 2" xfId="623" xr:uid="{00000000-0005-0000-0000-0000D0000000}"/>
    <cellStyle name="20% - Accent5 14" xfId="278" xr:uid="{00000000-0005-0000-0000-0000D1000000}"/>
    <cellStyle name="20% - Accent5 14 2" xfId="633" xr:uid="{00000000-0005-0000-0000-0000D2000000}"/>
    <cellStyle name="20% - Accent5 15" xfId="288" xr:uid="{00000000-0005-0000-0000-0000D3000000}"/>
    <cellStyle name="20% - Accent5 15 2" xfId="643" xr:uid="{00000000-0005-0000-0000-0000D4000000}"/>
    <cellStyle name="20% - Accent5 16" xfId="296" xr:uid="{00000000-0005-0000-0000-0000D5000000}"/>
    <cellStyle name="20% - Accent5 16 2" xfId="651" xr:uid="{00000000-0005-0000-0000-0000D6000000}"/>
    <cellStyle name="20% - Accent5 17" xfId="311" xr:uid="{00000000-0005-0000-0000-0000D7000000}"/>
    <cellStyle name="20% - Accent5 17 2" xfId="666" xr:uid="{00000000-0005-0000-0000-0000D8000000}"/>
    <cellStyle name="20% - Accent5 18" xfId="351" xr:uid="{00000000-0005-0000-0000-0000D9000000}"/>
    <cellStyle name="20% - Accent5 18 2" xfId="698" xr:uid="{00000000-0005-0000-0000-0000DA000000}"/>
    <cellStyle name="20% - Accent5 19" xfId="365" xr:uid="{00000000-0005-0000-0000-0000DB000000}"/>
    <cellStyle name="20% - Accent5 19 2" xfId="712" xr:uid="{00000000-0005-0000-0000-0000DC000000}"/>
    <cellStyle name="20% - Accent5 2" xfId="79" xr:uid="{00000000-0005-0000-0000-0000DD000000}"/>
    <cellStyle name="20% - Accent5 2 2" xfId="457" xr:uid="{00000000-0005-0000-0000-0000DE000000}"/>
    <cellStyle name="20% - Accent5 20" xfId="376" xr:uid="{00000000-0005-0000-0000-0000DF000000}"/>
    <cellStyle name="20% - Accent5 20 2" xfId="723" xr:uid="{00000000-0005-0000-0000-0000E0000000}"/>
    <cellStyle name="20% - Accent5 21" xfId="387" xr:uid="{00000000-0005-0000-0000-0000E1000000}"/>
    <cellStyle name="20% - Accent5 21 2" xfId="734" xr:uid="{00000000-0005-0000-0000-0000E2000000}"/>
    <cellStyle name="20% - Accent5 22" xfId="399" xr:uid="{00000000-0005-0000-0000-0000E3000000}"/>
    <cellStyle name="20% - Accent5 22 2" xfId="746" xr:uid="{00000000-0005-0000-0000-0000E4000000}"/>
    <cellStyle name="20% - Accent5 23" xfId="407" xr:uid="{00000000-0005-0000-0000-0000E5000000}"/>
    <cellStyle name="20% - Accent5 23 2" xfId="754" xr:uid="{00000000-0005-0000-0000-0000E6000000}"/>
    <cellStyle name="20% - Accent5 24" xfId="768" xr:uid="{00000000-0005-0000-0000-0000E7000000}"/>
    <cellStyle name="20% - Accent5 25" xfId="782" xr:uid="{00000000-0005-0000-0000-0000E8000000}"/>
    <cellStyle name="20% - Accent5 26" xfId="796" xr:uid="{00000000-0005-0000-0000-0000E9000000}"/>
    <cellStyle name="20% - Accent5 27" xfId="420" xr:uid="{00000000-0005-0000-0000-0000EA000000}"/>
    <cellStyle name="20% - Accent5 28" xfId="810" xr:uid="{00000000-0005-0000-0000-0000EB000000}"/>
    <cellStyle name="20% - Accent5 3" xfId="102" xr:uid="{00000000-0005-0000-0000-0000EC000000}"/>
    <cellStyle name="20% - Accent5 3 2" xfId="480" xr:uid="{00000000-0005-0000-0000-0000ED000000}"/>
    <cellStyle name="20% - Accent5 4" xfId="114" xr:uid="{00000000-0005-0000-0000-0000EE000000}"/>
    <cellStyle name="20% - Accent5 4 2" xfId="492" xr:uid="{00000000-0005-0000-0000-0000EF000000}"/>
    <cellStyle name="20% - Accent5 5" xfId="123" xr:uid="{00000000-0005-0000-0000-0000F0000000}"/>
    <cellStyle name="20% - Accent5 5 2" xfId="501" xr:uid="{00000000-0005-0000-0000-0000F1000000}"/>
    <cellStyle name="20% - Accent5 6" xfId="138" xr:uid="{00000000-0005-0000-0000-0000F2000000}"/>
    <cellStyle name="20% - Accent5 6 2" xfId="515" xr:uid="{00000000-0005-0000-0000-0000F3000000}"/>
    <cellStyle name="20% - Accent5 7" xfId="187" xr:uid="{00000000-0005-0000-0000-0000F4000000}"/>
    <cellStyle name="20% - Accent5 7 2" xfId="542" xr:uid="{00000000-0005-0000-0000-0000F5000000}"/>
    <cellStyle name="20% - Accent5 8" xfId="201" xr:uid="{00000000-0005-0000-0000-0000F6000000}"/>
    <cellStyle name="20% - Accent5 8 2" xfId="556" xr:uid="{00000000-0005-0000-0000-0000F7000000}"/>
    <cellStyle name="20% - Accent5 9" xfId="214" xr:uid="{00000000-0005-0000-0000-0000F8000000}"/>
    <cellStyle name="20% - Accent5 9 2" xfId="569" xr:uid="{00000000-0005-0000-0000-0000F9000000}"/>
    <cellStyle name="20% - Accent6" xfId="43" builtinId="50" customBuiltin="1"/>
    <cellStyle name="20% - Accent6 10" xfId="231" xr:uid="{00000000-0005-0000-0000-0000FB000000}"/>
    <cellStyle name="20% - Accent6 10 2" xfId="586" xr:uid="{00000000-0005-0000-0000-0000FC000000}"/>
    <cellStyle name="20% - Accent6 11" xfId="243" xr:uid="{00000000-0005-0000-0000-0000FD000000}"/>
    <cellStyle name="20% - Accent6 11 2" xfId="598" xr:uid="{00000000-0005-0000-0000-0000FE000000}"/>
    <cellStyle name="20% - Accent6 12" xfId="259" xr:uid="{00000000-0005-0000-0000-0000FF000000}"/>
    <cellStyle name="20% - Accent6 12 2" xfId="614" xr:uid="{00000000-0005-0000-0000-000000010000}"/>
    <cellStyle name="20% - Accent6 13" xfId="271" xr:uid="{00000000-0005-0000-0000-000001010000}"/>
    <cellStyle name="20% - Accent6 13 2" xfId="626" xr:uid="{00000000-0005-0000-0000-000002010000}"/>
    <cellStyle name="20% - Accent6 14" xfId="281" xr:uid="{00000000-0005-0000-0000-000003010000}"/>
    <cellStyle name="20% - Accent6 14 2" xfId="636" xr:uid="{00000000-0005-0000-0000-000004010000}"/>
    <cellStyle name="20% - Accent6 15" xfId="291" xr:uid="{00000000-0005-0000-0000-000005010000}"/>
    <cellStyle name="20% - Accent6 15 2" xfId="646" xr:uid="{00000000-0005-0000-0000-000006010000}"/>
    <cellStyle name="20% - Accent6 16" xfId="298" xr:uid="{00000000-0005-0000-0000-000007010000}"/>
    <cellStyle name="20% - Accent6 16 2" xfId="653" xr:uid="{00000000-0005-0000-0000-000008010000}"/>
    <cellStyle name="20% - Accent6 17" xfId="313" xr:uid="{00000000-0005-0000-0000-000009010000}"/>
    <cellStyle name="20% - Accent6 17 2" xfId="668" xr:uid="{00000000-0005-0000-0000-00000A010000}"/>
    <cellStyle name="20% - Accent6 18" xfId="355" xr:uid="{00000000-0005-0000-0000-00000B010000}"/>
    <cellStyle name="20% - Accent6 18 2" xfId="702" xr:uid="{00000000-0005-0000-0000-00000C010000}"/>
    <cellStyle name="20% - Accent6 19" xfId="368" xr:uid="{00000000-0005-0000-0000-00000D010000}"/>
    <cellStyle name="20% - Accent6 19 2" xfId="715" xr:uid="{00000000-0005-0000-0000-00000E010000}"/>
    <cellStyle name="20% - Accent6 2" xfId="81" xr:uid="{00000000-0005-0000-0000-00000F010000}"/>
    <cellStyle name="20% - Accent6 2 2" xfId="459" xr:uid="{00000000-0005-0000-0000-000010010000}"/>
    <cellStyle name="20% - Accent6 20" xfId="379" xr:uid="{00000000-0005-0000-0000-000011010000}"/>
    <cellStyle name="20% - Accent6 20 2" xfId="726" xr:uid="{00000000-0005-0000-0000-000012010000}"/>
    <cellStyle name="20% - Accent6 21" xfId="390" xr:uid="{00000000-0005-0000-0000-000013010000}"/>
    <cellStyle name="20% - Accent6 21 2" xfId="737" xr:uid="{00000000-0005-0000-0000-000014010000}"/>
    <cellStyle name="20% - Accent6 22" xfId="402" xr:uid="{00000000-0005-0000-0000-000015010000}"/>
    <cellStyle name="20% - Accent6 22 2" xfId="749" xr:uid="{00000000-0005-0000-0000-000016010000}"/>
    <cellStyle name="20% - Accent6 23" xfId="409" xr:uid="{00000000-0005-0000-0000-000017010000}"/>
    <cellStyle name="20% - Accent6 23 2" xfId="756" xr:uid="{00000000-0005-0000-0000-000018010000}"/>
    <cellStyle name="20% - Accent6 24" xfId="770" xr:uid="{00000000-0005-0000-0000-000019010000}"/>
    <cellStyle name="20% - Accent6 25" xfId="784" xr:uid="{00000000-0005-0000-0000-00001A010000}"/>
    <cellStyle name="20% - Accent6 26" xfId="798" xr:uid="{00000000-0005-0000-0000-00001B010000}"/>
    <cellStyle name="20% - Accent6 27" xfId="422" xr:uid="{00000000-0005-0000-0000-00001C010000}"/>
    <cellStyle name="20% - Accent6 28" xfId="812" xr:uid="{00000000-0005-0000-0000-00001D010000}"/>
    <cellStyle name="20% - Accent6 3" xfId="106" xr:uid="{00000000-0005-0000-0000-00001E010000}"/>
    <cellStyle name="20% - Accent6 3 2" xfId="484" xr:uid="{00000000-0005-0000-0000-00001F010000}"/>
    <cellStyle name="20% - Accent6 4" xfId="117" xr:uid="{00000000-0005-0000-0000-000020010000}"/>
    <cellStyle name="20% - Accent6 4 2" xfId="495" xr:uid="{00000000-0005-0000-0000-000021010000}"/>
    <cellStyle name="20% - Accent6 5" xfId="125" xr:uid="{00000000-0005-0000-0000-000022010000}"/>
    <cellStyle name="20% - Accent6 5 2" xfId="503" xr:uid="{00000000-0005-0000-0000-000023010000}"/>
    <cellStyle name="20% - Accent6 6" xfId="141" xr:uid="{00000000-0005-0000-0000-000024010000}"/>
    <cellStyle name="20% - Accent6 6 2" xfId="517" xr:uid="{00000000-0005-0000-0000-000025010000}"/>
    <cellStyle name="20% - Accent6 7" xfId="191" xr:uid="{00000000-0005-0000-0000-000026010000}"/>
    <cellStyle name="20% - Accent6 7 2" xfId="546" xr:uid="{00000000-0005-0000-0000-000027010000}"/>
    <cellStyle name="20% - Accent6 8" xfId="205" xr:uid="{00000000-0005-0000-0000-000028010000}"/>
    <cellStyle name="20% - Accent6 8 2" xfId="560" xr:uid="{00000000-0005-0000-0000-000029010000}"/>
    <cellStyle name="20% - Accent6 9" xfId="218" xr:uid="{00000000-0005-0000-0000-00002A010000}"/>
    <cellStyle name="20% - Accent6 9 2" xfId="573" xr:uid="{00000000-0005-0000-0000-00002B010000}"/>
    <cellStyle name="40% - Accent1" xfId="24" builtinId="31" customBuiltin="1"/>
    <cellStyle name="40% - Accent1 10" xfId="220" xr:uid="{00000000-0005-0000-0000-00002D010000}"/>
    <cellStyle name="40% - Accent1 10 2" xfId="575" xr:uid="{00000000-0005-0000-0000-00002E010000}"/>
    <cellStyle name="40% - Accent1 11" xfId="212" xr:uid="{00000000-0005-0000-0000-00002F010000}"/>
    <cellStyle name="40% - Accent1 11 2" xfId="567" xr:uid="{00000000-0005-0000-0000-000030010000}"/>
    <cellStyle name="40% - Accent1 12" xfId="238" xr:uid="{00000000-0005-0000-0000-000031010000}"/>
    <cellStyle name="40% - Accent1 12 2" xfId="593" xr:uid="{00000000-0005-0000-0000-000032010000}"/>
    <cellStyle name="40% - Accent1 13" xfId="224" xr:uid="{00000000-0005-0000-0000-000033010000}"/>
    <cellStyle name="40% - Accent1 13 2" xfId="579" xr:uid="{00000000-0005-0000-0000-000034010000}"/>
    <cellStyle name="40% - Accent1 14" xfId="261" xr:uid="{00000000-0005-0000-0000-000035010000}"/>
    <cellStyle name="40% - Accent1 14 2" xfId="616" xr:uid="{00000000-0005-0000-0000-000036010000}"/>
    <cellStyle name="40% - Accent1 15" xfId="273" xr:uid="{00000000-0005-0000-0000-000037010000}"/>
    <cellStyle name="40% - Accent1 15 2" xfId="628" xr:uid="{00000000-0005-0000-0000-000038010000}"/>
    <cellStyle name="40% - Accent1 16" xfId="283" xr:uid="{00000000-0005-0000-0000-000039010000}"/>
    <cellStyle name="40% - Accent1 16 2" xfId="638" xr:uid="{00000000-0005-0000-0000-00003A010000}"/>
    <cellStyle name="40% - Accent1 17" xfId="304" xr:uid="{00000000-0005-0000-0000-00003B010000}"/>
    <cellStyle name="40% - Accent1 17 2" xfId="659" xr:uid="{00000000-0005-0000-0000-00003C010000}"/>
    <cellStyle name="40% - Accent1 18" xfId="338" xr:uid="{00000000-0005-0000-0000-00003D010000}"/>
    <cellStyle name="40% - Accent1 18 2" xfId="685" xr:uid="{00000000-0005-0000-0000-00003E010000}"/>
    <cellStyle name="40% - Accent1 19" xfId="336" xr:uid="{00000000-0005-0000-0000-00003F010000}"/>
    <cellStyle name="40% - Accent1 19 2" xfId="683" xr:uid="{00000000-0005-0000-0000-000040010000}"/>
    <cellStyle name="40% - Accent1 2" xfId="72" xr:uid="{00000000-0005-0000-0000-000041010000}"/>
    <cellStyle name="40% - Accent1 2 2" xfId="450" xr:uid="{00000000-0005-0000-0000-000042010000}"/>
    <cellStyle name="40% - Accent1 20" xfId="353" xr:uid="{00000000-0005-0000-0000-000043010000}"/>
    <cellStyle name="40% - Accent1 20 2" xfId="700" xr:uid="{00000000-0005-0000-0000-000044010000}"/>
    <cellStyle name="40% - Accent1 21" xfId="370" xr:uid="{00000000-0005-0000-0000-000045010000}"/>
    <cellStyle name="40% - Accent1 21 2" xfId="717" xr:uid="{00000000-0005-0000-0000-000046010000}"/>
    <cellStyle name="40% - Accent1 22" xfId="386" xr:uid="{00000000-0005-0000-0000-000047010000}"/>
    <cellStyle name="40% - Accent1 22 2" xfId="733" xr:uid="{00000000-0005-0000-0000-000048010000}"/>
    <cellStyle name="40% - Accent1 23" xfId="372" xr:uid="{00000000-0005-0000-0000-000049010000}"/>
    <cellStyle name="40% - Accent1 23 2" xfId="719" xr:uid="{00000000-0005-0000-0000-00004A010000}"/>
    <cellStyle name="40% - Accent1 24" xfId="761" xr:uid="{00000000-0005-0000-0000-00004B010000}"/>
    <cellStyle name="40% - Accent1 25" xfId="775" xr:uid="{00000000-0005-0000-0000-00004C010000}"/>
    <cellStyle name="40% - Accent1 26" xfId="789" xr:uid="{00000000-0005-0000-0000-00004D010000}"/>
    <cellStyle name="40% - Accent1 27" xfId="413" xr:uid="{00000000-0005-0000-0000-00004E010000}"/>
    <cellStyle name="40% - Accent1 28" xfId="803" xr:uid="{00000000-0005-0000-0000-00004F010000}"/>
    <cellStyle name="40% - Accent1 3" xfId="90" xr:uid="{00000000-0005-0000-0000-000050010000}"/>
    <cellStyle name="40% - Accent1 3 2" xfId="468" xr:uid="{00000000-0005-0000-0000-000051010000}"/>
    <cellStyle name="40% - Accent1 4" xfId="88" xr:uid="{00000000-0005-0000-0000-000052010000}"/>
    <cellStyle name="40% - Accent1 4 2" xfId="466" xr:uid="{00000000-0005-0000-0000-000053010000}"/>
    <cellStyle name="40% - Accent1 5" xfId="94" xr:uid="{00000000-0005-0000-0000-000054010000}"/>
    <cellStyle name="40% - Accent1 5 2" xfId="472" xr:uid="{00000000-0005-0000-0000-000055010000}"/>
    <cellStyle name="40% - Accent1 6" xfId="131" xr:uid="{00000000-0005-0000-0000-000056010000}"/>
    <cellStyle name="40% - Accent1 6 2" xfId="508" xr:uid="{00000000-0005-0000-0000-000057010000}"/>
    <cellStyle name="40% - Accent1 7" xfId="174" xr:uid="{00000000-0005-0000-0000-000058010000}"/>
    <cellStyle name="40% - Accent1 7 2" xfId="529" xr:uid="{00000000-0005-0000-0000-000059010000}"/>
    <cellStyle name="40% - Accent1 8" xfId="172" xr:uid="{00000000-0005-0000-0000-00005A010000}"/>
    <cellStyle name="40% - Accent1 8 2" xfId="527" xr:uid="{00000000-0005-0000-0000-00005B010000}"/>
    <cellStyle name="40% - Accent1 9" xfId="189" xr:uid="{00000000-0005-0000-0000-00005C010000}"/>
    <cellStyle name="40% - Accent1 9 2" xfId="544" xr:uid="{00000000-0005-0000-0000-00005D010000}"/>
    <cellStyle name="40% - Accent2" xfId="28" builtinId="35" customBuiltin="1"/>
    <cellStyle name="40% - Accent2 10" xfId="196" xr:uid="{00000000-0005-0000-0000-00005F010000}"/>
    <cellStyle name="40% - Accent2 10 2" xfId="551" xr:uid="{00000000-0005-0000-0000-000060010000}"/>
    <cellStyle name="40% - Accent2 11" xfId="227" xr:uid="{00000000-0005-0000-0000-000061010000}"/>
    <cellStyle name="40% - Accent2 11 2" xfId="582" xr:uid="{00000000-0005-0000-0000-000062010000}"/>
    <cellStyle name="40% - Accent2 12" xfId="246" xr:uid="{00000000-0005-0000-0000-000063010000}"/>
    <cellStyle name="40% - Accent2 12 2" xfId="601" xr:uid="{00000000-0005-0000-0000-000064010000}"/>
    <cellStyle name="40% - Accent2 13" xfId="255" xr:uid="{00000000-0005-0000-0000-000065010000}"/>
    <cellStyle name="40% - Accent2 13 2" xfId="610" xr:uid="{00000000-0005-0000-0000-000066010000}"/>
    <cellStyle name="40% - Accent2 14" xfId="267" xr:uid="{00000000-0005-0000-0000-000067010000}"/>
    <cellStyle name="40% - Accent2 14 2" xfId="622" xr:uid="{00000000-0005-0000-0000-000068010000}"/>
    <cellStyle name="40% - Accent2 15" xfId="277" xr:uid="{00000000-0005-0000-0000-000069010000}"/>
    <cellStyle name="40% - Accent2 15 2" xfId="632" xr:uid="{00000000-0005-0000-0000-00006A010000}"/>
    <cellStyle name="40% - Accent2 16" xfId="287" xr:uid="{00000000-0005-0000-0000-00006B010000}"/>
    <cellStyle name="40% - Accent2 16 2" xfId="642" xr:uid="{00000000-0005-0000-0000-00006C010000}"/>
    <cellStyle name="40% - Accent2 17" xfId="306" xr:uid="{00000000-0005-0000-0000-00006D010000}"/>
    <cellStyle name="40% - Accent2 17 2" xfId="661" xr:uid="{00000000-0005-0000-0000-00006E010000}"/>
    <cellStyle name="40% - Accent2 18" xfId="342" xr:uid="{00000000-0005-0000-0000-00006F010000}"/>
    <cellStyle name="40% - Accent2 18 2" xfId="689" xr:uid="{00000000-0005-0000-0000-000070010000}"/>
    <cellStyle name="40% - Accent2 19" xfId="347" xr:uid="{00000000-0005-0000-0000-000071010000}"/>
    <cellStyle name="40% - Accent2 19 2" xfId="694" xr:uid="{00000000-0005-0000-0000-000072010000}"/>
    <cellStyle name="40% - Accent2 2" xfId="74" xr:uid="{00000000-0005-0000-0000-000073010000}"/>
    <cellStyle name="40% - Accent2 2 2" xfId="452" xr:uid="{00000000-0005-0000-0000-000074010000}"/>
    <cellStyle name="40% - Accent2 20" xfId="364" xr:uid="{00000000-0005-0000-0000-000075010000}"/>
    <cellStyle name="40% - Accent2 20 2" xfId="711" xr:uid="{00000000-0005-0000-0000-000076010000}"/>
    <cellStyle name="40% - Accent2 21" xfId="375" xr:uid="{00000000-0005-0000-0000-000077010000}"/>
    <cellStyle name="40% - Accent2 21 2" xfId="722" xr:uid="{00000000-0005-0000-0000-000078010000}"/>
    <cellStyle name="40% - Accent2 22" xfId="392" xr:uid="{00000000-0005-0000-0000-000079010000}"/>
    <cellStyle name="40% - Accent2 22 2" xfId="739" xr:uid="{00000000-0005-0000-0000-00007A010000}"/>
    <cellStyle name="40% - Accent2 23" xfId="398" xr:uid="{00000000-0005-0000-0000-00007B010000}"/>
    <cellStyle name="40% - Accent2 23 2" xfId="745" xr:uid="{00000000-0005-0000-0000-00007C010000}"/>
    <cellStyle name="40% - Accent2 24" xfId="763" xr:uid="{00000000-0005-0000-0000-00007D010000}"/>
    <cellStyle name="40% - Accent2 25" xfId="777" xr:uid="{00000000-0005-0000-0000-00007E010000}"/>
    <cellStyle name="40% - Accent2 26" xfId="791" xr:uid="{00000000-0005-0000-0000-00007F010000}"/>
    <cellStyle name="40% - Accent2 27" xfId="415" xr:uid="{00000000-0005-0000-0000-000080010000}"/>
    <cellStyle name="40% - Accent2 28" xfId="805" xr:uid="{00000000-0005-0000-0000-000081010000}"/>
    <cellStyle name="40% - Accent2 3" xfId="93" xr:uid="{00000000-0005-0000-0000-000082010000}"/>
    <cellStyle name="40% - Accent2 3 2" xfId="471" xr:uid="{00000000-0005-0000-0000-000083010000}"/>
    <cellStyle name="40% - Accent2 4" xfId="97" xr:uid="{00000000-0005-0000-0000-000084010000}"/>
    <cellStyle name="40% - Accent2 4 2" xfId="475" xr:uid="{00000000-0005-0000-0000-000085010000}"/>
    <cellStyle name="40% - Accent2 5" xfId="110" xr:uid="{00000000-0005-0000-0000-000086010000}"/>
    <cellStyle name="40% - Accent2 5 2" xfId="488" xr:uid="{00000000-0005-0000-0000-000087010000}"/>
    <cellStyle name="40% - Accent2 6" xfId="133" xr:uid="{00000000-0005-0000-0000-000088010000}"/>
    <cellStyle name="40% - Accent2 6 2" xfId="510" xr:uid="{00000000-0005-0000-0000-000089010000}"/>
    <cellStyle name="40% - Accent2 7" xfId="178" xr:uid="{00000000-0005-0000-0000-00008A010000}"/>
    <cellStyle name="40% - Accent2 7 2" xfId="533" xr:uid="{00000000-0005-0000-0000-00008B010000}"/>
    <cellStyle name="40% - Accent2 8" xfId="182" xr:uid="{00000000-0005-0000-0000-00008C010000}"/>
    <cellStyle name="40% - Accent2 8 2" xfId="537" xr:uid="{00000000-0005-0000-0000-00008D010000}"/>
    <cellStyle name="40% - Accent2 9" xfId="200" xr:uid="{00000000-0005-0000-0000-00008E010000}"/>
    <cellStyle name="40% - Accent2 9 2" xfId="555" xr:uid="{00000000-0005-0000-0000-00008F010000}"/>
    <cellStyle name="40% - Accent3" xfId="32" builtinId="39" customBuiltin="1"/>
    <cellStyle name="40% - Accent3 10" xfId="223" xr:uid="{00000000-0005-0000-0000-000091010000}"/>
    <cellStyle name="40% - Accent3 10 2" xfId="578" xr:uid="{00000000-0005-0000-0000-000092010000}"/>
    <cellStyle name="40% - Accent3 11" xfId="234" xr:uid="{00000000-0005-0000-0000-000093010000}"/>
    <cellStyle name="40% - Accent3 11 2" xfId="589" xr:uid="{00000000-0005-0000-0000-000094010000}"/>
    <cellStyle name="40% - Accent3 12" xfId="250" xr:uid="{00000000-0005-0000-0000-000095010000}"/>
    <cellStyle name="40% - Accent3 12 2" xfId="605" xr:uid="{00000000-0005-0000-0000-000096010000}"/>
    <cellStyle name="40% - Accent3 13" xfId="262" xr:uid="{00000000-0005-0000-0000-000097010000}"/>
    <cellStyle name="40% - Accent3 13 2" xfId="617" xr:uid="{00000000-0005-0000-0000-000098010000}"/>
    <cellStyle name="40% - Accent3 14" xfId="274" xr:uid="{00000000-0005-0000-0000-000099010000}"/>
    <cellStyle name="40% - Accent3 14 2" xfId="629" xr:uid="{00000000-0005-0000-0000-00009A010000}"/>
    <cellStyle name="40% - Accent3 15" xfId="284" xr:uid="{00000000-0005-0000-0000-00009B010000}"/>
    <cellStyle name="40% - Accent3 15 2" xfId="639" xr:uid="{00000000-0005-0000-0000-00009C010000}"/>
    <cellStyle name="40% - Accent3 16" xfId="293" xr:uid="{00000000-0005-0000-0000-00009D010000}"/>
    <cellStyle name="40% - Accent3 16 2" xfId="648" xr:uid="{00000000-0005-0000-0000-00009E010000}"/>
    <cellStyle name="40% - Accent3 17" xfId="308" xr:uid="{00000000-0005-0000-0000-00009F010000}"/>
    <cellStyle name="40% - Accent3 17 2" xfId="663" xr:uid="{00000000-0005-0000-0000-0000A0010000}"/>
    <cellStyle name="40% - Accent3 18" xfId="346" xr:uid="{00000000-0005-0000-0000-0000A1010000}"/>
    <cellStyle name="40% - Accent3 18 2" xfId="693" xr:uid="{00000000-0005-0000-0000-0000A2010000}"/>
    <cellStyle name="40% - Accent3 19" xfId="359" xr:uid="{00000000-0005-0000-0000-0000A3010000}"/>
    <cellStyle name="40% - Accent3 19 2" xfId="706" xr:uid="{00000000-0005-0000-0000-0000A4010000}"/>
    <cellStyle name="40% - Accent3 2" xfId="76" xr:uid="{00000000-0005-0000-0000-0000A5010000}"/>
    <cellStyle name="40% - Accent3 2 2" xfId="454" xr:uid="{00000000-0005-0000-0000-0000A6010000}"/>
    <cellStyle name="40% - Accent3 20" xfId="371" xr:uid="{00000000-0005-0000-0000-0000A7010000}"/>
    <cellStyle name="40% - Accent3 20 2" xfId="718" xr:uid="{00000000-0005-0000-0000-0000A8010000}"/>
    <cellStyle name="40% - Accent3 21" xfId="381" xr:uid="{00000000-0005-0000-0000-0000A9010000}"/>
    <cellStyle name="40% - Accent3 21 2" xfId="728" xr:uid="{00000000-0005-0000-0000-0000AA010000}"/>
    <cellStyle name="40% - Accent3 22" xfId="395" xr:uid="{00000000-0005-0000-0000-0000AB010000}"/>
    <cellStyle name="40% - Accent3 22 2" xfId="742" xr:uid="{00000000-0005-0000-0000-0000AC010000}"/>
    <cellStyle name="40% - Accent3 23" xfId="404" xr:uid="{00000000-0005-0000-0000-0000AD010000}"/>
    <cellStyle name="40% - Accent3 23 2" xfId="751" xr:uid="{00000000-0005-0000-0000-0000AE010000}"/>
    <cellStyle name="40% - Accent3 24" xfId="765" xr:uid="{00000000-0005-0000-0000-0000AF010000}"/>
    <cellStyle name="40% - Accent3 25" xfId="779" xr:uid="{00000000-0005-0000-0000-0000B0010000}"/>
    <cellStyle name="40% - Accent3 26" xfId="793" xr:uid="{00000000-0005-0000-0000-0000B1010000}"/>
    <cellStyle name="40% - Accent3 27" xfId="417" xr:uid="{00000000-0005-0000-0000-0000B2010000}"/>
    <cellStyle name="40% - Accent3 28" xfId="807" xr:uid="{00000000-0005-0000-0000-0000B3010000}"/>
    <cellStyle name="40% - Accent3 3" xfId="96" xr:uid="{00000000-0005-0000-0000-0000B4010000}"/>
    <cellStyle name="40% - Accent3 3 2" xfId="474" xr:uid="{00000000-0005-0000-0000-0000B5010000}"/>
    <cellStyle name="40% - Accent3 4" xfId="109" xr:uid="{00000000-0005-0000-0000-0000B6010000}"/>
    <cellStyle name="40% - Accent3 4 2" xfId="487" xr:uid="{00000000-0005-0000-0000-0000B7010000}"/>
    <cellStyle name="40% - Accent3 5" xfId="120" xr:uid="{00000000-0005-0000-0000-0000B8010000}"/>
    <cellStyle name="40% - Accent3 5 2" xfId="498" xr:uid="{00000000-0005-0000-0000-0000B9010000}"/>
    <cellStyle name="40% - Accent3 6" xfId="135" xr:uid="{00000000-0005-0000-0000-0000BA010000}"/>
    <cellStyle name="40% - Accent3 6 2" xfId="512" xr:uid="{00000000-0005-0000-0000-0000BB010000}"/>
    <cellStyle name="40% - Accent3 7" xfId="181" xr:uid="{00000000-0005-0000-0000-0000BC010000}"/>
    <cellStyle name="40% - Accent3 7 2" xfId="536" xr:uid="{00000000-0005-0000-0000-0000BD010000}"/>
    <cellStyle name="40% - Accent3 8" xfId="195" xr:uid="{00000000-0005-0000-0000-0000BE010000}"/>
    <cellStyle name="40% - Accent3 8 2" xfId="550" xr:uid="{00000000-0005-0000-0000-0000BF010000}"/>
    <cellStyle name="40% - Accent3 9" xfId="208" xr:uid="{00000000-0005-0000-0000-0000C0010000}"/>
    <cellStyle name="40% - Accent3 9 2" xfId="563" xr:uid="{00000000-0005-0000-0000-0000C1010000}"/>
    <cellStyle name="40% - Accent4" xfId="36" builtinId="43" customBuiltin="1"/>
    <cellStyle name="40% - Accent4 10" xfId="226" xr:uid="{00000000-0005-0000-0000-0000C3010000}"/>
    <cellStyle name="40% - Accent4 10 2" xfId="581" xr:uid="{00000000-0005-0000-0000-0000C4010000}"/>
    <cellStyle name="40% - Accent4 11" xfId="237" xr:uid="{00000000-0005-0000-0000-0000C5010000}"/>
    <cellStyle name="40% - Accent4 11 2" xfId="592" xr:uid="{00000000-0005-0000-0000-0000C6010000}"/>
    <cellStyle name="40% - Accent4 12" xfId="254" xr:uid="{00000000-0005-0000-0000-0000C7010000}"/>
    <cellStyle name="40% - Accent4 12 2" xfId="609" xr:uid="{00000000-0005-0000-0000-0000C8010000}"/>
    <cellStyle name="40% - Accent4 13" xfId="266" xr:uid="{00000000-0005-0000-0000-0000C9010000}"/>
    <cellStyle name="40% - Accent4 13 2" xfId="621" xr:uid="{00000000-0005-0000-0000-0000CA010000}"/>
    <cellStyle name="40% - Accent4 14" xfId="276" xr:uid="{00000000-0005-0000-0000-0000CB010000}"/>
    <cellStyle name="40% - Accent4 14 2" xfId="631" xr:uid="{00000000-0005-0000-0000-0000CC010000}"/>
    <cellStyle name="40% - Accent4 15" xfId="286" xr:uid="{00000000-0005-0000-0000-0000CD010000}"/>
    <cellStyle name="40% - Accent4 15 2" xfId="641" xr:uid="{00000000-0005-0000-0000-0000CE010000}"/>
    <cellStyle name="40% - Accent4 16" xfId="295" xr:uid="{00000000-0005-0000-0000-0000CF010000}"/>
    <cellStyle name="40% - Accent4 16 2" xfId="650" xr:uid="{00000000-0005-0000-0000-0000D0010000}"/>
    <cellStyle name="40% - Accent4 17" xfId="310" xr:uid="{00000000-0005-0000-0000-0000D1010000}"/>
    <cellStyle name="40% - Accent4 17 2" xfId="665" xr:uid="{00000000-0005-0000-0000-0000D2010000}"/>
    <cellStyle name="40% - Accent4 18" xfId="349" xr:uid="{00000000-0005-0000-0000-0000D3010000}"/>
    <cellStyle name="40% - Accent4 18 2" xfId="696" xr:uid="{00000000-0005-0000-0000-0000D4010000}"/>
    <cellStyle name="40% - Accent4 19" xfId="363" xr:uid="{00000000-0005-0000-0000-0000D5010000}"/>
    <cellStyle name="40% - Accent4 19 2" xfId="710" xr:uid="{00000000-0005-0000-0000-0000D6010000}"/>
    <cellStyle name="40% - Accent4 2" xfId="78" xr:uid="{00000000-0005-0000-0000-0000D7010000}"/>
    <cellStyle name="40% - Accent4 2 2" xfId="456" xr:uid="{00000000-0005-0000-0000-0000D8010000}"/>
    <cellStyle name="40% - Accent4 20" xfId="374" xr:uid="{00000000-0005-0000-0000-0000D9010000}"/>
    <cellStyle name="40% - Accent4 20 2" xfId="721" xr:uid="{00000000-0005-0000-0000-0000DA010000}"/>
    <cellStyle name="40% - Accent4 21" xfId="385" xr:uid="{00000000-0005-0000-0000-0000DB010000}"/>
    <cellStyle name="40% - Accent4 21 2" xfId="732" xr:uid="{00000000-0005-0000-0000-0000DC010000}"/>
    <cellStyle name="40% - Accent4 22" xfId="397" xr:uid="{00000000-0005-0000-0000-0000DD010000}"/>
    <cellStyle name="40% - Accent4 22 2" xfId="744" xr:uid="{00000000-0005-0000-0000-0000DE010000}"/>
    <cellStyle name="40% - Accent4 23" xfId="406" xr:uid="{00000000-0005-0000-0000-0000DF010000}"/>
    <cellStyle name="40% - Accent4 23 2" xfId="753" xr:uid="{00000000-0005-0000-0000-0000E0010000}"/>
    <cellStyle name="40% - Accent4 24" xfId="767" xr:uid="{00000000-0005-0000-0000-0000E1010000}"/>
    <cellStyle name="40% - Accent4 25" xfId="781" xr:uid="{00000000-0005-0000-0000-0000E2010000}"/>
    <cellStyle name="40% - Accent4 26" xfId="795" xr:uid="{00000000-0005-0000-0000-0000E3010000}"/>
    <cellStyle name="40% - Accent4 27" xfId="419" xr:uid="{00000000-0005-0000-0000-0000E4010000}"/>
    <cellStyle name="40% - Accent4 28" xfId="809" xr:uid="{00000000-0005-0000-0000-0000E5010000}"/>
    <cellStyle name="40% - Accent4 3" xfId="100" xr:uid="{00000000-0005-0000-0000-0000E6010000}"/>
    <cellStyle name="40% - Accent4 3 2" xfId="478" xr:uid="{00000000-0005-0000-0000-0000E7010000}"/>
    <cellStyle name="40% - Accent4 4" xfId="112" xr:uid="{00000000-0005-0000-0000-0000E8010000}"/>
    <cellStyle name="40% - Accent4 4 2" xfId="490" xr:uid="{00000000-0005-0000-0000-0000E9010000}"/>
    <cellStyle name="40% - Accent4 5" xfId="122" xr:uid="{00000000-0005-0000-0000-0000EA010000}"/>
    <cellStyle name="40% - Accent4 5 2" xfId="500" xr:uid="{00000000-0005-0000-0000-0000EB010000}"/>
    <cellStyle name="40% - Accent4 6" xfId="137" xr:uid="{00000000-0005-0000-0000-0000EC010000}"/>
    <cellStyle name="40% - Accent4 6 2" xfId="514" xr:uid="{00000000-0005-0000-0000-0000ED010000}"/>
    <cellStyle name="40% - Accent4 7" xfId="185" xr:uid="{00000000-0005-0000-0000-0000EE010000}"/>
    <cellStyle name="40% - Accent4 7 2" xfId="540" xr:uid="{00000000-0005-0000-0000-0000EF010000}"/>
    <cellStyle name="40% - Accent4 8" xfId="199" xr:uid="{00000000-0005-0000-0000-0000F0010000}"/>
    <cellStyle name="40% - Accent4 8 2" xfId="554" xr:uid="{00000000-0005-0000-0000-0000F1010000}"/>
    <cellStyle name="40% - Accent4 9" xfId="211" xr:uid="{00000000-0005-0000-0000-0000F2010000}"/>
    <cellStyle name="40% - Accent4 9 2" xfId="566" xr:uid="{00000000-0005-0000-0000-0000F3010000}"/>
    <cellStyle name="40% - Accent5" xfId="40" builtinId="47" customBuiltin="1"/>
    <cellStyle name="40% - Accent5 10" xfId="229" xr:uid="{00000000-0005-0000-0000-0000F5010000}"/>
    <cellStyle name="40% - Accent5 10 2" xfId="584" xr:uid="{00000000-0005-0000-0000-0000F6010000}"/>
    <cellStyle name="40% - Accent5 11" xfId="240" xr:uid="{00000000-0005-0000-0000-0000F7010000}"/>
    <cellStyle name="40% - Accent5 11 2" xfId="595" xr:uid="{00000000-0005-0000-0000-0000F8010000}"/>
    <cellStyle name="40% - Accent5 12" xfId="257" xr:uid="{00000000-0005-0000-0000-0000F9010000}"/>
    <cellStyle name="40% - Accent5 12 2" xfId="612" xr:uid="{00000000-0005-0000-0000-0000FA010000}"/>
    <cellStyle name="40% - Accent5 13" xfId="269" xr:uid="{00000000-0005-0000-0000-0000FB010000}"/>
    <cellStyle name="40% - Accent5 13 2" xfId="624" xr:uid="{00000000-0005-0000-0000-0000FC010000}"/>
    <cellStyle name="40% - Accent5 14" xfId="279" xr:uid="{00000000-0005-0000-0000-0000FD010000}"/>
    <cellStyle name="40% - Accent5 14 2" xfId="634" xr:uid="{00000000-0005-0000-0000-0000FE010000}"/>
    <cellStyle name="40% - Accent5 15" xfId="289" xr:uid="{00000000-0005-0000-0000-0000FF010000}"/>
    <cellStyle name="40% - Accent5 15 2" xfId="644" xr:uid="{00000000-0005-0000-0000-000000020000}"/>
    <cellStyle name="40% - Accent5 16" xfId="297" xr:uid="{00000000-0005-0000-0000-000001020000}"/>
    <cellStyle name="40% - Accent5 16 2" xfId="652" xr:uid="{00000000-0005-0000-0000-000002020000}"/>
    <cellStyle name="40% - Accent5 17" xfId="312" xr:uid="{00000000-0005-0000-0000-000003020000}"/>
    <cellStyle name="40% - Accent5 17 2" xfId="667" xr:uid="{00000000-0005-0000-0000-000004020000}"/>
    <cellStyle name="40% - Accent5 18" xfId="352" xr:uid="{00000000-0005-0000-0000-000005020000}"/>
    <cellStyle name="40% - Accent5 18 2" xfId="699" xr:uid="{00000000-0005-0000-0000-000006020000}"/>
    <cellStyle name="40% - Accent5 19" xfId="366" xr:uid="{00000000-0005-0000-0000-000007020000}"/>
    <cellStyle name="40% - Accent5 19 2" xfId="713" xr:uid="{00000000-0005-0000-0000-000008020000}"/>
    <cellStyle name="40% - Accent5 2" xfId="80" xr:uid="{00000000-0005-0000-0000-000009020000}"/>
    <cellStyle name="40% - Accent5 2 2" xfId="458" xr:uid="{00000000-0005-0000-0000-00000A020000}"/>
    <cellStyle name="40% - Accent5 20" xfId="377" xr:uid="{00000000-0005-0000-0000-00000B020000}"/>
    <cellStyle name="40% - Accent5 20 2" xfId="724" xr:uid="{00000000-0005-0000-0000-00000C020000}"/>
    <cellStyle name="40% - Accent5 21" xfId="388" xr:uid="{00000000-0005-0000-0000-00000D020000}"/>
    <cellStyle name="40% - Accent5 21 2" xfId="735" xr:uid="{00000000-0005-0000-0000-00000E020000}"/>
    <cellStyle name="40% - Accent5 22" xfId="400" xr:uid="{00000000-0005-0000-0000-00000F020000}"/>
    <cellStyle name="40% - Accent5 22 2" xfId="747" xr:uid="{00000000-0005-0000-0000-000010020000}"/>
    <cellStyle name="40% - Accent5 23" xfId="408" xr:uid="{00000000-0005-0000-0000-000011020000}"/>
    <cellStyle name="40% - Accent5 23 2" xfId="755" xr:uid="{00000000-0005-0000-0000-000012020000}"/>
    <cellStyle name="40% - Accent5 24" xfId="769" xr:uid="{00000000-0005-0000-0000-000013020000}"/>
    <cellStyle name="40% - Accent5 25" xfId="783" xr:uid="{00000000-0005-0000-0000-000014020000}"/>
    <cellStyle name="40% - Accent5 26" xfId="797" xr:uid="{00000000-0005-0000-0000-000015020000}"/>
    <cellStyle name="40% - Accent5 27" xfId="421" xr:uid="{00000000-0005-0000-0000-000016020000}"/>
    <cellStyle name="40% - Accent5 28" xfId="811" xr:uid="{00000000-0005-0000-0000-000017020000}"/>
    <cellStyle name="40% - Accent5 3" xfId="103" xr:uid="{00000000-0005-0000-0000-000018020000}"/>
    <cellStyle name="40% - Accent5 3 2" xfId="481" xr:uid="{00000000-0005-0000-0000-000019020000}"/>
    <cellStyle name="40% - Accent5 4" xfId="115" xr:uid="{00000000-0005-0000-0000-00001A020000}"/>
    <cellStyle name="40% - Accent5 4 2" xfId="493" xr:uid="{00000000-0005-0000-0000-00001B020000}"/>
    <cellStyle name="40% - Accent5 5" xfId="124" xr:uid="{00000000-0005-0000-0000-00001C020000}"/>
    <cellStyle name="40% - Accent5 5 2" xfId="502" xr:uid="{00000000-0005-0000-0000-00001D020000}"/>
    <cellStyle name="40% - Accent5 6" xfId="139" xr:uid="{00000000-0005-0000-0000-00001E020000}"/>
    <cellStyle name="40% - Accent5 6 2" xfId="516" xr:uid="{00000000-0005-0000-0000-00001F020000}"/>
    <cellStyle name="40% - Accent5 7" xfId="188" xr:uid="{00000000-0005-0000-0000-000020020000}"/>
    <cellStyle name="40% - Accent5 7 2" xfId="543" xr:uid="{00000000-0005-0000-0000-000021020000}"/>
    <cellStyle name="40% - Accent5 8" xfId="202" xr:uid="{00000000-0005-0000-0000-000022020000}"/>
    <cellStyle name="40% - Accent5 8 2" xfId="557" xr:uid="{00000000-0005-0000-0000-000023020000}"/>
    <cellStyle name="40% - Accent5 9" xfId="215" xr:uid="{00000000-0005-0000-0000-000024020000}"/>
    <cellStyle name="40% - Accent5 9 2" xfId="570" xr:uid="{00000000-0005-0000-0000-000025020000}"/>
    <cellStyle name="40% - Accent6" xfId="44" builtinId="51" customBuiltin="1"/>
    <cellStyle name="40% - Accent6 10" xfId="232" xr:uid="{00000000-0005-0000-0000-000027020000}"/>
    <cellStyle name="40% - Accent6 10 2" xfId="587" xr:uid="{00000000-0005-0000-0000-000028020000}"/>
    <cellStyle name="40% - Accent6 11" xfId="244" xr:uid="{00000000-0005-0000-0000-000029020000}"/>
    <cellStyle name="40% - Accent6 11 2" xfId="599" xr:uid="{00000000-0005-0000-0000-00002A020000}"/>
    <cellStyle name="40% - Accent6 12" xfId="260" xr:uid="{00000000-0005-0000-0000-00002B020000}"/>
    <cellStyle name="40% - Accent6 12 2" xfId="615" xr:uid="{00000000-0005-0000-0000-00002C020000}"/>
    <cellStyle name="40% - Accent6 13" xfId="272" xr:uid="{00000000-0005-0000-0000-00002D020000}"/>
    <cellStyle name="40% - Accent6 13 2" xfId="627" xr:uid="{00000000-0005-0000-0000-00002E020000}"/>
    <cellStyle name="40% - Accent6 14" xfId="282" xr:uid="{00000000-0005-0000-0000-00002F020000}"/>
    <cellStyle name="40% - Accent6 14 2" xfId="637" xr:uid="{00000000-0005-0000-0000-000030020000}"/>
    <cellStyle name="40% - Accent6 15" xfId="292" xr:uid="{00000000-0005-0000-0000-000031020000}"/>
    <cellStyle name="40% - Accent6 15 2" xfId="647" xr:uid="{00000000-0005-0000-0000-000032020000}"/>
    <cellStyle name="40% - Accent6 16" xfId="299" xr:uid="{00000000-0005-0000-0000-000033020000}"/>
    <cellStyle name="40% - Accent6 16 2" xfId="654" xr:uid="{00000000-0005-0000-0000-000034020000}"/>
    <cellStyle name="40% - Accent6 17" xfId="314" xr:uid="{00000000-0005-0000-0000-000035020000}"/>
    <cellStyle name="40% - Accent6 17 2" xfId="669" xr:uid="{00000000-0005-0000-0000-000036020000}"/>
    <cellStyle name="40% - Accent6 18" xfId="356" xr:uid="{00000000-0005-0000-0000-000037020000}"/>
    <cellStyle name="40% - Accent6 18 2" xfId="703" xr:uid="{00000000-0005-0000-0000-000038020000}"/>
    <cellStyle name="40% - Accent6 19" xfId="369" xr:uid="{00000000-0005-0000-0000-000039020000}"/>
    <cellStyle name="40% - Accent6 19 2" xfId="716" xr:uid="{00000000-0005-0000-0000-00003A020000}"/>
    <cellStyle name="40% - Accent6 2" xfId="82" xr:uid="{00000000-0005-0000-0000-00003B020000}"/>
    <cellStyle name="40% - Accent6 2 2" xfId="460" xr:uid="{00000000-0005-0000-0000-00003C020000}"/>
    <cellStyle name="40% - Accent6 20" xfId="380" xr:uid="{00000000-0005-0000-0000-00003D020000}"/>
    <cellStyle name="40% - Accent6 20 2" xfId="727" xr:uid="{00000000-0005-0000-0000-00003E020000}"/>
    <cellStyle name="40% - Accent6 21" xfId="391" xr:uid="{00000000-0005-0000-0000-00003F020000}"/>
    <cellStyle name="40% - Accent6 21 2" xfId="738" xr:uid="{00000000-0005-0000-0000-000040020000}"/>
    <cellStyle name="40% - Accent6 22" xfId="403" xr:uid="{00000000-0005-0000-0000-000041020000}"/>
    <cellStyle name="40% - Accent6 22 2" xfId="750" xr:uid="{00000000-0005-0000-0000-000042020000}"/>
    <cellStyle name="40% - Accent6 23" xfId="410" xr:uid="{00000000-0005-0000-0000-000043020000}"/>
    <cellStyle name="40% - Accent6 23 2" xfId="757" xr:uid="{00000000-0005-0000-0000-000044020000}"/>
    <cellStyle name="40% - Accent6 24" xfId="771" xr:uid="{00000000-0005-0000-0000-000045020000}"/>
    <cellStyle name="40% - Accent6 25" xfId="785" xr:uid="{00000000-0005-0000-0000-000046020000}"/>
    <cellStyle name="40% - Accent6 26" xfId="799" xr:uid="{00000000-0005-0000-0000-000047020000}"/>
    <cellStyle name="40% - Accent6 27" xfId="423" xr:uid="{00000000-0005-0000-0000-000048020000}"/>
    <cellStyle name="40% - Accent6 28" xfId="813" xr:uid="{00000000-0005-0000-0000-000049020000}"/>
    <cellStyle name="40% - Accent6 3" xfId="107" xr:uid="{00000000-0005-0000-0000-00004A020000}"/>
    <cellStyle name="40% - Accent6 3 2" xfId="485" xr:uid="{00000000-0005-0000-0000-00004B020000}"/>
    <cellStyle name="40% - Accent6 4" xfId="118" xr:uid="{00000000-0005-0000-0000-00004C020000}"/>
    <cellStyle name="40% - Accent6 4 2" xfId="496" xr:uid="{00000000-0005-0000-0000-00004D020000}"/>
    <cellStyle name="40% - Accent6 5" xfId="126" xr:uid="{00000000-0005-0000-0000-00004E020000}"/>
    <cellStyle name="40% - Accent6 5 2" xfId="504" xr:uid="{00000000-0005-0000-0000-00004F020000}"/>
    <cellStyle name="40% - Accent6 6" xfId="142" xr:uid="{00000000-0005-0000-0000-000050020000}"/>
    <cellStyle name="40% - Accent6 6 2" xfId="518" xr:uid="{00000000-0005-0000-0000-000051020000}"/>
    <cellStyle name="40% - Accent6 7" xfId="192" xr:uid="{00000000-0005-0000-0000-000052020000}"/>
    <cellStyle name="40% - Accent6 7 2" xfId="547" xr:uid="{00000000-0005-0000-0000-000053020000}"/>
    <cellStyle name="40% - Accent6 8" xfId="206" xr:uid="{00000000-0005-0000-0000-000054020000}"/>
    <cellStyle name="40% - Accent6 8 2" xfId="561" xr:uid="{00000000-0005-0000-0000-000055020000}"/>
    <cellStyle name="40% - Accent6 9" xfId="219" xr:uid="{00000000-0005-0000-0000-000056020000}"/>
    <cellStyle name="40% - Accent6 9 2" xfId="574" xr:uid="{00000000-0005-0000-0000-00005702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68020000}"/>
    <cellStyle name="Comma 10 2" xfId="440" xr:uid="{00000000-0005-0000-0000-000069020000}"/>
    <cellStyle name="Comma 11" xfId="86" xr:uid="{00000000-0005-0000-0000-00006A020000}"/>
    <cellStyle name="Comma 11 2" xfId="464" xr:uid="{00000000-0005-0000-0000-00006B020000}"/>
    <cellStyle name="Comma 12" xfId="301" xr:uid="{00000000-0005-0000-0000-00006C020000}"/>
    <cellStyle name="Comma 12 2" xfId="656" xr:uid="{00000000-0005-0000-0000-00006D020000}"/>
    <cellStyle name="Comma 13" xfId="98" xr:uid="{00000000-0005-0000-0000-00006E020000}"/>
    <cellStyle name="Comma 13 2" xfId="476" xr:uid="{00000000-0005-0000-0000-00006F020000}"/>
    <cellStyle name="Comma 16" xfId="150" xr:uid="{00000000-0005-0000-0000-000070020000}"/>
    <cellStyle name="Comma 17" xfId="151" xr:uid="{00000000-0005-0000-0000-000071020000}"/>
    <cellStyle name="Comma 18" xfId="152" xr:uid="{00000000-0005-0000-0000-000072020000}"/>
    <cellStyle name="Comma 19" xfId="153" xr:uid="{00000000-0005-0000-0000-000073020000}"/>
    <cellStyle name="Comma 2" xfId="46" xr:uid="{00000000-0005-0000-0000-000074020000}"/>
    <cellStyle name="Comma 2 2" xfId="424" xr:uid="{00000000-0005-0000-0000-000075020000}"/>
    <cellStyle name="Comma 20" xfId="154" xr:uid="{00000000-0005-0000-0000-000076020000}"/>
    <cellStyle name="Comma 21" xfId="155" xr:uid="{00000000-0005-0000-0000-000077020000}"/>
    <cellStyle name="Comma 22" xfId="156" xr:uid="{00000000-0005-0000-0000-000078020000}"/>
    <cellStyle name="Comma 23" xfId="157" xr:uid="{00000000-0005-0000-0000-000079020000}"/>
    <cellStyle name="Comma 24" xfId="158" xr:uid="{00000000-0005-0000-0000-00007A020000}"/>
    <cellStyle name="Comma 25" xfId="159" xr:uid="{00000000-0005-0000-0000-00007B020000}"/>
    <cellStyle name="Comma 26" xfId="160" xr:uid="{00000000-0005-0000-0000-00007C020000}"/>
    <cellStyle name="Comma 27" xfId="161" xr:uid="{00000000-0005-0000-0000-00007D020000}"/>
    <cellStyle name="Comma 28" xfId="162" xr:uid="{00000000-0005-0000-0000-00007E020000}"/>
    <cellStyle name="Comma 29" xfId="163" xr:uid="{00000000-0005-0000-0000-00007F020000}"/>
    <cellStyle name="Comma 3" xfId="69" xr:uid="{00000000-0005-0000-0000-000080020000}"/>
    <cellStyle name="Comma 3 2" xfId="447" xr:uid="{00000000-0005-0000-0000-000081020000}"/>
    <cellStyle name="Comma 31" xfId="317" xr:uid="{00000000-0005-0000-0000-000082020000}"/>
    <cellStyle name="Comma 36" xfId="319" xr:uid="{00000000-0005-0000-0000-000083020000}"/>
    <cellStyle name="Comma 37" xfId="320" xr:uid="{00000000-0005-0000-0000-000084020000}"/>
    <cellStyle name="Comma 39" xfId="322" xr:uid="{00000000-0005-0000-0000-000085020000}"/>
    <cellStyle name="Comma 4" xfId="55" xr:uid="{00000000-0005-0000-0000-000086020000}"/>
    <cellStyle name="Comma 4 2" xfId="433" xr:uid="{00000000-0005-0000-0000-000087020000}"/>
    <cellStyle name="Comma 41" xfId="324" xr:uid="{00000000-0005-0000-0000-000088020000}"/>
    <cellStyle name="Comma 42" xfId="325" xr:uid="{00000000-0005-0000-0000-000089020000}"/>
    <cellStyle name="Comma 5" xfId="54" xr:uid="{00000000-0005-0000-0000-00008A020000}"/>
    <cellStyle name="Comma 5 2" xfId="432" xr:uid="{00000000-0005-0000-0000-00008B020000}"/>
    <cellStyle name="Comma 6" xfId="49" xr:uid="{00000000-0005-0000-0000-00008C020000}"/>
    <cellStyle name="Comma 6 2" xfId="427" xr:uid="{00000000-0005-0000-0000-00008D020000}"/>
    <cellStyle name="Comma 7" xfId="84" xr:uid="{00000000-0005-0000-0000-00008E020000}"/>
    <cellStyle name="Comma 7 2" xfId="462" xr:uid="{00000000-0005-0000-0000-00008F020000}"/>
    <cellStyle name="Comma 8" xfId="85" xr:uid="{00000000-0005-0000-0000-000090020000}"/>
    <cellStyle name="Comma 8 2" xfId="463" xr:uid="{00000000-0005-0000-0000-000091020000}"/>
    <cellStyle name="Comma 9" xfId="51" xr:uid="{00000000-0005-0000-0000-000092020000}"/>
    <cellStyle name="Comma 9 2" xfId="429" xr:uid="{00000000-0005-0000-0000-00009302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A0020000}"/>
    <cellStyle name="Normal 10 2" xfId="670" xr:uid="{00000000-0005-0000-0000-0000A1020000}"/>
    <cellStyle name="Normal 11" xfId="758" xr:uid="{00000000-0005-0000-0000-0000A2020000}"/>
    <cellStyle name="Normal 12" xfId="53" xr:uid="{00000000-0005-0000-0000-0000A3020000}"/>
    <cellStyle name="Normal 12 2" xfId="431" xr:uid="{00000000-0005-0000-0000-0000A4020000}"/>
    <cellStyle name="Normal 13" xfId="65" xr:uid="{00000000-0005-0000-0000-0000A5020000}"/>
    <cellStyle name="Normal 13 2" xfId="443" xr:uid="{00000000-0005-0000-0000-0000A6020000}"/>
    <cellStyle name="Normal 14" xfId="772" xr:uid="{00000000-0005-0000-0000-0000A7020000}"/>
    <cellStyle name="Normal 15" xfId="786" xr:uid="{00000000-0005-0000-0000-0000A8020000}"/>
    <cellStyle name="Normal 16" xfId="800" xr:uid="{00000000-0005-0000-0000-0000A9020000}"/>
    <cellStyle name="Normal 17" xfId="318" xr:uid="{00000000-0005-0000-0000-0000AA020000}"/>
    <cellStyle name="Normal 17 2" xfId="671" xr:uid="{00000000-0005-0000-0000-0000AB020000}"/>
    <cellStyle name="Normal 19" xfId="127" xr:uid="{00000000-0005-0000-0000-0000AC020000}"/>
    <cellStyle name="Normal 19 2" xfId="505" xr:uid="{00000000-0005-0000-0000-0000AD020000}"/>
    <cellStyle name="Normal 2" xfId="4" xr:uid="{00000000-0005-0000-0000-0000AE020000}"/>
    <cellStyle name="Normal 2 2" xfId="411" xr:uid="{00000000-0005-0000-0000-0000AF020000}"/>
    <cellStyle name="Normal 20" xfId="128" xr:uid="{00000000-0005-0000-0000-0000B0020000}"/>
    <cellStyle name="Normal 21" xfId="140" xr:uid="{00000000-0005-0000-0000-0000B1020000}"/>
    <cellStyle name="Normal 22" xfId="143" xr:uid="{00000000-0005-0000-0000-0000B2020000}"/>
    <cellStyle name="Normal 23" xfId="144" xr:uid="{00000000-0005-0000-0000-0000B3020000}"/>
    <cellStyle name="Normal 25" xfId="145" xr:uid="{00000000-0005-0000-0000-0000B4020000}"/>
    <cellStyle name="Normal 26" xfId="146" xr:uid="{00000000-0005-0000-0000-0000B5020000}"/>
    <cellStyle name="Normal 27" xfId="147" xr:uid="{00000000-0005-0000-0000-0000B6020000}"/>
    <cellStyle name="Normal 28" xfId="148" xr:uid="{00000000-0005-0000-0000-0000B7020000}"/>
    <cellStyle name="Normal 29" xfId="149" xr:uid="{00000000-0005-0000-0000-0000B8020000}"/>
    <cellStyle name="Normal 3" xfId="68" xr:uid="{00000000-0005-0000-0000-0000B9020000}"/>
    <cellStyle name="Normal 3 2" xfId="446" xr:uid="{00000000-0005-0000-0000-0000BA020000}"/>
    <cellStyle name="Normal 32" xfId="321" xr:uid="{00000000-0005-0000-0000-0000BB020000}"/>
    <cellStyle name="Normal 32 2" xfId="672" xr:uid="{00000000-0005-0000-0000-0000BC020000}"/>
    <cellStyle name="Normal 34" xfId="323" xr:uid="{00000000-0005-0000-0000-0000BD020000}"/>
    <cellStyle name="Normal 34 2" xfId="673" xr:uid="{00000000-0005-0000-0000-0000BE020000}"/>
    <cellStyle name="Normal 37" xfId="326" xr:uid="{00000000-0005-0000-0000-0000BF020000}"/>
    <cellStyle name="Normal 38" xfId="327" xr:uid="{00000000-0005-0000-0000-0000C0020000}"/>
    <cellStyle name="Normal 38 2" xfId="674" xr:uid="{00000000-0005-0000-0000-0000C1020000}"/>
    <cellStyle name="Normal 39" xfId="335" xr:uid="{00000000-0005-0000-0000-0000C2020000}"/>
    <cellStyle name="Normal 39 2" xfId="682" xr:uid="{00000000-0005-0000-0000-0000C3020000}"/>
    <cellStyle name="Normal 4" xfId="47" xr:uid="{00000000-0005-0000-0000-0000C4020000}"/>
    <cellStyle name="Normal 4 2" xfId="425" xr:uid="{00000000-0005-0000-0000-0000C5020000}"/>
    <cellStyle name="Normal 40" xfId="330" xr:uid="{00000000-0005-0000-0000-0000C6020000}"/>
    <cellStyle name="Normal 40 2" xfId="677" xr:uid="{00000000-0005-0000-0000-0000C7020000}"/>
    <cellStyle name="Normal 41" xfId="334" xr:uid="{00000000-0005-0000-0000-0000C8020000}"/>
    <cellStyle name="Normal 41 2" xfId="681" xr:uid="{00000000-0005-0000-0000-0000C9020000}"/>
    <cellStyle name="Normal 42" xfId="328" xr:uid="{00000000-0005-0000-0000-0000CA020000}"/>
    <cellStyle name="Normal 42 2" xfId="675" xr:uid="{00000000-0005-0000-0000-0000CB020000}"/>
    <cellStyle name="Normal 43" xfId="383" xr:uid="{00000000-0005-0000-0000-0000CC020000}"/>
    <cellStyle name="Normal 43 2" xfId="730" xr:uid="{00000000-0005-0000-0000-0000CD020000}"/>
    <cellStyle name="Normal 46" xfId="167" xr:uid="{00000000-0005-0000-0000-0000CE020000}"/>
    <cellStyle name="Normal 46 2" xfId="522" xr:uid="{00000000-0005-0000-0000-0000CF020000}"/>
    <cellStyle name="Normal 47" xfId="183" xr:uid="{00000000-0005-0000-0000-0000D0020000}"/>
    <cellStyle name="Normal 47 2" xfId="538" xr:uid="{00000000-0005-0000-0000-0000D1020000}"/>
    <cellStyle name="Normal 48" xfId="217" xr:uid="{00000000-0005-0000-0000-0000D2020000}"/>
    <cellStyle name="Normal 48 2" xfId="572" xr:uid="{00000000-0005-0000-0000-0000D3020000}"/>
    <cellStyle name="Normal 5" xfId="83" xr:uid="{00000000-0005-0000-0000-0000D4020000}"/>
    <cellStyle name="Normal 5 2" xfId="461" xr:uid="{00000000-0005-0000-0000-0000D5020000}"/>
    <cellStyle name="Normal 51" xfId="170" xr:uid="{00000000-0005-0000-0000-0000D6020000}"/>
    <cellStyle name="Normal 51 2" xfId="525" xr:uid="{00000000-0005-0000-0000-0000D7020000}"/>
    <cellStyle name="Normal 52" xfId="169" xr:uid="{00000000-0005-0000-0000-0000D8020000}"/>
    <cellStyle name="Normal 52 2" xfId="524" xr:uid="{00000000-0005-0000-0000-0000D9020000}"/>
    <cellStyle name="Normal 53" xfId="168" xr:uid="{00000000-0005-0000-0000-0000DA020000}"/>
    <cellStyle name="Normal 53 2" xfId="523" xr:uid="{00000000-0005-0000-0000-0000DB020000}"/>
    <cellStyle name="Normal 6" xfId="300" xr:uid="{00000000-0005-0000-0000-0000DC020000}"/>
    <cellStyle name="Normal 6 2" xfId="655" xr:uid="{00000000-0005-0000-0000-0000DD020000}"/>
    <cellStyle name="Normal 7" xfId="315" xr:uid="{00000000-0005-0000-0000-0000DE020000}"/>
    <cellStyle name="Normal 8" xfId="59" xr:uid="{00000000-0005-0000-0000-0000DF020000}"/>
    <cellStyle name="Normal 8 2" xfId="437" xr:uid="{00000000-0005-0000-0000-0000E0020000}"/>
    <cellStyle name="Normal 9" xfId="56" xr:uid="{00000000-0005-0000-0000-0000E1020000}"/>
    <cellStyle name="Normal 9 2" xfId="434" xr:uid="{00000000-0005-0000-0000-0000E2020000}"/>
    <cellStyle name="Note 10" xfId="63" xr:uid="{00000000-0005-0000-0000-0000E3020000}"/>
    <cellStyle name="Note 10 2" xfId="441" xr:uid="{00000000-0005-0000-0000-0000E4020000}"/>
    <cellStyle name="Note 11" xfId="66" xr:uid="{00000000-0005-0000-0000-0000E5020000}"/>
    <cellStyle name="Note 11 2" xfId="444" xr:uid="{00000000-0005-0000-0000-0000E6020000}"/>
    <cellStyle name="Note 12" xfId="67" xr:uid="{00000000-0005-0000-0000-0000E7020000}"/>
    <cellStyle name="Note 12 2" xfId="445" xr:uid="{00000000-0005-0000-0000-0000E8020000}"/>
    <cellStyle name="Note 13" xfId="70" xr:uid="{00000000-0005-0000-0000-0000E9020000}"/>
    <cellStyle name="Note 13 2" xfId="448" xr:uid="{00000000-0005-0000-0000-0000EA020000}"/>
    <cellStyle name="Note 14" xfId="87" xr:uid="{00000000-0005-0000-0000-0000EB020000}"/>
    <cellStyle name="Note 14 2" xfId="465" xr:uid="{00000000-0005-0000-0000-0000EC020000}"/>
    <cellStyle name="Note 15" xfId="105" xr:uid="{00000000-0005-0000-0000-0000ED020000}"/>
    <cellStyle name="Note 15 2" xfId="483" xr:uid="{00000000-0005-0000-0000-0000EE020000}"/>
    <cellStyle name="Note 16" xfId="116" xr:uid="{00000000-0005-0000-0000-0000EF020000}"/>
    <cellStyle name="Note 16 2" xfId="494" xr:uid="{00000000-0005-0000-0000-0000F0020000}"/>
    <cellStyle name="Note 17" xfId="129" xr:uid="{00000000-0005-0000-0000-0000F1020000}"/>
    <cellStyle name="Note 17 2" xfId="506" xr:uid="{00000000-0005-0000-0000-0000F2020000}"/>
    <cellStyle name="Note 18" xfId="171" xr:uid="{00000000-0005-0000-0000-0000F3020000}"/>
    <cellStyle name="Note 18 2" xfId="526" xr:uid="{00000000-0005-0000-0000-0000F4020000}"/>
    <cellStyle name="Note 19" xfId="190" xr:uid="{00000000-0005-0000-0000-0000F5020000}"/>
    <cellStyle name="Note 19 2" xfId="545" xr:uid="{00000000-0005-0000-0000-0000F6020000}"/>
    <cellStyle name="Note 2" xfId="48" xr:uid="{00000000-0005-0000-0000-0000F7020000}"/>
    <cellStyle name="Note 2 2" xfId="426" xr:uid="{00000000-0005-0000-0000-0000F8020000}"/>
    <cellStyle name="Note 20" xfId="165" xr:uid="{00000000-0005-0000-0000-0000F9020000}"/>
    <cellStyle name="Note 20 2" xfId="520" xr:uid="{00000000-0005-0000-0000-0000FA020000}"/>
    <cellStyle name="Note 21" xfId="213" xr:uid="{00000000-0005-0000-0000-0000FB020000}"/>
    <cellStyle name="Note 21 2" xfId="568" xr:uid="{00000000-0005-0000-0000-0000FC020000}"/>
    <cellStyle name="Note 22" xfId="166" xr:uid="{00000000-0005-0000-0000-0000FD020000}"/>
    <cellStyle name="Note 22 2" xfId="521" xr:uid="{00000000-0005-0000-0000-0000FE020000}"/>
    <cellStyle name="Note 23" xfId="179" xr:uid="{00000000-0005-0000-0000-0000FF020000}"/>
    <cellStyle name="Note 23 2" xfId="534" xr:uid="{00000000-0005-0000-0000-000000030000}"/>
    <cellStyle name="Note 24" xfId="164" xr:uid="{00000000-0005-0000-0000-000001030000}"/>
    <cellStyle name="Note 24 2" xfId="519" xr:uid="{00000000-0005-0000-0000-000002030000}"/>
    <cellStyle name="Note 25" xfId="204" xr:uid="{00000000-0005-0000-0000-000003030000}"/>
    <cellStyle name="Note 25 2" xfId="559" xr:uid="{00000000-0005-0000-0000-000004030000}"/>
    <cellStyle name="Note 26" xfId="242" xr:uid="{00000000-0005-0000-0000-000005030000}"/>
    <cellStyle name="Note 26 2" xfId="597" xr:uid="{00000000-0005-0000-0000-000006030000}"/>
    <cellStyle name="Note 27" xfId="233" xr:uid="{00000000-0005-0000-0000-000007030000}"/>
    <cellStyle name="Note 27 2" xfId="588" xr:uid="{00000000-0005-0000-0000-000008030000}"/>
    <cellStyle name="Note 28" xfId="302" xr:uid="{00000000-0005-0000-0000-000009030000}"/>
    <cellStyle name="Note 28 2" xfId="657" xr:uid="{00000000-0005-0000-0000-00000A030000}"/>
    <cellStyle name="Note 29" xfId="333" xr:uid="{00000000-0005-0000-0000-00000B030000}"/>
    <cellStyle name="Note 29 2" xfId="680" xr:uid="{00000000-0005-0000-0000-00000C030000}"/>
    <cellStyle name="Note 3" xfId="58" xr:uid="{00000000-0005-0000-0000-00000D030000}"/>
    <cellStyle name="Note 3 2" xfId="436" xr:uid="{00000000-0005-0000-0000-00000E030000}"/>
    <cellStyle name="Note 30" xfId="354" xr:uid="{00000000-0005-0000-0000-00000F030000}"/>
    <cellStyle name="Note 30 2" xfId="701" xr:uid="{00000000-0005-0000-0000-000010030000}"/>
    <cellStyle name="Note 31" xfId="329" xr:uid="{00000000-0005-0000-0000-000011030000}"/>
    <cellStyle name="Note 31 2" xfId="676" xr:uid="{00000000-0005-0000-0000-000012030000}"/>
    <cellStyle name="Note 32" xfId="332" xr:uid="{00000000-0005-0000-0000-000013030000}"/>
    <cellStyle name="Note 32 2" xfId="679" xr:uid="{00000000-0005-0000-0000-000014030000}"/>
    <cellStyle name="Note 33" xfId="360" xr:uid="{00000000-0005-0000-0000-000015030000}"/>
    <cellStyle name="Note 33 2" xfId="707" xr:uid="{00000000-0005-0000-0000-000016030000}"/>
    <cellStyle name="Note 34" xfId="331" xr:uid="{00000000-0005-0000-0000-000017030000}"/>
    <cellStyle name="Note 34 2" xfId="678" xr:uid="{00000000-0005-0000-0000-000018030000}"/>
    <cellStyle name="Note 35" xfId="759" xr:uid="{00000000-0005-0000-0000-000019030000}"/>
    <cellStyle name="Note 36" xfId="773" xr:uid="{00000000-0005-0000-0000-00001A030000}"/>
    <cellStyle name="Note 37" xfId="787" xr:uid="{00000000-0005-0000-0000-00001B030000}"/>
    <cellStyle name="Note 38" xfId="801" xr:uid="{00000000-0005-0000-0000-00001C030000}"/>
    <cellStyle name="Note 4" xfId="50" xr:uid="{00000000-0005-0000-0000-00001D030000}"/>
    <cellStyle name="Note 4 2" xfId="428" xr:uid="{00000000-0005-0000-0000-00001E030000}"/>
    <cellStyle name="Note 5" xfId="52" xr:uid="{00000000-0005-0000-0000-00001F030000}"/>
    <cellStyle name="Note 5 2" xfId="430" xr:uid="{00000000-0005-0000-0000-000020030000}"/>
    <cellStyle name="Note 6" xfId="57" xr:uid="{00000000-0005-0000-0000-000021030000}"/>
    <cellStyle name="Note 6 2" xfId="435" xr:uid="{00000000-0005-0000-0000-000022030000}"/>
    <cellStyle name="Note 7" xfId="64" xr:uid="{00000000-0005-0000-0000-000023030000}"/>
    <cellStyle name="Note 7 2" xfId="442" xr:uid="{00000000-0005-0000-0000-000024030000}"/>
    <cellStyle name="Note 8" xfId="60" xr:uid="{00000000-0005-0000-0000-000025030000}"/>
    <cellStyle name="Note 8 2" xfId="438" xr:uid="{00000000-0005-0000-0000-000026030000}"/>
    <cellStyle name="Note 9" xfId="61" xr:uid="{00000000-0005-0000-0000-000027030000}"/>
    <cellStyle name="Note 9 2" xfId="439" xr:uid="{00000000-0005-0000-0000-00002803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71"/>
  <sheetViews>
    <sheetView showGridLines="0" topLeftCell="A22" zoomScaleNormal="100" workbookViewId="0">
      <selection activeCell="D13" sqref="D13"/>
    </sheetView>
  </sheetViews>
  <sheetFormatPr defaultColWidth="9.21875" defaultRowHeight="13.2"/>
  <cols>
    <col min="1" max="1" width="6.77734375" style="11" customWidth="1"/>
    <col min="2" max="18" width="9.21875" style="11"/>
    <col min="19" max="19" width="12.5546875" style="11" customWidth="1"/>
    <col min="20" max="16384" width="9.21875" style="11"/>
  </cols>
  <sheetData>
    <row r="1" spans="1:19">
      <c r="A1" s="10" t="s">
        <v>0</v>
      </c>
    </row>
    <row r="2" spans="1:19">
      <c r="A2" s="10" t="s">
        <v>1</v>
      </c>
    </row>
    <row r="3" spans="1:19">
      <c r="A3" s="10"/>
    </row>
    <row r="4" spans="1:19">
      <c r="B4" s="12" t="s">
        <v>2</v>
      </c>
      <c r="C4" s="13"/>
      <c r="D4" s="13"/>
    </row>
    <row r="5" spans="1:19" ht="12.75" customHeight="1">
      <c r="B5" s="250" t="s">
        <v>3</v>
      </c>
      <c r="C5" s="250"/>
      <c r="D5" s="250"/>
      <c r="E5" s="250"/>
      <c r="F5" s="250"/>
      <c r="G5" s="250"/>
      <c r="H5" s="250"/>
      <c r="I5" s="250"/>
      <c r="J5" s="250"/>
      <c r="K5" s="250"/>
      <c r="L5" s="250"/>
      <c r="M5" s="250"/>
      <c r="N5" s="250"/>
      <c r="O5" s="250"/>
      <c r="P5" s="250"/>
    </row>
    <row r="6" spans="1:19">
      <c r="B6" s="250"/>
      <c r="C6" s="250"/>
      <c r="D6" s="250"/>
      <c r="E6" s="250"/>
      <c r="F6" s="250"/>
      <c r="G6" s="250"/>
      <c r="H6" s="250"/>
      <c r="I6" s="250"/>
      <c r="J6" s="250"/>
      <c r="K6" s="250"/>
      <c r="L6" s="250"/>
      <c r="M6" s="250"/>
      <c r="N6" s="250"/>
      <c r="O6" s="250"/>
      <c r="P6" s="250"/>
    </row>
    <row r="7" spans="1:19">
      <c r="B7" s="250"/>
      <c r="C7" s="250"/>
      <c r="D7" s="250"/>
      <c r="E7" s="250"/>
      <c r="F7" s="250"/>
      <c r="G7" s="250"/>
      <c r="H7" s="250"/>
      <c r="I7" s="250"/>
      <c r="J7" s="250"/>
      <c r="K7" s="250"/>
      <c r="L7" s="250"/>
      <c r="M7" s="250"/>
      <c r="N7" s="250"/>
      <c r="O7" s="250"/>
      <c r="P7" s="250"/>
    </row>
    <row r="8" spans="1:19" ht="12.75" customHeight="1">
      <c r="B8" s="128"/>
      <c r="C8" s="128"/>
      <c r="D8" s="128"/>
      <c r="E8" s="128"/>
      <c r="F8" s="128"/>
      <c r="G8" s="128"/>
      <c r="H8" s="128"/>
      <c r="I8" s="128"/>
      <c r="J8" s="128"/>
      <c r="K8" s="128"/>
      <c r="L8" s="128"/>
      <c r="M8" s="128"/>
      <c r="N8" s="128"/>
      <c r="O8" s="128"/>
      <c r="P8" s="128"/>
    </row>
    <row r="9" spans="1:19" ht="15" customHeight="1">
      <c r="B9" s="251" t="s">
        <v>4</v>
      </c>
      <c r="C9" s="251"/>
      <c r="D9" s="251"/>
      <c r="E9" s="251"/>
      <c r="F9" s="251"/>
      <c r="G9" s="251"/>
      <c r="H9" s="251"/>
      <c r="I9" s="251"/>
      <c r="J9" s="251"/>
      <c r="K9" s="251"/>
      <c r="L9" s="251"/>
      <c r="M9" s="251"/>
      <c r="N9" s="251"/>
      <c r="O9" s="251"/>
      <c r="P9" s="251"/>
      <c r="Q9" s="251"/>
    </row>
    <row r="10" spans="1:19" ht="15" customHeight="1">
      <c r="B10" s="251"/>
      <c r="C10" s="251"/>
      <c r="D10" s="251"/>
      <c r="E10" s="251"/>
      <c r="F10" s="251"/>
      <c r="G10" s="251"/>
      <c r="H10" s="251"/>
      <c r="I10" s="251"/>
      <c r="J10" s="251"/>
      <c r="K10" s="251"/>
      <c r="L10" s="251"/>
      <c r="M10" s="251"/>
      <c r="N10" s="251"/>
      <c r="O10" s="251"/>
      <c r="P10" s="251"/>
      <c r="Q10" s="251"/>
    </row>
    <row r="11" spans="1:19" ht="15" customHeight="1">
      <c r="B11" s="251" t="s">
        <v>5</v>
      </c>
      <c r="C11" s="251"/>
      <c r="D11" s="251"/>
      <c r="E11" s="251"/>
      <c r="F11" s="251"/>
      <c r="G11" s="251"/>
      <c r="H11" s="251"/>
      <c r="I11" s="251"/>
      <c r="J11" s="251"/>
      <c r="K11" s="251"/>
      <c r="L11" s="251"/>
      <c r="M11" s="251"/>
      <c r="N11" s="251"/>
      <c r="O11" s="251"/>
      <c r="P11" s="251"/>
      <c r="Q11" s="251"/>
    </row>
    <row r="12" spans="1:19" ht="13.5" customHeight="1">
      <c r="B12" s="251"/>
      <c r="C12" s="251"/>
      <c r="D12" s="251"/>
      <c r="E12" s="251"/>
      <c r="F12" s="251"/>
      <c r="G12" s="251"/>
      <c r="H12" s="251"/>
      <c r="I12" s="251"/>
      <c r="J12" s="251"/>
      <c r="K12" s="251"/>
      <c r="L12" s="251"/>
      <c r="M12" s="251"/>
      <c r="N12" s="251"/>
      <c r="O12" s="251"/>
      <c r="P12" s="251"/>
      <c r="Q12" s="251"/>
    </row>
    <row r="13" spans="1:19">
      <c r="C13" s="10"/>
    </row>
    <row r="14" spans="1:19">
      <c r="B14" s="249" t="s">
        <v>6</v>
      </c>
      <c r="C14" s="249"/>
      <c r="D14" s="249"/>
      <c r="E14" s="249"/>
      <c r="F14" s="249"/>
      <c r="G14" s="249"/>
      <c r="H14" s="249"/>
      <c r="I14" s="249"/>
      <c r="J14" s="249"/>
      <c r="K14" s="249"/>
      <c r="L14" s="249"/>
      <c r="M14" s="249"/>
      <c r="N14" s="249"/>
      <c r="O14" s="249"/>
      <c r="P14" s="249"/>
      <c r="Q14" s="249"/>
      <c r="R14" s="249"/>
      <c r="S14" s="249"/>
    </row>
    <row r="15" spans="1:19" ht="38.25" customHeight="1">
      <c r="B15" s="249"/>
      <c r="C15" s="249"/>
      <c r="D15" s="249"/>
      <c r="E15" s="249"/>
      <c r="F15" s="249"/>
      <c r="G15" s="249"/>
      <c r="H15" s="249"/>
      <c r="I15" s="249"/>
      <c r="J15" s="249"/>
      <c r="K15" s="249"/>
      <c r="L15" s="249"/>
      <c r="M15" s="249"/>
      <c r="N15" s="249"/>
      <c r="O15" s="249"/>
      <c r="P15" s="249"/>
      <c r="Q15" s="249"/>
      <c r="R15" s="249"/>
      <c r="S15" s="249"/>
    </row>
    <row r="16" spans="1:19">
      <c r="B16" s="11" t="s">
        <v>7</v>
      </c>
      <c r="C16" s="10"/>
    </row>
    <row r="17" spans="2:19">
      <c r="B17" s="11" t="s">
        <v>8</v>
      </c>
      <c r="C17" s="10"/>
    </row>
    <row r="18" spans="2:19" ht="8.25" customHeight="1">
      <c r="C18" s="10"/>
    </row>
    <row r="19" spans="2:19" ht="15" customHeight="1">
      <c r="B19" s="252" t="s">
        <v>9</v>
      </c>
      <c r="C19" s="252"/>
      <c r="D19" s="252"/>
      <c r="E19" s="252"/>
      <c r="F19" s="252"/>
      <c r="G19" s="252"/>
      <c r="H19" s="252"/>
      <c r="I19" s="252"/>
      <c r="J19" s="252"/>
      <c r="K19" s="252"/>
      <c r="L19" s="252"/>
      <c r="M19" s="252"/>
      <c r="N19" s="252"/>
      <c r="O19" s="252"/>
      <c r="P19" s="252"/>
      <c r="Q19" s="252"/>
      <c r="R19" s="252"/>
      <c r="S19" s="252"/>
    </row>
    <row r="20" spans="2:19" ht="37.5" customHeight="1">
      <c r="B20" s="252" t="s">
        <v>10</v>
      </c>
      <c r="C20" s="252"/>
      <c r="D20" s="252"/>
      <c r="E20" s="252"/>
      <c r="F20" s="252"/>
      <c r="G20" s="252"/>
      <c r="H20" s="252"/>
      <c r="I20" s="252"/>
      <c r="J20" s="252"/>
      <c r="K20" s="252"/>
      <c r="L20" s="252"/>
      <c r="M20" s="252"/>
      <c r="N20" s="252"/>
      <c r="O20" s="252"/>
      <c r="P20" s="252"/>
      <c r="Q20" s="252"/>
      <c r="R20" s="252"/>
      <c r="S20" s="252"/>
    </row>
    <row r="21" spans="2:19">
      <c r="B21" s="12" t="s">
        <v>11</v>
      </c>
    </row>
    <row r="22" spans="2:19">
      <c r="B22" s="11" t="s">
        <v>12</v>
      </c>
    </row>
    <row r="23" spans="2:19">
      <c r="B23" s="14" t="s">
        <v>13</v>
      </c>
    </row>
    <row r="24" spans="2:19">
      <c r="B24" s="14" t="s">
        <v>14</v>
      </c>
    </row>
    <row r="25" spans="2:19">
      <c r="B25" s="14" t="s">
        <v>15</v>
      </c>
    </row>
    <row r="26" spans="2:19">
      <c r="B26" s="14" t="s">
        <v>16</v>
      </c>
      <c r="E26" s="14"/>
    </row>
    <row r="27" spans="2:19">
      <c r="B27" s="14" t="s">
        <v>17</v>
      </c>
    </row>
    <row r="28" spans="2:19">
      <c r="B28" s="14" t="s">
        <v>18</v>
      </c>
    </row>
    <row r="29" spans="2:19">
      <c r="B29" s="14" t="s">
        <v>19</v>
      </c>
      <c r="E29" s="14"/>
    </row>
    <row r="30" spans="2:19">
      <c r="B30" s="14" t="s">
        <v>20</v>
      </c>
    </row>
    <row r="31" spans="2:19">
      <c r="B31" s="14" t="s">
        <v>21</v>
      </c>
    </row>
    <row r="32" spans="2:19">
      <c r="B32" s="14" t="s">
        <v>22</v>
      </c>
    </row>
    <row r="33" spans="1:14">
      <c r="C33" s="10"/>
    </row>
    <row r="34" spans="1:14">
      <c r="B34" s="12" t="s">
        <v>23</v>
      </c>
      <c r="C34" s="12"/>
    </row>
    <row r="35" spans="1:14">
      <c r="A35" s="15"/>
      <c r="B35" s="11" t="s">
        <v>24</v>
      </c>
      <c r="C35" s="10"/>
      <c r="D35" s="15"/>
      <c r="E35" s="15"/>
      <c r="F35" s="15"/>
      <c r="G35" s="15"/>
      <c r="H35" s="15"/>
      <c r="I35" s="15"/>
      <c r="J35" s="15"/>
      <c r="K35" s="15"/>
      <c r="L35" s="15"/>
      <c r="M35" s="15"/>
      <c r="N35" s="15"/>
    </row>
    <row r="36" spans="1:14">
      <c r="A36" s="15"/>
      <c r="B36" s="11" t="s">
        <v>25</v>
      </c>
      <c r="C36" s="10"/>
      <c r="D36" s="15"/>
      <c r="E36" s="15"/>
      <c r="F36" s="15"/>
      <c r="G36" s="15"/>
      <c r="H36" s="15"/>
      <c r="I36" s="15"/>
      <c r="J36" s="15"/>
      <c r="K36" s="15"/>
      <c r="L36" s="15"/>
      <c r="M36" s="15"/>
      <c r="N36" s="15"/>
    </row>
    <row r="37" spans="1:14">
      <c r="A37" s="15"/>
      <c r="B37" s="11" t="s">
        <v>26</v>
      </c>
      <c r="D37" s="15"/>
      <c r="E37" s="15"/>
      <c r="F37" s="15"/>
      <c r="G37" s="15"/>
      <c r="H37" s="15"/>
      <c r="I37" s="15"/>
      <c r="J37" s="15"/>
      <c r="K37" s="15"/>
      <c r="L37" s="15"/>
      <c r="M37" s="15"/>
      <c r="N37" s="15"/>
    </row>
    <row r="38" spans="1:14">
      <c r="A38" s="15"/>
      <c r="B38" s="11" t="s">
        <v>27</v>
      </c>
      <c r="D38" s="15"/>
      <c r="E38" s="15"/>
      <c r="F38" s="15"/>
      <c r="G38" s="15"/>
      <c r="H38" s="15"/>
      <c r="I38" s="15"/>
      <c r="J38" s="15"/>
      <c r="K38" s="15"/>
      <c r="L38" s="15"/>
      <c r="M38" s="15"/>
      <c r="N38" s="15"/>
    </row>
    <row r="39" spans="1:14">
      <c r="A39" s="15"/>
      <c r="B39" s="11" t="s">
        <v>28</v>
      </c>
      <c r="D39" s="15"/>
      <c r="E39" s="15"/>
      <c r="F39" s="15"/>
      <c r="G39" s="15"/>
      <c r="H39" s="15"/>
      <c r="I39" s="15"/>
      <c r="J39" s="15"/>
      <c r="K39" s="15"/>
      <c r="L39" s="15"/>
      <c r="M39" s="15"/>
      <c r="N39" s="15"/>
    </row>
    <row r="41" spans="1:14">
      <c r="B41" s="12" t="s">
        <v>29</v>
      </c>
    </row>
    <row r="42" spans="1:14">
      <c r="B42" s="16" t="s">
        <v>30</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31</v>
      </c>
    </row>
    <row r="49" spans="2:14">
      <c r="B49" s="11" t="s">
        <v>32</v>
      </c>
      <c r="C49" s="13"/>
    </row>
    <row r="50" spans="2:14">
      <c r="B50" s="11" t="s">
        <v>33</v>
      </c>
    </row>
    <row r="51" spans="2:14">
      <c r="B51" s="19" t="s">
        <v>34</v>
      </c>
      <c r="C51" s="19"/>
      <c r="D51" s="19"/>
      <c r="E51" s="19"/>
      <c r="F51" s="19"/>
      <c r="G51" s="19"/>
      <c r="H51" s="19"/>
      <c r="I51" s="19"/>
      <c r="J51" s="19"/>
      <c r="K51" s="19"/>
      <c r="L51" s="19"/>
    </row>
    <row r="52" spans="2:14">
      <c r="B52" s="19" t="s">
        <v>35</v>
      </c>
      <c r="C52" s="19"/>
      <c r="D52" s="19"/>
      <c r="E52" s="19"/>
      <c r="F52" s="19"/>
      <c r="G52" s="19"/>
      <c r="H52" s="19"/>
      <c r="I52" s="19"/>
      <c r="J52" s="19"/>
      <c r="K52" s="19"/>
      <c r="L52" s="19"/>
    </row>
    <row r="54" spans="2:14">
      <c r="B54" s="12" t="s">
        <v>36</v>
      </c>
    </row>
    <row r="55" spans="2:14">
      <c r="B55" s="20" t="s">
        <v>37</v>
      </c>
      <c r="C55" s="20"/>
      <c r="D55" s="20"/>
      <c r="E55" s="20"/>
      <c r="F55" s="20"/>
      <c r="G55" s="20"/>
      <c r="H55" s="20"/>
      <c r="I55" s="20"/>
      <c r="J55" s="20"/>
      <c r="K55" s="20"/>
      <c r="L55" s="20"/>
      <c r="M55" s="20"/>
      <c r="N55" s="20"/>
    </row>
    <row r="56" spans="2:14">
      <c r="B56" s="20" t="s">
        <v>38</v>
      </c>
      <c r="C56" s="20"/>
      <c r="D56" s="20"/>
      <c r="E56" s="20"/>
      <c r="F56" s="20"/>
      <c r="G56" s="20"/>
      <c r="H56" s="20"/>
      <c r="I56" s="20"/>
      <c r="J56" s="20"/>
      <c r="K56" s="20"/>
      <c r="L56" s="20"/>
      <c r="M56" s="20"/>
      <c r="N56" s="20"/>
    </row>
    <row r="57" spans="2:14">
      <c r="B57" s="11" t="s">
        <v>39</v>
      </c>
    </row>
    <row r="59" spans="2:14">
      <c r="B59" s="12" t="s">
        <v>40</v>
      </c>
    </row>
    <row r="60" spans="2:14">
      <c r="B60" s="21" t="s">
        <v>41</v>
      </c>
      <c r="F60" s="21"/>
    </row>
    <row r="61" spans="2:14">
      <c r="F61" s="21"/>
    </row>
    <row r="62" spans="2:14">
      <c r="F62" s="21"/>
    </row>
    <row r="63" spans="2:14">
      <c r="B63" s="12" t="s">
        <v>42</v>
      </c>
    </row>
    <row r="64" spans="2:14">
      <c r="B64" s="21" t="s">
        <v>43</v>
      </c>
      <c r="F64" s="21"/>
    </row>
    <row r="65" spans="2:6">
      <c r="F65" s="21"/>
    </row>
    <row r="66" spans="2:6">
      <c r="F66" s="21"/>
    </row>
    <row r="67" spans="2:6">
      <c r="B67" s="12" t="s">
        <v>44</v>
      </c>
    </row>
    <row r="68" spans="2:6">
      <c r="F68" s="21"/>
    </row>
    <row r="69" spans="2:6">
      <c r="B69" s="11" t="s">
        <v>45</v>
      </c>
      <c r="F69" s="21"/>
    </row>
    <row r="71" spans="2:6">
      <c r="B71" s="11" t="s">
        <v>46</v>
      </c>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16"/>
  <sheetViews>
    <sheetView topLeftCell="A892" zoomScaleNormal="100" workbookViewId="0">
      <selection activeCell="A187" sqref="A187"/>
    </sheetView>
  </sheetViews>
  <sheetFormatPr defaultColWidth="9.21875" defaultRowHeight="13.2"/>
  <cols>
    <col min="1" max="2" width="9.21875" style="141"/>
    <col min="3" max="3" width="30.77734375" style="141" customWidth="1"/>
    <col min="4" max="13" width="9.21875" style="141"/>
    <col min="14" max="14" width="38.21875" style="141" customWidth="1"/>
    <col min="15" max="16384" width="9.21875" style="141"/>
  </cols>
  <sheetData>
    <row r="2" spans="1:3">
      <c r="B2" s="142" t="s">
        <v>47</v>
      </c>
    </row>
    <row r="4" spans="1:3">
      <c r="C4" s="149" t="s">
        <v>48</v>
      </c>
    </row>
    <row r="5" spans="1:3">
      <c r="C5" s="148" t="s">
        <v>49</v>
      </c>
    </row>
    <row r="6" spans="1:3">
      <c r="C6" s="148" t="s">
        <v>50</v>
      </c>
    </row>
    <row r="7" spans="1:3">
      <c r="C7" s="148" t="s">
        <v>51</v>
      </c>
    </row>
    <row r="8" spans="1:3">
      <c r="C8" s="148" t="s">
        <v>52</v>
      </c>
    </row>
    <row r="9" spans="1:3">
      <c r="C9" s="148" t="s">
        <v>21</v>
      </c>
    </row>
    <row r="10" spans="1:3">
      <c r="C10" s="148" t="s">
        <v>53</v>
      </c>
    </row>
    <row r="14" spans="1:3">
      <c r="A14" s="173" t="s">
        <v>54</v>
      </c>
      <c r="B14" s="172"/>
      <c r="C14" s="172"/>
    </row>
    <row r="16" spans="1:3">
      <c r="A16" s="141" t="s">
        <v>55</v>
      </c>
    </row>
    <row r="18" spans="2:2">
      <c r="B18" s="141" t="s">
        <v>56</v>
      </c>
    </row>
    <row r="22" spans="2:2">
      <c r="B22" s="141" t="s">
        <v>57</v>
      </c>
    </row>
    <row r="30" spans="2:2">
      <c r="B30" s="141" t="s">
        <v>58</v>
      </c>
    </row>
    <row r="38" spans="2:3">
      <c r="B38" s="80" t="s">
        <v>59</v>
      </c>
    </row>
    <row r="40" spans="2:3">
      <c r="C40" s="80" t="s">
        <v>60</v>
      </c>
    </row>
    <row r="61" spans="2:2">
      <c r="B61" s="80" t="s">
        <v>61</v>
      </c>
    </row>
    <row r="87" spans="2:3">
      <c r="B87" s="80" t="s">
        <v>62</v>
      </c>
    </row>
    <row r="89" spans="2:3">
      <c r="C89" s="80" t="s">
        <v>63</v>
      </c>
    </row>
    <row r="113" spans="2:3">
      <c r="C113" s="80" t="s">
        <v>64</v>
      </c>
    </row>
    <row r="114" spans="2:3">
      <c r="C114" s="80" t="s">
        <v>65</v>
      </c>
    </row>
    <row r="116" spans="2:3">
      <c r="B116" s="80" t="s">
        <v>66</v>
      </c>
    </row>
    <row r="125" spans="2:3">
      <c r="B125" s="80" t="s">
        <v>67</v>
      </c>
    </row>
    <row r="126" spans="2:3">
      <c r="B126" s="80"/>
    </row>
    <row r="127" spans="2:3">
      <c r="B127" s="80" t="s">
        <v>68</v>
      </c>
    </row>
    <row r="136" spans="2:2">
      <c r="B136" s="80" t="s">
        <v>69</v>
      </c>
    </row>
    <row r="138" spans="2:2">
      <c r="B138" s="80" t="s">
        <v>70</v>
      </c>
    </row>
    <row r="140" spans="2:2">
      <c r="B140" s="80" t="s">
        <v>71</v>
      </c>
    </row>
    <row r="142" spans="2:2">
      <c r="B142" s="80" t="s">
        <v>72</v>
      </c>
    </row>
    <row r="167" spans="2:2">
      <c r="B167" s="80" t="s">
        <v>73</v>
      </c>
    </row>
    <row r="168" spans="2:2">
      <c r="B168" s="148"/>
    </row>
    <row r="169" spans="2:2">
      <c r="B169" s="148"/>
    </row>
    <row r="179" spans="1:3" s="171" customFormat="1"/>
    <row r="181" spans="1:3">
      <c r="A181" s="173" t="s">
        <v>74</v>
      </c>
      <c r="B181" s="172"/>
      <c r="C181" s="172"/>
    </row>
    <row r="183" spans="1:3">
      <c r="B183" s="141" t="s">
        <v>56</v>
      </c>
    </row>
    <row r="187" spans="1:3">
      <c r="B187" s="141" t="s">
        <v>57</v>
      </c>
    </row>
    <row r="195" spans="2:3">
      <c r="B195" s="141" t="s">
        <v>58</v>
      </c>
    </row>
    <row r="202" spans="2:3">
      <c r="B202" s="80" t="s">
        <v>59</v>
      </c>
    </row>
    <row r="204" spans="2:3">
      <c r="C204" s="80" t="s">
        <v>60</v>
      </c>
    </row>
    <row r="225" spans="2:2">
      <c r="B225" s="80" t="s">
        <v>75</v>
      </c>
    </row>
    <row r="251" spans="2:3">
      <c r="B251" s="80" t="s">
        <v>62</v>
      </c>
    </row>
    <row r="253" spans="2:3">
      <c r="C253" s="80" t="s">
        <v>63</v>
      </c>
    </row>
    <row r="273" spans="2:3">
      <c r="C273" s="80" t="s">
        <v>64</v>
      </c>
    </row>
    <row r="274" spans="2:3">
      <c r="C274" s="80" t="s">
        <v>65</v>
      </c>
    </row>
    <row r="276" spans="2:3">
      <c r="B276" s="80" t="s">
        <v>66</v>
      </c>
    </row>
    <row r="285" spans="2:3">
      <c r="B285" s="80" t="s">
        <v>67</v>
      </c>
    </row>
    <row r="286" spans="2:3">
      <c r="B286" s="80"/>
    </row>
    <row r="287" spans="2:3">
      <c r="B287" s="80" t="s">
        <v>68</v>
      </c>
    </row>
    <row r="296" spans="2:2">
      <c r="B296"/>
    </row>
    <row r="297" spans="2:2">
      <c r="B297" s="80" t="s">
        <v>76</v>
      </c>
    </row>
    <row r="298" spans="2:2">
      <c r="B298" s="80"/>
    </row>
    <row r="299" spans="2:2">
      <c r="B299" s="149" t="s">
        <v>77</v>
      </c>
    </row>
    <row r="301" spans="2:2">
      <c r="B301" s="80" t="s">
        <v>69</v>
      </c>
    </row>
    <row r="303" spans="2:2">
      <c r="B303" s="80" t="s">
        <v>78</v>
      </c>
    </row>
    <row r="305" spans="2:2">
      <c r="B305" s="80" t="s">
        <v>71</v>
      </c>
    </row>
    <row r="307" spans="2:2">
      <c r="B307" s="80" t="s">
        <v>79</v>
      </c>
    </row>
    <row r="328" spans="1:3" s="171" customFormat="1"/>
    <row r="330" spans="1:3">
      <c r="A330" s="173" t="s">
        <v>80</v>
      </c>
      <c r="B330" s="172"/>
      <c r="C330" s="172"/>
    </row>
    <row r="332" spans="1:3">
      <c r="B332" s="141" t="s">
        <v>56</v>
      </c>
    </row>
    <row r="336" spans="1:3">
      <c r="B336" s="80" t="s">
        <v>81</v>
      </c>
    </row>
    <row r="344" spans="2:2">
      <c r="B344" s="80" t="s">
        <v>82</v>
      </c>
    </row>
    <row r="351" spans="2:2">
      <c r="B351" s="80" t="s">
        <v>59</v>
      </c>
    </row>
    <row r="353" spans="3:3">
      <c r="C353" s="80" t="s">
        <v>60</v>
      </c>
    </row>
    <row r="373" spans="2:2">
      <c r="B373" s="80" t="s">
        <v>75</v>
      </c>
    </row>
    <row r="398" spans="2:3">
      <c r="B398" s="80" t="s">
        <v>62</v>
      </c>
    </row>
    <row r="400" spans="2:3">
      <c r="C400" s="80" t="s">
        <v>63</v>
      </c>
    </row>
    <row r="419" spans="2:2">
      <c r="B419" s="80" t="s">
        <v>64</v>
      </c>
    </row>
    <row r="420" spans="2:2">
      <c r="B420" s="80" t="s">
        <v>65</v>
      </c>
    </row>
    <row r="422" spans="2:2">
      <c r="B422" s="80" t="s">
        <v>78</v>
      </c>
    </row>
    <row r="424" spans="2:2">
      <c r="B424" s="80" t="s">
        <v>71</v>
      </c>
    </row>
    <row r="426" spans="2:2">
      <c r="B426" s="80" t="s">
        <v>83</v>
      </c>
    </row>
    <row r="427" spans="2:2">
      <c r="B427" s="80"/>
    </row>
    <row r="428" spans="2:2">
      <c r="B428" s="80"/>
    </row>
    <row r="429" spans="2:2">
      <c r="B429" s="80"/>
    </row>
    <row r="430" spans="2:2">
      <c r="B430" s="80"/>
    </row>
    <row r="431" spans="2:2">
      <c r="B431" s="80"/>
    </row>
    <row r="432" spans="2:2">
      <c r="B432" s="80"/>
    </row>
    <row r="435" spans="2:11">
      <c r="B435" s="80" t="s">
        <v>84</v>
      </c>
    </row>
    <row r="448" spans="2:11">
      <c r="B448" s="172" t="s">
        <v>85</v>
      </c>
      <c r="C448" s="172"/>
      <c r="D448" s="172"/>
      <c r="E448" s="172"/>
      <c r="F448" s="172"/>
      <c r="G448" s="172"/>
      <c r="H448" s="172"/>
      <c r="I448" s="172"/>
      <c r="J448" s="172"/>
      <c r="K448" s="172"/>
    </row>
    <row r="449" spans="1:3" customFormat="1"/>
    <row r="450" spans="1:3" s="171" customFormat="1"/>
    <row r="451" spans="1:3" customFormat="1"/>
    <row r="452" spans="1:3">
      <c r="A452" s="173" t="s">
        <v>86</v>
      </c>
      <c r="B452" s="172"/>
      <c r="C452" s="172"/>
    </row>
    <row r="454" spans="1:3">
      <c r="B454" s="141" t="s">
        <v>56</v>
      </c>
    </row>
    <row r="458" spans="1:3">
      <c r="B458" s="80" t="s">
        <v>81</v>
      </c>
    </row>
    <row r="466" spans="2:3">
      <c r="B466" s="80" t="s">
        <v>82</v>
      </c>
    </row>
    <row r="473" spans="2:3">
      <c r="B473" s="80" t="s">
        <v>59</v>
      </c>
    </row>
    <row r="475" spans="2:3">
      <c r="C475" s="80" t="s">
        <v>60</v>
      </c>
    </row>
    <row r="495" spans="2:2">
      <c r="B495" s="80" t="s">
        <v>75</v>
      </c>
    </row>
    <row r="520" spans="2:3">
      <c r="B520" s="80" t="s">
        <v>62</v>
      </c>
    </row>
    <row r="522" spans="2:3">
      <c r="C522" s="80" t="s">
        <v>63</v>
      </c>
    </row>
    <row r="541" spans="2:2">
      <c r="B541" s="80" t="s">
        <v>64</v>
      </c>
    </row>
    <row r="542" spans="2:2">
      <c r="B542" s="80" t="s">
        <v>65</v>
      </c>
    </row>
    <row r="544" spans="2:2">
      <c r="B544" s="80" t="s">
        <v>78</v>
      </c>
    </row>
    <row r="546" spans="2:2">
      <c r="B546" s="80" t="s">
        <v>71</v>
      </c>
    </row>
    <row r="548" spans="2:2">
      <c r="B548" s="80" t="s">
        <v>83</v>
      </c>
    </row>
    <row r="557" spans="2:2">
      <c r="B557" s="80" t="s">
        <v>84</v>
      </c>
    </row>
    <row r="570" spans="1:15" ht="26.25" customHeight="1">
      <c r="B570" s="172" t="s">
        <v>87</v>
      </c>
      <c r="C570" s="172"/>
      <c r="D570" s="172"/>
      <c r="E570" s="172"/>
      <c r="F570" s="172"/>
      <c r="G570" s="173"/>
      <c r="H570" s="173"/>
      <c r="I570" s="173"/>
      <c r="J570" s="173"/>
      <c r="K570" s="173"/>
      <c r="L570" s="142"/>
      <c r="M570" s="142"/>
      <c r="N570" s="142"/>
      <c r="O570" s="142"/>
    </row>
    <row r="571" spans="1:15">
      <c r="B571" s="173"/>
      <c r="C571" s="172"/>
      <c r="D571" s="172"/>
      <c r="E571" s="172"/>
      <c r="F571" s="172"/>
      <c r="G571" s="172"/>
      <c r="H571" s="172"/>
      <c r="I571" s="172"/>
      <c r="J571" s="172"/>
      <c r="K571" s="172"/>
    </row>
    <row r="573" spans="1:15" s="171" customFormat="1"/>
    <row r="576" spans="1:15">
      <c r="A576" s="173" t="s">
        <v>88</v>
      </c>
      <c r="B576" s="172"/>
      <c r="C576" s="172"/>
    </row>
    <row r="578" spans="2:2">
      <c r="B578" s="141" t="s">
        <v>56</v>
      </c>
    </row>
    <row r="582" spans="2:2">
      <c r="B582" s="80" t="s">
        <v>81</v>
      </c>
    </row>
    <row r="590" spans="2:2">
      <c r="B590" s="80" t="s">
        <v>82</v>
      </c>
    </row>
    <row r="597" spans="2:3">
      <c r="B597" s="80" t="s">
        <v>59</v>
      </c>
    </row>
    <row r="599" spans="2:3">
      <c r="C599" s="80" t="s">
        <v>60</v>
      </c>
    </row>
    <row r="619" spans="2:2">
      <c r="B619" s="80" t="s">
        <v>75</v>
      </c>
    </row>
    <row r="642" spans="2:3">
      <c r="B642" s="80" t="s">
        <v>62</v>
      </c>
    </row>
    <row r="644" spans="2:3">
      <c r="C644" s="80" t="s">
        <v>63</v>
      </c>
    </row>
    <row r="663" spans="2:2">
      <c r="B663" s="80" t="s">
        <v>64</v>
      </c>
    </row>
    <row r="664" spans="2:2">
      <c r="B664" s="80" t="s">
        <v>65</v>
      </c>
    </row>
    <row r="666" spans="2:2">
      <c r="B666" s="80" t="s">
        <v>78</v>
      </c>
    </row>
    <row r="668" spans="2:2">
      <c r="B668" s="80" t="s">
        <v>71</v>
      </c>
    </row>
    <row r="670" spans="2:2">
      <c r="B670" s="80" t="s">
        <v>83</v>
      </c>
    </row>
    <row r="680" spans="2:2">
      <c r="B680" s="80" t="s">
        <v>84</v>
      </c>
    </row>
    <row r="681" spans="2:2">
      <c r="B681" s="80"/>
    </row>
    <row r="695" spans="1:3" s="171" customFormat="1"/>
    <row r="698" spans="1:3">
      <c r="A698" s="173" t="s">
        <v>89</v>
      </c>
      <c r="B698" s="172"/>
      <c r="C698" s="172"/>
    </row>
    <row r="700" spans="1:3">
      <c r="B700" s="141" t="s">
        <v>56</v>
      </c>
    </row>
    <row r="704" spans="1:3">
      <c r="B704" s="80" t="s">
        <v>90</v>
      </c>
    </row>
    <row r="710" spans="2:3">
      <c r="B710" s="141" t="s">
        <v>91</v>
      </c>
    </row>
    <row r="715" spans="2:3">
      <c r="B715" s="80" t="s">
        <v>59</v>
      </c>
    </row>
    <row r="717" spans="2:3">
      <c r="C717" s="80" t="s">
        <v>60</v>
      </c>
    </row>
    <row r="729" spans="2:2">
      <c r="B729" s="80" t="s">
        <v>75</v>
      </c>
    </row>
    <row r="754" spans="2:8">
      <c r="B754" s="80" t="s">
        <v>62</v>
      </c>
    </row>
    <row r="756" spans="2:8">
      <c r="C756" s="80" t="s">
        <v>63</v>
      </c>
    </row>
    <row r="768" spans="2:8">
      <c r="H768" s="80"/>
    </row>
    <row r="774" spans="2:2">
      <c r="B774" s="80" t="s">
        <v>64</v>
      </c>
    </row>
    <row r="775" spans="2:2">
      <c r="B775" s="80" t="s">
        <v>65</v>
      </c>
    </row>
    <row r="777" spans="2:2">
      <c r="B777" s="80" t="s">
        <v>78</v>
      </c>
    </row>
    <row r="779" spans="2:2">
      <c r="B779" s="80" t="s">
        <v>71</v>
      </c>
    </row>
    <row r="782" spans="2:2">
      <c r="B782" s="80"/>
    </row>
    <row r="789" spans="1:3">
      <c r="B789" s="141" t="s">
        <v>92</v>
      </c>
    </row>
    <row r="791" spans="1:3">
      <c r="B791" s="80" t="s">
        <v>93</v>
      </c>
    </row>
    <row r="793" spans="1:3" s="171" customFormat="1"/>
    <row r="796" spans="1:3">
      <c r="A796" s="173" t="s">
        <v>94</v>
      </c>
      <c r="B796" s="172"/>
      <c r="C796" s="172"/>
    </row>
    <row r="798" spans="1:3">
      <c r="B798" s="141" t="s">
        <v>56</v>
      </c>
    </row>
    <row r="802" spans="2:3">
      <c r="B802" s="80" t="s">
        <v>95</v>
      </c>
    </row>
    <row r="808" spans="2:3">
      <c r="B808" s="141" t="s">
        <v>96</v>
      </c>
    </row>
    <row r="813" spans="2:3">
      <c r="B813" s="80" t="s">
        <v>59</v>
      </c>
    </row>
    <row r="815" spans="2:3">
      <c r="C815" s="80" t="s">
        <v>60</v>
      </c>
    </row>
    <row r="828" spans="2:2">
      <c r="B828" s="80" t="s">
        <v>75</v>
      </c>
    </row>
    <row r="852" spans="2:3">
      <c r="B852" s="80" t="s">
        <v>62</v>
      </c>
    </row>
    <row r="854" spans="2:3">
      <c r="C854" s="80" t="s">
        <v>63</v>
      </c>
    </row>
    <row r="871" spans="2:2">
      <c r="B871" s="80" t="s">
        <v>97</v>
      </c>
    </row>
    <row r="884" spans="2:2">
      <c r="B884" s="80" t="s">
        <v>98</v>
      </c>
    </row>
    <row r="916" s="171" customFormat="1"/>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4" sqref="C4"/>
    </sheetView>
  </sheetViews>
  <sheetFormatPr defaultColWidth="9.21875" defaultRowHeight="15"/>
  <cols>
    <col min="1" max="1" width="2.77734375" style="22" customWidth="1"/>
    <col min="2" max="2" width="41.77734375" style="22" customWidth="1"/>
    <col min="3" max="3" width="22.77734375" style="22" bestFit="1" customWidth="1"/>
    <col min="4" max="4" width="19.21875" style="22" customWidth="1"/>
    <col min="5" max="6" width="21.5546875" style="22" customWidth="1"/>
    <col min="7" max="7" width="20.77734375" style="22" customWidth="1"/>
    <col min="8" max="8" width="65.21875" style="22" customWidth="1"/>
    <col min="9" max="16384" width="9.21875" style="22"/>
  </cols>
  <sheetData>
    <row r="1" spans="1:8" ht="19.5" customHeight="1">
      <c r="A1" s="185" t="s">
        <v>99</v>
      </c>
      <c r="B1" s="38"/>
      <c r="C1" s="38"/>
      <c r="D1" s="38"/>
      <c r="E1" s="38"/>
      <c r="F1" s="38"/>
      <c r="G1" s="38"/>
      <c r="H1" s="38"/>
    </row>
    <row r="2" spans="1:8" ht="19.5" customHeight="1">
      <c r="A2" s="185" t="s">
        <v>100</v>
      </c>
      <c r="B2" s="38"/>
      <c r="C2" s="38" t="s">
        <v>101</v>
      </c>
      <c r="D2" s="38"/>
      <c r="E2" s="38"/>
      <c r="F2" s="38"/>
      <c r="G2" s="186" t="s">
        <v>102</v>
      </c>
      <c r="H2" s="187" t="s">
        <v>229</v>
      </c>
    </row>
    <row r="3" spans="1:8" ht="19.5" customHeight="1">
      <c r="A3" s="188" t="s">
        <v>103</v>
      </c>
      <c r="B3" s="189"/>
      <c r="C3" s="190">
        <v>43555</v>
      </c>
      <c r="D3" s="38"/>
      <c r="E3" s="38"/>
      <c r="F3" s="38"/>
      <c r="G3" s="186" t="s">
        <v>104</v>
      </c>
      <c r="H3" s="187"/>
    </row>
    <row r="4" spans="1:8" ht="19.5" customHeight="1">
      <c r="A4" s="194" t="s">
        <v>105</v>
      </c>
      <c r="B4" s="191"/>
      <c r="C4" s="191" t="s">
        <v>106</v>
      </c>
      <c r="D4" s="38"/>
      <c r="E4" s="38"/>
      <c r="F4" s="38"/>
      <c r="G4" s="186" t="s">
        <v>107</v>
      </c>
      <c r="H4" s="187"/>
    </row>
    <row r="5" spans="1:8" ht="19.5" customHeight="1">
      <c r="A5" s="38" t="s">
        <v>108</v>
      </c>
      <c r="B5" s="38"/>
      <c r="C5" s="195"/>
      <c r="D5" s="38"/>
      <c r="E5" s="38"/>
      <c r="F5" s="38"/>
      <c r="G5" s="186"/>
      <c r="H5" s="185"/>
    </row>
    <row r="6" spans="1:8" ht="19.5" customHeight="1">
      <c r="D6" s="24"/>
      <c r="G6" s="23"/>
    </row>
    <row r="7" spans="1:8">
      <c r="G7" s="23"/>
      <c r="H7" s="23"/>
    </row>
    <row r="9" spans="1:8" ht="15.6">
      <c r="A9" s="25"/>
      <c r="B9" s="25"/>
      <c r="C9" s="26" t="s">
        <v>109</v>
      </c>
      <c r="D9" s="26" t="s">
        <v>109</v>
      </c>
      <c r="E9" s="26"/>
      <c r="F9" s="26" t="s">
        <v>110</v>
      </c>
      <c r="G9" s="26" t="s">
        <v>111</v>
      </c>
      <c r="H9" s="26" t="s">
        <v>112</v>
      </c>
    </row>
    <row r="10" spans="1:8" ht="15.6">
      <c r="B10" s="25"/>
      <c r="C10" s="26" t="s">
        <v>113</v>
      </c>
      <c r="D10" s="26" t="s">
        <v>112</v>
      </c>
      <c r="E10" s="26" t="s">
        <v>114</v>
      </c>
      <c r="F10" s="26" t="s">
        <v>115</v>
      </c>
      <c r="G10" s="26" t="s">
        <v>116</v>
      </c>
      <c r="H10" s="26" t="s">
        <v>111</v>
      </c>
    </row>
    <row r="11" spans="1:8" ht="15.6">
      <c r="B11" s="25"/>
      <c r="C11" s="25"/>
      <c r="D11" s="25"/>
      <c r="E11" s="25"/>
      <c r="F11" s="25"/>
      <c r="G11" s="25"/>
      <c r="H11" s="25"/>
    </row>
    <row r="12" spans="1:8" ht="15.6">
      <c r="B12" s="5" t="s">
        <v>117</v>
      </c>
      <c r="C12" s="25"/>
      <c r="D12" s="25"/>
      <c r="E12" s="25"/>
      <c r="F12" s="25"/>
      <c r="G12" s="25"/>
      <c r="H12" s="25"/>
    </row>
    <row r="13" spans="1:8" ht="19.5" customHeight="1">
      <c r="A13" s="27" t="s">
        <v>118</v>
      </c>
    </row>
    <row r="14" spans="1:8" ht="15.6">
      <c r="A14" s="28"/>
      <c r="B14" s="28" t="s">
        <v>119</v>
      </c>
      <c r="C14" s="181">
        <f>Cash!C15</f>
        <v>338165.03</v>
      </c>
      <c r="D14" s="181">
        <f>Cash!D15</f>
        <v>338165.03</v>
      </c>
      <c r="E14" s="182">
        <f>C14-D14</f>
        <v>0</v>
      </c>
      <c r="F14" s="29"/>
      <c r="G14" s="30" t="s">
        <v>120</v>
      </c>
      <c r="H14" s="31"/>
    </row>
    <row r="15" spans="1:8" ht="19.5" customHeight="1">
      <c r="C15" s="179"/>
      <c r="D15" s="179"/>
      <c r="E15" s="179"/>
      <c r="F15" s="32"/>
      <c r="H15" s="33"/>
    </row>
    <row r="16" spans="1:8" ht="19.5" customHeight="1">
      <c r="A16" s="34" t="s">
        <v>121</v>
      </c>
      <c r="C16" s="179"/>
      <c r="D16" s="179"/>
      <c r="E16" s="179"/>
      <c r="F16" s="32"/>
      <c r="H16" s="33"/>
    </row>
    <row r="17" spans="1:8" ht="15.6">
      <c r="A17" s="36"/>
      <c r="B17" s="28" t="s">
        <v>122</v>
      </c>
      <c r="C17" s="182">
        <f>Share_Cost_Mkt!D73</f>
        <v>1310753</v>
      </c>
      <c r="D17" s="182">
        <f>Share_Cost_Mkt!E73</f>
        <v>1310753</v>
      </c>
      <c r="E17" s="182">
        <f>C17-D17</f>
        <v>0</v>
      </c>
      <c r="F17" s="29"/>
      <c r="G17" s="30" t="s">
        <v>123</v>
      </c>
      <c r="H17" s="31"/>
    </row>
    <row r="18" spans="1:8" ht="15.6">
      <c r="A18" s="36"/>
      <c r="B18" s="28" t="s">
        <v>124</v>
      </c>
      <c r="C18" s="182">
        <f>Share_Cost_Mkt!H73</f>
        <v>31044137.57</v>
      </c>
      <c r="D18" s="182">
        <f>Share_Cost_Mkt!I73</f>
        <v>31147113.5</v>
      </c>
      <c r="E18" s="182">
        <f>C18-D18</f>
        <v>-102975.9299999997</v>
      </c>
      <c r="F18" s="29"/>
      <c r="G18" s="30" t="s">
        <v>123</v>
      </c>
      <c r="H18" s="31"/>
    </row>
    <row r="19" spans="1:8" ht="79.95" customHeight="1">
      <c r="A19" s="36"/>
      <c r="B19" s="28" t="s">
        <v>125</v>
      </c>
      <c r="C19" s="182">
        <f>Share_Cost_Mkt!P73</f>
        <v>33381128.259999998</v>
      </c>
      <c r="D19" s="182">
        <f>Share_Cost_Mkt!Q73</f>
        <v>33371700.829999998</v>
      </c>
      <c r="E19" s="182">
        <f>C19-D19</f>
        <v>9427.429999999702</v>
      </c>
      <c r="F19" s="29"/>
      <c r="G19" s="30" t="s">
        <v>123</v>
      </c>
      <c r="H19" s="31"/>
    </row>
    <row r="20" spans="1:8" ht="19.5" customHeight="1">
      <c r="C20" s="179"/>
      <c r="D20" s="179"/>
      <c r="E20" s="179"/>
      <c r="F20" s="32"/>
      <c r="G20" s="38"/>
      <c r="H20" s="192"/>
    </row>
    <row r="21" spans="1:8" ht="18.75" customHeight="1">
      <c r="A21" s="34" t="s">
        <v>126</v>
      </c>
      <c r="B21" s="39"/>
      <c r="C21" s="179"/>
      <c r="D21" s="179"/>
      <c r="E21" s="179"/>
      <c r="F21" s="35"/>
      <c r="G21" s="38"/>
      <c r="H21" s="192"/>
    </row>
    <row r="22" spans="1:8" ht="15.6">
      <c r="A22" s="36"/>
      <c r="B22" s="36" t="s">
        <v>127</v>
      </c>
      <c r="C22" s="182">
        <f>SUM(Open_Trades!D31)</f>
        <v>0</v>
      </c>
      <c r="D22" s="182">
        <f>SUM(Open_Trades!E31)</f>
        <v>0</v>
      </c>
      <c r="E22" s="182">
        <f t="shared" ref="E22:E27" si="0">C22-D22</f>
        <v>0</v>
      </c>
      <c r="F22" s="29"/>
      <c r="G22" s="30" t="s">
        <v>21</v>
      </c>
      <c r="H22" s="31"/>
    </row>
    <row r="23" spans="1:8" ht="15.6">
      <c r="A23" s="36"/>
      <c r="B23" s="36" t="s">
        <v>19</v>
      </c>
      <c r="C23" s="182">
        <f>SUM(INT_BNI_SSC)</f>
        <v>274.22000000000003</v>
      </c>
      <c r="D23" s="182">
        <f>SUM(INT_BNI_IM)</f>
        <v>274.22000000000003</v>
      </c>
      <c r="E23" s="182">
        <f t="shared" si="0"/>
        <v>0</v>
      </c>
      <c r="F23" s="29"/>
      <c r="G23" s="30" t="s">
        <v>19</v>
      </c>
      <c r="H23" s="31"/>
    </row>
    <row r="24" spans="1:8" ht="95.55" customHeight="1">
      <c r="A24" s="36"/>
      <c r="B24" s="36" t="s">
        <v>18</v>
      </c>
      <c r="C24" s="182">
        <f>SUM(Dividends!I51)</f>
        <v>92481.609999999986</v>
      </c>
      <c r="D24" s="182">
        <f>SUM(Dividends!J51)</f>
        <v>92481.609999999986</v>
      </c>
      <c r="E24" s="182">
        <f t="shared" si="0"/>
        <v>0</v>
      </c>
      <c r="F24" s="29"/>
      <c r="G24" s="30" t="s">
        <v>18</v>
      </c>
      <c r="H24" s="31"/>
    </row>
    <row r="25" spans="1:8" ht="15.6">
      <c r="A25" s="36"/>
      <c r="B25" s="36" t="s">
        <v>128</v>
      </c>
      <c r="C25" s="182">
        <f>Tax_Reclaims!J51</f>
        <v>23107.09</v>
      </c>
      <c r="D25" s="182">
        <f>SUM(Tax_Reclaims!M51)</f>
        <v>23107.09</v>
      </c>
      <c r="E25" s="182">
        <f t="shared" si="0"/>
        <v>0</v>
      </c>
      <c r="F25" s="29"/>
      <c r="G25" s="30" t="s">
        <v>20</v>
      </c>
      <c r="H25" s="31"/>
    </row>
    <row r="26" spans="1:8" ht="23.25" customHeight="1">
      <c r="A26" s="36"/>
      <c r="B26" s="28" t="s">
        <v>129</v>
      </c>
      <c r="C26" s="182">
        <f>SUM('Pending_FX '!B22)</f>
        <v>0</v>
      </c>
      <c r="D26" s="182">
        <f>SUM('Pending_FX '!C22)</f>
        <v>0</v>
      </c>
      <c r="E26" s="182">
        <f t="shared" si="0"/>
        <v>0</v>
      </c>
      <c r="F26" s="29"/>
      <c r="G26" s="30" t="s">
        <v>53</v>
      </c>
      <c r="H26" s="31"/>
    </row>
    <row r="27" spans="1:8" ht="15.6">
      <c r="A27" s="36"/>
      <c r="B27" s="36" t="s">
        <v>130</v>
      </c>
      <c r="C27" s="183"/>
      <c r="D27" s="183"/>
      <c r="E27" s="182">
        <f t="shared" si="0"/>
        <v>0</v>
      </c>
      <c r="F27" s="29"/>
      <c r="G27" s="30"/>
      <c r="H27" s="31"/>
    </row>
    <row r="28" spans="1:8" ht="19.5" customHeight="1">
      <c r="B28" s="5" t="s">
        <v>131</v>
      </c>
      <c r="C28" s="179"/>
      <c r="D28" s="179"/>
      <c r="E28" s="179"/>
      <c r="F28" s="32"/>
      <c r="G28" s="38"/>
      <c r="H28" s="193"/>
    </row>
    <row r="29" spans="1:8" ht="18.75" customHeight="1">
      <c r="A29" s="34" t="s">
        <v>132</v>
      </c>
      <c r="C29" s="179"/>
      <c r="D29" s="179"/>
      <c r="E29" s="179"/>
      <c r="F29" s="32"/>
      <c r="G29" s="40"/>
      <c r="H29" s="193"/>
    </row>
    <row r="30" spans="1:8" ht="15.6">
      <c r="A30" s="36"/>
      <c r="B30" s="184" t="s">
        <v>133</v>
      </c>
      <c r="C30" s="182">
        <f>SUM(Open_Trades!D5)</f>
        <v>2008.99</v>
      </c>
      <c r="D30" s="182">
        <f>SUM(Open_Trades!E5)</f>
        <v>2008.99</v>
      </c>
      <c r="E30" s="182">
        <f>C30-D30</f>
        <v>0</v>
      </c>
      <c r="F30" s="29"/>
      <c r="G30" s="30" t="s">
        <v>21</v>
      </c>
      <c r="H30" s="31"/>
    </row>
    <row r="31" spans="1:8" ht="18.75" customHeight="1">
      <c r="A31" s="36"/>
      <c r="B31" s="28" t="s">
        <v>134</v>
      </c>
      <c r="C31" s="182">
        <f>SUM('Pending_FX '!B11)</f>
        <v>0</v>
      </c>
      <c r="D31" s="182">
        <f>SUM('Pending_FX '!C11)</f>
        <v>0</v>
      </c>
      <c r="E31" s="182">
        <f t="shared" ref="E31:E39" si="1">C31-D31</f>
        <v>0</v>
      </c>
      <c r="F31" s="29"/>
      <c r="G31" s="30" t="s">
        <v>53</v>
      </c>
      <c r="H31" s="31"/>
    </row>
    <row r="32" spans="1:8" ht="15.6">
      <c r="A32" s="36"/>
      <c r="B32" s="36" t="s">
        <v>135</v>
      </c>
      <c r="C32" s="183"/>
      <c r="D32" s="183"/>
      <c r="E32" s="182">
        <f>C32-D32</f>
        <v>0</v>
      </c>
      <c r="F32" s="29"/>
      <c r="G32" s="30"/>
      <c r="H32" s="31"/>
    </row>
    <row r="33" spans="1:8" ht="19.5" customHeight="1">
      <c r="A33" s="36"/>
      <c r="B33" s="36"/>
      <c r="C33" s="183"/>
      <c r="D33" s="183"/>
      <c r="E33" s="182">
        <f t="shared" si="1"/>
        <v>0</v>
      </c>
      <c r="F33" s="29"/>
      <c r="G33" s="30"/>
      <c r="H33" s="37"/>
    </row>
    <row r="34" spans="1:8" ht="19.5" customHeight="1">
      <c r="A34" s="34" t="s">
        <v>136</v>
      </c>
      <c r="B34" s="36"/>
      <c r="C34" s="183"/>
      <c r="D34" s="183"/>
      <c r="E34" s="182"/>
      <c r="F34" s="29"/>
      <c r="G34" s="30"/>
      <c r="H34" s="37"/>
    </row>
    <row r="35" spans="1:8" ht="19.5" customHeight="1">
      <c r="A35" s="36"/>
      <c r="B35" s="36" t="s">
        <v>137</v>
      </c>
      <c r="C35" s="183">
        <f>SUM(Dividends!Q51,Tax_Reclaims!L51)</f>
        <v>-191.22000000000003</v>
      </c>
      <c r="D35" s="183">
        <f>SUM(Dividends!R51,Tax_Reclaims!O51)</f>
        <v>-191.22000000000003</v>
      </c>
      <c r="E35" s="182">
        <f t="shared" si="1"/>
        <v>0</v>
      </c>
      <c r="F35" s="29"/>
      <c r="G35" s="30" t="s">
        <v>138</v>
      </c>
      <c r="H35" s="31"/>
    </row>
    <row r="36" spans="1:8" ht="19.5" customHeight="1">
      <c r="A36" s="36"/>
      <c r="B36" s="36" t="s">
        <v>139</v>
      </c>
      <c r="C36" s="183">
        <f>SUM(Open_Trades!L5)</f>
        <v>58.29</v>
      </c>
      <c r="D36" s="183">
        <f>SUM(Open_Trades!M5)</f>
        <v>58.29</v>
      </c>
      <c r="E36" s="182">
        <f t="shared" si="1"/>
        <v>0</v>
      </c>
      <c r="F36" s="29"/>
      <c r="G36" s="30" t="s">
        <v>21</v>
      </c>
      <c r="H36" s="37"/>
    </row>
    <row r="37" spans="1:8" ht="19.5" customHeight="1">
      <c r="A37" s="36"/>
      <c r="B37" s="36" t="s">
        <v>140</v>
      </c>
      <c r="C37" s="183">
        <f>SUM(Open_Trades!L31)</f>
        <v>0</v>
      </c>
      <c r="D37" s="183">
        <f>SUM(Open_Trades!M31)</f>
        <v>0</v>
      </c>
      <c r="E37" s="182">
        <f t="shared" si="1"/>
        <v>0</v>
      </c>
      <c r="F37" s="29"/>
      <c r="G37" s="30" t="s">
        <v>21</v>
      </c>
      <c r="H37" s="37"/>
    </row>
    <row r="38" spans="1:8" ht="19.5" customHeight="1">
      <c r="A38" s="36"/>
      <c r="B38" s="36" t="s">
        <v>141</v>
      </c>
      <c r="C38" s="182">
        <f>'Pending_FX '!D25</f>
        <v>0</v>
      </c>
      <c r="D38" s="182">
        <f>'Pending_FX '!E25</f>
        <v>0</v>
      </c>
      <c r="E38" s="182">
        <f t="shared" si="1"/>
        <v>0</v>
      </c>
      <c r="F38" s="29"/>
      <c r="G38" s="30" t="s">
        <v>53</v>
      </c>
      <c r="H38" s="37"/>
    </row>
    <row r="39" spans="1:8" ht="19.5" customHeight="1">
      <c r="A39" s="36"/>
      <c r="B39" s="36" t="s">
        <v>142</v>
      </c>
      <c r="C39" s="182">
        <f>'Pending_FX '!D26</f>
        <v>0</v>
      </c>
      <c r="D39" s="182">
        <f>'Pending_FX '!E26</f>
        <v>0</v>
      </c>
      <c r="E39" s="182">
        <f t="shared" si="1"/>
        <v>0</v>
      </c>
      <c r="F39" s="29"/>
      <c r="G39" s="30" t="s">
        <v>53</v>
      </c>
      <c r="H39" s="37"/>
    </row>
    <row r="40" spans="1:8" ht="19.5" customHeight="1">
      <c r="C40" s="179"/>
      <c r="D40" s="179"/>
      <c r="E40" s="179"/>
      <c r="F40" s="32"/>
      <c r="G40" s="38"/>
      <c r="H40" s="193"/>
    </row>
    <row r="41" spans="1:8" ht="19.5" customHeight="1">
      <c r="A41" s="36"/>
      <c r="B41" s="41" t="s">
        <v>143</v>
      </c>
      <c r="C41" s="243">
        <f>C14+C19+C22+C23+C24+C25+C26+C27-C30-C31+C32+C35+C37+C36+C38+C39</f>
        <v>33833014.289999999</v>
      </c>
      <c r="D41" s="243">
        <f>D14+D19+D22+D23+D24+D25+D26+D27-D30-D31+D32+D35+D37+D36+D38+D39</f>
        <v>33823586.859999999</v>
      </c>
      <c r="E41" s="182">
        <f>C41-D41</f>
        <v>9427.429999999702</v>
      </c>
      <c r="F41" s="29">
        <f>E41/D41*10000</f>
        <v>2.7872354398783896</v>
      </c>
      <c r="G41" s="30"/>
      <c r="H41" s="37"/>
    </row>
    <row r="42" spans="1:8" ht="20.25" customHeight="1">
      <c r="A42" s="36"/>
      <c r="B42" s="41" t="s">
        <v>144</v>
      </c>
      <c r="C42" s="36"/>
      <c r="D42" s="36"/>
      <c r="E42" s="42">
        <f>IF(ISERROR(E41/C41),0,E41/C41)</f>
        <v>2.7864587882097639E-4</v>
      </c>
      <c r="F42" s="42"/>
      <c r="G42" s="30"/>
      <c r="H42" s="37"/>
    </row>
    <row r="43" spans="1:8">
      <c r="A43" s="43"/>
    </row>
    <row r="44" spans="1:8">
      <c r="A44" s="43"/>
      <c r="C44" s="24"/>
    </row>
    <row r="45" spans="1:8">
      <c r="A45" s="43"/>
      <c r="C45" s="180"/>
      <c r="D45" s="180"/>
    </row>
    <row r="46" spans="1:8">
      <c r="A46" s="43"/>
      <c r="C46" s="179"/>
    </row>
    <row r="48" spans="1:8">
      <c r="C48" s="35"/>
      <c r="D48" s="180"/>
    </row>
    <row r="50" spans="3:3">
      <c r="C50" s="180"/>
    </row>
    <row r="51" spans="3:3">
      <c r="C51" s="180"/>
    </row>
    <row r="52" spans="3:3">
      <c r="C52" s="180"/>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75"/>
  <sheetViews>
    <sheetView zoomScale="85" zoomScaleNormal="85" workbookViewId="0">
      <pane xSplit="3" ySplit="2" topLeftCell="D3" activePane="bottomRight" state="frozen"/>
      <selection pane="topRight" activeCell="G22" sqref="G22"/>
      <selection pane="bottomLeft" activeCell="G22" sqref="G22"/>
      <selection pane="bottomRight" activeCell="Q71" sqref="Q71"/>
    </sheetView>
  </sheetViews>
  <sheetFormatPr defaultColWidth="8.77734375" defaultRowHeight="13.2"/>
  <cols>
    <col min="1" max="2" width="14.21875" style="9" customWidth="1"/>
    <col min="3" max="3" width="35.77734375" style="9" bestFit="1" customWidth="1"/>
    <col min="4" max="4" width="19" style="196" bestFit="1" customWidth="1"/>
    <col min="5" max="5" width="21.21875" style="196" bestFit="1" customWidth="1"/>
    <col min="6" max="7" width="20.21875" style="196" customWidth="1"/>
    <col min="8" max="8" width="17.5546875" style="196" bestFit="1" customWidth="1"/>
    <col min="9" max="9" width="16.21875" style="196" bestFit="1" customWidth="1"/>
    <col min="10" max="11" width="19.77734375" style="196" customWidth="1"/>
    <col min="12" max="12" width="18.77734375" style="196" customWidth="1"/>
    <col min="13" max="14" width="13.5546875" style="196" customWidth="1"/>
    <col min="15" max="15" width="15.77734375" style="196" customWidth="1"/>
    <col min="16" max="16" width="15.44140625" style="196" bestFit="1" customWidth="1"/>
    <col min="17" max="17" width="15.21875" style="196" bestFit="1" customWidth="1"/>
    <col min="18" max="18" width="16.21875" style="196" customWidth="1"/>
    <col min="19" max="19" width="21.21875" style="66" customWidth="1"/>
    <col min="20" max="20" width="62.5546875" style="44" bestFit="1" customWidth="1"/>
    <col min="21" max="16384" width="8.77734375" style="44"/>
  </cols>
  <sheetData>
    <row r="1" spans="1:20">
      <c r="A1" s="118" t="s">
        <v>145</v>
      </c>
      <c r="B1" s="118"/>
    </row>
    <row r="2" spans="1:20" ht="26.4">
      <c r="A2" s="118" t="s">
        <v>146</v>
      </c>
      <c r="B2" s="118" t="s">
        <v>147</v>
      </c>
      <c r="C2" s="118" t="s">
        <v>148</v>
      </c>
      <c r="D2" s="197" t="s">
        <v>149</v>
      </c>
      <c r="E2" s="198" t="s">
        <v>150</v>
      </c>
      <c r="F2" s="199" t="s">
        <v>114</v>
      </c>
      <c r="G2" s="199" t="s">
        <v>151</v>
      </c>
      <c r="H2" s="200" t="s">
        <v>152</v>
      </c>
      <c r="I2" s="201" t="s">
        <v>153</v>
      </c>
      <c r="J2" s="199" t="s">
        <v>114</v>
      </c>
      <c r="K2" s="199" t="s">
        <v>151</v>
      </c>
      <c r="L2" s="197" t="s">
        <v>154</v>
      </c>
      <c r="M2" s="198" t="s">
        <v>155</v>
      </c>
      <c r="N2" s="199" t="s">
        <v>114</v>
      </c>
      <c r="O2" s="199" t="s">
        <v>151</v>
      </c>
      <c r="P2" s="197" t="s">
        <v>156</v>
      </c>
      <c r="Q2" s="198" t="s">
        <v>157</v>
      </c>
      <c r="R2" s="199" t="s">
        <v>114</v>
      </c>
      <c r="S2" s="199" t="s">
        <v>151</v>
      </c>
      <c r="T2" s="1" t="s">
        <v>158</v>
      </c>
    </row>
    <row r="3" spans="1:20" ht="14.4">
      <c r="A3" t="str">
        <f>VLOOKUP(B3,Sheet1!$B$2:$B$78,1,FALSE)</f>
        <v>45857P806</v>
      </c>
      <c r="B3" s="248" t="s">
        <v>369</v>
      </c>
      <c r="C3" s="248" t="s">
        <v>231</v>
      </c>
      <c r="D3" s="248">
        <v>15191</v>
      </c>
      <c r="E3" s="248">
        <v>15191</v>
      </c>
      <c r="F3" s="199">
        <f t="shared" ref="F3:F70" si="0">D3-E3</f>
        <v>0</v>
      </c>
      <c r="G3" s="215">
        <f>ROUND(F3/D3,10)</f>
        <v>0</v>
      </c>
      <c r="H3" s="248">
        <v>885612.82</v>
      </c>
      <c r="I3">
        <f>VLOOKUP(B3,Sheet1!$B$2:$E$69,4,FALSE)</f>
        <v>885587.83</v>
      </c>
      <c r="J3" s="199">
        <f t="shared" ref="J3:J70" si="1">H3-I3</f>
        <v>24.989999999990687</v>
      </c>
      <c r="K3" s="215">
        <f>ROUND(J3/H3,10)</f>
        <v>2.8217699999999999E-5</v>
      </c>
      <c r="L3" s="248">
        <v>61.09</v>
      </c>
      <c r="M3" s="248">
        <v>61.09</v>
      </c>
      <c r="N3" s="199">
        <f t="shared" ref="N3:N70" si="2">L3-M3</f>
        <v>0</v>
      </c>
      <c r="O3" s="215">
        <f t="shared" ref="O3:O70" si="3">ROUND(N3/L3,10)</f>
        <v>0</v>
      </c>
      <c r="P3" s="248">
        <v>928018.19</v>
      </c>
      <c r="Q3">
        <f>VLOOKUP(A3,Sheet1!$B$2:$H$78,7,FALSE)</f>
        <v>928018.19</v>
      </c>
      <c r="R3" s="199">
        <f t="shared" ref="R3:R34" si="4">P3-Q3</f>
        <v>0</v>
      </c>
      <c r="S3" s="215">
        <f>ROUND(R3/P3,10)</f>
        <v>0</v>
      </c>
      <c r="T3" s="1"/>
    </row>
    <row r="4" spans="1:20" ht="14.4">
      <c r="A4" t="e">
        <f>VLOOKUP(B4,Sheet1!$B$2:$B$78,1,FALSE)</f>
        <v>#N/A</v>
      </c>
      <c r="B4" s="248" t="s">
        <v>441</v>
      </c>
      <c r="C4" s="248" t="s">
        <v>233</v>
      </c>
      <c r="D4" s="248">
        <v>3630</v>
      </c>
      <c r="E4" s="248">
        <v>3630</v>
      </c>
      <c r="F4" s="199">
        <f t="shared" si="0"/>
        <v>0</v>
      </c>
      <c r="G4" s="215">
        <f t="shared" ref="G4:G73" si="5">ROUND(F4/D4,10)</f>
        <v>0</v>
      </c>
      <c r="H4" s="248">
        <v>344392.18</v>
      </c>
      <c r="I4">
        <v>344371.12</v>
      </c>
      <c r="J4" s="199">
        <f t="shared" si="1"/>
        <v>21.059999999997672</v>
      </c>
      <c r="K4" s="215">
        <f t="shared" ref="K4:K70" si="6">ROUND(J4/H4,10)</f>
        <v>6.1151199999999998E-5</v>
      </c>
      <c r="L4" s="248">
        <v>88.693911999999997</v>
      </c>
      <c r="M4" s="248">
        <v>88.693911999999997</v>
      </c>
      <c r="N4" s="199">
        <f t="shared" si="2"/>
        <v>0</v>
      </c>
      <c r="O4" s="215">
        <f t="shared" si="3"/>
        <v>0</v>
      </c>
      <c r="P4" s="248">
        <v>321958.90000000002</v>
      </c>
      <c r="Q4" s="248">
        <v>321958.90000000002</v>
      </c>
      <c r="R4" s="199">
        <f t="shared" si="4"/>
        <v>0</v>
      </c>
      <c r="S4" s="215">
        <f t="shared" ref="S4:S70" si="7">ROUND(R4/P4,10)</f>
        <v>0</v>
      </c>
      <c r="T4" s="1"/>
    </row>
    <row r="5" spans="1:20" ht="14.4">
      <c r="A5" t="str">
        <f>VLOOKUP(B5,Sheet1!$B$2:$B$78,1,FALSE)</f>
        <v>12532H104</v>
      </c>
      <c r="B5" s="248" t="s">
        <v>359</v>
      </c>
      <c r="C5" s="248" t="s">
        <v>234</v>
      </c>
      <c r="D5" s="248">
        <v>11500</v>
      </c>
      <c r="E5" s="248">
        <v>11500</v>
      </c>
      <c r="F5" s="199">
        <f t="shared" si="0"/>
        <v>0</v>
      </c>
      <c r="G5" s="215">
        <f t="shared" si="5"/>
        <v>0</v>
      </c>
      <c r="H5" s="248">
        <v>647302.86</v>
      </c>
      <c r="I5">
        <f>VLOOKUP(B5,Sheet1!$B$2:$E$69,4,FALSE)</f>
        <v>647302.86</v>
      </c>
      <c r="J5" s="199">
        <f t="shared" si="1"/>
        <v>0</v>
      </c>
      <c r="K5" s="215">
        <f t="shared" si="6"/>
        <v>0</v>
      </c>
      <c r="L5" s="248">
        <v>68.760000000000005</v>
      </c>
      <c r="M5" s="248">
        <v>68.760000000000005</v>
      </c>
      <c r="N5" s="199">
        <f t="shared" si="2"/>
        <v>0</v>
      </c>
      <c r="O5" s="215">
        <f t="shared" si="3"/>
        <v>0</v>
      </c>
      <c r="P5" s="248">
        <v>790740</v>
      </c>
      <c r="Q5">
        <f>VLOOKUP(A5,Sheet1!$B$2:$H$78,7,FALSE)</f>
        <v>790740</v>
      </c>
      <c r="R5" s="199">
        <f t="shared" si="4"/>
        <v>0</v>
      </c>
      <c r="S5" s="215">
        <f t="shared" si="7"/>
        <v>0</v>
      </c>
      <c r="T5" s="1"/>
    </row>
    <row r="6" spans="1:20" ht="14.4">
      <c r="A6" t="str">
        <f>VLOOKUP(B6,Sheet1!$B$2:$B$78,1,FALSE)</f>
        <v>62548D100</v>
      </c>
      <c r="B6" s="248" t="s">
        <v>375</v>
      </c>
      <c r="C6" s="248" t="s">
        <v>235</v>
      </c>
      <c r="D6" s="248">
        <v>3714</v>
      </c>
      <c r="E6" s="248">
        <v>3714</v>
      </c>
      <c r="F6" s="199">
        <f t="shared" si="0"/>
        <v>0</v>
      </c>
      <c r="G6" s="215">
        <f t="shared" si="5"/>
        <v>0</v>
      </c>
      <c r="H6" s="248">
        <v>22100.75</v>
      </c>
      <c r="I6">
        <f>VLOOKUP(B6,Sheet1!$B$2:$E$69,4,FALSE)</f>
        <v>14338.64</v>
      </c>
      <c r="J6" s="199">
        <f t="shared" si="1"/>
        <v>7762.1100000000006</v>
      </c>
      <c r="K6" s="215">
        <f t="shared" si="6"/>
        <v>0.35121477779999999</v>
      </c>
      <c r="L6" s="248">
        <v>8.33</v>
      </c>
      <c r="M6" s="248">
        <v>8.33</v>
      </c>
      <c r="N6" s="199">
        <f t="shared" si="2"/>
        <v>0</v>
      </c>
      <c r="O6" s="215">
        <f t="shared" si="3"/>
        <v>0</v>
      </c>
      <c r="P6" s="248">
        <v>30937.62</v>
      </c>
      <c r="Q6">
        <f>VLOOKUP(A6,Sheet1!$B$2:$H$78,7,FALSE)</f>
        <v>31084.69</v>
      </c>
      <c r="R6" s="199">
        <f t="shared" si="4"/>
        <v>-147.06999999999971</v>
      </c>
      <c r="S6" s="215">
        <f t="shared" si="7"/>
        <v>-4.7537593000000003E-3</v>
      </c>
      <c r="T6" s="1"/>
    </row>
    <row r="7" spans="1:20" ht="14.4">
      <c r="A7">
        <f>VLOOKUP(B7,Sheet1!$B$2:$B$78,1,FALSE)</f>
        <v>705015105</v>
      </c>
      <c r="B7" s="248">
        <v>705015105</v>
      </c>
      <c r="C7" s="248" t="s">
        <v>236</v>
      </c>
      <c r="D7" s="248">
        <v>46000</v>
      </c>
      <c r="E7" s="248">
        <v>46000</v>
      </c>
      <c r="F7" s="199">
        <f t="shared" si="0"/>
        <v>0</v>
      </c>
      <c r="G7" s="215">
        <f t="shared" si="5"/>
        <v>0</v>
      </c>
      <c r="H7" s="248">
        <v>532692.30000000005</v>
      </c>
      <c r="I7">
        <f>VLOOKUP(B7,Sheet1!$B$2:$E$69,4,FALSE)</f>
        <v>532692.30000000005</v>
      </c>
      <c r="J7" s="199">
        <f t="shared" si="1"/>
        <v>0</v>
      </c>
      <c r="K7" s="215">
        <f t="shared" si="6"/>
        <v>0</v>
      </c>
      <c r="L7" s="248">
        <v>10.98</v>
      </c>
      <c r="M7" s="248">
        <v>10.98</v>
      </c>
      <c r="N7" s="199">
        <f t="shared" si="2"/>
        <v>0</v>
      </c>
      <c r="O7" s="215">
        <f t="shared" si="3"/>
        <v>0</v>
      </c>
      <c r="P7" s="248">
        <v>505080</v>
      </c>
      <c r="Q7">
        <f>VLOOKUP(A7,Sheet1!$B$2:$H$78,7,FALSE)</f>
        <v>505080</v>
      </c>
      <c r="R7" s="199">
        <f t="shared" si="4"/>
        <v>0</v>
      </c>
      <c r="S7" s="215">
        <f t="shared" si="7"/>
        <v>0</v>
      </c>
      <c r="T7" s="1"/>
    </row>
    <row r="8" spans="1:20" ht="14.4">
      <c r="A8" t="e">
        <f>VLOOKUP(B8,Sheet1!$B$2:$B$78,1,FALSE)</f>
        <v>#N/A</v>
      </c>
      <c r="B8" s="248">
        <v>599933900</v>
      </c>
      <c r="C8" s="248" t="s">
        <v>237</v>
      </c>
      <c r="D8" s="248">
        <v>3800</v>
      </c>
      <c r="E8" s="248">
        <v>3800</v>
      </c>
      <c r="F8" s="199">
        <f t="shared" si="0"/>
        <v>0</v>
      </c>
      <c r="G8" s="215">
        <f t="shared" si="5"/>
        <v>0</v>
      </c>
      <c r="H8" s="248">
        <v>672025.92</v>
      </c>
      <c r="I8">
        <v>672025.92</v>
      </c>
      <c r="J8" s="199">
        <f t="shared" si="1"/>
        <v>0</v>
      </c>
      <c r="K8" s="215">
        <f t="shared" si="6"/>
        <v>0</v>
      </c>
      <c r="L8" s="248">
        <v>179.880551</v>
      </c>
      <c r="M8" s="248">
        <v>179.880551</v>
      </c>
      <c r="N8" s="199">
        <f t="shared" si="2"/>
        <v>0</v>
      </c>
      <c r="O8" s="215">
        <f t="shared" si="3"/>
        <v>0</v>
      </c>
      <c r="P8" s="248">
        <v>683546.09</v>
      </c>
      <c r="Q8" s="248">
        <v>683546.09</v>
      </c>
      <c r="R8" s="199">
        <f t="shared" si="4"/>
        <v>0</v>
      </c>
      <c r="S8" s="215">
        <f t="shared" si="7"/>
        <v>0</v>
      </c>
      <c r="T8" s="1"/>
    </row>
    <row r="9" spans="1:20" ht="14.4">
      <c r="A9" t="e">
        <f>VLOOKUP(B9,Sheet1!$B$2:$B$78,1,FALSE)</f>
        <v>#N/A</v>
      </c>
      <c r="B9" s="248">
        <v>622959906</v>
      </c>
      <c r="C9" s="248" t="s">
        <v>238</v>
      </c>
      <c r="D9" s="248">
        <v>65312</v>
      </c>
      <c r="E9" s="248">
        <v>65312</v>
      </c>
      <c r="F9" s="199">
        <f t="shared" si="0"/>
        <v>0</v>
      </c>
      <c r="G9" s="215">
        <f t="shared" si="5"/>
        <v>0</v>
      </c>
      <c r="H9" s="248">
        <v>520489.58</v>
      </c>
      <c r="I9">
        <v>520489.58</v>
      </c>
      <c r="J9" s="199">
        <f t="shared" si="1"/>
        <v>0</v>
      </c>
      <c r="K9" s="215">
        <f t="shared" si="6"/>
        <v>0</v>
      </c>
      <c r="L9" s="248">
        <v>9.4683109999999999</v>
      </c>
      <c r="M9" s="248">
        <v>9.4683109999999999</v>
      </c>
      <c r="N9" s="199">
        <f t="shared" si="2"/>
        <v>0</v>
      </c>
      <c r="O9" s="215">
        <f t="shared" si="3"/>
        <v>0</v>
      </c>
      <c r="P9" s="248">
        <v>618394.32999999996</v>
      </c>
      <c r="Q9" s="248">
        <v>618394.32999999996</v>
      </c>
      <c r="R9" s="199">
        <f t="shared" si="4"/>
        <v>0</v>
      </c>
      <c r="S9" s="215">
        <f t="shared" si="7"/>
        <v>0</v>
      </c>
      <c r="T9" s="1"/>
    </row>
    <row r="10" spans="1:20" ht="14.4">
      <c r="A10" t="e">
        <f>VLOOKUP(B10,Sheet1!$B$2:$B$78,1,FALSE)</f>
        <v>#N/A</v>
      </c>
      <c r="B10" s="248">
        <v>403187909</v>
      </c>
      <c r="C10" s="248" t="s">
        <v>240</v>
      </c>
      <c r="D10" s="248">
        <v>22938</v>
      </c>
      <c r="E10" s="248">
        <v>22938</v>
      </c>
      <c r="F10" s="199">
        <f t="shared" si="0"/>
        <v>0</v>
      </c>
      <c r="G10" s="215">
        <f t="shared" si="5"/>
        <v>0</v>
      </c>
      <c r="H10" s="248">
        <v>437104.83</v>
      </c>
      <c r="I10">
        <v>437104.83</v>
      </c>
      <c r="J10" s="199">
        <f t="shared" si="1"/>
        <v>0</v>
      </c>
      <c r="K10" s="215">
        <f t="shared" si="6"/>
        <v>0</v>
      </c>
      <c r="L10" s="248">
        <v>22.378398000000001</v>
      </c>
      <c r="M10" s="248">
        <v>22.378398000000001</v>
      </c>
      <c r="N10" s="199">
        <f t="shared" si="2"/>
        <v>0</v>
      </c>
      <c r="O10" s="215">
        <f t="shared" si="3"/>
        <v>0</v>
      </c>
      <c r="P10" s="248">
        <v>513315.7</v>
      </c>
      <c r="Q10" s="248">
        <v>513315.7</v>
      </c>
      <c r="R10" s="199">
        <f t="shared" si="4"/>
        <v>0</v>
      </c>
      <c r="S10" s="215">
        <f t="shared" si="7"/>
        <v>0</v>
      </c>
      <c r="T10" s="1"/>
    </row>
    <row r="11" spans="1:20" ht="14.4">
      <c r="A11">
        <f>VLOOKUP(B11,Sheet1!$B$2:$B$78,1,FALSE)</f>
        <v>878742204</v>
      </c>
      <c r="B11" s="248">
        <v>878742204</v>
      </c>
      <c r="C11" s="248" t="s">
        <v>241</v>
      </c>
      <c r="D11" s="248">
        <v>15900</v>
      </c>
      <c r="E11" s="248">
        <v>15900</v>
      </c>
      <c r="F11" s="199">
        <f t="shared" si="0"/>
        <v>0</v>
      </c>
      <c r="G11" s="215">
        <f t="shared" si="5"/>
        <v>0</v>
      </c>
      <c r="H11" s="248">
        <v>359813.37</v>
      </c>
      <c r="I11">
        <f>VLOOKUP(B11,Sheet1!$B$2:$E$69,4,FALSE)</f>
        <v>359813.37</v>
      </c>
      <c r="J11" s="199">
        <f t="shared" si="1"/>
        <v>0</v>
      </c>
      <c r="K11" s="215">
        <f t="shared" si="6"/>
        <v>0</v>
      </c>
      <c r="L11" s="248">
        <v>23.18</v>
      </c>
      <c r="M11" s="248">
        <v>23.18</v>
      </c>
      <c r="N11" s="199">
        <f t="shared" si="2"/>
        <v>0</v>
      </c>
      <c r="O11" s="215">
        <f t="shared" si="3"/>
        <v>0</v>
      </c>
      <c r="P11" s="248">
        <v>368562</v>
      </c>
      <c r="Q11">
        <f>VLOOKUP(A11,Sheet1!$B$2:$H$78,7,FALSE)</f>
        <v>368562</v>
      </c>
      <c r="R11" s="199">
        <f t="shared" si="4"/>
        <v>0</v>
      </c>
      <c r="S11" s="215">
        <f t="shared" si="7"/>
        <v>0</v>
      </c>
      <c r="T11" s="1"/>
    </row>
    <row r="12" spans="1:20" ht="14.4">
      <c r="A12" t="e">
        <f>VLOOKUP(B12,Sheet1!$B$2:$B$78,1,FALSE)</f>
        <v>#N/A</v>
      </c>
      <c r="B12" s="248">
        <v>626986905</v>
      </c>
      <c r="C12" s="248" t="s">
        <v>242</v>
      </c>
      <c r="D12" s="248">
        <v>3700</v>
      </c>
      <c r="E12" s="248">
        <v>3700</v>
      </c>
      <c r="F12" s="199">
        <f t="shared" si="0"/>
        <v>0</v>
      </c>
      <c r="G12" s="215">
        <f t="shared" si="5"/>
        <v>0</v>
      </c>
      <c r="H12" s="248">
        <v>236106</v>
      </c>
      <c r="I12">
        <v>236106</v>
      </c>
      <c r="J12" s="199">
        <f t="shared" si="1"/>
        <v>0</v>
      </c>
      <c r="K12" s="215">
        <f t="shared" si="6"/>
        <v>0</v>
      </c>
      <c r="L12" s="248">
        <v>66.223968999999997</v>
      </c>
      <c r="M12" s="248">
        <v>66.223968999999997</v>
      </c>
      <c r="N12" s="199">
        <f t="shared" si="2"/>
        <v>0</v>
      </c>
      <c r="O12" s="215">
        <f t="shared" si="3"/>
        <v>0</v>
      </c>
      <c r="P12" s="248">
        <v>245028.69</v>
      </c>
      <c r="Q12" s="248">
        <v>245028.69</v>
      </c>
      <c r="R12" s="199">
        <f t="shared" si="4"/>
        <v>0</v>
      </c>
      <c r="S12" s="215">
        <f t="shared" si="7"/>
        <v>0</v>
      </c>
      <c r="T12" s="1"/>
    </row>
    <row r="13" spans="1:20" ht="14.4">
      <c r="A13">
        <f>VLOOKUP(B13,Sheet1!$B$2:$B$78,1,FALSE)</f>
        <v>124765108</v>
      </c>
      <c r="B13" s="248">
        <v>124765108</v>
      </c>
      <c r="C13" s="248" t="s">
        <v>243</v>
      </c>
      <c r="D13" s="248">
        <v>31400</v>
      </c>
      <c r="E13" s="248">
        <v>31400</v>
      </c>
      <c r="F13" s="199">
        <f t="shared" si="0"/>
        <v>0</v>
      </c>
      <c r="G13" s="215">
        <f t="shared" si="5"/>
        <v>0</v>
      </c>
      <c r="H13" s="248">
        <v>561500.48</v>
      </c>
      <c r="I13">
        <f>VLOOKUP(B13,Sheet1!$B$2:$E$69,4,FALSE)</f>
        <v>561500.48</v>
      </c>
      <c r="J13" s="199">
        <f t="shared" si="1"/>
        <v>0</v>
      </c>
      <c r="K13" s="215">
        <f t="shared" si="6"/>
        <v>0</v>
      </c>
      <c r="L13" s="248">
        <v>22.15</v>
      </c>
      <c r="M13" s="248">
        <v>22.15</v>
      </c>
      <c r="N13" s="199">
        <f t="shared" si="2"/>
        <v>0</v>
      </c>
      <c r="O13" s="215">
        <f t="shared" si="3"/>
        <v>0</v>
      </c>
      <c r="P13" s="248">
        <v>695510</v>
      </c>
      <c r="Q13">
        <f>VLOOKUP(A13,Sheet1!$B$2:$H$78,7,FALSE)</f>
        <v>695510</v>
      </c>
      <c r="R13" s="199">
        <f t="shared" si="4"/>
        <v>0</v>
      </c>
      <c r="S13" s="215">
        <f t="shared" si="7"/>
        <v>0</v>
      </c>
      <c r="T13" s="1"/>
    </row>
    <row r="14" spans="1:20" ht="14.4">
      <c r="A14" t="e">
        <f>VLOOKUP(B14,Sheet1!$B$2:$B$78,1,FALSE)</f>
        <v>#N/A</v>
      </c>
      <c r="B14" s="248">
        <v>698604006</v>
      </c>
      <c r="C14" s="248" t="s">
        <v>245</v>
      </c>
      <c r="D14" s="248">
        <v>8300</v>
      </c>
      <c r="E14" s="248">
        <v>8300</v>
      </c>
      <c r="F14" s="199">
        <f t="shared" si="0"/>
        <v>0</v>
      </c>
      <c r="G14" s="215">
        <f t="shared" si="5"/>
        <v>0</v>
      </c>
      <c r="H14" s="248">
        <v>221817.63</v>
      </c>
      <c r="I14">
        <v>236106</v>
      </c>
      <c r="J14" s="199">
        <f t="shared" si="1"/>
        <v>-14288.369999999995</v>
      </c>
      <c r="K14" s="215">
        <f t="shared" si="6"/>
        <v>-6.4414943000000002E-2</v>
      </c>
      <c r="L14" s="248">
        <v>31.395401</v>
      </c>
      <c r="M14" s="248">
        <v>31.395401</v>
      </c>
      <c r="N14" s="199">
        <f t="shared" si="2"/>
        <v>0</v>
      </c>
      <c r="O14" s="215">
        <f t="shared" si="3"/>
        <v>0</v>
      </c>
      <c r="P14" s="248">
        <v>260581.83</v>
      </c>
      <c r="Q14" s="248">
        <v>260581.83</v>
      </c>
      <c r="R14" s="199">
        <f t="shared" si="4"/>
        <v>0</v>
      </c>
      <c r="S14" s="215">
        <f t="shared" si="7"/>
        <v>0</v>
      </c>
      <c r="T14" s="1"/>
    </row>
    <row r="15" spans="1:20" ht="14.4">
      <c r="A15">
        <f>VLOOKUP(B15,Sheet1!$B$2:$B$78,1,FALSE)</f>
        <v>683715106</v>
      </c>
      <c r="B15" s="248">
        <v>683715106</v>
      </c>
      <c r="C15" s="248" t="s">
        <v>246</v>
      </c>
      <c r="D15" s="248">
        <v>15400</v>
      </c>
      <c r="E15" s="248">
        <v>15400</v>
      </c>
      <c r="F15" s="199">
        <f t="shared" si="0"/>
        <v>0</v>
      </c>
      <c r="G15" s="215">
        <f t="shared" si="5"/>
        <v>0</v>
      </c>
      <c r="H15" s="248">
        <v>547201.56000000006</v>
      </c>
      <c r="I15">
        <f>VLOOKUP(B15,Sheet1!$B$2:$E$69,4,FALSE)</f>
        <v>547201.56000000006</v>
      </c>
      <c r="J15" s="199">
        <f t="shared" si="1"/>
        <v>0</v>
      </c>
      <c r="K15" s="215">
        <f t="shared" si="6"/>
        <v>0</v>
      </c>
      <c r="L15" s="248">
        <v>38.43</v>
      </c>
      <c r="M15" s="248">
        <v>38.43</v>
      </c>
      <c r="N15" s="199">
        <f t="shared" si="2"/>
        <v>0</v>
      </c>
      <c r="O15" s="215">
        <f t="shared" si="3"/>
        <v>0</v>
      </c>
      <c r="P15" s="248">
        <v>591822</v>
      </c>
      <c r="Q15">
        <f>VLOOKUP(A15,Sheet1!$B$2:$H$78,7,FALSE)</f>
        <v>591822</v>
      </c>
      <c r="R15" s="199">
        <f t="shared" si="4"/>
        <v>0</v>
      </c>
      <c r="S15" s="215">
        <f t="shared" si="7"/>
        <v>0</v>
      </c>
      <c r="T15" s="1"/>
    </row>
    <row r="16" spans="1:20" ht="14.4">
      <c r="A16" t="e">
        <f>VLOOKUP(B16,Sheet1!$B$2:$B$78,1,FALSE)</f>
        <v>#N/A</v>
      </c>
      <c r="B16" s="248">
        <v>26349902</v>
      </c>
      <c r="C16" s="248" t="s">
        <v>247</v>
      </c>
      <c r="D16" s="248">
        <v>81779</v>
      </c>
      <c r="E16" s="248">
        <v>81779</v>
      </c>
      <c r="F16" s="199">
        <f t="shared" si="0"/>
        <v>0</v>
      </c>
      <c r="G16" s="215">
        <f t="shared" si="5"/>
        <v>0</v>
      </c>
      <c r="H16" s="248">
        <v>653212.6</v>
      </c>
      <c r="I16">
        <f>VLOOKUP(C16,Sheet1!$C$2:$E$69,3,FALSE)</f>
        <v>653212.6</v>
      </c>
      <c r="J16" s="199">
        <f t="shared" si="1"/>
        <v>0</v>
      </c>
      <c r="K16" s="215">
        <f t="shared" si="6"/>
        <v>0</v>
      </c>
      <c r="L16" s="248">
        <v>6.2859150000000001</v>
      </c>
      <c r="M16" s="248">
        <v>6.2859150000000001</v>
      </c>
      <c r="N16" s="199">
        <f t="shared" si="2"/>
        <v>0</v>
      </c>
      <c r="O16" s="215">
        <f t="shared" si="3"/>
        <v>0</v>
      </c>
      <c r="P16" s="248">
        <v>514055.87</v>
      </c>
      <c r="Q16" s="248">
        <v>514055.87</v>
      </c>
      <c r="R16" s="199">
        <f t="shared" si="4"/>
        <v>0</v>
      </c>
      <c r="S16" s="215">
        <f t="shared" si="7"/>
        <v>0</v>
      </c>
      <c r="T16" s="1"/>
    </row>
    <row r="17" spans="1:20" ht="14.4">
      <c r="A17" t="e">
        <f>VLOOKUP(B17,Sheet1!$B$2:$B$78,1,FALSE)</f>
        <v>#N/A</v>
      </c>
      <c r="B17" s="248">
        <v>403197908</v>
      </c>
      <c r="C17" s="248" t="s">
        <v>249</v>
      </c>
      <c r="D17" s="248">
        <v>2175</v>
      </c>
      <c r="E17" s="248">
        <v>2175</v>
      </c>
      <c r="F17" s="199">
        <f t="shared" si="0"/>
        <v>0</v>
      </c>
      <c r="G17" s="215">
        <f t="shared" si="5"/>
        <v>0</v>
      </c>
      <c r="H17" s="248">
        <v>442936.32000000001</v>
      </c>
      <c r="I17">
        <f>VLOOKUP(C17,Sheet1!$C$2:$E$69,3,FALSE)</f>
        <v>442936.32000000001</v>
      </c>
      <c r="J17" s="199">
        <f t="shared" si="1"/>
        <v>0</v>
      </c>
      <c r="K17" s="215">
        <f t="shared" si="6"/>
        <v>0</v>
      </c>
      <c r="L17" s="248">
        <v>243.20928499999999</v>
      </c>
      <c r="M17" s="248">
        <v>243.20928499999999</v>
      </c>
      <c r="N17" s="199">
        <f t="shared" si="2"/>
        <v>0</v>
      </c>
      <c r="O17" s="215">
        <f t="shared" si="3"/>
        <v>0</v>
      </c>
      <c r="P17" s="248">
        <v>528980.18999999994</v>
      </c>
      <c r="Q17" s="248">
        <v>528980.18999999994</v>
      </c>
      <c r="R17" s="199">
        <f t="shared" si="4"/>
        <v>0</v>
      </c>
      <c r="S17" s="215">
        <f t="shared" si="7"/>
        <v>0</v>
      </c>
      <c r="T17" s="1"/>
    </row>
    <row r="18" spans="1:20" ht="14.4">
      <c r="A18" t="e">
        <f>VLOOKUP(B18,Sheet1!$B$2:$B$78,1,FALSE)</f>
        <v>#N/A</v>
      </c>
      <c r="B18" s="248">
        <v>474184900</v>
      </c>
      <c r="C18" s="248" t="s">
        <v>251</v>
      </c>
      <c r="D18" s="248">
        <v>4638</v>
      </c>
      <c r="E18" s="248">
        <v>4638</v>
      </c>
      <c r="F18" s="199">
        <f t="shared" si="0"/>
        <v>0</v>
      </c>
      <c r="G18" s="215">
        <f t="shared" si="5"/>
        <v>0</v>
      </c>
      <c r="H18" s="248">
        <v>497928.6</v>
      </c>
      <c r="I18">
        <f>VLOOKUP(C18,Sheet1!$C$2:$E$69,3,FALSE)</f>
        <v>497928.6</v>
      </c>
      <c r="J18" s="199">
        <f t="shared" si="1"/>
        <v>0</v>
      </c>
      <c r="K18" s="215">
        <f t="shared" si="6"/>
        <v>0</v>
      </c>
      <c r="L18" s="248">
        <v>114.137691</v>
      </c>
      <c r="M18" s="248">
        <v>114.137691</v>
      </c>
      <c r="N18" s="199">
        <f t="shared" si="2"/>
        <v>0</v>
      </c>
      <c r="O18" s="215">
        <f t="shared" si="3"/>
        <v>0</v>
      </c>
      <c r="P18" s="248">
        <v>529370.61</v>
      </c>
      <c r="Q18" s="248">
        <v>529370.61</v>
      </c>
      <c r="R18" s="199">
        <f t="shared" si="4"/>
        <v>0</v>
      </c>
      <c r="S18" s="215">
        <f t="shared" si="7"/>
        <v>0</v>
      </c>
      <c r="T18" s="1"/>
    </row>
    <row r="19" spans="1:20" ht="14.4">
      <c r="A19" t="e">
        <f>VLOOKUP(B19,Sheet1!$B$2:$B$78,1,FALSE)</f>
        <v>#N/A</v>
      </c>
      <c r="B19" s="248">
        <v>533004909</v>
      </c>
      <c r="C19" s="248" t="s">
        <v>253</v>
      </c>
      <c r="D19" s="248">
        <v>6569</v>
      </c>
      <c r="E19" s="248">
        <v>6569</v>
      </c>
      <c r="F19" s="199">
        <f t="shared" si="0"/>
        <v>0</v>
      </c>
      <c r="G19" s="215">
        <f t="shared" si="5"/>
        <v>0</v>
      </c>
      <c r="H19" s="248">
        <v>707076.57</v>
      </c>
      <c r="I19" s="248">
        <v>707076.58</v>
      </c>
      <c r="J19" s="199">
        <f t="shared" si="1"/>
        <v>-1.0000000009313226E-2</v>
      </c>
      <c r="K19" s="215">
        <f t="shared" si="6"/>
        <v>-1.4100000000000001E-8</v>
      </c>
      <c r="L19" s="248">
        <v>149.058322</v>
      </c>
      <c r="M19" s="248">
        <v>149.058322</v>
      </c>
      <c r="N19" s="199">
        <f t="shared" si="2"/>
        <v>0</v>
      </c>
      <c r="O19" s="215">
        <f t="shared" si="3"/>
        <v>0</v>
      </c>
      <c r="P19" s="248">
        <v>979164.12</v>
      </c>
      <c r="Q19" s="248">
        <v>979164.12</v>
      </c>
      <c r="R19" s="199">
        <f t="shared" si="4"/>
        <v>0</v>
      </c>
      <c r="S19" s="215">
        <f t="shared" si="7"/>
        <v>0</v>
      </c>
      <c r="T19" s="1"/>
    </row>
    <row r="20" spans="1:20" ht="14.4">
      <c r="A20" t="e">
        <f>VLOOKUP(B20,Sheet1!$B$2:$B$78,1,FALSE)</f>
        <v>#N/A</v>
      </c>
      <c r="B20" s="248">
        <v>573252905</v>
      </c>
      <c r="C20" s="248" t="s">
        <v>254</v>
      </c>
      <c r="D20" s="248">
        <v>28892</v>
      </c>
      <c r="E20" s="248">
        <v>28892</v>
      </c>
      <c r="F20" s="199">
        <f t="shared" si="0"/>
        <v>0</v>
      </c>
      <c r="G20" s="215">
        <f t="shared" si="5"/>
        <v>0</v>
      </c>
      <c r="H20" s="248">
        <v>316373.61</v>
      </c>
      <c r="I20" s="248">
        <v>316373.61</v>
      </c>
      <c r="J20" s="199">
        <f t="shared" si="1"/>
        <v>0</v>
      </c>
      <c r="K20" s="215">
        <f t="shared" si="6"/>
        <v>0</v>
      </c>
      <c r="L20" s="248">
        <v>8.3865660000000002</v>
      </c>
      <c r="M20" s="248">
        <v>8.3865660000000002</v>
      </c>
      <c r="N20" s="199">
        <f t="shared" si="2"/>
        <v>0</v>
      </c>
      <c r="O20" s="215">
        <f t="shared" si="3"/>
        <v>0</v>
      </c>
      <c r="P20" s="248">
        <v>242304.66</v>
      </c>
      <c r="Q20">
        <f>VLOOKUP(C20,Sheet1!$C$2:$H$78,6,FALSE)</f>
        <v>242304.66</v>
      </c>
      <c r="R20" s="199">
        <f t="shared" si="4"/>
        <v>0</v>
      </c>
      <c r="S20" s="215">
        <f t="shared" si="7"/>
        <v>0</v>
      </c>
      <c r="T20" s="1"/>
    </row>
    <row r="21" spans="1:20" ht="14.4">
      <c r="A21" t="e">
        <f>VLOOKUP(B21,Sheet1!$B$2:$B$78,1,FALSE)</f>
        <v>#N/A</v>
      </c>
      <c r="B21" s="248">
        <v>602150005</v>
      </c>
      <c r="C21" s="248" t="s">
        <v>256</v>
      </c>
      <c r="D21" s="248">
        <v>29900</v>
      </c>
      <c r="E21" s="248">
        <v>29900</v>
      </c>
      <c r="F21" s="199">
        <f t="shared" si="0"/>
        <v>0</v>
      </c>
      <c r="G21" s="215">
        <f t="shared" si="5"/>
        <v>0</v>
      </c>
      <c r="H21" s="248">
        <v>783193.05</v>
      </c>
      <c r="I21" s="248">
        <v>783193.05</v>
      </c>
      <c r="J21" s="199">
        <f t="shared" si="1"/>
        <v>0</v>
      </c>
      <c r="K21" s="215">
        <f t="shared" si="6"/>
        <v>0</v>
      </c>
      <c r="L21" s="248">
        <v>20.870037</v>
      </c>
      <c r="M21" s="248">
        <v>20.870037</v>
      </c>
      <c r="N21" s="199">
        <f t="shared" si="2"/>
        <v>0</v>
      </c>
      <c r="O21" s="215">
        <f t="shared" si="3"/>
        <v>0</v>
      </c>
      <c r="P21" s="248">
        <v>624014.09</v>
      </c>
      <c r="Q21" s="248">
        <v>624014.09</v>
      </c>
      <c r="R21" s="199">
        <f t="shared" si="4"/>
        <v>0</v>
      </c>
      <c r="S21" s="215">
        <f t="shared" si="7"/>
        <v>0</v>
      </c>
      <c r="T21" s="1"/>
    </row>
    <row r="22" spans="1:20" ht="14.4">
      <c r="A22" t="e">
        <f>VLOOKUP(B22,Sheet1!$B$2:$B$78,1,FALSE)</f>
        <v>#N/A</v>
      </c>
      <c r="B22" s="248">
        <v>605460005</v>
      </c>
      <c r="C22" s="248" t="s">
        <v>258</v>
      </c>
      <c r="D22" s="248">
        <v>30100</v>
      </c>
      <c r="E22" s="248">
        <v>30100</v>
      </c>
      <c r="F22" s="199">
        <f t="shared" si="0"/>
        <v>0</v>
      </c>
      <c r="G22" s="215">
        <f t="shared" si="5"/>
        <v>0</v>
      </c>
      <c r="H22" s="248">
        <v>356666.66</v>
      </c>
      <c r="I22" s="248">
        <v>356666.66</v>
      </c>
      <c r="J22" s="199">
        <f t="shared" si="1"/>
        <v>0</v>
      </c>
      <c r="K22" s="215">
        <f t="shared" si="6"/>
        <v>0</v>
      </c>
      <c r="L22" s="248">
        <v>10.317568</v>
      </c>
      <c r="M22" s="248">
        <v>10.317568</v>
      </c>
      <c r="N22" s="199">
        <f t="shared" si="2"/>
        <v>0</v>
      </c>
      <c r="O22" s="215">
        <f t="shared" si="3"/>
        <v>0</v>
      </c>
      <c r="P22" s="248">
        <v>310558.78999999998</v>
      </c>
      <c r="Q22" s="248">
        <v>310558.78999999998</v>
      </c>
      <c r="R22" s="199">
        <f t="shared" si="4"/>
        <v>0</v>
      </c>
      <c r="S22" s="215">
        <f t="shared" si="7"/>
        <v>0</v>
      </c>
      <c r="T22" s="1"/>
    </row>
    <row r="23" spans="1:20" ht="14.4">
      <c r="A23" t="e">
        <f>VLOOKUP(B23,Sheet1!$B$2:$B$78,1,FALSE)</f>
        <v>#N/A</v>
      </c>
      <c r="B23" s="248">
        <v>606660009</v>
      </c>
      <c r="C23" s="248" t="s">
        <v>260</v>
      </c>
      <c r="D23" s="248">
        <v>29966</v>
      </c>
      <c r="E23" s="248">
        <v>29966</v>
      </c>
      <c r="F23" s="199">
        <f t="shared" si="0"/>
        <v>0</v>
      </c>
      <c r="G23" s="215">
        <f t="shared" si="5"/>
        <v>0</v>
      </c>
      <c r="H23" s="248">
        <v>341154.14</v>
      </c>
      <c r="I23" s="248">
        <v>341154.13</v>
      </c>
      <c r="J23" s="199">
        <f t="shared" si="1"/>
        <v>1.0000000009313226E-2</v>
      </c>
      <c r="K23" s="215">
        <f t="shared" si="6"/>
        <v>2.9300000000000001E-8</v>
      </c>
      <c r="L23" s="248">
        <v>10.932283999999999</v>
      </c>
      <c r="M23" s="248">
        <v>10.932283999999999</v>
      </c>
      <c r="N23" s="199">
        <f t="shared" si="2"/>
        <v>0</v>
      </c>
      <c r="O23" s="215">
        <f t="shared" si="3"/>
        <v>0</v>
      </c>
      <c r="P23" s="248">
        <v>327596.84000000003</v>
      </c>
      <c r="Q23" s="248">
        <v>327596.84000000003</v>
      </c>
      <c r="R23" s="199">
        <f t="shared" si="4"/>
        <v>0</v>
      </c>
      <c r="S23" s="215">
        <f t="shared" si="7"/>
        <v>0</v>
      </c>
      <c r="T23" s="1"/>
    </row>
    <row r="24" spans="1:20" ht="14.4">
      <c r="A24" t="e">
        <f>VLOOKUP(B24,Sheet1!$B$2:$B$78,1,FALSE)</f>
        <v>#N/A</v>
      </c>
      <c r="B24" s="248">
        <v>618549901</v>
      </c>
      <c r="C24" s="248" t="s">
        <v>262</v>
      </c>
      <c r="D24" s="248">
        <v>1694</v>
      </c>
      <c r="E24" s="248">
        <v>1694</v>
      </c>
      <c r="F24" s="199">
        <f t="shared" si="0"/>
        <v>0</v>
      </c>
      <c r="G24" s="215">
        <f t="shared" si="5"/>
        <v>0</v>
      </c>
      <c r="H24" s="248">
        <v>162339.54999999999</v>
      </c>
      <c r="I24">
        <f>VLOOKUP(C24,Sheet1!$C$2:$E$69,3,FALSE)</f>
        <v>162339.54999999999</v>
      </c>
      <c r="J24" s="199">
        <f t="shared" si="1"/>
        <v>0</v>
      </c>
      <c r="K24" s="215">
        <f t="shared" si="6"/>
        <v>0</v>
      </c>
      <c r="L24" s="248">
        <v>138.47560300000001</v>
      </c>
      <c r="M24" s="248">
        <v>138.47560300000001</v>
      </c>
      <c r="N24" s="199">
        <f t="shared" si="2"/>
        <v>0</v>
      </c>
      <c r="O24" s="215">
        <f t="shared" si="3"/>
        <v>0</v>
      </c>
      <c r="P24" s="248">
        <v>234577.67</v>
      </c>
      <c r="Q24">
        <f>VLOOKUP(C24,Sheet1!$C$2:$H$78,6,FALSE)</f>
        <v>234577.67</v>
      </c>
      <c r="R24" s="199">
        <f t="shared" si="4"/>
        <v>0</v>
      </c>
      <c r="S24" s="215">
        <f t="shared" si="7"/>
        <v>0</v>
      </c>
      <c r="T24" s="1"/>
    </row>
    <row r="25" spans="1:20" ht="14.4">
      <c r="A25" t="e">
        <f>VLOOKUP(B25,Sheet1!$B$2:$B$78,1,FALSE)</f>
        <v>#N/A</v>
      </c>
      <c r="B25" s="248">
        <v>649926003</v>
      </c>
      <c r="C25" s="248" t="s">
        <v>264</v>
      </c>
      <c r="D25" s="248">
        <v>4900</v>
      </c>
      <c r="E25" s="248">
        <v>4900</v>
      </c>
      <c r="F25" s="199">
        <f t="shared" si="0"/>
        <v>0</v>
      </c>
      <c r="G25" s="215">
        <f t="shared" si="5"/>
        <v>0</v>
      </c>
      <c r="H25" s="248">
        <v>273131.55</v>
      </c>
      <c r="I25">
        <f>VLOOKUP(C25,Sheet1!$C$2:$E$69,3,FALSE)</f>
        <v>273131.55</v>
      </c>
      <c r="J25" s="199">
        <f t="shared" si="1"/>
        <v>0</v>
      </c>
      <c r="K25" s="215">
        <f t="shared" si="6"/>
        <v>0</v>
      </c>
      <c r="L25" s="248">
        <v>58.725211000000002</v>
      </c>
      <c r="M25" s="248">
        <v>58.725211000000002</v>
      </c>
      <c r="N25" s="199">
        <f t="shared" si="2"/>
        <v>0</v>
      </c>
      <c r="O25" s="215">
        <f t="shared" si="3"/>
        <v>0</v>
      </c>
      <c r="P25" s="248">
        <v>287753.53000000003</v>
      </c>
      <c r="Q25">
        <f>VLOOKUP(C25,Sheet1!$C$2:$H$78,6,FALSE)</f>
        <v>287753.53000000003</v>
      </c>
      <c r="R25" s="199">
        <f t="shared" si="4"/>
        <v>0</v>
      </c>
      <c r="S25" s="215">
        <f t="shared" si="7"/>
        <v>0</v>
      </c>
      <c r="T25" s="1"/>
    </row>
    <row r="26" spans="1:20" ht="14.4">
      <c r="A26" t="e">
        <f>VLOOKUP(B26,Sheet1!$B$2:$B$78,1,FALSE)</f>
        <v>#N/A</v>
      </c>
      <c r="B26" s="248">
        <v>655580009</v>
      </c>
      <c r="C26" s="248" t="s">
        <v>266</v>
      </c>
      <c r="D26" s="248">
        <v>7600</v>
      </c>
      <c r="E26" s="248">
        <v>7600</v>
      </c>
      <c r="F26" s="199">
        <f t="shared" si="0"/>
        <v>0</v>
      </c>
      <c r="G26" s="215">
        <f t="shared" si="5"/>
        <v>0</v>
      </c>
      <c r="H26" s="248">
        <v>302299.82</v>
      </c>
      <c r="I26" s="248">
        <v>302299.82</v>
      </c>
      <c r="J26" s="199">
        <f t="shared" si="1"/>
        <v>0</v>
      </c>
      <c r="K26" s="215">
        <f t="shared" si="6"/>
        <v>0</v>
      </c>
      <c r="L26" s="248">
        <v>34.828567999999997</v>
      </c>
      <c r="M26" s="248">
        <v>34.828567999999997</v>
      </c>
      <c r="N26" s="199">
        <f t="shared" si="2"/>
        <v>0</v>
      </c>
      <c r="O26" s="215">
        <f t="shared" si="3"/>
        <v>0</v>
      </c>
      <c r="P26" s="248">
        <v>264697.11</v>
      </c>
      <c r="Q26" s="248">
        <v>264697.11</v>
      </c>
      <c r="R26" s="199">
        <f t="shared" si="4"/>
        <v>0</v>
      </c>
      <c r="S26" s="215">
        <f t="shared" si="7"/>
        <v>0</v>
      </c>
      <c r="T26" s="1"/>
    </row>
    <row r="27" spans="1:20" ht="14.4">
      <c r="A27" t="e">
        <f>VLOOKUP(B27,Sheet1!$B$2:$B$78,1,FALSE)</f>
        <v>#N/A</v>
      </c>
      <c r="B27" s="248">
        <v>664068004</v>
      </c>
      <c r="C27" s="248" t="s">
        <v>268</v>
      </c>
      <c r="D27" s="248">
        <v>4844</v>
      </c>
      <c r="E27" s="248">
        <v>4844</v>
      </c>
      <c r="F27" s="199">
        <f t="shared" si="0"/>
        <v>0</v>
      </c>
      <c r="G27" s="215">
        <f t="shared" si="5"/>
        <v>0</v>
      </c>
      <c r="H27" s="248">
        <v>534560.6</v>
      </c>
      <c r="I27" s="248">
        <v>554007.82999999996</v>
      </c>
      <c r="J27" s="199">
        <f t="shared" si="1"/>
        <v>-19447.229999999981</v>
      </c>
      <c r="K27" s="215">
        <f t="shared" si="6"/>
        <v>-3.6379841699999999E-2</v>
      </c>
      <c r="L27" s="248">
        <v>126.710936</v>
      </c>
      <c r="M27" s="248">
        <v>126.710936</v>
      </c>
      <c r="N27" s="199">
        <f t="shared" si="2"/>
        <v>0</v>
      </c>
      <c r="O27" s="215">
        <f t="shared" si="3"/>
        <v>0</v>
      </c>
      <c r="P27" s="248">
        <v>613787.78</v>
      </c>
      <c r="Q27" s="248">
        <v>613787.78</v>
      </c>
      <c r="R27" s="199">
        <f t="shared" si="4"/>
        <v>0</v>
      </c>
      <c r="S27" s="215">
        <f t="shared" si="7"/>
        <v>0</v>
      </c>
      <c r="T27" s="1"/>
    </row>
    <row r="28" spans="1:20" ht="14.4">
      <c r="A28" t="e">
        <f>VLOOKUP(B28,Sheet1!$B$2:$B$78,1,FALSE)</f>
        <v>#N/A</v>
      </c>
      <c r="B28" s="248">
        <v>665942009</v>
      </c>
      <c r="C28" s="248" t="s">
        <v>270</v>
      </c>
      <c r="D28" s="248">
        <v>11369</v>
      </c>
      <c r="E28" s="248">
        <v>11369</v>
      </c>
      <c r="F28" s="199">
        <f t="shared" si="0"/>
        <v>0</v>
      </c>
      <c r="G28" s="215">
        <f t="shared" si="5"/>
        <v>0</v>
      </c>
      <c r="H28" s="248">
        <v>512177.05</v>
      </c>
      <c r="I28" s="248">
        <v>512177.05</v>
      </c>
      <c r="J28" s="199">
        <f t="shared" si="1"/>
        <v>0</v>
      </c>
      <c r="K28" s="215">
        <f t="shared" si="6"/>
        <v>0</v>
      </c>
      <c r="L28" s="248">
        <v>46.799475999999999</v>
      </c>
      <c r="M28" s="248">
        <v>46.799475999999999</v>
      </c>
      <c r="N28" s="199">
        <f t="shared" si="2"/>
        <v>0</v>
      </c>
      <c r="O28" s="215">
        <f t="shared" si="3"/>
        <v>0</v>
      </c>
      <c r="P28" s="248">
        <v>532063.24</v>
      </c>
      <c r="Q28" s="248">
        <v>532063.24</v>
      </c>
      <c r="R28" s="199">
        <f t="shared" si="4"/>
        <v>0</v>
      </c>
      <c r="S28" s="215">
        <f t="shared" si="7"/>
        <v>0</v>
      </c>
      <c r="T28" s="1"/>
    </row>
    <row r="29" spans="1:20" ht="14.4">
      <c r="A29" t="e">
        <f>VLOOKUP(B29,Sheet1!$B$2:$B$78,1,FALSE)</f>
        <v>#N/A</v>
      </c>
      <c r="B29" s="248">
        <v>666114004</v>
      </c>
      <c r="C29" s="248" t="s">
        <v>272</v>
      </c>
      <c r="D29" s="248">
        <v>23000</v>
      </c>
      <c r="E29" s="248">
        <v>23000</v>
      </c>
      <c r="F29" s="199">
        <f t="shared" si="0"/>
        <v>0</v>
      </c>
      <c r="G29" s="215">
        <f t="shared" si="5"/>
        <v>0</v>
      </c>
      <c r="H29" s="248">
        <v>365871.12</v>
      </c>
      <c r="I29" s="248">
        <v>365871.12</v>
      </c>
      <c r="J29" s="199">
        <f t="shared" si="1"/>
        <v>0</v>
      </c>
      <c r="K29" s="215">
        <f t="shared" si="6"/>
        <v>0</v>
      </c>
      <c r="L29" s="248">
        <v>14.360573</v>
      </c>
      <c r="M29" s="248">
        <v>14.360573</v>
      </c>
      <c r="N29" s="199">
        <f t="shared" si="2"/>
        <v>0</v>
      </c>
      <c r="O29" s="215">
        <f t="shared" si="3"/>
        <v>0</v>
      </c>
      <c r="P29" s="248">
        <v>330293.17</v>
      </c>
      <c r="Q29">
        <f>VLOOKUP(C29,Sheet1!$C$2:$H$78,6,FALSE)</f>
        <v>330293.17</v>
      </c>
      <c r="R29" s="199">
        <f t="shared" si="4"/>
        <v>0</v>
      </c>
      <c r="S29" s="215">
        <f t="shared" si="7"/>
        <v>0</v>
      </c>
      <c r="T29" s="1"/>
    </row>
    <row r="30" spans="1:20" ht="14.4">
      <c r="A30" t="e">
        <f>VLOOKUP(B30,Sheet1!$B$2:$B$78,1,FALSE)</f>
        <v>#N/A</v>
      </c>
      <c r="B30" s="248">
        <v>691678007</v>
      </c>
      <c r="C30" s="248" t="s">
        <v>273</v>
      </c>
      <c r="D30" s="248">
        <v>10764</v>
      </c>
      <c r="E30" s="248">
        <v>10764</v>
      </c>
      <c r="F30" s="199">
        <f t="shared" si="0"/>
        <v>0</v>
      </c>
      <c r="G30" s="215">
        <f t="shared" si="5"/>
        <v>0</v>
      </c>
      <c r="H30" s="248">
        <v>167574.99</v>
      </c>
      <c r="I30" s="248">
        <v>167574.95000000001</v>
      </c>
      <c r="J30" s="199">
        <f t="shared" si="1"/>
        <v>3.9999999979045242E-2</v>
      </c>
      <c r="K30" s="215">
        <f t="shared" si="6"/>
        <v>2.3869999999999999E-7</v>
      </c>
      <c r="L30" s="248">
        <v>18.597268</v>
      </c>
      <c r="M30" s="248">
        <v>18.597268</v>
      </c>
      <c r="N30" s="199">
        <f t="shared" si="2"/>
        <v>0</v>
      </c>
      <c r="O30" s="215">
        <f t="shared" si="3"/>
        <v>0</v>
      </c>
      <c r="P30" s="248">
        <v>200181</v>
      </c>
      <c r="Q30">
        <f>VLOOKUP(C30,Sheet1!$C$2:$H$78,6,FALSE)</f>
        <v>200181</v>
      </c>
      <c r="R30" s="199">
        <f t="shared" si="4"/>
        <v>0</v>
      </c>
      <c r="S30" s="215">
        <f t="shared" si="7"/>
        <v>0</v>
      </c>
      <c r="T30" s="1"/>
    </row>
    <row r="31" spans="1:20" ht="14.4">
      <c r="A31" t="e">
        <f>VLOOKUP(B31,Sheet1!$B$2:$B$78,1,FALSE)</f>
        <v>#N/A</v>
      </c>
      <c r="B31" s="248">
        <v>588950907</v>
      </c>
      <c r="C31" s="248" t="s">
        <v>275</v>
      </c>
      <c r="D31" s="248">
        <v>24398</v>
      </c>
      <c r="E31" s="248">
        <v>24398</v>
      </c>
      <c r="F31" s="199">
        <f t="shared" si="0"/>
        <v>0</v>
      </c>
      <c r="G31" s="215">
        <f t="shared" si="5"/>
        <v>0</v>
      </c>
      <c r="H31" s="248">
        <v>488975.04</v>
      </c>
      <c r="I31">
        <f>VLOOKUP(C31,Sheet1!$C$2:$E$69,3,FALSE)</f>
        <v>488975.04</v>
      </c>
      <c r="J31" s="199">
        <f t="shared" si="1"/>
        <v>0</v>
      </c>
      <c r="K31" s="215">
        <f t="shared" si="6"/>
        <v>0</v>
      </c>
      <c r="L31" s="248">
        <v>19.857600000000001</v>
      </c>
      <c r="M31" s="248">
        <v>19.857600000000001</v>
      </c>
      <c r="N31" s="199">
        <f t="shared" si="2"/>
        <v>0</v>
      </c>
      <c r="O31" s="215">
        <f t="shared" si="3"/>
        <v>0</v>
      </c>
      <c r="P31" s="248">
        <v>484485.73</v>
      </c>
      <c r="Q31">
        <f>VLOOKUP(C31,Sheet1!$C$2:$H$78,6,FALSE)</f>
        <v>484485.73</v>
      </c>
      <c r="R31" s="199">
        <f t="shared" si="4"/>
        <v>0</v>
      </c>
      <c r="S31" s="215">
        <f t="shared" si="7"/>
        <v>0</v>
      </c>
      <c r="T31" s="1"/>
    </row>
    <row r="32" spans="1:20" ht="14.4">
      <c r="A32" t="e">
        <f>VLOOKUP(B32,Sheet1!$B$2:$B$78,1,FALSE)</f>
        <v>#N/A</v>
      </c>
      <c r="B32" s="248">
        <v>635640006</v>
      </c>
      <c r="C32" s="248" t="s">
        <v>277</v>
      </c>
      <c r="D32" s="248">
        <v>7521</v>
      </c>
      <c r="E32" s="248">
        <v>7521</v>
      </c>
      <c r="F32" s="199">
        <f t="shared" si="0"/>
        <v>0</v>
      </c>
      <c r="G32" s="215">
        <f t="shared" si="5"/>
        <v>0</v>
      </c>
      <c r="H32" s="248">
        <v>250945.74</v>
      </c>
      <c r="I32">
        <f>VLOOKUP(C32,Sheet1!$C$2:$E$69,3,FALSE)</f>
        <v>230255.65</v>
      </c>
      <c r="J32" s="199">
        <f t="shared" si="1"/>
        <v>20690.089999999997</v>
      </c>
      <c r="K32" s="215">
        <f t="shared" si="6"/>
        <v>8.2448460799999998E-2</v>
      </c>
      <c r="L32" s="248">
        <v>22.789898999999998</v>
      </c>
      <c r="M32" s="248">
        <v>22.789898999999998</v>
      </c>
      <c r="N32" s="199">
        <f t="shared" si="2"/>
        <v>0</v>
      </c>
      <c r="O32" s="215">
        <f t="shared" si="3"/>
        <v>0</v>
      </c>
      <c r="P32" s="248">
        <v>171402.83</v>
      </c>
      <c r="Q32">
        <f>VLOOKUP(C32,Sheet1!$C$2:$H$78,6,FALSE)</f>
        <v>171402.83</v>
      </c>
      <c r="R32" s="199">
        <f t="shared" si="4"/>
        <v>0</v>
      </c>
      <c r="S32" s="215">
        <f t="shared" si="7"/>
        <v>0</v>
      </c>
      <c r="T32" s="1"/>
    </row>
    <row r="33" spans="1:20" ht="14.4">
      <c r="A33" t="e">
        <f>VLOOKUP(B33,Sheet1!$B$2:$B$78,1,FALSE)</f>
        <v>#N/A</v>
      </c>
      <c r="B33" s="248">
        <v>686930009</v>
      </c>
      <c r="C33" s="248" t="s">
        <v>279</v>
      </c>
      <c r="D33" s="248">
        <v>3000</v>
      </c>
      <c r="E33" s="248">
        <v>3000</v>
      </c>
      <c r="F33" s="199">
        <f t="shared" si="0"/>
        <v>0</v>
      </c>
      <c r="G33" s="215">
        <f t="shared" si="5"/>
        <v>0</v>
      </c>
      <c r="H33" s="248">
        <v>247854.34</v>
      </c>
      <c r="I33" s="248">
        <v>297065.8</v>
      </c>
      <c r="J33" s="199">
        <f t="shared" si="1"/>
        <v>-49211.459999999992</v>
      </c>
      <c r="K33" s="215">
        <f t="shared" si="6"/>
        <v>-0.1985499225</v>
      </c>
      <c r="L33" s="248">
        <v>78.330397000000005</v>
      </c>
      <c r="M33" s="248">
        <v>78.330397000000005</v>
      </c>
      <c r="N33" s="199">
        <f t="shared" si="2"/>
        <v>0</v>
      </c>
      <c r="O33" s="215">
        <f t="shared" si="3"/>
        <v>0</v>
      </c>
      <c r="P33" s="248">
        <v>234991.19</v>
      </c>
      <c r="Q33" s="248">
        <v>234991.19</v>
      </c>
      <c r="R33" s="199">
        <f t="shared" si="4"/>
        <v>0</v>
      </c>
      <c r="S33" s="215">
        <f t="shared" si="7"/>
        <v>0</v>
      </c>
      <c r="T33" s="1"/>
    </row>
    <row r="34" spans="1:20" ht="14.4">
      <c r="A34">
        <f>VLOOKUP(B34,Sheet1!$B$2:$B$78,1,FALSE)</f>
        <v>861012102</v>
      </c>
      <c r="B34" s="248">
        <v>861012102</v>
      </c>
      <c r="C34" s="248" t="s">
        <v>281</v>
      </c>
      <c r="D34" s="248">
        <v>23300</v>
      </c>
      <c r="E34" s="248">
        <v>23300</v>
      </c>
      <c r="F34" s="199">
        <f t="shared" si="0"/>
        <v>0</v>
      </c>
      <c r="G34" s="215">
        <f t="shared" si="5"/>
        <v>0</v>
      </c>
      <c r="H34" s="248">
        <v>355902.55</v>
      </c>
      <c r="I34">
        <f>VLOOKUP(B34,Sheet1!$B$2:$E$69,4,FALSE)</f>
        <v>355902.55</v>
      </c>
      <c r="J34" s="199">
        <f t="shared" si="1"/>
        <v>0</v>
      </c>
      <c r="K34" s="215">
        <f t="shared" si="6"/>
        <v>0</v>
      </c>
      <c r="L34" s="248">
        <v>14.85</v>
      </c>
      <c r="M34" s="248">
        <v>14.85</v>
      </c>
      <c r="N34" s="199">
        <f t="shared" si="2"/>
        <v>0</v>
      </c>
      <c r="O34" s="215">
        <f t="shared" si="3"/>
        <v>0</v>
      </c>
      <c r="P34" s="248">
        <v>346005</v>
      </c>
      <c r="Q34">
        <f>VLOOKUP(A34,Sheet1!$B$2:$H$78,7,FALSE)</f>
        <v>346005</v>
      </c>
      <c r="R34" s="199">
        <f t="shared" si="4"/>
        <v>0</v>
      </c>
      <c r="S34" s="215">
        <f t="shared" si="7"/>
        <v>0</v>
      </c>
      <c r="T34" s="1"/>
    </row>
    <row r="35" spans="1:20" ht="14.4">
      <c r="A35" t="str">
        <f>VLOOKUP(B35,Sheet1!$B$2:$B$78,1,FALSE)</f>
        <v>M22465104</v>
      </c>
      <c r="B35" s="248" t="s">
        <v>361</v>
      </c>
      <c r="C35" s="248" t="s">
        <v>282</v>
      </c>
      <c r="D35" s="248">
        <v>6800</v>
      </c>
      <c r="E35" s="248">
        <v>6800</v>
      </c>
      <c r="F35" s="199">
        <f t="shared" si="0"/>
        <v>0</v>
      </c>
      <c r="G35" s="215">
        <f t="shared" si="5"/>
        <v>0</v>
      </c>
      <c r="H35" s="248">
        <v>743401.37</v>
      </c>
      <c r="I35">
        <f>VLOOKUP(B35,Sheet1!$B$2:$E$69,4,FALSE)</f>
        <v>743401.37</v>
      </c>
      <c r="J35" s="199">
        <f t="shared" ref="J35:J67" si="8">H35-I35</f>
        <v>0</v>
      </c>
      <c r="K35" s="215">
        <f t="shared" ref="K35:K67" si="9">ROUND(J35/H35,10)</f>
        <v>0</v>
      </c>
      <c r="L35" s="248">
        <v>126.49</v>
      </c>
      <c r="M35" s="248">
        <v>126.49</v>
      </c>
      <c r="N35" s="199">
        <f t="shared" ref="N35:N67" si="10">L35-M35</f>
        <v>0</v>
      </c>
      <c r="O35" s="215">
        <f t="shared" ref="O35:O67" si="11">ROUND(N35/L35,10)</f>
        <v>0</v>
      </c>
      <c r="P35" s="248">
        <v>860132</v>
      </c>
      <c r="Q35">
        <f>VLOOKUP(A35,Sheet1!$B$2:$H$78,7,FALSE)</f>
        <v>860132</v>
      </c>
      <c r="R35" s="199">
        <f t="shared" ref="R35:R70" si="12">P35-Q35</f>
        <v>0</v>
      </c>
      <c r="S35" s="215">
        <f t="shared" si="7"/>
        <v>0</v>
      </c>
      <c r="T35" s="1"/>
    </row>
    <row r="36" spans="1:20" ht="14.4">
      <c r="A36" t="e">
        <f>VLOOKUP(B36,Sheet1!$B$2:$B$78,1,FALSE)</f>
        <v>#N/A</v>
      </c>
      <c r="B36" s="248">
        <v>67901108</v>
      </c>
      <c r="C36" s="248" t="s">
        <v>283</v>
      </c>
      <c r="D36" s="248">
        <v>28801</v>
      </c>
      <c r="E36" s="248">
        <v>28801</v>
      </c>
      <c r="F36" s="199">
        <f t="shared" ref="F36:F67" si="13">D36-E36</f>
        <v>0</v>
      </c>
      <c r="G36" s="215">
        <f t="shared" ref="G36:G67" si="14">ROUND(F36/D36,10)</f>
        <v>0</v>
      </c>
      <c r="H36" s="248">
        <v>334229.21999999997</v>
      </c>
      <c r="I36" s="248">
        <v>334222.26</v>
      </c>
      <c r="J36" s="199">
        <f t="shared" si="8"/>
        <v>6.9599999999627471</v>
      </c>
      <c r="K36" s="215">
        <f t="shared" si="9"/>
        <v>2.0823999999999999E-5</v>
      </c>
      <c r="L36" s="248">
        <v>13.71</v>
      </c>
      <c r="M36" s="248">
        <v>13.71</v>
      </c>
      <c r="N36" s="199">
        <f t="shared" si="10"/>
        <v>0</v>
      </c>
      <c r="O36" s="215">
        <f t="shared" si="11"/>
        <v>0</v>
      </c>
      <c r="P36" s="248">
        <v>394861.71</v>
      </c>
      <c r="Q36" s="248">
        <v>394861.71</v>
      </c>
      <c r="R36" s="199">
        <f t="shared" si="12"/>
        <v>0</v>
      </c>
      <c r="S36" s="215">
        <f t="shared" ref="S36:S67" si="15">ROUND(R36/P36,10)</f>
        <v>0</v>
      </c>
      <c r="T36" s="1"/>
    </row>
    <row r="37" spans="1:20" ht="14.4">
      <c r="A37">
        <f>VLOOKUP(B37,Sheet1!$B$2:$B$78,1,FALSE)</f>
        <v>138006309</v>
      </c>
      <c r="B37" s="248">
        <v>138006309</v>
      </c>
      <c r="C37" s="248" t="s">
        <v>284</v>
      </c>
      <c r="D37" s="248">
        <v>10825</v>
      </c>
      <c r="E37" s="248">
        <v>10825</v>
      </c>
      <c r="F37" s="199">
        <f t="shared" si="13"/>
        <v>0</v>
      </c>
      <c r="G37" s="215">
        <f t="shared" si="14"/>
        <v>0</v>
      </c>
      <c r="H37" s="248">
        <v>348019.33</v>
      </c>
      <c r="I37">
        <f>VLOOKUP(B37,Sheet1!$B$2:$E$69,4,FALSE)</f>
        <v>350816.34</v>
      </c>
      <c r="J37" s="199">
        <f t="shared" si="8"/>
        <v>-2797.0100000000093</v>
      </c>
      <c r="K37" s="215">
        <f t="shared" si="9"/>
        <v>-8.0369385999999998E-3</v>
      </c>
      <c r="L37" s="248">
        <v>29.04</v>
      </c>
      <c r="M37" s="248">
        <v>29.04</v>
      </c>
      <c r="N37" s="199">
        <f t="shared" si="10"/>
        <v>0</v>
      </c>
      <c r="O37" s="215">
        <f t="shared" si="11"/>
        <v>0</v>
      </c>
      <c r="P37" s="248">
        <v>314358</v>
      </c>
      <c r="Q37">
        <f>VLOOKUP(A37,Sheet1!$B$2:$H$78,7,FALSE)</f>
        <v>314358</v>
      </c>
      <c r="R37" s="199">
        <f t="shared" ref="R37:R67" si="16">P37-Q37</f>
        <v>0</v>
      </c>
      <c r="S37" s="215">
        <f t="shared" si="15"/>
        <v>0</v>
      </c>
      <c r="T37" s="1"/>
    </row>
    <row r="38" spans="1:20" ht="14.4">
      <c r="A38">
        <f>VLOOKUP(B38,Sheet1!$B$2:$B$78,1,FALSE)</f>
        <v>803054204</v>
      </c>
      <c r="B38" s="248">
        <v>803054204</v>
      </c>
      <c r="C38" s="248" t="s">
        <v>286</v>
      </c>
      <c r="D38" s="248">
        <v>9600</v>
      </c>
      <c r="E38" s="248">
        <v>9600</v>
      </c>
      <c r="F38" s="199">
        <f t="shared" si="13"/>
        <v>0</v>
      </c>
      <c r="G38" s="215">
        <f t="shared" si="14"/>
        <v>0</v>
      </c>
      <c r="H38" s="248">
        <v>1063559.5900000001</v>
      </c>
      <c r="I38">
        <f>VLOOKUP(B38,Sheet1!$B$2:$E$69,4,FALSE)</f>
        <v>1063559.5900000001</v>
      </c>
      <c r="J38" s="199">
        <f t="shared" si="8"/>
        <v>0</v>
      </c>
      <c r="K38" s="215">
        <f t="shared" si="9"/>
        <v>0</v>
      </c>
      <c r="L38" s="248">
        <v>115.46</v>
      </c>
      <c r="M38" s="248">
        <v>115.46</v>
      </c>
      <c r="N38" s="199">
        <f t="shared" si="10"/>
        <v>0</v>
      </c>
      <c r="O38" s="215">
        <f t="shared" si="11"/>
        <v>0</v>
      </c>
      <c r="P38" s="248">
        <v>1108416</v>
      </c>
      <c r="Q38">
        <f>VLOOKUP(A38,Sheet1!$B$2:$H$78,7,FALSE)</f>
        <v>1108416</v>
      </c>
      <c r="R38" s="199">
        <f t="shared" si="16"/>
        <v>0</v>
      </c>
      <c r="S38" s="215">
        <f t="shared" si="15"/>
        <v>0</v>
      </c>
      <c r="T38" s="1"/>
    </row>
    <row r="39" spans="1:20" ht="14.4">
      <c r="A39">
        <f>VLOOKUP(B39,Sheet1!$B$2:$B$78,1,FALSE)</f>
        <v>835699307</v>
      </c>
      <c r="B39" s="248">
        <v>835699307</v>
      </c>
      <c r="C39" s="248" t="s">
        <v>287</v>
      </c>
      <c r="D39" s="248">
        <v>20800</v>
      </c>
      <c r="E39" s="248">
        <v>20800</v>
      </c>
      <c r="F39" s="199">
        <f t="shared" si="13"/>
        <v>0</v>
      </c>
      <c r="G39" s="215">
        <f t="shared" si="14"/>
        <v>0</v>
      </c>
      <c r="H39" s="248">
        <v>811848.12</v>
      </c>
      <c r="I39">
        <f>VLOOKUP(B39,Sheet1!$B$2:$E$69,4,FALSE)</f>
        <v>811848.12</v>
      </c>
      <c r="J39" s="199">
        <f t="shared" si="8"/>
        <v>0</v>
      </c>
      <c r="K39" s="215">
        <f t="shared" si="9"/>
        <v>0</v>
      </c>
      <c r="L39" s="248">
        <v>42.24</v>
      </c>
      <c r="M39" s="248">
        <v>42.24</v>
      </c>
      <c r="N39" s="199">
        <f t="shared" si="10"/>
        <v>0</v>
      </c>
      <c r="O39" s="215">
        <f t="shared" si="11"/>
        <v>0</v>
      </c>
      <c r="P39" s="248">
        <v>878592</v>
      </c>
      <c r="Q39">
        <f>VLOOKUP(A39,Sheet1!$B$2:$H$78,7,FALSE)</f>
        <v>878592</v>
      </c>
      <c r="R39" s="199">
        <f t="shared" si="16"/>
        <v>0</v>
      </c>
      <c r="S39" s="215">
        <f t="shared" si="15"/>
        <v>0</v>
      </c>
      <c r="T39" s="1"/>
    </row>
    <row r="40" spans="1:20" ht="14.4">
      <c r="A40" t="str">
        <f>VLOOKUP(B40,Sheet1!$B$2:$B$78,1,FALSE)</f>
        <v>78440P108</v>
      </c>
      <c r="B40" s="248" t="s">
        <v>382</v>
      </c>
      <c r="C40" s="248" t="s">
        <v>288</v>
      </c>
      <c r="D40" s="248">
        <v>10900</v>
      </c>
      <c r="E40" s="248">
        <v>10900</v>
      </c>
      <c r="F40" s="199">
        <f t="shared" si="13"/>
        <v>0</v>
      </c>
      <c r="G40" s="215">
        <f t="shared" si="14"/>
        <v>0</v>
      </c>
      <c r="H40" s="248">
        <v>277101.75</v>
      </c>
      <c r="I40">
        <f>VLOOKUP(B40,Sheet1!$B$2:$E$69,4,FALSE)</f>
        <v>277101.75</v>
      </c>
      <c r="J40" s="199">
        <f t="shared" si="8"/>
        <v>0</v>
      </c>
      <c r="K40" s="215">
        <f t="shared" si="9"/>
        <v>0</v>
      </c>
      <c r="L40" s="248">
        <v>24.49</v>
      </c>
      <c r="M40" s="248">
        <v>24.49</v>
      </c>
      <c r="N40" s="199">
        <f t="shared" si="10"/>
        <v>0</v>
      </c>
      <c r="O40" s="215">
        <f t="shared" si="11"/>
        <v>0</v>
      </c>
      <c r="P40" s="248">
        <v>266941</v>
      </c>
      <c r="Q40">
        <f>VLOOKUP(A40,Sheet1!$B$2:$H$78,7,FALSE)</f>
        <v>266941</v>
      </c>
      <c r="R40" s="199">
        <f t="shared" si="16"/>
        <v>0</v>
      </c>
      <c r="S40" s="215">
        <f t="shared" si="15"/>
        <v>0</v>
      </c>
      <c r="T40" s="1"/>
    </row>
    <row r="41" spans="1:20" ht="14.4">
      <c r="A41" t="str">
        <f>VLOOKUP(B41,Sheet1!$B$2:$B$78,1,FALSE)</f>
        <v>83175M205</v>
      </c>
      <c r="B41" s="248" t="s">
        <v>387</v>
      </c>
      <c r="C41" s="248" t="s">
        <v>289</v>
      </c>
      <c r="D41" s="248">
        <v>23900</v>
      </c>
      <c r="E41" s="248">
        <v>23900</v>
      </c>
      <c r="F41" s="199">
        <f t="shared" si="13"/>
        <v>0</v>
      </c>
      <c r="G41" s="215">
        <f t="shared" si="14"/>
        <v>0</v>
      </c>
      <c r="H41" s="248">
        <v>805315.16</v>
      </c>
      <c r="I41">
        <f>VLOOKUP(B41,Sheet1!$B$2:$E$69,4,FALSE)</f>
        <v>805315.16</v>
      </c>
      <c r="J41" s="199">
        <f t="shared" si="8"/>
        <v>0</v>
      </c>
      <c r="K41" s="215">
        <f t="shared" si="9"/>
        <v>0</v>
      </c>
      <c r="L41" s="248">
        <v>40.11</v>
      </c>
      <c r="M41" s="248">
        <v>40.11</v>
      </c>
      <c r="N41" s="199">
        <f t="shared" si="10"/>
        <v>0</v>
      </c>
      <c r="O41" s="215">
        <f t="shared" si="11"/>
        <v>0</v>
      </c>
      <c r="P41" s="248">
        <v>958629</v>
      </c>
      <c r="Q41">
        <f>VLOOKUP(A41,Sheet1!$B$2:$H$78,7,FALSE)</f>
        <v>958629</v>
      </c>
      <c r="R41" s="199">
        <f t="shared" si="16"/>
        <v>0</v>
      </c>
      <c r="S41" s="215">
        <f t="shared" si="15"/>
        <v>0</v>
      </c>
      <c r="T41" s="1"/>
    </row>
    <row r="42" spans="1:20" ht="14.4">
      <c r="A42" t="str">
        <f>VLOOKUP(B42,Sheet1!$B$2:$B$78,1,FALSE)</f>
        <v>02364W105</v>
      </c>
      <c r="B42" s="248" t="s">
        <v>353</v>
      </c>
      <c r="C42" s="248" t="s">
        <v>290</v>
      </c>
      <c r="D42" s="248">
        <v>22241</v>
      </c>
      <c r="E42" s="248">
        <v>22241</v>
      </c>
      <c r="F42" s="199">
        <f t="shared" si="13"/>
        <v>0</v>
      </c>
      <c r="G42" s="215">
        <f t="shared" si="14"/>
        <v>0</v>
      </c>
      <c r="H42" s="248">
        <v>335459.75</v>
      </c>
      <c r="I42">
        <f>VLOOKUP(B42,Sheet1!$B$2:$E$69,4,FALSE)</f>
        <v>343168.34</v>
      </c>
      <c r="J42" s="199">
        <f t="shared" si="8"/>
        <v>-7708.5900000000256</v>
      </c>
      <c r="K42" s="215">
        <f t="shared" si="9"/>
        <v>-2.29791801E-2</v>
      </c>
      <c r="L42" s="248">
        <v>14.28</v>
      </c>
      <c r="M42" s="248">
        <v>14.28</v>
      </c>
      <c r="N42" s="199">
        <f t="shared" si="10"/>
        <v>0</v>
      </c>
      <c r="O42" s="215">
        <f t="shared" si="11"/>
        <v>0</v>
      </c>
      <c r="P42" s="248">
        <v>317601.48</v>
      </c>
      <c r="Q42">
        <f>VLOOKUP(A42,Sheet1!$B$2:$H$78,7,FALSE)</f>
        <v>317601.48</v>
      </c>
      <c r="R42" s="199">
        <f t="shared" si="16"/>
        <v>0</v>
      </c>
      <c r="S42" s="215">
        <f t="shared" si="15"/>
        <v>0</v>
      </c>
      <c r="T42" s="1"/>
    </row>
    <row r="43" spans="1:20" ht="14.4">
      <c r="A43" t="e">
        <f>VLOOKUP(B43,Sheet1!$B$2:$B$78,1,FALSE)</f>
        <v>#N/A</v>
      </c>
      <c r="B43" s="248">
        <v>712459908</v>
      </c>
      <c r="C43" s="248" t="s">
        <v>292</v>
      </c>
      <c r="D43" s="248">
        <v>3146</v>
      </c>
      <c r="E43" s="248">
        <v>3146</v>
      </c>
      <c r="F43" s="199">
        <f t="shared" si="13"/>
        <v>0</v>
      </c>
      <c r="G43" s="215">
        <f t="shared" si="14"/>
        <v>0</v>
      </c>
      <c r="H43" s="248">
        <v>470293.67</v>
      </c>
      <c r="I43" s="248">
        <v>470293.67</v>
      </c>
      <c r="J43" s="199">
        <f t="shared" si="8"/>
        <v>0</v>
      </c>
      <c r="K43" s="215">
        <f t="shared" si="9"/>
        <v>0</v>
      </c>
      <c r="L43" s="248">
        <v>165.17722699999999</v>
      </c>
      <c r="M43" s="248">
        <v>165.17722699999999</v>
      </c>
      <c r="N43" s="199">
        <f t="shared" si="10"/>
        <v>0</v>
      </c>
      <c r="O43" s="215">
        <f t="shared" si="11"/>
        <v>0</v>
      </c>
      <c r="P43" s="248">
        <v>519647.55</v>
      </c>
      <c r="Q43" s="248">
        <v>519647.55</v>
      </c>
      <c r="R43" s="199">
        <f t="shared" si="16"/>
        <v>0</v>
      </c>
      <c r="S43" s="215">
        <f t="shared" si="15"/>
        <v>0</v>
      </c>
      <c r="T43" s="1"/>
    </row>
    <row r="44" spans="1:20" ht="14.4">
      <c r="A44" t="e">
        <f>VLOOKUP(B44,Sheet1!$B$2:$B$78,1,FALSE)</f>
        <v>#N/A</v>
      </c>
      <c r="B44" s="248">
        <v>717158901</v>
      </c>
      <c r="C44" s="248" t="s">
        <v>293</v>
      </c>
      <c r="D44" s="248">
        <v>16931</v>
      </c>
      <c r="E44" s="248">
        <v>16931</v>
      </c>
      <c r="F44" s="199">
        <f t="shared" si="13"/>
        <v>0</v>
      </c>
      <c r="G44" s="215">
        <f t="shared" si="14"/>
        <v>0</v>
      </c>
      <c r="H44" s="248">
        <v>234842.52</v>
      </c>
      <c r="I44" s="248">
        <v>234842.51</v>
      </c>
      <c r="J44" s="199">
        <f t="shared" si="8"/>
        <v>9.9999999802093953E-3</v>
      </c>
      <c r="K44" s="215">
        <f t="shared" si="9"/>
        <v>4.2599999999999998E-8</v>
      </c>
      <c r="L44" s="248">
        <v>11.652775999999999</v>
      </c>
      <c r="M44" s="248">
        <v>11.652775999999999</v>
      </c>
      <c r="N44" s="199">
        <f t="shared" si="10"/>
        <v>0</v>
      </c>
      <c r="O44" s="215">
        <f t="shared" si="11"/>
        <v>0</v>
      </c>
      <c r="P44" s="248">
        <v>197293.16</v>
      </c>
      <c r="Q44" s="248">
        <v>197293.16</v>
      </c>
      <c r="R44" s="199">
        <f t="shared" si="16"/>
        <v>0</v>
      </c>
      <c r="S44" s="215">
        <f t="shared" si="15"/>
        <v>0</v>
      </c>
      <c r="T44" s="1"/>
    </row>
    <row r="45" spans="1:20" ht="14.4">
      <c r="A45">
        <f>VLOOKUP(B45,Sheet1!$B$2:$B$78,1,FALSE)</f>
        <v>292505104</v>
      </c>
      <c r="B45" s="248">
        <v>292505104</v>
      </c>
      <c r="C45" s="248" t="s">
        <v>294</v>
      </c>
      <c r="D45" s="248">
        <v>58700</v>
      </c>
      <c r="E45" s="248">
        <v>58700</v>
      </c>
      <c r="F45" s="199">
        <f t="shared" si="13"/>
        <v>0</v>
      </c>
      <c r="G45" s="215">
        <f t="shared" si="14"/>
        <v>0</v>
      </c>
      <c r="H45" s="248">
        <v>715551.56</v>
      </c>
      <c r="I45">
        <f>VLOOKUP(B45,Sheet1!$B$2:$E$69,4,FALSE)</f>
        <v>715551.56</v>
      </c>
      <c r="J45" s="199">
        <f t="shared" si="8"/>
        <v>0</v>
      </c>
      <c r="K45" s="215">
        <f t="shared" si="9"/>
        <v>0</v>
      </c>
      <c r="L45" s="248">
        <v>7.24</v>
      </c>
      <c r="M45" s="248">
        <v>7.24</v>
      </c>
      <c r="N45" s="199">
        <f t="shared" si="10"/>
        <v>0</v>
      </c>
      <c r="O45" s="215">
        <f t="shared" si="11"/>
        <v>0</v>
      </c>
      <c r="P45" s="248">
        <v>424988</v>
      </c>
      <c r="Q45">
        <f>VLOOKUP(A45,Sheet1!$B$2:$H$78,7,FALSE)</f>
        <v>424988</v>
      </c>
      <c r="R45" s="199">
        <f t="shared" si="16"/>
        <v>0</v>
      </c>
      <c r="S45" s="215">
        <f t="shared" si="15"/>
        <v>0</v>
      </c>
      <c r="T45" s="1"/>
    </row>
    <row r="46" spans="1:20" ht="14.4">
      <c r="A46" s="248">
        <v>7333378</v>
      </c>
      <c r="B46" s="248">
        <v>733337901</v>
      </c>
      <c r="C46" s="248" t="s">
        <v>295</v>
      </c>
      <c r="D46" s="248">
        <v>2200</v>
      </c>
      <c r="E46" s="248">
        <v>2200</v>
      </c>
      <c r="F46" s="199">
        <f t="shared" si="13"/>
        <v>0</v>
      </c>
      <c r="G46" s="215">
        <f t="shared" si="14"/>
        <v>0</v>
      </c>
      <c r="H46" s="248">
        <v>395017</v>
      </c>
      <c r="I46">
        <f>VLOOKUP(A46,Sheet1!B2:E78,4,FALSE)</f>
        <v>395018.39</v>
      </c>
      <c r="J46" s="199">
        <f t="shared" si="8"/>
        <v>-1.3900000000139698</v>
      </c>
      <c r="K46" s="215">
        <f t="shared" si="9"/>
        <v>-3.5188000000000001E-6</v>
      </c>
      <c r="L46" s="248">
        <v>310.07129200000003</v>
      </c>
      <c r="M46" s="248">
        <v>310.07129200000003</v>
      </c>
      <c r="N46" s="199">
        <f t="shared" si="10"/>
        <v>0</v>
      </c>
      <c r="O46" s="215">
        <f t="shared" si="11"/>
        <v>0</v>
      </c>
      <c r="P46" s="248">
        <v>682156.84</v>
      </c>
      <c r="Q46">
        <f>VLOOKUP(A46,Sheet1!$B$2:$H$78,7,FALSE)</f>
        <v>682156.84</v>
      </c>
      <c r="R46" s="199">
        <f t="shared" si="16"/>
        <v>0</v>
      </c>
      <c r="S46" s="215">
        <f t="shared" si="15"/>
        <v>0</v>
      </c>
      <c r="T46" s="1"/>
    </row>
    <row r="47" spans="1:20" ht="14.4">
      <c r="A47" t="str">
        <f>VLOOKUP(B47,Sheet1!$B$2:$B$78,1,FALSE)</f>
        <v>92334N103</v>
      </c>
      <c r="B47" s="248" t="s">
        <v>391</v>
      </c>
      <c r="C47" s="248" t="s">
        <v>297</v>
      </c>
      <c r="D47" s="248">
        <v>3000</v>
      </c>
      <c r="E47" s="248">
        <v>3000</v>
      </c>
      <c r="F47" s="199">
        <f t="shared" si="13"/>
        <v>0</v>
      </c>
      <c r="G47" s="215">
        <f t="shared" si="14"/>
        <v>0</v>
      </c>
      <c r="H47" s="248">
        <v>66891.09</v>
      </c>
      <c r="I47" s="248">
        <v>66891.09</v>
      </c>
      <c r="J47" s="199">
        <f t="shared" si="8"/>
        <v>0</v>
      </c>
      <c r="K47" s="215">
        <f t="shared" si="9"/>
        <v>0</v>
      </c>
      <c r="L47" s="248">
        <v>22.335000000000001</v>
      </c>
      <c r="M47" s="248">
        <v>22.335000000000001</v>
      </c>
      <c r="N47" s="199">
        <f t="shared" si="10"/>
        <v>0</v>
      </c>
      <c r="O47" s="215">
        <f t="shared" si="11"/>
        <v>0</v>
      </c>
      <c r="P47" s="248">
        <v>67005</v>
      </c>
      <c r="Q47">
        <f>VLOOKUP(A47,Sheet1!$B$2:$H$78,7,FALSE)</f>
        <v>67135.199999999997</v>
      </c>
      <c r="R47" s="199">
        <f t="shared" si="16"/>
        <v>-130.19999999999709</v>
      </c>
      <c r="S47" s="215">
        <f t="shared" si="15"/>
        <v>-1.9431386000000001E-3</v>
      </c>
      <c r="T47" s="1"/>
    </row>
    <row r="48" spans="1:20" ht="14.4">
      <c r="A48" t="str">
        <f>VLOOKUP(B48,Sheet1!$B$2:$B$78,1,FALSE)</f>
        <v>05965X109</v>
      </c>
      <c r="B48" s="248" t="s">
        <v>355</v>
      </c>
      <c r="C48" s="248" t="s">
        <v>298</v>
      </c>
      <c r="D48" s="248">
        <v>14300</v>
      </c>
      <c r="E48" s="248">
        <v>14300</v>
      </c>
      <c r="F48" s="199">
        <f t="shared" si="13"/>
        <v>0</v>
      </c>
      <c r="G48" s="215">
        <f t="shared" si="14"/>
        <v>0</v>
      </c>
      <c r="H48" s="248">
        <v>397422.48</v>
      </c>
      <c r="I48">
        <f>VLOOKUP(B48,Sheet1!$B$2:$E$69,4,FALSE)</f>
        <v>397422.48</v>
      </c>
      <c r="J48" s="199">
        <f t="shared" si="8"/>
        <v>0</v>
      </c>
      <c r="K48" s="215">
        <f t="shared" si="9"/>
        <v>0</v>
      </c>
      <c r="L48" s="248">
        <v>29.75</v>
      </c>
      <c r="M48" s="248">
        <v>29.75</v>
      </c>
      <c r="N48" s="199">
        <f t="shared" si="10"/>
        <v>0</v>
      </c>
      <c r="O48" s="215">
        <f t="shared" si="11"/>
        <v>0</v>
      </c>
      <c r="P48" s="248">
        <v>425425</v>
      </c>
      <c r="Q48">
        <f>VLOOKUP(A48,Sheet1!$B$2:$H$78,7,FALSE)</f>
        <v>425425</v>
      </c>
      <c r="R48" s="199">
        <f t="shared" si="16"/>
        <v>0</v>
      </c>
      <c r="S48" s="215">
        <f t="shared" si="15"/>
        <v>0</v>
      </c>
      <c r="T48" s="1"/>
    </row>
    <row r="49" spans="1:20" ht="14.4">
      <c r="A49">
        <f>VLOOKUP(B49,Sheet1!$B$2:$B$78,1,FALSE)</f>
        <v>294821608</v>
      </c>
      <c r="B49" s="248">
        <v>294821608</v>
      </c>
      <c r="C49" s="248" t="s">
        <v>300</v>
      </c>
      <c r="D49" s="248">
        <v>90300</v>
      </c>
      <c r="E49" s="248">
        <v>90300</v>
      </c>
      <c r="F49" s="199">
        <f t="shared" si="13"/>
        <v>0</v>
      </c>
      <c r="G49" s="215">
        <f t="shared" si="14"/>
        <v>0</v>
      </c>
      <c r="H49" s="248">
        <v>678780.05</v>
      </c>
      <c r="I49">
        <f>VLOOKUP(B49,Sheet1!$B$2:$E$69,4,FALSE)</f>
        <v>678780.05</v>
      </c>
      <c r="J49" s="199">
        <f t="shared" si="8"/>
        <v>0</v>
      </c>
      <c r="K49" s="215">
        <f t="shared" si="9"/>
        <v>0</v>
      </c>
      <c r="L49" s="248">
        <v>9.18</v>
      </c>
      <c r="M49" s="248">
        <v>9.18</v>
      </c>
      <c r="N49" s="199">
        <f t="shared" si="10"/>
        <v>0</v>
      </c>
      <c r="O49" s="215">
        <f t="shared" si="11"/>
        <v>0</v>
      </c>
      <c r="P49" s="248">
        <v>828954</v>
      </c>
      <c r="Q49">
        <f>VLOOKUP(A49,Sheet1!$B$2:$H$78,7,FALSE)</f>
        <v>828954</v>
      </c>
      <c r="R49" s="199">
        <f t="shared" si="16"/>
        <v>0</v>
      </c>
      <c r="S49" s="215">
        <f t="shared" si="15"/>
        <v>0</v>
      </c>
      <c r="T49" s="1"/>
    </row>
    <row r="50" spans="1:20" ht="14.4">
      <c r="A50" s="248">
        <v>6616508</v>
      </c>
      <c r="B50" s="248">
        <v>661650903</v>
      </c>
      <c r="C50" s="248" t="s">
        <v>302</v>
      </c>
      <c r="D50" s="248">
        <v>10546</v>
      </c>
      <c r="E50" s="248">
        <v>10546</v>
      </c>
      <c r="F50" s="199">
        <f t="shared" si="13"/>
        <v>0</v>
      </c>
      <c r="G50" s="215">
        <f t="shared" si="14"/>
        <v>0</v>
      </c>
      <c r="H50" s="248">
        <v>192332.1</v>
      </c>
      <c r="I50">
        <f>VLOOKUP(A50,Sheet1!$B$2:$E$69,4,FALSE)</f>
        <v>177721.16</v>
      </c>
      <c r="J50" s="199">
        <f t="shared" si="8"/>
        <v>14610.940000000002</v>
      </c>
      <c r="K50" s="215">
        <f t="shared" si="9"/>
        <v>7.5967246200000005E-2</v>
      </c>
      <c r="L50" s="248">
        <v>15.313727999999999</v>
      </c>
      <c r="M50" s="248">
        <v>15.313727999999999</v>
      </c>
      <c r="N50" s="199">
        <f t="shared" si="10"/>
        <v>0</v>
      </c>
      <c r="O50" s="215">
        <f t="shared" si="11"/>
        <v>0</v>
      </c>
      <c r="P50" s="248">
        <v>161498.57999999999</v>
      </c>
      <c r="Q50">
        <f>VLOOKUP(A50,Sheet1!$B$2:$H$78,7,FALSE)</f>
        <v>161498.57999999999</v>
      </c>
      <c r="R50" s="199">
        <f t="shared" si="16"/>
        <v>0</v>
      </c>
      <c r="S50" s="215">
        <f t="shared" si="15"/>
        <v>0</v>
      </c>
      <c r="T50" s="1"/>
    </row>
    <row r="51" spans="1:20" ht="14.4">
      <c r="A51" s="248" t="s">
        <v>424</v>
      </c>
      <c r="B51" s="248" t="s">
        <v>442</v>
      </c>
      <c r="C51" s="248" t="s">
        <v>303</v>
      </c>
      <c r="D51" s="248">
        <v>19664</v>
      </c>
      <c r="E51" s="248">
        <v>19664</v>
      </c>
      <c r="F51" s="199">
        <f t="shared" si="13"/>
        <v>0</v>
      </c>
      <c r="G51" s="215">
        <f t="shared" si="14"/>
        <v>0</v>
      </c>
      <c r="H51" s="248">
        <v>585851.94999999995</v>
      </c>
      <c r="I51">
        <f>VLOOKUP(A51,Sheet1!$B$2:$E$69,4,FALSE)</f>
        <v>585851.91</v>
      </c>
      <c r="J51" s="199">
        <f t="shared" si="8"/>
        <v>3.9999999920837581E-2</v>
      </c>
      <c r="K51" s="215">
        <f t="shared" si="9"/>
        <v>6.8299999999999996E-8</v>
      </c>
      <c r="L51" s="248">
        <v>32.993237000000001</v>
      </c>
      <c r="M51" s="248">
        <v>32.993237000000001</v>
      </c>
      <c r="N51" s="199">
        <f t="shared" si="10"/>
        <v>0</v>
      </c>
      <c r="O51" s="215">
        <f t="shared" si="11"/>
        <v>0</v>
      </c>
      <c r="P51" s="248">
        <v>648779.02</v>
      </c>
      <c r="Q51">
        <f>VLOOKUP(A51,Sheet1!$B$2:$H$78,7,FALSE)</f>
        <v>648779.02</v>
      </c>
      <c r="R51" s="199">
        <f t="shared" si="16"/>
        <v>0</v>
      </c>
      <c r="S51" s="215">
        <f t="shared" si="15"/>
        <v>0</v>
      </c>
      <c r="T51" s="1"/>
    </row>
    <row r="52" spans="1:20" ht="14.4">
      <c r="A52" s="248" t="s">
        <v>426</v>
      </c>
      <c r="B52" s="248" t="s">
        <v>443</v>
      </c>
      <c r="C52" s="248" t="s">
        <v>304</v>
      </c>
      <c r="D52" s="248">
        <v>9500</v>
      </c>
      <c r="E52" s="248">
        <v>9500</v>
      </c>
      <c r="F52" s="199">
        <f t="shared" si="13"/>
        <v>0</v>
      </c>
      <c r="G52" s="215">
        <f t="shared" si="14"/>
        <v>0</v>
      </c>
      <c r="H52" s="248">
        <v>559219.54</v>
      </c>
      <c r="I52">
        <f>VLOOKUP(A52,Sheet1!$B$2:$E$69,4,FALSE)</f>
        <v>559219.54</v>
      </c>
      <c r="J52" s="199">
        <f t="shared" si="8"/>
        <v>0</v>
      </c>
      <c r="K52" s="215">
        <f t="shared" si="9"/>
        <v>0</v>
      </c>
      <c r="L52" s="248">
        <v>61.907926000000003</v>
      </c>
      <c r="M52" s="248">
        <v>61.907926000000003</v>
      </c>
      <c r="N52" s="199">
        <f t="shared" si="10"/>
        <v>0</v>
      </c>
      <c r="O52" s="215">
        <f t="shared" si="11"/>
        <v>0</v>
      </c>
      <c r="P52" s="248">
        <v>588125.30000000005</v>
      </c>
      <c r="Q52">
        <f>VLOOKUP(A52,Sheet1!$B$2:$H$78,7,FALSE)</f>
        <v>588125.30000000005</v>
      </c>
      <c r="R52" s="199">
        <f t="shared" si="16"/>
        <v>0</v>
      </c>
      <c r="S52" s="215">
        <f t="shared" si="15"/>
        <v>0</v>
      </c>
      <c r="T52" s="1"/>
    </row>
    <row r="53" spans="1:20" ht="14.4">
      <c r="A53" t="str">
        <f>VLOOKUP(B53,Sheet1!$B$2:$B$78,1,FALSE)</f>
        <v>N00985106</v>
      </c>
      <c r="B53" s="248" t="s">
        <v>349</v>
      </c>
      <c r="C53" s="248" t="s">
        <v>305</v>
      </c>
      <c r="D53" s="248">
        <v>7571</v>
      </c>
      <c r="E53" s="248">
        <v>7571</v>
      </c>
      <c r="F53" s="199">
        <f t="shared" si="13"/>
        <v>0</v>
      </c>
      <c r="G53" s="215">
        <f t="shared" si="14"/>
        <v>0</v>
      </c>
      <c r="H53" s="248">
        <v>374297.12</v>
      </c>
      <c r="I53">
        <f>VLOOKUP(B53,Sheet1!$B$2:$E$69,4,FALSE)</f>
        <v>412469.27</v>
      </c>
      <c r="J53" s="199">
        <f t="shared" si="8"/>
        <v>-38172.150000000023</v>
      </c>
      <c r="K53" s="215">
        <f t="shared" si="9"/>
        <v>-0.1019835525</v>
      </c>
      <c r="L53" s="248">
        <v>46.54</v>
      </c>
      <c r="M53" s="248">
        <v>46.54</v>
      </c>
      <c r="N53" s="199">
        <f t="shared" si="10"/>
        <v>0</v>
      </c>
      <c r="O53" s="215">
        <f t="shared" si="11"/>
        <v>0</v>
      </c>
      <c r="P53" s="248">
        <v>352354.34</v>
      </c>
      <c r="Q53">
        <f>VLOOKUP(A53,Sheet1!$B$2:$H$78,7,FALSE)</f>
        <v>352354.34</v>
      </c>
      <c r="R53" s="199">
        <f t="shared" si="16"/>
        <v>0</v>
      </c>
      <c r="S53" s="215">
        <f t="shared" si="15"/>
        <v>0</v>
      </c>
      <c r="T53" s="1"/>
    </row>
    <row r="54" spans="1:20" ht="14.4">
      <c r="A54" t="e">
        <f>VLOOKUP(B54,Sheet1!$B$2:$B$78,1,FALSE)</f>
        <v>#N/A</v>
      </c>
      <c r="B54" s="248" t="s">
        <v>444</v>
      </c>
      <c r="C54" s="248" t="s">
        <v>307</v>
      </c>
      <c r="D54" s="248">
        <v>8509</v>
      </c>
      <c r="E54" s="248">
        <v>8509</v>
      </c>
      <c r="F54" s="199">
        <f t="shared" si="13"/>
        <v>0</v>
      </c>
      <c r="G54" s="215">
        <f t="shared" si="14"/>
        <v>0</v>
      </c>
      <c r="H54" s="248">
        <v>683825.18</v>
      </c>
      <c r="I54" s="248">
        <v>683825.18</v>
      </c>
      <c r="J54" s="199">
        <f t="shared" si="8"/>
        <v>0</v>
      </c>
      <c r="K54" s="215">
        <f t="shared" si="9"/>
        <v>0</v>
      </c>
      <c r="L54" s="248">
        <v>90.187303</v>
      </c>
      <c r="M54" s="248">
        <v>90.187303</v>
      </c>
      <c r="N54" s="199">
        <f t="shared" si="10"/>
        <v>0</v>
      </c>
      <c r="O54" s="215">
        <f t="shared" si="11"/>
        <v>0</v>
      </c>
      <c r="P54" s="248">
        <v>767403.76</v>
      </c>
      <c r="Q54" s="248">
        <v>767403.76</v>
      </c>
      <c r="R54" s="199">
        <f t="shared" si="16"/>
        <v>0</v>
      </c>
      <c r="S54" s="215">
        <f t="shared" si="15"/>
        <v>0</v>
      </c>
      <c r="T54" s="1"/>
    </row>
    <row r="55" spans="1:20" ht="14.4">
      <c r="A55" t="e">
        <f>VLOOKUP(B55,Sheet1!$B$2:$B$78,1,FALSE)</f>
        <v>#N/A</v>
      </c>
      <c r="B55" s="248" t="s">
        <v>445</v>
      </c>
      <c r="C55" s="248" t="s">
        <v>309</v>
      </c>
      <c r="D55" s="248">
        <v>12237</v>
      </c>
      <c r="E55" s="248">
        <v>12237</v>
      </c>
      <c r="F55" s="199">
        <f t="shared" si="13"/>
        <v>0</v>
      </c>
      <c r="G55" s="215">
        <f t="shared" si="14"/>
        <v>0</v>
      </c>
      <c r="H55" s="248">
        <v>237984.83</v>
      </c>
      <c r="I55" s="248">
        <v>237984.83</v>
      </c>
      <c r="J55" s="199">
        <f t="shared" si="8"/>
        <v>0</v>
      </c>
      <c r="K55" s="215">
        <f t="shared" si="9"/>
        <v>0</v>
      </c>
      <c r="L55" s="248">
        <v>16.646362</v>
      </c>
      <c r="M55" s="248">
        <v>16.646362</v>
      </c>
      <c r="N55" s="199">
        <f t="shared" si="10"/>
        <v>0</v>
      </c>
      <c r="O55" s="215">
        <f t="shared" si="11"/>
        <v>0</v>
      </c>
      <c r="P55" s="248">
        <v>203701.53</v>
      </c>
      <c r="Q55" s="248">
        <v>203701.53</v>
      </c>
      <c r="R55" s="199">
        <f t="shared" si="16"/>
        <v>0</v>
      </c>
      <c r="S55" s="215">
        <f t="shared" si="15"/>
        <v>0</v>
      </c>
      <c r="T55" s="1"/>
    </row>
    <row r="56" spans="1:20" ht="14.4">
      <c r="A56" t="e">
        <f>VLOOKUP(B56,Sheet1!$B$2:$B$78,1,FALSE)</f>
        <v>#N/A</v>
      </c>
      <c r="B56" s="248" t="s">
        <v>446</v>
      </c>
      <c r="C56" s="248" t="s">
        <v>310</v>
      </c>
      <c r="D56" s="248">
        <v>26004</v>
      </c>
      <c r="E56" s="248">
        <v>26004</v>
      </c>
      <c r="F56" s="199">
        <f t="shared" si="13"/>
        <v>0</v>
      </c>
      <c r="G56" s="215">
        <f t="shared" si="14"/>
        <v>0</v>
      </c>
      <c r="H56" s="248">
        <v>516628.64</v>
      </c>
      <c r="I56" s="248">
        <v>516628.64</v>
      </c>
      <c r="J56" s="199">
        <f t="shared" si="8"/>
        <v>0</v>
      </c>
      <c r="K56" s="215">
        <f t="shared" si="9"/>
        <v>0</v>
      </c>
      <c r="L56" s="248">
        <v>18.698774</v>
      </c>
      <c r="M56" s="248">
        <v>18.698774</v>
      </c>
      <c r="N56" s="199">
        <f t="shared" si="10"/>
        <v>0</v>
      </c>
      <c r="O56" s="215">
        <f t="shared" si="11"/>
        <v>0</v>
      </c>
      <c r="P56" s="248">
        <v>486242.91</v>
      </c>
      <c r="Q56" s="248">
        <v>486242.91</v>
      </c>
      <c r="R56" s="199">
        <f t="shared" si="16"/>
        <v>0</v>
      </c>
      <c r="S56" s="215">
        <f t="shared" si="15"/>
        <v>0</v>
      </c>
      <c r="T56" s="1"/>
    </row>
    <row r="57" spans="1:20" ht="14.4">
      <c r="A57" t="e">
        <f>VLOOKUP(B57,Sheet1!$B$2:$B$78,1,FALSE)</f>
        <v>#N/A</v>
      </c>
      <c r="B57" s="248" t="s">
        <v>447</v>
      </c>
      <c r="C57" s="248" t="s">
        <v>311</v>
      </c>
      <c r="D57" s="248">
        <v>2594</v>
      </c>
      <c r="E57" s="248">
        <v>2594</v>
      </c>
      <c r="F57" s="199">
        <f t="shared" si="13"/>
        <v>0</v>
      </c>
      <c r="G57" s="215">
        <f t="shared" si="14"/>
        <v>0</v>
      </c>
      <c r="H57" s="248">
        <v>171590.11</v>
      </c>
      <c r="I57" s="248">
        <v>171590.09</v>
      </c>
      <c r="J57" s="199">
        <f t="shared" si="8"/>
        <v>1.9999999989522621E-2</v>
      </c>
      <c r="K57" s="215">
        <f t="shared" si="9"/>
        <v>1.166E-7</v>
      </c>
      <c r="L57" s="248">
        <v>91.933480000000003</v>
      </c>
      <c r="M57" s="248">
        <v>91.933480000000003</v>
      </c>
      <c r="N57" s="199">
        <f t="shared" si="10"/>
        <v>0</v>
      </c>
      <c r="O57" s="215">
        <f t="shared" si="11"/>
        <v>0</v>
      </c>
      <c r="P57" s="248">
        <v>238475.45</v>
      </c>
      <c r="Q57" s="248">
        <v>238475.45</v>
      </c>
      <c r="R57" s="199">
        <f t="shared" si="16"/>
        <v>0</v>
      </c>
      <c r="S57" s="215">
        <f t="shared" si="15"/>
        <v>0</v>
      </c>
      <c r="T57" s="1"/>
    </row>
    <row r="58" spans="1:20" ht="14.4">
      <c r="A58" t="str">
        <f>VLOOKUP(B58,Sheet1!$B$2:$B$78,1,FALSE)</f>
        <v>48241A105</v>
      </c>
      <c r="B58" s="248" t="s">
        <v>371</v>
      </c>
      <c r="C58" s="248" t="s">
        <v>312</v>
      </c>
      <c r="D58" s="248">
        <v>4359</v>
      </c>
      <c r="E58" s="248">
        <v>4359</v>
      </c>
      <c r="F58" s="199">
        <f t="shared" si="13"/>
        <v>0</v>
      </c>
      <c r="G58" s="215">
        <f t="shared" si="14"/>
        <v>0</v>
      </c>
      <c r="H58" s="248">
        <v>209621.76000000001</v>
      </c>
      <c r="I58">
        <f>VLOOKUP(B58,Sheet1!$B$2:$E$69,4,FALSE)</f>
        <v>216325.64</v>
      </c>
      <c r="J58" s="199">
        <f t="shared" si="8"/>
        <v>-6703.8800000000047</v>
      </c>
      <c r="K58" s="215">
        <f t="shared" si="9"/>
        <v>-3.1980840199999999E-2</v>
      </c>
      <c r="L58" s="248">
        <v>37.06</v>
      </c>
      <c r="M58" s="248">
        <v>37.06</v>
      </c>
      <c r="N58" s="199">
        <f t="shared" si="10"/>
        <v>0</v>
      </c>
      <c r="O58" s="215">
        <f t="shared" si="11"/>
        <v>0</v>
      </c>
      <c r="P58" s="248">
        <v>161544.54</v>
      </c>
      <c r="Q58">
        <f>VLOOKUP(A58,Sheet1!$B$2:$H$78,7,FALSE)</f>
        <v>161544.54</v>
      </c>
      <c r="R58" s="199">
        <f t="shared" si="16"/>
        <v>0</v>
      </c>
      <c r="S58" s="215">
        <f t="shared" si="15"/>
        <v>0</v>
      </c>
      <c r="T58" s="1"/>
    </row>
    <row r="59" spans="1:20" ht="14.4">
      <c r="A59" s="248" t="s">
        <v>414</v>
      </c>
      <c r="B59" s="248" t="s">
        <v>448</v>
      </c>
      <c r="C59" s="248" t="s">
        <v>313</v>
      </c>
      <c r="D59" s="248">
        <v>4054</v>
      </c>
      <c r="E59" s="248">
        <v>4054</v>
      </c>
      <c r="F59" s="199">
        <f t="shared" si="13"/>
        <v>0</v>
      </c>
      <c r="G59" s="215">
        <f t="shared" si="14"/>
        <v>0</v>
      </c>
      <c r="H59" s="248">
        <v>197003.16</v>
      </c>
      <c r="I59">
        <f>VLOOKUP(A59,Sheet1!$B$2:$E$69,4,FALSE)</f>
        <v>197003.16</v>
      </c>
      <c r="J59" s="199">
        <f t="shared" si="8"/>
        <v>0</v>
      </c>
      <c r="K59" s="215">
        <f t="shared" si="9"/>
        <v>0</v>
      </c>
      <c r="L59" s="248">
        <v>40.395622000000003</v>
      </c>
      <c r="M59" s="248">
        <v>40.395622000000003</v>
      </c>
      <c r="N59" s="199">
        <f t="shared" si="10"/>
        <v>0</v>
      </c>
      <c r="O59" s="215">
        <f t="shared" si="11"/>
        <v>0</v>
      </c>
      <c r="P59" s="248">
        <v>163763.85</v>
      </c>
      <c r="Q59">
        <f>VLOOKUP(A59,Sheet1!$B$2:$H$78,7,FALSE)</f>
        <v>163763.85</v>
      </c>
      <c r="R59" s="199">
        <f t="shared" si="16"/>
        <v>0</v>
      </c>
      <c r="S59" s="215">
        <f t="shared" si="15"/>
        <v>0</v>
      </c>
      <c r="T59" s="1"/>
    </row>
    <row r="60" spans="1:20" ht="14.4">
      <c r="A60" s="248" t="s">
        <v>420</v>
      </c>
      <c r="B60" s="248" t="s">
        <v>449</v>
      </c>
      <c r="C60" s="248" t="s">
        <v>315</v>
      </c>
      <c r="D60" s="248">
        <v>17364</v>
      </c>
      <c r="E60" s="248">
        <v>17364</v>
      </c>
      <c r="F60" s="199">
        <f t="shared" si="13"/>
        <v>0</v>
      </c>
      <c r="G60" s="215">
        <f t="shared" si="14"/>
        <v>0</v>
      </c>
      <c r="H60" s="248">
        <v>155530.06</v>
      </c>
      <c r="I60" s="248">
        <v>155530.06</v>
      </c>
      <c r="J60" s="199">
        <f t="shared" si="8"/>
        <v>0</v>
      </c>
      <c r="K60" s="215">
        <f t="shared" si="9"/>
        <v>0</v>
      </c>
      <c r="L60" s="248">
        <v>10.605524000000001</v>
      </c>
      <c r="M60" s="248">
        <v>10.605524000000001</v>
      </c>
      <c r="N60" s="199">
        <f t="shared" si="10"/>
        <v>0</v>
      </c>
      <c r="O60" s="215">
        <f t="shared" si="11"/>
        <v>0</v>
      </c>
      <c r="P60" s="248">
        <v>184154.31</v>
      </c>
      <c r="Q60">
        <f>VLOOKUP(A60,Sheet1!$B$2:$H$78,7,FALSE)</f>
        <v>184154.31</v>
      </c>
      <c r="R60" s="199">
        <f t="shared" si="16"/>
        <v>0</v>
      </c>
      <c r="S60" s="215">
        <f t="shared" si="15"/>
        <v>0</v>
      </c>
      <c r="T60" s="1"/>
    </row>
    <row r="61" spans="1:20" ht="14.4">
      <c r="A61" s="247" t="s">
        <v>344</v>
      </c>
      <c r="B61" s="248">
        <v>1317205</v>
      </c>
      <c r="C61" s="248" t="s">
        <v>316</v>
      </c>
      <c r="D61" s="248">
        <v>26500</v>
      </c>
      <c r="E61" s="248">
        <v>26500</v>
      </c>
      <c r="F61" s="199">
        <f t="shared" si="13"/>
        <v>0</v>
      </c>
      <c r="G61" s="215">
        <f t="shared" si="14"/>
        <v>0</v>
      </c>
      <c r="H61" s="248">
        <v>860006.55</v>
      </c>
      <c r="I61">
        <f>VLOOKUP(A61,Sheet1!$B$2:$E$69,4,FALSE)</f>
        <v>860006.55</v>
      </c>
      <c r="J61" s="199">
        <f t="shared" si="8"/>
        <v>0</v>
      </c>
      <c r="K61" s="215">
        <f t="shared" si="9"/>
        <v>0</v>
      </c>
      <c r="L61" s="248">
        <v>40.034999999999997</v>
      </c>
      <c r="M61" s="248">
        <v>40.034999999999997</v>
      </c>
      <c r="N61" s="199">
        <f t="shared" si="10"/>
        <v>0</v>
      </c>
      <c r="O61" s="215">
        <f t="shared" si="11"/>
        <v>0</v>
      </c>
      <c r="P61" s="248">
        <v>1060927.5</v>
      </c>
      <c r="Q61">
        <f>VLOOKUP(A61,Sheet1!$B$2:$H$78,7,FALSE)</f>
        <v>1055280.3500000001</v>
      </c>
      <c r="R61" s="199">
        <f t="shared" si="16"/>
        <v>5647.1499999999069</v>
      </c>
      <c r="S61" s="215">
        <f t="shared" si="15"/>
        <v>5.3228425000000001E-3</v>
      </c>
      <c r="T61" s="1"/>
    </row>
    <row r="62" spans="1:20" ht="14.4">
      <c r="A62">
        <f>VLOOKUP(B62,Sheet1!$B$2:$B$78,1,FALSE)</f>
        <v>398438408</v>
      </c>
      <c r="B62" s="248">
        <v>398438408</v>
      </c>
      <c r="C62" s="248" t="s">
        <v>318</v>
      </c>
      <c r="D62" s="248">
        <v>32700</v>
      </c>
      <c r="E62" s="248">
        <v>32700</v>
      </c>
      <c r="F62" s="199">
        <f t="shared" si="13"/>
        <v>0</v>
      </c>
      <c r="G62" s="215">
        <f t="shared" si="14"/>
        <v>0</v>
      </c>
      <c r="H62" s="248">
        <v>671551.45</v>
      </c>
      <c r="I62">
        <f>VLOOKUP(B62,Sheet1!$B$2:$E$69,4,FALSE)</f>
        <v>671551.45</v>
      </c>
      <c r="J62" s="199">
        <f t="shared" si="8"/>
        <v>0</v>
      </c>
      <c r="K62" s="215">
        <f t="shared" si="9"/>
        <v>0</v>
      </c>
      <c r="L62" s="248">
        <v>20.11</v>
      </c>
      <c r="M62" s="248">
        <v>20.11</v>
      </c>
      <c r="N62" s="199">
        <f t="shared" si="10"/>
        <v>0</v>
      </c>
      <c r="O62" s="215">
        <f t="shared" si="11"/>
        <v>0</v>
      </c>
      <c r="P62" s="248">
        <v>657597</v>
      </c>
      <c r="Q62">
        <f>VLOOKUP(A62,Sheet1!$B$2:$H$78,7,FALSE)</f>
        <v>657597</v>
      </c>
      <c r="R62" s="199">
        <f t="shared" si="16"/>
        <v>0</v>
      </c>
      <c r="S62" s="215">
        <f t="shared" si="15"/>
        <v>0</v>
      </c>
      <c r="T62" s="1"/>
    </row>
    <row r="63" spans="1:20" ht="14.4">
      <c r="A63" t="str">
        <f>VLOOKUP(B63,Sheet1!$B$2:$B$78,1,FALSE)</f>
        <v>N07059210</v>
      </c>
      <c r="B63" s="248" t="s">
        <v>347</v>
      </c>
      <c r="C63" s="248" t="s">
        <v>320</v>
      </c>
      <c r="D63" s="248">
        <v>4500</v>
      </c>
      <c r="E63" s="248">
        <v>4500</v>
      </c>
      <c r="F63" s="199">
        <f t="shared" si="13"/>
        <v>0</v>
      </c>
      <c r="G63" s="215">
        <f t="shared" si="14"/>
        <v>0</v>
      </c>
      <c r="H63" s="248">
        <v>687732</v>
      </c>
      <c r="I63">
        <f>VLOOKUP(B63,Sheet1!$B$2:$E$69,4,FALSE)</f>
        <v>687732</v>
      </c>
      <c r="J63" s="199">
        <f t="shared" si="8"/>
        <v>0</v>
      </c>
      <c r="K63" s="215">
        <f t="shared" si="9"/>
        <v>0</v>
      </c>
      <c r="L63" s="248">
        <v>188.05</v>
      </c>
      <c r="M63" s="248">
        <v>188.05</v>
      </c>
      <c r="N63" s="199">
        <f t="shared" si="10"/>
        <v>0</v>
      </c>
      <c r="O63" s="215">
        <f t="shared" si="11"/>
        <v>0</v>
      </c>
      <c r="P63" s="248">
        <v>846225</v>
      </c>
      <c r="Q63">
        <f>VLOOKUP(A63,Sheet1!$B$2:$H$78,7,FALSE)</f>
        <v>846225</v>
      </c>
      <c r="R63" s="199">
        <f t="shared" si="16"/>
        <v>0</v>
      </c>
      <c r="S63" s="215">
        <f t="shared" si="15"/>
        <v>0</v>
      </c>
      <c r="T63" s="1"/>
    </row>
    <row r="64" spans="1:20" ht="14.4">
      <c r="A64" t="str">
        <f>VLOOKUP(B64,Sheet1!$B$2:$B$78,1,FALSE)</f>
        <v>02319V103</v>
      </c>
      <c r="B64" s="248" t="s">
        <v>351</v>
      </c>
      <c r="C64" s="248" t="s">
        <v>321</v>
      </c>
      <c r="D64" s="248">
        <v>62600</v>
      </c>
      <c r="E64" s="248">
        <v>62600</v>
      </c>
      <c r="F64" s="199">
        <f t="shared" si="13"/>
        <v>0</v>
      </c>
      <c r="G64" s="215">
        <f t="shared" si="14"/>
        <v>0</v>
      </c>
      <c r="H64" s="248">
        <v>309920.08</v>
      </c>
      <c r="I64">
        <f>VLOOKUP(B64,Sheet1!$B$2:$E$69,4,FALSE)</f>
        <v>309920.08</v>
      </c>
      <c r="J64" s="199">
        <f t="shared" si="8"/>
        <v>0</v>
      </c>
      <c r="K64" s="215">
        <f t="shared" si="9"/>
        <v>0</v>
      </c>
      <c r="L64" s="248">
        <v>4.3</v>
      </c>
      <c r="M64" s="248">
        <v>4.3</v>
      </c>
      <c r="N64" s="199">
        <f t="shared" si="10"/>
        <v>0</v>
      </c>
      <c r="O64" s="215">
        <f t="shared" si="11"/>
        <v>0</v>
      </c>
      <c r="P64" s="248">
        <v>269180</v>
      </c>
      <c r="Q64">
        <f>VLOOKUP(A64,Sheet1!$B$2:$H$78,7,FALSE)</f>
        <v>269180</v>
      </c>
      <c r="R64" s="199">
        <f t="shared" si="16"/>
        <v>0</v>
      </c>
      <c r="S64" s="215">
        <f t="shared" si="15"/>
        <v>0</v>
      </c>
      <c r="T64" s="1"/>
    </row>
    <row r="65" spans="1:20" ht="14.4">
      <c r="A65" t="s">
        <v>419</v>
      </c>
      <c r="B65" s="248" t="s">
        <v>450</v>
      </c>
      <c r="C65" s="248" t="s">
        <v>323</v>
      </c>
      <c r="D65" s="248">
        <v>76943</v>
      </c>
      <c r="E65" s="248">
        <v>76943</v>
      </c>
      <c r="F65" s="199">
        <f t="shared" si="13"/>
        <v>0</v>
      </c>
      <c r="G65" s="215">
        <f t="shared" si="14"/>
        <v>0</v>
      </c>
      <c r="H65" s="248">
        <v>158286.45000000001</v>
      </c>
      <c r="I65">
        <f>VLOOKUP(A65,Sheet1!$B$2:$E$69,4,FALSE)</f>
        <v>158286.45000000001</v>
      </c>
      <c r="J65" s="199">
        <f t="shared" si="8"/>
        <v>0</v>
      </c>
      <c r="K65" s="215">
        <f t="shared" si="9"/>
        <v>0</v>
      </c>
      <c r="L65" s="248">
        <v>2.6496050000000002</v>
      </c>
      <c r="M65" s="248">
        <v>2.6496050000000002</v>
      </c>
      <c r="N65" s="199">
        <f t="shared" si="10"/>
        <v>0</v>
      </c>
      <c r="O65" s="215">
        <f t="shared" si="11"/>
        <v>0</v>
      </c>
      <c r="P65" s="248">
        <v>203868.56</v>
      </c>
      <c r="Q65">
        <f>VLOOKUP(A65,Sheet1!$B$2:$H$78,7,FALSE)</f>
        <v>203868.56</v>
      </c>
      <c r="R65" s="199">
        <f t="shared" si="16"/>
        <v>0</v>
      </c>
      <c r="S65" s="215">
        <f t="shared" si="15"/>
        <v>0</v>
      </c>
      <c r="T65" s="1"/>
    </row>
    <row r="66" spans="1:20" ht="14.4">
      <c r="A66" t="str">
        <f>VLOOKUP(B66,Sheet1!$B$2:$B$78,1,FALSE)</f>
        <v>82509L107</v>
      </c>
      <c r="B66" s="248" t="s">
        <v>385</v>
      </c>
      <c r="C66" s="248" t="s">
        <v>324</v>
      </c>
      <c r="D66" s="248">
        <v>4100</v>
      </c>
      <c r="E66" s="248">
        <v>4100</v>
      </c>
      <c r="F66" s="199">
        <f t="shared" si="13"/>
        <v>0</v>
      </c>
      <c r="G66" s="215">
        <f t="shared" si="14"/>
        <v>0</v>
      </c>
      <c r="H66" s="248">
        <v>593376.65</v>
      </c>
      <c r="I66">
        <f>VLOOKUP(B66,Sheet1!$B$2:$E$69,4,FALSE)</f>
        <v>593376.65</v>
      </c>
      <c r="J66" s="199">
        <f t="shared" si="8"/>
        <v>0</v>
      </c>
      <c r="K66" s="215">
        <f t="shared" si="9"/>
        <v>0</v>
      </c>
      <c r="L66" s="248">
        <v>206.62</v>
      </c>
      <c r="M66" s="248">
        <v>206.62</v>
      </c>
      <c r="N66" s="199">
        <f t="shared" si="10"/>
        <v>0</v>
      </c>
      <c r="O66" s="215">
        <f t="shared" si="11"/>
        <v>0</v>
      </c>
      <c r="P66" s="248">
        <v>847142</v>
      </c>
      <c r="Q66">
        <f>VLOOKUP(A66,Sheet1!$B$2:$H$78,7,FALSE)</f>
        <v>847142</v>
      </c>
      <c r="R66" s="199">
        <f t="shared" si="16"/>
        <v>0</v>
      </c>
      <c r="S66" s="215">
        <f t="shared" si="15"/>
        <v>0</v>
      </c>
      <c r="T66" s="1"/>
    </row>
    <row r="67" spans="1:20" ht="14.4">
      <c r="A67">
        <f>VLOOKUP(B67,Sheet1!$B$2:$B$78,1,FALSE)</f>
        <v>759530108</v>
      </c>
      <c r="B67" s="248">
        <v>759530108</v>
      </c>
      <c r="C67" s="248" t="s">
        <v>326</v>
      </c>
      <c r="D67" s="248">
        <v>36900</v>
      </c>
      <c r="E67" s="248">
        <v>36900</v>
      </c>
      <c r="F67" s="199">
        <f t="shared" si="13"/>
        <v>0</v>
      </c>
      <c r="G67" s="215">
        <f t="shared" si="14"/>
        <v>0</v>
      </c>
      <c r="H67" s="248">
        <v>752984.78</v>
      </c>
      <c r="I67">
        <f>VLOOKUP(B67,Sheet1!$B$2:$E$69,4,FALSE)</f>
        <v>752984.78</v>
      </c>
      <c r="J67" s="199">
        <f t="shared" si="8"/>
        <v>0</v>
      </c>
      <c r="K67" s="215">
        <f t="shared" si="9"/>
        <v>0</v>
      </c>
      <c r="L67" s="248">
        <v>21.45</v>
      </c>
      <c r="M67" s="248">
        <v>21.45</v>
      </c>
      <c r="N67" s="199">
        <f t="shared" si="10"/>
        <v>0</v>
      </c>
      <c r="O67" s="215">
        <f t="shared" si="11"/>
        <v>0</v>
      </c>
      <c r="P67" s="248">
        <v>791505</v>
      </c>
      <c r="Q67">
        <f>VLOOKUP(A67,Sheet1!$B$2:$H$78,7,FALSE)</f>
        <v>791505</v>
      </c>
      <c r="R67" s="199">
        <f t="shared" si="16"/>
        <v>0</v>
      </c>
      <c r="S67" s="215">
        <f t="shared" si="15"/>
        <v>0</v>
      </c>
      <c r="T67" s="1"/>
    </row>
    <row r="68" spans="1:20" ht="14.4">
      <c r="A68" t="str">
        <f>VLOOKUP(B68,Sheet1!$B$2:$B$78,1,FALSE)</f>
        <v>N3167Y103</v>
      </c>
      <c r="B68" s="248" t="s">
        <v>366</v>
      </c>
      <c r="C68" s="248" t="s">
        <v>327</v>
      </c>
      <c r="D68" s="248">
        <v>6400</v>
      </c>
      <c r="E68" s="248">
        <v>6400</v>
      </c>
      <c r="F68" s="199">
        <f t="shared" si="0"/>
        <v>0</v>
      </c>
      <c r="G68" s="215">
        <f t="shared" si="5"/>
        <v>0</v>
      </c>
      <c r="H68" s="248">
        <v>464829</v>
      </c>
      <c r="I68">
        <f>VLOOKUP(B68,Sheet1!$B$2:$E$69,4,FALSE)</f>
        <v>464829</v>
      </c>
      <c r="J68" s="199">
        <f t="shared" si="1"/>
        <v>0</v>
      </c>
      <c r="K68" s="215">
        <f t="shared" si="6"/>
        <v>0</v>
      </c>
      <c r="L68" s="248">
        <v>133.80000000000001</v>
      </c>
      <c r="M68" s="248">
        <v>133.80000000000001</v>
      </c>
      <c r="N68" s="199">
        <f t="shared" si="2"/>
        <v>0</v>
      </c>
      <c r="O68" s="215">
        <f t="shared" si="3"/>
        <v>0</v>
      </c>
      <c r="P68" s="248">
        <v>856320</v>
      </c>
      <c r="Q68">
        <f>VLOOKUP(A68,Sheet1!$B$2:$H$78,7,FALSE)</f>
        <v>856320</v>
      </c>
      <c r="R68" s="199">
        <f t="shared" si="12"/>
        <v>0</v>
      </c>
      <c r="S68" s="215">
        <f t="shared" si="7"/>
        <v>0</v>
      </c>
      <c r="T68" s="1"/>
    </row>
    <row r="69" spans="1:20" ht="14.4">
      <c r="A69" t="str">
        <f>VLOOKUP(B69,Sheet1!$B$2:$B$78,1,FALSE)</f>
        <v>53567X101</v>
      </c>
      <c r="B69" s="248" t="s">
        <v>373</v>
      </c>
      <c r="C69" s="248" t="s">
        <v>328</v>
      </c>
      <c r="D69" s="248">
        <v>13500</v>
      </c>
      <c r="E69" s="248">
        <v>13500</v>
      </c>
      <c r="F69" s="199">
        <f t="shared" ref="F69" si="17">D69-E69</f>
        <v>0</v>
      </c>
      <c r="G69" s="215">
        <f t="shared" ref="G69" si="18">ROUND(F69/D69,10)</f>
        <v>0</v>
      </c>
      <c r="H69" s="248">
        <v>501701.04</v>
      </c>
      <c r="I69">
        <f>VLOOKUP(B69,Sheet1!$B$2:$E$69,4,FALSE)</f>
        <v>501701.04</v>
      </c>
      <c r="J69" s="199">
        <f t="shared" ref="J69" si="19">H69-I69</f>
        <v>0</v>
      </c>
      <c r="K69" s="215">
        <f t="shared" ref="K69" si="20">ROUND(J69/H69,10)</f>
        <v>0</v>
      </c>
      <c r="L69" s="248">
        <v>35.21</v>
      </c>
      <c r="M69" s="248">
        <v>35.21</v>
      </c>
      <c r="N69" s="199"/>
      <c r="O69" s="215"/>
      <c r="P69" s="248">
        <v>475335</v>
      </c>
      <c r="Q69">
        <f>VLOOKUP(A69,Sheet1!$B$2:$H$78,7,FALSE)</f>
        <v>475335</v>
      </c>
      <c r="R69" s="199"/>
      <c r="S69" s="215"/>
      <c r="T69" s="1"/>
    </row>
    <row r="70" spans="1:20" ht="14.4">
      <c r="A70">
        <f>VLOOKUP(B70,Sheet1!$B$2:$B$78,1,FALSE)</f>
        <v>631512209</v>
      </c>
      <c r="B70" s="248">
        <v>631512209</v>
      </c>
      <c r="C70" s="248" t="s">
        <v>329</v>
      </c>
      <c r="D70" s="248">
        <v>18570</v>
      </c>
      <c r="E70" s="248">
        <v>18570</v>
      </c>
      <c r="F70" s="199">
        <f t="shared" si="0"/>
        <v>0</v>
      </c>
      <c r="G70" s="215">
        <f t="shared" si="5"/>
        <v>0</v>
      </c>
      <c r="H70" s="248">
        <v>733798.28</v>
      </c>
      <c r="I70">
        <f>VLOOKUP(B70,Sheet1!$B$2:$E$69,4,FALSE)</f>
        <v>741560.39</v>
      </c>
      <c r="J70" s="199">
        <f t="shared" si="1"/>
        <v>-7762.109999999986</v>
      </c>
      <c r="K70" s="215">
        <f t="shared" si="6"/>
        <v>-1.05779888E-2</v>
      </c>
      <c r="L70" s="248">
        <v>46.43</v>
      </c>
      <c r="M70" s="248">
        <v>46.43</v>
      </c>
      <c r="N70" s="199">
        <f t="shared" si="2"/>
        <v>0</v>
      </c>
      <c r="O70" s="215">
        <f t="shared" si="3"/>
        <v>0</v>
      </c>
      <c r="P70" s="248">
        <v>862205.1</v>
      </c>
      <c r="Q70">
        <f>VLOOKUP(A70,Sheet1!$B$2:$H$78,7,FALSE)</f>
        <v>858147.55</v>
      </c>
      <c r="R70" s="199">
        <f t="shared" si="12"/>
        <v>4057.5499999999302</v>
      </c>
      <c r="S70" s="215">
        <f t="shared" si="7"/>
        <v>4.7060148E-3</v>
      </c>
      <c r="T70" s="1"/>
    </row>
    <row r="71" spans="1:20">
      <c r="A71" s="144" t="s">
        <v>159</v>
      </c>
      <c r="B71" s="144"/>
      <c r="C71" s="143"/>
      <c r="D71" s="202"/>
      <c r="E71" s="203"/>
      <c r="F71" s="199"/>
      <c r="G71" s="215"/>
      <c r="H71" s="202"/>
      <c r="I71"/>
      <c r="J71" s="199"/>
      <c r="K71" s="215"/>
      <c r="L71" s="204"/>
      <c r="M71" s="205"/>
      <c r="N71" s="199"/>
      <c r="O71" s="215"/>
      <c r="P71" s="202"/>
      <c r="Q71"/>
      <c r="R71" s="199"/>
      <c r="S71" s="215"/>
    </row>
    <row r="72" spans="1:20">
      <c r="A72" s="44"/>
      <c r="B72" s="44"/>
      <c r="C72" s="44"/>
      <c r="D72" s="204"/>
      <c r="E72" s="206"/>
      <c r="F72" s="199"/>
      <c r="G72" s="199"/>
      <c r="H72" s="204"/>
      <c r="I72" s="207"/>
      <c r="J72" s="199"/>
      <c r="K72" s="215"/>
      <c r="L72" s="208"/>
      <c r="M72" s="207"/>
      <c r="N72" s="199"/>
      <c r="O72" s="215"/>
      <c r="P72" s="202"/>
      <c r="Q72" s="207"/>
      <c r="R72" s="199"/>
      <c r="S72" s="215"/>
    </row>
    <row r="73" spans="1:20" ht="13.8" thickBot="1">
      <c r="A73" s="44"/>
      <c r="B73" s="44"/>
      <c r="C73" s="44"/>
      <c r="D73" s="209">
        <f t="shared" ref="D73:S73" si="21">SUM(D3:D72)</f>
        <v>1310753</v>
      </c>
      <c r="E73" s="210">
        <f t="shared" si="21"/>
        <v>1310753</v>
      </c>
      <c r="F73" s="211">
        <f t="shared" si="21"/>
        <v>0</v>
      </c>
      <c r="G73" s="238">
        <f t="shared" si="5"/>
        <v>0</v>
      </c>
      <c r="H73" s="209">
        <f t="shared" si="21"/>
        <v>31044137.57</v>
      </c>
      <c r="I73" s="210">
        <f t="shared" si="21"/>
        <v>31147113.5</v>
      </c>
      <c r="J73" s="211">
        <f t="shared" si="21"/>
        <v>-102975.93000000021</v>
      </c>
      <c r="K73" s="239">
        <f>ROUND(J73/H73,10)</f>
        <v>-3.3170814000000001E-3</v>
      </c>
      <c r="L73" s="209">
        <f t="shared" si="21"/>
        <v>3890.6465969999995</v>
      </c>
      <c r="M73" s="210">
        <f t="shared" si="21"/>
        <v>3890.6465969999995</v>
      </c>
      <c r="N73" s="211">
        <f t="shared" si="21"/>
        <v>0</v>
      </c>
      <c r="O73" s="239">
        <f>ROUND(N73/L73,10)</f>
        <v>0</v>
      </c>
      <c r="P73" s="209">
        <f t="shared" si="21"/>
        <v>33381128.259999998</v>
      </c>
      <c r="Q73" s="210">
        <f t="shared" si="21"/>
        <v>33371700.829999998</v>
      </c>
      <c r="R73" s="211">
        <f t="shared" si="21"/>
        <v>9427.4299999998402</v>
      </c>
      <c r="S73" s="147">
        <f t="shared" si="21"/>
        <v>3.3319593999999999E-3</v>
      </c>
    </row>
    <row r="74" spans="1:20" ht="14.4" thickTop="1" thickBot="1"/>
    <row r="75" spans="1:20" ht="13.8" thickBot="1">
      <c r="A75" s="119" t="s">
        <v>160</v>
      </c>
      <c r="B75" s="230"/>
      <c r="C75" s="120"/>
      <c r="D75" s="212"/>
      <c r="E75" s="212"/>
      <c r="F75" s="212"/>
      <c r="G75" s="212"/>
      <c r="H75" s="213"/>
      <c r="I75" s="214"/>
    </row>
  </sheetData>
  <sortState xmlns:xlrd2="http://schemas.microsoft.com/office/spreadsheetml/2017/richdata2"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0"/>
  <sheetViews>
    <sheetView zoomScaleNormal="100" workbookViewId="0">
      <selection activeCell="D4" sqref="D4:D13"/>
    </sheetView>
  </sheetViews>
  <sheetFormatPr defaultColWidth="8.77734375" defaultRowHeight="11.4"/>
  <cols>
    <col min="1" max="1" width="14.5546875" style="47" bestFit="1" customWidth="1"/>
    <col min="2" max="2" width="50.77734375" style="47" bestFit="1" customWidth="1"/>
    <col min="3" max="4" width="18.77734375" style="47" customWidth="1"/>
    <col min="5" max="6" width="14.44140625" style="47" customWidth="1"/>
    <col min="7" max="7" width="77.77734375" style="47" customWidth="1"/>
    <col min="8" max="16384" width="8.77734375" style="47"/>
  </cols>
  <sheetData>
    <row r="1" spans="1:7" ht="12">
      <c r="A1" s="53" t="s">
        <v>161</v>
      </c>
    </row>
    <row r="2" spans="1:7" ht="12" thickBot="1"/>
    <row r="3" spans="1:7" ht="24.6" thickBot="1">
      <c r="A3" s="53" t="s">
        <v>162</v>
      </c>
      <c r="B3" s="53" t="s">
        <v>163</v>
      </c>
      <c r="C3" s="59" t="s">
        <v>156</v>
      </c>
      <c r="D3" s="58" t="s">
        <v>157</v>
      </c>
      <c r="E3" s="58" t="s">
        <v>114</v>
      </c>
      <c r="F3" s="58" t="s">
        <v>164</v>
      </c>
      <c r="G3" s="52" t="s">
        <v>165</v>
      </c>
    </row>
    <row r="4" spans="1:7" ht="13.95" customHeight="1">
      <c r="A4" s="248" t="s">
        <v>451</v>
      </c>
      <c r="B4" s="248" t="s">
        <v>452</v>
      </c>
      <c r="C4" s="248">
        <v>80270.7</v>
      </c>
      <c r="D4" s="248">
        <v>80270.7</v>
      </c>
      <c r="E4" s="60">
        <f t="shared" ref="E4:E10" si="0">C4-D4</f>
        <v>0</v>
      </c>
      <c r="F4" s="222">
        <f>ROUND(E4/C4,10)</f>
        <v>0</v>
      </c>
      <c r="G4" s="55"/>
    </row>
    <row r="5" spans="1:7" ht="13.95" customHeight="1">
      <c r="A5" s="248" t="s">
        <v>453</v>
      </c>
      <c r="B5" s="248" t="s">
        <v>454</v>
      </c>
      <c r="C5" s="248">
        <v>4010.82</v>
      </c>
      <c r="D5" s="248">
        <v>4010.82</v>
      </c>
      <c r="E5" s="60">
        <f t="shared" si="0"/>
        <v>0</v>
      </c>
      <c r="F5" s="222">
        <f t="shared" ref="F5:F15" si="1">ROUND(E5/C5,10)</f>
        <v>0</v>
      </c>
      <c r="G5" s="55"/>
    </row>
    <row r="6" spans="1:7" ht="13.95" customHeight="1">
      <c r="A6" s="248" t="s">
        <v>455</v>
      </c>
      <c r="B6" s="248" t="s">
        <v>456</v>
      </c>
      <c r="C6" s="248">
        <v>20104.88</v>
      </c>
      <c r="D6" s="248">
        <v>20104.88</v>
      </c>
      <c r="E6" s="60">
        <f t="shared" si="0"/>
        <v>0</v>
      </c>
      <c r="F6" s="222">
        <f t="shared" si="1"/>
        <v>0</v>
      </c>
      <c r="G6" s="55"/>
    </row>
    <row r="7" spans="1:7" ht="13.95" customHeight="1">
      <c r="A7" s="248" t="s">
        <v>457</v>
      </c>
      <c r="B7" s="248" t="s">
        <v>458</v>
      </c>
      <c r="C7" s="248">
        <v>83953.57</v>
      </c>
      <c r="D7" s="248">
        <v>83953.57</v>
      </c>
      <c r="E7" s="60">
        <f t="shared" si="0"/>
        <v>0</v>
      </c>
      <c r="F7" s="222">
        <f t="shared" si="1"/>
        <v>0</v>
      </c>
      <c r="G7" s="55"/>
    </row>
    <row r="8" spans="1:7" ht="14.4">
      <c r="A8" s="248" t="s">
        <v>459</v>
      </c>
      <c r="B8" s="248" t="s">
        <v>460</v>
      </c>
      <c r="C8" s="248">
        <v>86908.93</v>
      </c>
      <c r="D8" s="248">
        <v>86908.93</v>
      </c>
      <c r="E8" s="60">
        <f t="shared" si="0"/>
        <v>0</v>
      </c>
      <c r="F8" s="222">
        <f t="shared" si="1"/>
        <v>0</v>
      </c>
      <c r="G8" s="53"/>
    </row>
    <row r="9" spans="1:7" ht="14.4">
      <c r="A9" s="248" t="s">
        <v>461</v>
      </c>
      <c r="B9" s="248" t="s">
        <v>462</v>
      </c>
      <c r="C9" s="248">
        <v>22243.84</v>
      </c>
      <c r="D9" s="248">
        <v>22243.84</v>
      </c>
      <c r="E9" s="60">
        <f t="shared" si="0"/>
        <v>0</v>
      </c>
      <c r="F9" s="222">
        <f t="shared" si="1"/>
        <v>0</v>
      </c>
    </row>
    <row r="10" spans="1:7" ht="14.4">
      <c r="A10" s="248" t="s">
        <v>463</v>
      </c>
      <c r="B10" s="248" t="s">
        <v>464</v>
      </c>
      <c r="C10" s="248">
        <v>19337.93</v>
      </c>
      <c r="D10" s="248">
        <v>19337.93</v>
      </c>
      <c r="E10" s="60">
        <f t="shared" si="0"/>
        <v>0</v>
      </c>
      <c r="F10" s="222">
        <f t="shared" si="1"/>
        <v>0</v>
      </c>
      <c r="G10" s="55"/>
    </row>
    <row r="11" spans="1:7" ht="14.4">
      <c r="A11" s="248" t="s">
        <v>465</v>
      </c>
      <c r="B11" s="248" t="s">
        <v>466</v>
      </c>
      <c r="C11" s="248">
        <v>10936.73</v>
      </c>
      <c r="D11" s="248">
        <v>10936.73</v>
      </c>
      <c r="E11" s="60"/>
      <c r="F11" s="222"/>
      <c r="G11" s="55"/>
    </row>
    <row r="12" spans="1:7" ht="14.4">
      <c r="A12" s="248" t="s">
        <v>467</v>
      </c>
      <c r="B12" s="248" t="s">
        <v>468</v>
      </c>
      <c r="C12" s="248">
        <v>9495.4500000000007</v>
      </c>
      <c r="D12" s="248">
        <v>9495.4500000000007</v>
      </c>
      <c r="E12" s="60"/>
      <c r="F12" s="222"/>
      <c r="G12" s="55"/>
    </row>
    <row r="13" spans="1:7" ht="14.4">
      <c r="A13" s="248" t="s">
        <v>469</v>
      </c>
      <c r="B13" s="248" t="s">
        <v>470</v>
      </c>
      <c r="C13" s="248">
        <v>902.18</v>
      </c>
      <c r="D13" s="248">
        <v>902.18</v>
      </c>
      <c r="E13" s="60"/>
      <c r="F13" s="222"/>
      <c r="G13" s="55"/>
    </row>
    <row r="14" spans="1:7">
      <c r="C14" s="61"/>
      <c r="D14" s="61"/>
      <c r="E14" s="61"/>
      <c r="F14" s="60"/>
    </row>
    <row r="15" spans="1:7" ht="12.6" thickBot="1">
      <c r="B15" s="62" t="s">
        <v>166</v>
      </c>
      <c r="C15" s="63">
        <f>SUM(C4:C14)</f>
        <v>338165.03</v>
      </c>
      <c r="D15" s="63">
        <f>SUM(D4:D14)</f>
        <v>338165.03</v>
      </c>
      <c r="E15" s="63">
        <f>SUM(E4:E14)</f>
        <v>0</v>
      </c>
      <c r="F15" s="222">
        <f t="shared" si="1"/>
        <v>0</v>
      </c>
    </row>
    <row r="16" spans="1:7" ht="12" thickTop="1"/>
    <row r="18" spans="2:6" ht="12">
      <c r="B18" s="53"/>
      <c r="C18" s="58"/>
      <c r="D18" s="64"/>
      <c r="E18" s="58"/>
      <c r="F18" s="58"/>
    </row>
    <row r="30" spans="2:6">
      <c r="D30" s="65"/>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55"/>
  <sheetViews>
    <sheetView zoomScale="80" zoomScaleNormal="80" workbookViewId="0">
      <pane xSplit="4" ySplit="1" topLeftCell="E2" activePane="bottomRight" state="frozen"/>
      <selection pane="topRight" activeCell="E1" sqref="E1"/>
      <selection pane="bottomLeft" activeCell="A2" sqref="A2"/>
      <selection pane="bottomRight" activeCell="E28" sqref="E28"/>
    </sheetView>
  </sheetViews>
  <sheetFormatPr defaultColWidth="8.77734375" defaultRowHeight="11.4"/>
  <cols>
    <col min="1" max="1" width="6.44140625" style="47" bestFit="1" customWidth="1"/>
    <col min="2" max="2" width="8.44140625" style="47" customWidth="1"/>
    <col min="3" max="3" width="12.77734375" style="47" customWidth="1"/>
    <col min="4" max="4" width="33.21875" style="47" customWidth="1"/>
    <col min="5" max="5" width="18.5546875" style="47" customWidth="1"/>
    <col min="6" max="6" width="16.21875" style="229" customWidth="1"/>
    <col min="7" max="8" width="15.5546875" style="47" customWidth="1"/>
    <col min="9" max="9" width="18.77734375" style="47" customWidth="1"/>
    <col min="10" max="12" width="21.77734375" style="47" customWidth="1"/>
    <col min="13" max="13" width="24.21875" style="47" customWidth="1"/>
    <col min="14" max="14" width="22" style="47" bestFit="1" customWidth="1"/>
    <col min="15" max="16" width="22" style="47" customWidth="1"/>
    <col min="17" max="17" width="21.77734375" style="47" customWidth="1"/>
    <col min="18" max="18" width="22" style="47" bestFit="1" customWidth="1"/>
    <col min="19" max="20" width="22" style="47" customWidth="1"/>
    <col min="21" max="21" width="18" style="136" bestFit="1" customWidth="1"/>
    <col min="22" max="22" width="18.44140625" style="47" customWidth="1"/>
    <col min="23" max="16384" width="8.77734375" style="47"/>
  </cols>
  <sheetData>
    <row r="1" spans="1:24" s="53" customFormat="1" ht="24">
      <c r="A1" s="130" t="s">
        <v>167</v>
      </c>
      <c r="B1" s="130" t="s">
        <v>168</v>
      </c>
      <c r="C1" s="130" t="s">
        <v>169</v>
      </c>
      <c r="D1" s="130" t="s">
        <v>148</v>
      </c>
      <c r="E1" s="151" t="s">
        <v>170</v>
      </c>
      <c r="F1" s="225" t="s">
        <v>171</v>
      </c>
      <c r="G1" s="132" t="s">
        <v>172</v>
      </c>
      <c r="H1" s="132" t="s">
        <v>173</v>
      </c>
      <c r="I1" s="137" t="s">
        <v>174</v>
      </c>
      <c r="J1" s="131" t="s">
        <v>175</v>
      </c>
      <c r="K1" s="132" t="s">
        <v>172</v>
      </c>
      <c r="L1" s="132" t="s">
        <v>173</v>
      </c>
      <c r="M1" s="137" t="s">
        <v>176</v>
      </c>
      <c r="N1" s="131" t="s">
        <v>177</v>
      </c>
      <c r="O1" s="132" t="s">
        <v>172</v>
      </c>
      <c r="P1" s="132" t="s">
        <v>173</v>
      </c>
      <c r="Q1" s="137" t="s">
        <v>178</v>
      </c>
      <c r="R1" s="131" t="s">
        <v>179</v>
      </c>
      <c r="S1" s="132" t="s">
        <v>172</v>
      </c>
      <c r="T1" s="132" t="s">
        <v>173</v>
      </c>
      <c r="U1" s="131" t="s">
        <v>165</v>
      </c>
    </row>
    <row r="2" spans="1:24" s="53" customFormat="1" ht="14.4">
      <c r="A2" s="44" t="s">
        <v>101</v>
      </c>
      <c r="B2" s="248" t="s">
        <v>471</v>
      </c>
      <c r="C2" s="248" t="s">
        <v>239</v>
      </c>
      <c r="D2" s="248" t="s">
        <v>240</v>
      </c>
      <c r="E2" s="248">
        <v>12938</v>
      </c>
      <c r="F2" s="248">
        <v>12938</v>
      </c>
      <c r="G2" s="244">
        <f>E2-F2</f>
        <v>0</v>
      </c>
      <c r="H2" s="245">
        <f>ROUND(G2/E2,10)</f>
        <v>0</v>
      </c>
      <c r="I2" s="248">
        <v>0</v>
      </c>
      <c r="J2" s="248">
        <v>0</v>
      </c>
      <c r="K2" s="244">
        <f>I2-J2</f>
        <v>0</v>
      </c>
      <c r="L2" s="245" t="e">
        <f>ROUND(K2/I2,10)</f>
        <v>#DIV/0!</v>
      </c>
      <c r="M2" s="248">
        <v>0</v>
      </c>
      <c r="N2" s="248">
        <v>0</v>
      </c>
      <c r="O2" s="244">
        <f>M2-N2</f>
        <v>0</v>
      </c>
      <c r="P2" s="245" t="e">
        <f>ROUND(O2/M2,10)</f>
        <v>#DIV/0!</v>
      </c>
      <c r="Q2" s="248">
        <v>0</v>
      </c>
      <c r="R2" s="248">
        <v>0</v>
      </c>
      <c r="S2" s="244">
        <f>Q2-R2</f>
        <v>0</v>
      </c>
      <c r="T2" s="245" t="e">
        <f>ROUND(S2/Q2,10)</f>
        <v>#DIV/0!</v>
      </c>
      <c r="U2" s="216"/>
      <c r="V2" s="216"/>
      <c r="W2" s="216"/>
      <c r="X2" s="216"/>
    </row>
    <row r="3" spans="1:24" s="53" customFormat="1" ht="14.4">
      <c r="A3" s="44" t="s">
        <v>101</v>
      </c>
      <c r="B3" s="248" t="s">
        <v>471</v>
      </c>
      <c r="C3" s="248" t="s">
        <v>232</v>
      </c>
      <c r="D3" s="248" t="s">
        <v>233</v>
      </c>
      <c r="E3" s="248">
        <v>3630</v>
      </c>
      <c r="F3" s="248">
        <v>3630</v>
      </c>
      <c r="G3" s="244">
        <f t="shared" ref="G3:G20" si="0">E3-F3</f>
        <v>0</v>
      </c>
      <c r="H3" s="245">
        <f t="shared" ref="H3:H20" si="1">ROUND(G3/E3,10)</f>
        <v>0</v>
      </c>
      <c r="I3" s="248">
        <v>0</v>
      </c>
      <c r="J3" s="248">
        <v>0</v>
      </c>
      <c r="K3" s="244">
        <f t="shared" ref="K3:K19" si="2">I3-J3</f>
        <v>0</v>
      </c>
      <c r="L3" s="245" t="e">
        <f t="shared" ref="L3:L19" si="3">ROUND(K3/I3,10)</f>
        <v>#DIV/0!</v>
      </c>
      <c r="M3" s="248">
        <v>0</v>
      </c>
      <c r="N3" s="248">
        <v>0</v>
      </c>
      <c r="O3" s="244">
        <f t="shared" ref="O3:O19" si="4">M3-N3</f>
        <v>0</v>
      </c>
      <c r="P3" s="245" t="e">
        <f t="shared" ref="P3:P19" si="5">ROUND(O3/M3,10)</f>
        <v>#DIV/0!</v>
      </c>
      <c r="Q3" s="248">
        <v>0</v>
      </c>
      <c r="R3" s="248">
        <v>0</v>
      </c>
      <c r="S3" s="244">
        <f t="shared" ref="S3:S48" si="6">Q3-R3</f>
        <v>0</v>
      </c>
      <c r="T3" s="245" t="e">
        <f t="shared" ref="T3:T48" si="7">ROUND(S3/Q3,10)</f>
        <v>#DIV/0!</v>
      </c>
      <c r="U3" s="131"/>
    </row>
    <row r="4" spans="1:24" s="53" customFormat="1" ht="14.4">
      <c r="A4" s="44" t="s">
        <v>101</v>
      </c>
      <c r="B4" s="248" t="s">
        <v>471</v>
      </c>
      <c r="C4" s="248" t="s">
        <v>248</v>
      </c>
      <c r="D4" s="248" t="s">
        <v>249</v>
      </c>
      <c r="E4" s="248">
        <v>1275</v>
      </c>
      <c r="F4" s="248">
        <v>1275</v>
      </c>
      <c r="G4" s="244">
        <f t="shared" si="0"/>
        <v>0</v>
      </c>
      <c r="H4" s="245">
        <f t="shared" si="1"/>
        <v>0</v>
      </c>
      <c r="I4" s="248">
        <v>0</v>
      </c>
      <c r="J4" s="248">
        <v>0</v>
      </c>
      <c r="K4" s="244">
        <f t="shared" si="2"/>
        <v>0</v>
      </c>
      <c r="L4" s="245" t="e">
        <f t="shared" si="3"/>
        <v>#DIV/0!</v>
      </c>
      <c r="M4" s="248">
        <v>0</v>
      </c>
      <c r="N4" s="248">
        <v>0</v>
      </c>
      <c r="O4" s="244">
        <f t="shared" si="4"/>
        <v>0</v>
      </c>
      <c r="P4" s="245" t="e">
        <f t="shared" si="5"/>
        <v>#DIV/0!</v>
      </c>
      <c r="Q4" s="248">
        <v>0</v>
      </c>
      <c r="R4" s="248">
        <v>0</v>
      </c>
      <c r="S4" s="244">
        <f t="shared" si="6"/>
        <v>0</v>
      </c>
      <c r="T4" s="245" t="e">
        <f t="shared" si="7"/>
        <v>#DIV/0!</v>
      </c>
      <c r="U4" s="131"/>
    </row>
    <row r="5" spans="1:24" s="53" customFormat="1" ht="14.4">
      <c r="A5" s="44" t="s">
        <v>101</v>
      </c>
      <c r="B5" s="248" t="s">
        <v>471</v>
      </c>
      <c r="C5" s="248" t="s">
        <v>248</v>
      </c>
      <c r="D5" s="248" t="s">
        <v>249</v>
      </c>
      <c r="E5" s="248">
        <v>1275</v>
      </c>
      <c r="F5" s="248">
        <v>1275</v>
      </c>
      <c r="G5" s="244">
        <f t="shared" si="0"/>
        <v>0</v>
      </c>
      <c r="H5" s="245">
        <f t="shared" si="1"/>
        <v>0</v>
      </c>
      <c r="I5" s="248">
        <v>0</v>
      </c>
      <c r="J5" s="248">
        <v>0</v>
      </c>
      <c r="K5" s="244">
        <f t="shared" si="2"/>
        <v>0</v>
      </c>
      <c r="L5" s="245" t="e">
        <f t="shared" si="3"/>
        <v>#DIV/0!</v>
      </c>
      <c r="M5" s="248">
        <v>0</v>
      </c>
      <c r="N5" s="248">
        <v>0</v>
      </c>
      <c r="O5" s="244">
        <f t="shared" si="4"/>
        <v>0</v>
      </c>
      <c r="P5" s="245" t="e">
        <f t="shared" si="5"/>
        <v>#DIV/0!</v>
      </c>
      <c r="Q5" s="248">
        <v>0</v>
      </c>
      <c r="R5" s="248">
        <v>0</v>
      </c>
      <c r="S5" s="244">
        <f t="shared" si="6"/>
        <v>0</v>
      </c>
      <c r="T5" s="245" t="e">
        <f t="shared" si="7"/>
        <v>#DIV/0!</v>
      </c>
      <c r="U5" s="131"/>
    </row>
    <row r="6" spans="1:24" s="53" customFormat="1" ht="14.4">
      <c r="A6" s="44" t="s">
        <v>101</v>
      </c>
      <c r="B6" s="248" t="s">
        <v>471</v>
      </c>
      <c r="C6" s="248" t="s">
        <v>250</v>
      </c>
      <c r="D6" s="248" t="s">
        <v>251</v>
      </c>
      <c r="E6" s="248">
        <v>2838</v>
      </c>
      <c r="F6" s="248">
        <v>2838</v>
      </c>
      <c r="G6" s="244">
        <f t="shared" si="0"/>
        <v>0</v>
      </c>
      <c r="H6" s="245">
        <f t="shared" si="1"/>
        <v>0</v>
      </c>
      <c r="I6" s="248">
        <v>0</v>
      </c>
      <c r="J6" s="248">
        <v>0</v>
      </c>
      <c r="K6" s="244">
        <f t="shared" si="2"/>
        <v>0</v>
      </c>
      <c r="L6" s="245" t="e">
        <f t="shared" si="3"/>
        <v>#DIV/0!</v>
      </c>
      <c r="M6" s="248">
        <v>0</v>
      </c>
      <c r="N6" s="248">
        <v>0</v>
      </c>
      <c r="O6" s="244">
        <f t="shared" si="4"/>
        <v>0</v>
      </c>
      <c r="P6" s="245" t="e">
        <f t="shared" si="5"/>
        <v>#DIV/0!</v>
      </c>
      <c r="Q6" s="248">
        <v>0</v>
      </c>
      <c r="R6" s="248">
        <v>0</v>
      </c>
      <c r="S6" s="244">
        <f t="shared" si="6"/>
        <v>0</v>
      </c>
      <c r="T6" s="245" t="e">
        <f t="shared" si="7"/>
        <v>#DIV/0!</v>
      </c>
      <c r="U6" s="131"/>
    </row>
    <row r="7" spans="1:24" s="53" customFormat="1" ht="14.4">
      <c r="A7" s="44" t="s">
        <v>101</v>
      </c>
      <c r="B7" s="248" t="s">
        <v>471</v>
      </c>
      <c r="C7" s="248" t="s">
        <v>250</v>
      </c>
      <c r="D7" s="248" t="s">
        <v>251</v>
      </c>
      <c r="E7" s="248">
        <v>2838</v>
      </c>
      <c r="F7" s="248">
        <v>2838</v>
      </c>
      <c r="G7" s="244">
        <f t="shared" si="0"/>
        <v>0</v>
      </c>
      <c r="H7" s="245">
        <f t="shared" si="1"/>
        <v>0</v>
      </c>
      <c r="I7" s="248">
        <v>0</v>
      </c>
      <c r="J7" s="248">
        <v>0</v>
      </c>
      <c r="K7" s="244">
        <f t="shared" si="2"/>
        <v>0</v>
      </c>
      <c r="L7" s="245" t="e">
        <f t="shared" si="3"/>
        <v>#DIV/0!</v>
      </c>
      <c r="M7" s="248">
        <v>0</v>
      </c>
      <c r="N7" s="248">
        <v>0</v>
      </c>
      <c r="O7" s="244">
        <f t="shared" si="4"/>
        <v>0</v>
      </c>
      <c r="P7" s="245" t="e">
        <f t="shared" si="5"/>
        <v>#DIV/0!</v>
      </c>
      <c r="Q7" s="248">
        <v>0</v>
      </c>
      <c r="R7" s="248">
        <v>0</v>
      </c>
      <c r="S7" s="244">
        <f t="shared" si="6"/>
        <v>0</v>
      </c>
      <c r="T7" s="245" t="e">
        <f t="shared" si="7"/>
        <v>#DIV/0!</v>
      </c>
      <c r="U7" s="131"/>
    </row>
    <row r="8" spans="1:24" s="53" customFormat="1" ht="14.4">
      <c r="A8" s="44" t="s">
        <v>101</v>
      </c>
      <c r="B8" s="248" t="s">
        <v>471</v>
      </c>
      <c r="C8" s="248" t="s">
        <v>252</v>
      </c>
      <c r="D8" s="248" t="s">
        <v>253</v>
      </c>
      <c r="E8" s="248">
        <v>3733</v>
      </c>
      <c r="F8" s="248">
        <v>3733</v>
      </c>
      <c r="G8" s="244">
        <f t="shared" si="0"/>
        <v>0</v>
      </c>
      <c r="H8" s="245">
        <f t="shared" si="1"/>
        <v>0</v>
      </c>
      <c r="I8" s="248">
        <v>0</v>
      </c>
      <c r="J8" s="248">
        <v>0</v>
      </c>
      <c r="K8" s="244">
        <f t="shared" si="2"/>
        <v>0</v>
      </c>
      <c r="L8" s="245" t="e">
        <f t="shared" si="3"/>
        <v>#DIV/0!</v>
      </c>
      <c r="M8" s="248">
        <v>0</v>
      </c>
      <c r="N8" s="248">
        <v>0</v>
      </c>
      <c r="O8" s="244">
        <f t="shared" si="4"/>
        <v>0</v>
      </c>
      <c r="P8" s="245" t="e">
        <f t="shared" si="5"/>
        <v>#DIV/0!</v>
      </c>
      <c r="Q8" s="248">
        <v>0</v>
      </c>
      <c r="R8" s="248">
        <v>0</v>
      </c>
      <c r="S8" s="244">
        <f t="shared" si="6"/>
        <v>0</v>
      </c>
      <c r="T8" s="245" t="e">
        <f t="shared" si="7"/>
        <v>#DIV/0!</v>
      </c>
      <c r="U8" s="131"/>
    </row>
    <row r="9" spans="1:24" s="53" customFormat="1" ht="14.4">
      <c r="A9" s="44" t="s">
        <v>101</v>
      </c>
      <c r="B9" s="248" t="s">
        <v>471</v>
      </c>
      <c r="C9" s="248" t="s">
        <v>252</v>
      </c>
      <c r="D9" s="248" t="s">
        <v>253</v>
      </c>
      <c r="E9" s="248">
        <v>3640</v>
      </c>
      <c r="F9" s="248">
        <v>3640</v>
      </c>
      <c r="G9" s="244">
        <f t="shared" si="0"/>
        <v>0</v>
      </c>
      <c r="H9" s="245">
        <f t="shared" si="1"/>
        <v>0</v>
      </c>
      <c r="I9" s="248">
        <v>1708.97</v>
      </c>
      <c r="J9" s="248">
        <v>1708.97</v>
      </c>
      <c r="K9" s="244">
        <f t="shared" si="2"/>
        <v>0</v>
      </c>
      <c r="L9" s="245">
        <f t="shared" si="3"/>
        <v>0</v>
      </c>
      <c r="M9" s="248">
        <v>755.15</v>
      </c>
      <c r="N9" s="248">
        <v>755.15</v>
      </c>
      <c r="O9" s="244">
        <f t="shared" si="4"/>
        <v>0</v>
      </c>
      <c r="P9" s="245">
        <f t="shared" si="5"/>
        <v>0</v>
      </c>
      <c r="Q9" s="248">
        <v>-49.58</v>
      </c>
      <c r="R9" s="248">
        <v>-49.58</v>
      </c>
      <c r="S9" s="244">
        <f t="shared" si="6"/>
        <v>0</v>
      </c>
      <c r="T9" s="245">
        <f t="shared" si="7"/>
        <v>0</v>
      </c>
      <c r="U9" s="131"/>
    </row>
    <row r="10" spans="1:24" s="53" customFormat="1" ht="14.4">
      <c r="A10" s="44" t="s">
        <v>101</v>
      </c>
      <c r="B10" s="248" t="s">
        <v>471</v>
      </c>
      <c r="C10" s="248" t="s">
        <v>472</v>
      </c>
      <c r="D10" s="248" t="s">
        <v>395</v>
      </c>
      <c r="E10" s="248">
        <v>4084</v>
      </c>
      <c r="F10" s="248">
        <v>4084</v>
      </c>
      <c r="G10" s="244">
        <f t="shared" si="0"/>
        <v>0</v>
      </c>
      <c r="H10" s="245">
        <f t="shared" si="1"/>
        <v>0</v>
      </c>
      <c r="I10" s="248">
        <v>0</v>
      </c>
      <c r="J10" s="248">
        <v>0</v>
      </c>
      <c r="K10" s="244">
        <f t="shared" si="2"/>
        <v>0</v>
      </c>
      <c r="L10" s="245" t="e">
        <f t="shared" si="3"/>
        <v>#DIV/0!</v>
      </c>
      <c r="M10" s="248">
        <v>0</v>
      </c>
      <c r="N10" s="248">
        <v>0</v>
      </c>
      <c r="O10" s="244">
        <f t="shared" si="4"/>
        <v>0</v>
      </c>
      <c r="P10" s="245" t="e">
        <f t="shared" si="5"/>
        <v>#DIV/0!</v>
      </c>
      <c r="Q10" s="248">
        <v>0</v>
      </c>
      <c r="R10" s="248">
        <v>0</v>
      </c>
      <c r="S10" s="244">
        <f t="shared" si="6"/>
        <v>0</v>
      </c>
      <c r="T10" s="245" t="e">
        <f t="shared" si="7"/>
        <v>#DIV/0!</v>
      </c>
      <c r="U10" s="131"/>
    </row>
    <row r="11" spans="1:24" s="53" customFormat="1" ht="14.4">
      <c r="A11" s="44" t="s">
        <v>101</v>
      </c>
      <c r="B11" s="248" t="s">
        <v>471</v>
      </c>
      <c r="C11" s="248" t="s">
        <v>473</v>
      </c>
      <c r="D11" s="248" t="s">
        <v>474</v>
      </c>
      <c r="E11" s="248">
        <v>14142</v>
      </c>
      <c r="F11" s="248">
        <v>14142</v>
      </c>
      <c r="G11" s="244">
        <f t="shared" si="0"/>
        <v>0</v>
      </c>
      <c r="H11" s="245">
        <f t="shared" si="1"/>
        <v>0</v>
      </c>
      <c r="I11" s="248">
        <v>0</v>
      </c>
      <c r="J11" s="248">
        <v>0</v>
      </c>
      <c r="K11" s="244">
        <f t="shared" si="2"/>
        <v>0</v>
      </c>
      <c r="L11" s="245" t="e">
        <f t="shared" si="3"/>
        <v>#DIV/0!</v>
      </c>
      <c r="M11" s="248">
        <v>0</v>
      </c>
      <c r="N11" s="248">
        <v>0</v>
      </c>
      <c r="O11" s="244">
        <f t="shared" si="4"/>
        <v>0</v>
      </c>
      <c r="P11" s="245" t="e">
        <f t="shared" si="5"/>
        <v>#DIV/0!</v>
      </c>
      <c r="Q11" s="248">
        <v>0</v>
      </c>
      <c r="R11" s="248">
        <v>0</v>
      </c>
      <c r="S11" s="244">
        <f t="shared" si="6"/>
        <v>0</v>
      </c>
      <c r="T11" s="245" t="e">
        <f t="shared" si="7"/>
        <v>#DIV/0!</v>
      </c>
      <c r="U11" s="131"/>
    </row>
    <row r="12" spans="1:24" s="53" customFormat="1" ht="14.4">
      <c r="A12" s="44" t="s">
        <v>101</v>
      </c>
      <c r="B12" s="248" t="s">
        <v>471</v>
      </c>
      <c r="C12" s="248" t="s">
        <v>473</v>
      </c>
      <c r="D12" s="248" t="s">
        <v>474</v>
      </c>
      <c r="E12" s="248">
        <v>14142</v>
      </c>
      <c r="F12" s="248">
        <v>14142</v>
      </c>
      <c r="G12" s="244">
        <f t="shared" si="0"/>
        <v>0</v>
      </c>
      <c r="H12" s="245">
        <f t="shared" si="1"/>
        <v>0</v>
      </c>
      <c r="I12" s="248">
        <v>0</v>
      </c>
      <c r="J12" s="248">
        <v>0</v>
      </c>
      <c r="K12" s="244">
        <f t="shared" si="2"/>
        <v>0</v>
      </c>
      <c r="L12" s="245" t="e">
        <f t="shared" si="3"/>
        <v>#DIV/0!</v>
      </c>
      <c r="M12" s="248">
        <v>0</v>
      </c>
      <c r="N12" s="248">
        <v>0</v>
      </c>
      <c r="O12" s="244">
        <f t="shared" si="4"/>
        <v>0</v>
      </c>
      <c r="P12" s="245" t="e">
        <f t="shared" si="5"/>
        <v>#DIV/0!</v>
      </c>
      <c r="Q12" s="248">
        <v>0</v>
      </c>
      <c r="R12" s="248">
        <v>0</v>
      </c>
      <c r="S12" s="244">
        <f t="shared" si="6"/>
        <v>0</v>
      </c>
      <c r="T12" s="245" t="e">
        <f t="shared" si="7"/>
        <v>#DIV/0!</v>
      </c>
      <c r="U12" s="131"/>
    </row>
    <row r="13" spans="1:24" s="53" customFormat="1" ht="14.4">
      <c r="A13" s="44" t="s">
        <v>101</v>
      </c>
      <c r="B13" s="248" t="s">
        <v>471</v>
      </c>
      <c r="C13" s="248" t="s">
        <v>473</v>
      </c>
      <c r="D13" s="248" t="s">
        <v>474</v>
      </c>
      <c r="E13" s="248">
        <v>14142</v>
      </c>
      <c r="F13" s="248">
        <v>14142</v>
      </c>
      <c r="G13" s="244">
        <f t="shared" si="0"/>
        <v>0</v>
      </c>
      <c r="H13" s="245">
        <f t="shared" si="1"/>
        <v>0</v>
      </c>
      <c r="I13" s="248">
        <v>0</v>
      </c>
      <c r="J13" s="248">
        <v>0</v>
      </c>
      <c r="K13" s="244">
        <f t="shared" si="2"/>
        <v>0</v>
      </c>
      <c r="L13" s="245" t="e">
        <f t="shared" si="3"/>
        <v>#DIV/0!</v>
      </c>
      <c r="M13" s="248">
        <v>0</v>
      </c>
      <c r="N13" s="248">
        <v>0</v>
      </c>
      <c r="O13" s="244">
        <f t="shared" si="4"/>
        <v>0</v>
      </c>
      <c r="P13" s="245" t="e">
        <f t="shared" si="5"/>
        <v>#DIV/0!</v>
      </c>
      <c r="Q13" s="248">
        <v>0</v>
      </c>
      <c r="R13" s="248">
        <v>0</v>
      </c>
      <c r="S13" s="244">
        <f t="shared" si="6"/>
        <v>0</v>
      </c>
      <c r="T13" s="245" t="e">
        <f t="shared" si="7"/>
        <v>#DIV/0!</v>
      </c>
      <c r="U13" s="131"/>
    </row>
    <row r="14" spans="1:24" s="53" customFormat="1" ht="14.4">
      <c r="A14" s="44" t="s">
        <v>101</v>
      </c>
      <c r="B14" s="248" t="s">
        <v>475</v>
      </c>
      <c r="C14" s="248" t="s">
        <v>255</v>
      </c>
      <c r="D14" s="248" t="s">
        <v>256</v>
      </c>
      <c r="E14" s="248">
        <v>29900</v>
      </c>
      <c r="F14" s="248">
        <v>29900</v>
      </c>
      <c r="G14" s="244">
        <f t="shared" si="0"/>
        <v>0</v>
      </c>
      <c r="H14" s="245">
        <f t="shared" si="1"/>
        <v>0</v>
      </c>
      <c r="I14" s="248">
        <v>6772.37</v>
      </c>
      <c r="J14" s="248">
        <v>6772.37</v>
      </c>
      <c r="K14" s="244">
        <f t="shared" si="2"/>
        <v>0</v>
      </c>
      <c r="L14" s="245">
        <f t="shared" si="3"/>
        <v>0</v>
      </c>
      <c r="M14" s="248">
        <v>0</v>
      </c>
      <c r="N14" s="248">
        <v>0</v>
      </c>
      <c r="O14" s="244">
        <f t="shared" si="4"/>
        <v>0</v>
      </c>
      <c r="P14" s="245" t="e">
        <f t="shared" si="5"/>
        <v>#DIV/0!</v>
      </c>
      <c r="Q14" s="248">
        <v>-18.97</v>
      </c>
      <c r="R14" s="248">
        <v>-18.97</v>
      </c>
      <c r="S14" s="244">
        <f t="shared" si="6"/>
        <v>0</v>
      </c>
      <c r="T14" s="245">
        <f t="shared" si="7"/>
        <v>0</v>
      </c>
      <c r="U14" s="131"/>
    </row>
    <row r="15" spans="1:24" s="53" customFormat="1" ht="14.4">
      <c r="A15" s="44" t="s">
        <v>101</v>
      </c>
      <c r="B15" s="248" t="s">
        <v>475</v>
      </c>
      <c r="C15" s="248" t="s">
        <v>257</v>
      </c>
      <c r="D15" s="248" t="s">
        <v>258</v>
      </c>
      <c r="E15" s="248">
        <v>30100</v>
      </c>
      <c r="F15" s="248">
        <v>30100</v>
      </c>
      <c r="G15" s="244">
        <f t="shared" si="0"/>
        <v>0</v>
      </c>
      <c r="H15" s="245">
        <f t="shared" si="1"/>
        <v>0</v>
      </c>
      <c r="I15" s="248">
        <v>4636.01</v>
      </c>
      <c r="J15" s="248">
        <v>4636.01</v>
      </c>
      <c r="K15" s="244">
        <f t="shared" si="2"/>
        <v>0</v>
      </c>
      <c r="L15" s="245">
        <f t="shared" si="3"/>
        <v>0</v>
      </c>
      <c r="M15" s="248">
        <v>0</v>
      </c>
      <c r="N15" s="248">
        <v>0</v>
      </c>
      <c r="O15" s="244">
        <f t="shared" si="4"/>
        <v>0</v>
      </c>
      <c r="P15" s="245" t="e">
        <f t="shared" si="5"/>
        <v>#DIV/0!</v>
      </c>
      <c r="Q15" s="248">
        <v>-12.98</v>
      </c>
      <c r="R15" s="248">
        <v>-12.98</v>
      </c>
      <c r="S15" s="244">
        <f t="shared" si="6"/>
        <v>0</v>
      </c>
      <c r="T15" s="245">
        <f t="shared" si="7"/>
        <v>0</v>
      </c>
      <c r="U15" s="131"/>
    </row>
    <row r="16" spans="1:24" s="53" customFormat="1" ht="14.4">
      <c r="A16" s="44" t="s">
        <v>101</v>
      </c>
      <c r="B16" s="248" t="s">
        <v>476</v>
      </c>
      <c r="C16" s="248" t="s">
        <v>259</v>
      </c>
      <c r="D16" s="248" t="s">
        <v>260</v>
      </c>
      <c r="E16" s="248">
        <v>29966</v>
      </c>
      <c r="F16" s="248">
        <v>29966</v>
      </c>
      <c r="G16" s="244">
        <f t="shared" si="0"/>
        <v>0</v>
      </c>
      <c r="H16" s="245">
        <f t="shared" si="1"/>
        <v>0</v>
      </c>
      <c r="I16" s="248">
        <v>6323.01</v>
      </c>
      <c r="J16" s="248">
        <v>6323.01</v>
      </c>
      <c r="K16" s="244">
        <f t="shared" si="2"/>
        <v>0</v>
      </c>
      <c r="L16" s="245">
        <f t="shared" si="3"/>
        <v>0</v>
      </c>
      <c r="M16" s="248">
        <v>0</v>
      </c>
      <c r="N16" s="248">
        <v>0</v>
      </c>
      <c r="O16" s="244">
        <f t="shared" si="4"/>
        <v>0</v>
      </c>
      <c r="P16" s="245" t="e">
        <f t="shared" si="5"/>
        <v>#DIV/0!</v>
      </c>
      <c r="Q16" s="248">
        <v>16.059999999999999</v>
      </c>
      <c r="R16" s="248">
        <v>16.059999999999999</v>
      </c>
      <c r="S16" s="244">
        <f t="shared" si="6"/>
        <v>0</v>
      </c>
      <c r="T16" s="245">
        <f t="shared" si="7"/>
        <v>0</v>
      </c>
      <c r="U16" s="131"/>
    </row>
    <row r="17" spans="1:21" s="53" customFormat="1" ht="14.4">
      <c r="A17" s="44" t="s">
        <v>101</v>
      </c>
      <c r="B17" s="248" t="s">
        <v>476</v>
      </c>
      <c r="C17" s="248" t="s">
        <v>261</v>
      </c>
      <c r="D17" s="248" t="s">
        <v>262</v>
      </c>
      <c r="E17" s="248">
        <v>1694</v>
      </c>
      <c r="F17" s="248">
        <v>1694</v>
      </c>
      <c r="G17" s="244">
        <f t="shared" si="0"/>
        <v>0</v>
      </c>
      <c r="H17" s="245">
        <f t="shared" si="1"/>
        <v>0</v>
      </c>
      <c r="I17" s="248">
        <v>1444.46</v>
      </c>
      <c r="J17" s="248">
        <v>1444.46</v>
      </c>
      <c r="K17" s="244">
        <f t="shared" si="2"/>
        <v>0</v>
      </c>
      <c r="L17" s="245">
        <f t="shared" si="3"/>
        <v>0</v>
      </c>
      <c r="M17" s="248">
        <v>0</v>
      </c>
      <c r="N17" s="248">
        <v>0</v>
      </c>
      <c r="O17" s="244">
        <f t="shared" si="4"/>
        <v>0</v>
      </c>
      <c r="P17" s="245" t="e">
        <f t="shared" si="5"/>
        <v>#DIV/0!</v>
      </c>
      <c r="Q17" s="248">
        <v>3.36</v>
      </c>
      <c r="R17" s="248">
        <v>3.36</v>
      </c>
      <c r="S17" s="244">
        <f t="shared" si="6"/>
        <v>0</v>
      </c>
      <c r="T17" s="245">
        <f t="shared" si="7"/>
        <v>0</v>
      </c>
      <c r="U17" s="131"/>
    </row>
    <row r="18" spans="1:21" s="53" customFormat="1" ht="14.4">
      <c r="A18" s="44" t="s">
        <v>101</v>
      </c>
      <c r="B18" s="248" t="s">
        <v>475</v>
      </c>
      <c r="C18" s="248" t="s">
        <v>263</v>
      </c>
      <c r="D18" s="248" t="s">
        <v>264</v>
      </c>
      <c r="E18" s="248">
        <v>4900</v>
      </c>
      <c r="F18" s="248">
        <v>4900</v>
      </c>
      <c r="G18" s="244">
        <f t="shared" si="0"/>
        <v>0</v>
      </c>
      <c r="H18" s="245">
        <f t="shared" si="1"/>
        <v>0</v>
      </c>
      <c r="I18" s="248">
        <v>2663.65</v>
      </c>
      <c r="J18" s="248">
        <v>2663.65</v>
      </c>
      <c r="K18" s="244">
        <f t="shared" si="2"/>
        <v>0</v>
      </c>
      <c r="L18" s="245">
        <f t="shared" si="3"/>
        <v>0</v>
      </c>
      <c r="M18" s="248">
        <v>0</v>
      </c>
      <c r="N18" s="248">
        <v>0</v>
      </c>
      <c r="O18" s="244">
        <f t="shared" si="4"/>
        <v>0</v>
      </c>
      <c r="P18" s="245" t="e">
        <f t="shared" si="5"/>
        <v>#DIV/0!</v>
      </c>
      <c r="Q18" s="248">
        <v>-7.46</v>
      </c>
      <c r="R18" s="248">
        <v>-7.46</v>
      </c>
      <c r="S18" s="244">
        <f t="shared" si="6"/>
        <v>0</v>
      </c>
      <c r="T18" s="245">
        <f t="shared" si="7"/>
        <v>0</v>
      </c>
      <c r="U18" s="131"/>
    </row>
    <row r="19" spans="1:21" s="53" customFormat="1" ht="14.4">
      <c r="A19" s="44" t="s">
        <v>101</v>
      </c>
      <c r="B19" s="248" t="s">
        <v>475</v>
      </c>
      <c r="C19" s="248" t="s">
        <v>265</v>
      </c>
      <c r="D19" s="248" t="s">
        <v>266</v>
      </c>
      <c r="E19" s="248">
        <v>7600</v>
      </c>
      <c r="F19" s="248">
        <v>7600</v>
      </c>
      <c r="G19" s="244">
        <f t="shared" si="0"/>
        <v>0</v>
      </c>
      <c r="H19" s="245">
        <f t="shared" si="1"/>
        <v>0</v>
      </c>
      <c r="I19" s="248">
        <v>3511.66</v>
      </c>
      <c r="J19" s="248">
        <v>3511.66</v>
      </c>
      <c r="K19" s="244">
        <f t="shared" si="2"/>
        <v>0</v>
      </c>
      <c r="L19" s="245">
        <f t="shared" si="3"/>
        <v>0</v>
      </c>
      <c r="M19" s="248">
        <v>0</v>
      </c>
      <c r="N19" s="248">
        <v>0</v>
      </c>
      <c r="O19" s="244">
        <f t="shared" si="4"/>
        <v>0</v>
      </c>
      <c r="P19" s="245" t="e">
        <f t="shared" si="5"/>
        <v>#DIV/0!</v>
      </c>
      <c r="Q19" s="248">
        <v>-9.83</v>
      </c>
      <c r="R19" s="248">
        <v>-9.83</v>
      </c>
      <c r="S19" s="244">
        <f t="shared" si="6"/>
        <v>0</v>
      </c>
      <c r="T19" s="245">
        <f t="shared" si="7"/>
        <v>0</v>
      </c>
      <c r="U19" s="131"/>
    </row>
    <row r="20" spans="1:21" s="53" customFormat="1" ht="14.4">
      <c r="A20" s="44" t="s">
        <v>101</v>
      </c>
      <c r="B20" s="248" t="s">
        <v>475</v>
      </c>
      <c r="C20" s="248" t="s">
        <v>267</v>
      </c>
      <c r="D20" s="248" t="s">
        <v>268</v>
      </c>
      <c r="E20" s="248">
        <v>4844</v>
      </c>
      <c r="F20" s="248">
        <v>4844</v>
      </c>
      <c r="G20" s="244">
        <f t="shared" si="0"/>
        <v>0</v>
      </c>
      <c r="H20" s="245">
        <f t="shared" si="1"/>
        <v>0</v>
      </c>
      <c r="I20" s="248">
        <v>2413.77</v>
      </c>
      <c r="J20" s="248">
        <v>2413.77</v>
      </c>
      <c r="K20" s="244">
        <f t="shared" ref="K20:K48" si="8">I20-J20</f>
        <v>0</v>
      </c>
      <c r="L20" s="245">
        <f t="shared" ref="L20:L48" si="9">ROUND(K20/I20,10)</f>
        <v>0</v>
      </c>
      <c r="M20" s="248">
        <v>0</v>
      </c>
      <c r="N20" s="248">
        <v>0</v>
      </c>
      <c r="O20" s="244">
        <f t="shared" ref="O20:O48" si="10">M20-N20</f>
        <v>0</v>
      </c>
      <c r="P20" s="245" t="e">
        <f t="shared" ref="P20:P48" si="11">ROUND(O20/M20,10)</f>
        <v>#DIV/0!</v>
      </c>
      <c r="Q20" s="248">
        <v>-6.76</v>
      </c>
      <c r="R20" s="248">
        <v>-6.76</v>
      </c>
      <c r="S20" s="244">
        <f t="shared" si="6"/>
        <v>0</v>
      </c>
      <c r="T20" s="245">
        <f t="shared" si="7"/>
        <v>0</v>
      </c>
      <c r="U20" s="131"/>
    </row>
    <row r="21" spans="1:21" s="53" customFormat="1" ht="14.4">
      <c r="A21" s="44" t="s">
        <v>101</v>
      </c>
      <c r="B21" s="248" t="s">
        <v>475</v>
      </c>
      <c r="C21" s="248" t="s">
        <v>269</v>
      </c>
      <c r="D21" s="248" t="s">
        <v>270</v>
      </c>
      <c r="E21" s="248">
        <v>11369</v>
      </c>
      <c r="F21" s="248">
        <v>11369</v>
      </c>
      <c r="G21" s="244">
        <f t="shared" ref="G21:G48" si="12">E21-F21</f>
        <v>0</v>
      </c>
      <c r="H21" s="245">
        <f t="shared" ref="H21:H48" si="13">ROUND(G21/E21,10)</f>
        <v>0</v>
      </c>
      <c r="I21" s="248">
        <v>4326.1400000000003</v>
      </c>
      <c r="J21" s="248">
        <v>4326.1400000000003</v>
      </c>
      <c r="K21" s="244">
        <f t="shared" si="8"/>
        <v>0</v>
      </c>
      <c r="L21" s="245">
        <f t="shared" si="9"/>
        <v>0</v>
      </c>
      <c r="M21" s="248">
        <v>0</v>
      </c>
      <c r="N21" s="248">
        <v>0</v>
      </c>
      <c r="O21" s="244">
        <f t="shared" si="10"/>
        <v>0</v>
      </c>
      <c r="P21" s="245" t="e">
        <f t="shared" si="11"/>
        <v>#DIV/0!</v>
      </c>
      <c r="Q21" s="248">
        <v>-12.11</v>
      </c>
      <c r="R21" s="248">
        <v>-12.11</v>
      </c>
      <c r="S21" s="244">
        <f t="shared" si="6"/>
        <v>0</v>
      </c>
      <c r="T21" s="245">
        <f t="shared" si="7"/>
        <v>0</v>
      </c>
      <c r="U21" s="131"/>
    </row>
    <row r="22" spans="1:21" s="53" customFormat="1" ht="14.4">
      <c r="A22" s="44" t="s">
        <v>101</v>
      </c>
      <c r="B22" s="248" t="s">
        <v>475</v>
      </c>
      <c r="C22" s="248" t="s">
        <v>271</v>
      </c>
      <c r="D22" s="248" t="s">
        <v>272</v>
      </c>
      <c r="E22" s="248">
        <v>23000</v>
      </c>
      <c r="F22" s="248">
        <v>23000</v>
      </c>
      <c r="G22" s="244">
        <f t="shared" si="12"/>
        <v>0</v>
      </c>
      <c r="H22" s="245">
        <f t="shared" si="13"/>
        <v>0</v>
      </c>
      <c r="I22" s="248">
        <v>9585.5</v>
      </c>
      <c r="J22" s="248">
        <v>9585.5</v>
      </c>
      <c r="K22" s="244">
        <f t="shared" si="8"/>
        <v>0</v>
      </c>
      <c r="L22" s="245">
        <f t="shared" si="9"/>
        <v>0</v>
      </c>
      <c r="M22" s="248">
        <v>0</v>
      </c>
      <c r="N22" s="248">
        <v>0</v>
      </c>
      <c r="O22" s="244">
        <f t="shared" si="10"/>
        <v>0</v>
      </c>
      <c r="P22" s="245" t="e">
        <f t="shared" si="11"/>
        <v>#DIV/0!</v>
      </c>
      <c r="Q22" s="248">
        <v>-26.84</v>
      </c>
      <c r="R22" s="248">
        <v>-26.84</v>
      </c>
      <c r="S22" s="244">
        <f t="shared" si="6"/>
        <v>0</v>
      </c>
      <c r="T22" s="245">
        <f t="shared" si="7"/>
        <v>0</v>
      </c>
      <c r="U22" s="131"/>
    </row>
    <row r="23" spans="1:21" s="177" customFormat="1" ht="14.4">
      <c r="A23" s="44" t="s">
        <v>101</v>
      </c>
      <c r="B23" s="248" t="s">
        <v>471</v>
      </c>
      <c r="C23" s="248" t="s">
        <v>274</v>
      </c>
      <c r="D23" s="248" t="s">
        <v>275</v>
      </c>
      <c r="E23" s="248">
        <v>24398</v>
      </c>
      <c r="F23" s="248">
        <v>24398</v>
      </c>
      <c r="G23" s="244">
        <f t="shared" si="12"/>
        <v>0</v>
      </c>
      <c r="H23" s="245">
        <f t="shared" si="13"/>
        <v>0</v>
      </c>
      <c r="I23" s="248">
        <v>0</v>
      </c>
      <c r="J23" s="248">
        <v>0</v>
      </c>
      <c r="K23" s="244">
        <f t="shared" si="8"/>
        <v>0</v>
      </c>
      <c r="L23" s="245" t="e">
        <f t="shared" si="9"/>
        <v>#DIV/0!</v>
      </c>
      <c r="M23" s="248">
        <v>0</v>
      </c>
      <c r="N23" s="248">
        <v>0</v>
      </c>
      <c r="O23" s="244">
        <f t="shared" si="10"/>
        <v>0</v>
      </c>
      <c r="P23" s="245" t="e">
        <f t="shared" si="11"/>
        <v>#DIV/0!</v>
      </c>
      <c r="Q23" s="248">
        <v>0</v>
      </c>
      <c r="R23" s="248">
        <v>0</v>
      </c>
      <c r="S23" s="244">
        <f t="shared" si="6"/>
        <v>0</v>
      </c>
      <c r="T23" s="245" t="e">
        <f t="shared" si="7"/>
        <v>#DIV/0!</v>
      </c>
      <c r="U23" s="174"/>
    </row>
    <row r="24" spans="1:21" s="177" customFormat="1" ht="14.4">
      <c r="A24" s="44" t="s">
        <v>101</v>
      </c>
      <c r="B24" s="248" t="s">
        <v>475</v>
      </c>
      <c r="C24" s="248" t="s">
        <v>276</v>
      </c>
      <c r="D24" s="248" t="s">
        <v>277</v>
      </c>
      <c r="E24" s="248">
        <v>7521</v>
      </c>
      <c r="F24" s="248">
        <v>7521</v>
      </c>
      <c r="G24" s="244">
        <f t="shared" si="12"/>
        <v>0</v>
      </c>
      <c r="H24" s="245">
        <f t="shared" si="13"/>
        <v>0</v>
      </c>
      <c r="I24" s="248">
        <v>4906.1099999999997</v>
      </c>
      <c r="J24" s="248">
        <v>4906.1099999999997</v>
      </c>
      <c r="K24" s="244">
        <f t="shared" si="8"/>
        <v>0</v>
      </c>
      <c r="L24" s="245">
        <f t="shared" si="9"/>
        <v>0</v>
      </c>
      <c r="M24" s="248">
        <v>0</v>
      </c>
      <c r="N24" s="248">
        <v>0</v>
      </c>
      <c r="O24" s="244">
        <f t="shared" si="10"/>
        <v>0</v>
      </c>
      <c r="P24" s="245" t="e">
        <f t="shared" si="11"/>
        <v>#DIV/0!</v>
      </c>
      <c r="Q24" s="248">
        <v>-13.74</v>
      </c>
      <c r="R24" s="248">
        <v>-13.74</v>
      </c>
      <c r="S24" s="244">
        <f t="shared" si="6"/>
        <v>0</v>
      </c>
      <c r="T24" s="245">
        <f t="shared" si="7"/>
        <v>0</v>
      </c>
      <c r="U24" s="174"/>
    </row>
    <row r="25" spans="1:21" s="177" customFormat="1" ht="14.4">
      <c r="A25" s="44" t="s">
        <v>101</v>
      </c>
      <c r="B25" s="248" t="s">
        <v>475</v>
      </c>
      <c r="C25" s="248" t="s">
        <v>278</v>
      </c>
      <c r="D25" s="248" t="s">
        <v>279</v>
      </c>
      <c r="E25" s="248">
        <v>3000</v>
      </c>
      <c r="F25" s="248">
        <v>3000</v>
      </c>
      <c r="G25" s="244">
        <f t="shared" si="12"/>
        <v>0</v>
      </c>
      <c r="H25" s="245">
        <f t="shared" si="13"/>
        <v>0</v>
      </c>
      <c r="I25" s="248">
        <v>2174.41</v>
      </c>
      <c r="J25" s="248">
        <v>2174.41</v>
      </c>
      <c r="K25" s="244">
        <f t="shared" si="8"/>
        <v>0</v>
      </c>
      <c r="L25" s="245">
        <f t="shared" si="9"/>
        <v>0</v>
      </c>
      <c r="M25" s="248">
        <v>0</v>
      </c>
      <c r="N25" s="248">
        <v>0</v>
      </c>
      <c r="O25" s="244">
        <f t="shared" si="10"/>
        <v>0</v>
      </c>
      <c r="P25" s="245" t="e">
        <f t="shared" si="11"/>
        <v>#DIV/0!</v>
      </c>
      <c r="Q25" s="248">
        <v>-6.09</v>
      </c>
      <c r="R25" s="248">
        <v>-6.09</v>
      </c>
      <c r="S25" s="244">
        <f t="shared" si="6"/>
        <v>0</v>
      </c>
      <c r="T25" s="245">
        <f t="shared" si="7"/>
        <v>0</v>
      </c>
      <c r="U25" s="174"/>
    </row>
    <row r="26" spans="1:21" s="177" customFormat="1" ht="14.4">
      <c r="A26" s="44" t="s">
        <v>101</v>
      </c>
      <c r="B26" s="248" t="s">
        <v>477</v>
      </c>
      <c r="C26" s="248" t="s">
        <v>280</v>
      </c>
      <c r="D26" s="248" t="s">
        <v>281</v>
      </c>
      <c r="E26" s="248">
        <v>23300</v>
      </c>
      <c r="F26" s="248">
        <v>23300</v>
      </c>
      <c r="G26" s="244">
        <f t="shared" si="12"/>
        <v>0</v>
      </c>
      <c r="H26" s="245">
        <f t="shared" si="13"/>
        <v>0</v>
      </c>
      <c r="I26" s="248">
        <v>0</v>
      </c>
      <c r="J26" s="248">
        <v>0</v>
      </c>
      <c r="K26" s="244">
        <f t="shared" si="8"/>
        <v>0</v>
      </c>
      <c r="L26" s="245" t="e">
        <f t="shared" si="9"/>
        <v>#DIV/0!</v>
      </c>
      <c r="M26" s="248">
        <v>0</v>
      </c>
      <c r="N26" s="248">
        <v>0</v>
      </c>
      <c r="O26" s="244">
        <f t="shared" si="10"/>
        <v>0</v>
      </c>
      <c r="P26" s="245" t="e">
        <f t="shared" si="11"/>
        <v>#DIV/0!</v>
      </c>
      <c r="Q26" s="248">
        <v>0</v>
      </c>
      <c r="R26" s="248">
        <v>0</v>
      </c>
      <c r="S26" s="244">
        <f t="shared" si="6"/>
        <v>0</v>
      </c>
      <c r="T26" s="245" t="e">
        <f t="shared" si="7"/>
        <v>#DIV/0!</v>
      </c>
      <c r="U26" s="174"/>
    </row>
    <row r="27" spans="1:21" s="177" customFormat="1" ht="14.4">
      <c r="A27" s="44" t="s">
        <v>101</v>
      </c>
      <c r="B27" s="248" t="s">
        <v>477</v>
      </c>
      <c r="C27" s="248" t="s">
        <v>280</v>
      </c>
      <c r="D27" s="248" t="s">
        <v>281</v>
      </c>
      <c r="E27" s="248">
        <v>23300</v>
      </c>
      <c r="F27" s="248">
        <v>23300</v>
      </c>
      <c r="G27" s="244">
        <f t="shared" si="12"/>
        <v>0</v>
      </c>
      <c r="H27" s="245">
        <f t="shared" si="13"/>
        <v>0</v>
      </c>
      <c r="I27" s="248">
        <v>0</v>
      </c>
      <c r="J27" s="248">
        <v>0</v>
      </c>
      <c r="K27" s="244">
        <f t="shared" si="8"/>
        <v>0</v>
      </c>
      <c r="L27" s="245" t="e">
        <f t="shared" si="9"/>
        <v>#DIV/0!</v>
      </c>
      <c r="M27" s="248">
        <v>0</v>
      </c>
      <c r="N27" s="248">
        <v>0</v>
      </c>
      <c r="O27" s="244">
        <f t="shared" si="10"/>
        <v>0</v>
      </c>
      <c r="P27" s="245" t="e">
        <f t="shared" si="11"/>
        <v>#DIV/0!</v>
      </c>
      <c r="Q27" s="248">
        <v>0</v>
      </c>
      <c r="R27" s="248">
        <v>0</v>
      </c>
      <c r="S27" s="244">
        <f t="shared" si="6"/>
        <v>0</v>
      </c>
      <c r="T27" s="245" t="e">
        <f t="shared" si="7"/>
        <v>#DIV/0!</v>
      </c>
      <c r="U27" s="174"/>
    </row>
    <row r="28" spans="1:21" s="177" customFormat="1" ht="14.4">
      <c r="A28" s="44" t="s">
        <v>101</v>
      </c>
      <c r="B28" s="248" t="s">
        <v>477</v>
      </c>
      <c r="C28" s="248" t="s">
        <v>280</v>
      </c>
      <c r="D28" s="248" t="s">
        <v>281</v>
      </c>
      <c r="E28" s="248">
        <v>23300</v>
      </c>
      <c r="F28" s="248">
        <v>23300</v>
      </c>
      <c r="G28" s="244">
        <f t="shared" si="12"/>
        <v>0</v>
      </c>
      <c r="H28" s="245">
        <f t="shared" si="13"/>
        <v>0</v>
      </c>
      <c r="I28" s="248">
        <v>0</v>
      </c>
      <c r="J28" s="248">
        <v>0</v>
      </c>
      <c r="K28" s="244">
        <f t="shared" si="8"/>
        <v>0</v>
      </c>
      <c r="L28" s="245" t="e">
        <f t="shared" si="9"/>
        <v>#DIV/0!</v>
      </c>
      <c r="M28" s="248">
        <v>0</v>
      </c>
      <c r="N28" s="248">
        <v>0</v>
      </c>
      <c r="O28" s="244">
        <f t="shared" si="10"/>
        <v>0</v>
      </c>
      <c r="P28" s="245" t="e">
        <f t="shared" si="11"/>
        <v>#DIV/0!</v>
      </c>
      <c r="Q28" s="248">
        <v>0</v>
      </c>
      <c r="R28" s="248">
        <v>0</v>
      </c>
      <c r="S28" s="244">
        <f t="shared" si="6"/>
        <v>0</v>
      </c>
      <c r="T28" s="245" t="e">
        <f t="shared" si="7"/>
        <v>#DIV/0!</v>
      </c>
      <c r="U28" s="174"/>
    </row>
    <row r="29" spans="1:21" s="177" customFormat="1" ht="14.4">
      <c r="A29" s="44" t="s">
        <v>101</v>
      </c>
      <c r="B29" s="248" t="s">
        <v>477</v>
      </c>
      <c r="C29" s="248" t="s">
        <v>280</v>
      </c>
      <c r="D29" s="248" t="s">
        <v>281</v>
      </c>
      <c r="E29" s="248">
        <v>23300</v>
      </c>
      <c r="F29" s="248">
        <v>23300</v>
      </c>
      <c r="G29" s="244">
        <f t="shared" si="12"/>
        <v>0</v>
      </c>
      <c r="H29" s="245">
        <f t="shared" si="13"/>
        <v>0</v>
      </c>
      <c r="I29" s="248">
        <v>0</v>
      </c>
      <c r="J29" s="248">
        <v>0</v>
      </c>
      <c r="K29" s="244">
        <f t="shared" si="8"/>
        <v>0</v>
      </c>
      <c r="L29" s="245" t="e">
        <f t="shared" si="9"/>
        <v>#DIV/0!</v>
      </c>
      <c r="M29" s="248">
        <v>0</v>
      </c>
      <c r="N29" s="248">
        <v>0</v>
      </c>
      <c r="O29" s="244">
        <f t="shared" si="10"/>
        <v>0</v>
      </c>
      <c r="P29" s="245" t="e">
        <f t="shared" si="11"/>
        <v>#DIV/0!</v>
      </c>
      <c r="Q29" s="248">
        <v>0</v>
      </c>
      <c r="R29" s="248">
        <v>0</v>
      </c>
      <c r="S29" s="244">
        <f t="shared" si="6"/>
        <v>0</v>
      </c>
      <c r="T29" s="245" t="e">
        <f t="shared" si="7"/>
        <v>#DIV/0!</v>
      </c>
      <c r="U29" s="174"/>
    </row>
    <row r="30" spans="1:21" s="177" customFormat="1" ht="14.4">
      <c r="A30" s="44" t="s">
        <v>101</v>
      </c>
      <c r="B30" s="248" t="s">
        <v>477</v>
      </c>
      <c r="C30" s="248" t="s">
        <v>280</v>
      </c>
      <c r="D30" s="248" t="s">
        <v>281</v>
      </c>
      <c r="E30" s="248">
        <v>23300</v>
      </c>
      <c r="F30" s="248">
        <v>23300</v>
      </c>
      <c r="G30" s="244">
        <f t="shared" si="12"/>
        <v>0</v>
      </c>
      <c r="H30" s="245">
        <f t="shared" si="13"/>
        <v>0</v>
      </c>
      <c r="I30" s="248">
        <v>0</v>
      </c>
      <c r="J30" s="248">
        <v>0</v>
      </c>
      <c r="K30" s="244">
        <f t="shared" si="8"/>
        <v>0</v>
      </c>
      <c r="L30" s="245" t="e">
        <f t="shared" si="9"/>
        <v>#DIV/0!</v>
      </c>
      <c r="M30" s="248">
        <v>0</v>
      </c>
      <c r="N30" s="248">
        <v>0</v>
      </c>
      <c r="O30" s="244">
        <f t="shared" si="10"/>
        <v>0</v>
      </c>
      <c r="P30" s="245" t="e">
        <f t="shared" si="11"/>
        <v>#DIV/0!</v>
      </c>
      <c r="Q30" s="248">
        <v>0</v>
      </c>
      <c r="R30" s="248">
        <v>0</v>
      </c>
      <c r="S30" s="244">
        <f t="shared" si="6"/>
        <v>0</v>
      </c>
      <c r="T30" s="245" t="e">
        <f t="shared" si="7"/>
        <v>#DIV/0!</v>
      </c>
      <c r="U30" s="174"/>
    </row>
    <row r="31" spans="1:21" s="177" customFormat="1" ht="14.4">
      <c r="A31" s="44" t="s">
        <v>101</v>
      </c>
      <c r="B31" s="248" t="s">
        <v>477</v>
      </c>
      <c r="C31" s="248" t="s">
        <v>285</v>
      </c>
      <c r="D31" s="248" t="s">
        <v>286</v>
      </c>
      <c r="E31" s="248">
        <v>3300</v>
      </c>
      <c r="F31" s="248">
        <v>3300</v>
      </c>
      <c r="G31" s="244">
        <f t="shared" si="12"/>
        <v>0</v>
      </c>
      <c r="H31" s="245">
        <f t="shared" si="13"/>
        <v>0</v>
      </c>
      <c r="I31" s="248">
        <v>0</v>
      </c>
      <c r="J31" s="248">
        <v>0</v>
      </c>
      <c r="K31" s="244">
        <f t="shared" si="8"/>
        <v>0</v>
      </c>
      <c r="L31" s="245" t="e">
        <f t="shared" si="9"/>
        <v>#DIV/0!</v>
      </c>
      <c r="M31" s="248">
        <v>0</v>
      </c>
      <c r="N31" s="248">
        <v>0</v>
      </c>
      <c r="O31" s="244">
        <f t="shared" si="10"/>
        <v>0</v>
      </c>
      <c r="P31" s="245" t="e">
        <f t="shared" si="11"/>
        <v>#DIV/0!</v>
      </c>
      <c r="Q31" s="248">
        <v>0</v>
      </c>
      <c r="R31" s="248">
        <v>0</v>
      </c>
      <c r="S31" s="244">
        <f t="shared" si="6"/>
        <v>0</v>
      </c>
      <c r="T31" s="245" t="e">
        <f t="shared" si="7"/>
        <v>#DIV/0!</v>
      </c>
      <c r="U31" s="174"/>
    </row>
    <row r="32" spans="1:21" s="177" customFormat="1" ht="14.4">
      <c r="A32" s="175"/>
      <c r="B32" s="248" t="s">
        <v>477</v>
      </c>
      <c r="C32" s="248" t="s">
        <v>285</v>
      </c>
      <c r="D32" s="248" t="s">
        <v>286</v>
      </c>
      <c r="E32" s="248">
        <v>5800</v>
      </c>
      <c r="F32" s="248">
        <v>5800</v>
      </c>
      <c r="G32" s="244">
        <f t="shared" si="12"/>
        <v>0</v>
      </c>
      <c r="H32" s="245">
        <f t="shared" si="13"/>
        <v>0</v>
      </c>
      <c r="I32" s="248">
        <v>0</v>
      </c>
      <c r="J32" s="248">
        <v>0</v>
      </c>
      <c r="K32" s="244">
        <f t="shared" si="8"/>
        <v>0</v>
      </c>
      <c r="L32" s="245" t="e">
        <f t="shared" si="9"/>
        <v>#DIV/0!</v>
      </c>
      <c r="M32" s="248">
        <v>0</v>
      </c>
      <c r="N32" s="248">
        <v>0</v>
      </c>
      <c r="O32" s="244">
        <f t="shared" si="10"/>
        <v>0</v>
      </c>
      <c r="P32" s="245" t="e">
        <f t="shared" si="11"/>
        <v>#DIV/0!</v>
      </c>
      <c r="Q32" s="248">
        <v>0</v>
      </c>
      <c r="R32" s="248">
        <v>0</v>
      </c>
      <c r="S32" s="244">
        <f t="shared" si="6"/>
        <v>0</v>
      </c>
      <c r="T32" s="245" t="e">
        <f t="shared" si="7"/>
        <v>#DIV/0!</v>
      </c>
      <c r="U32" s="174"/>
    </row>
    <row r="33" spans="1:21" s="177" customFormat="1" ht="14.4">
      <c r="A33" s="175"/>
      <c r="B33" s="248" t="s">
        <v>478</v>
      </c>
      <c r="C33" s="248" t="s">
        <v>291</v>
      </c>
      <c r="D33" s="248" t="s">
        <v>292</v>
      </c>
      <c r="E33" s="248">
        <v>1178</v>
      </c>
      <c r="F33" s="248">
        <v>1178</v>
      </c>
      <c r="G33" s="244">
        <f t="shared" si="12"/>
        <v>0</v>
      </c>
      <c r="H33" s="245">
        <f t="shared" si="13"/>
        <v>0</v>
      </c>
      <c r="I33" s="248">
        <v>0</v>
      </c>
      <c r="J33" s="248">
        <v>0</v>
      </c>
      <c r="K33" s="244">
        <f t="shared" si="8"/>
        <v>0</v>
      </c>
      <c r="L33" s="245" t="e">
        <f t="shared" si="9"/>
        <v>#DIV/0!</v>
      </c>
      <c r="M33" s="248">
        <v>0</v>
      </c>
      <c r="N33" s="248">
        <v>0</v>
      </c>
      <c r="O33" s="244">
        <f t="shared" si="10"/>
        <v>0</v>
      </c>
      <c r="P33" s="245" t="e">
        <f t="shared" si="11"/>
        <v>#DIV/0!</v>
      </c>
      <c r="Q33" s="248">
        <v>0</v>
      </c>
      <c r="R33" s="248">
        <v>0</v>
      </c>
      <c r="S33" s="244">
        <f t="shared" si="6"/>
        <v>0</v>
      </c>
      <c r="T33" s="245" t="e">
        <f t="shared" si="7"/>
        <v>#DIV/0!</v>
      </c>
      <c r="U33" s="174"/>
    </row>
    <row r="34" spans="1:21" s="177" customFormat="1" ht="14.4">
      <c r="A34" s="175"/>
      <c r="B34" s="248" t="s">
        <v>477</v>
      </c>
      <c r="C34" s="248" t="s">
        <v>296</v>
      </c>
      <c r="D34" s="248" t="s">
        <v>297</v>
      </c>
      <c r="E34" s="248">
        <v>3000</v>
      </c>
      <c r="F34" s="248">
        <v>3000</v>
      </c>
      <c r="G34" s="244">
        <f t="shared" si="12"/>
        <v>0</v>
      </c>
      <c r="H34" s="245">
        <f t="shared" si="13"/>
        <v>0</v>
      </c>
      <c r="I34" s="248">
        <v>0</v>
      </c>
      <c r="J34" s="248">
        <v>0</v>
      </c>
      <c r="K34" s="244">
        <f t="shared" si="8"/>
        <v>0</v>
      </c>
      <c r="L34" s="245" t="e">
        <f t="shared" si="9"/>
        <v>#DIV/0!</v>
      </c>
      <c r="M34" s="248">
        <v>0</v>
      </c>
      <c r="N34" s="248">
        <v>0</v>
      </c>
      <c r="O34" s="244">
        <f t="shared" si="10"/>
        <v>0</v>
      </c>
      <c r="P34" s="245" t="e">
        <f t="shared" si="11"/>
        <v>#DIV/0!</v>
      </c>
      <c r="Q34" s="248">
        <v>0</v>
      </c>
      <c r="R34" s="248">
        <v>0</v>
      </c>
      <c r="S34" s="244">
        <f t="shared" si="6"/>
        <v>0</v>
      </c>
      <c r="T34" s="245" t="e">
        <f t="shared" si="7"/>
        <v>#DIV/0!</v>
      </c>
      <c r="U34" s="174"/>
    </row>
    <row r="35" spans="1:21" s="177" customFormat="1" ht="14.4">
      <c r="A35" s="175"/>
      <c r="B35" s="248" t="s">
        <v>477</v>
      </c>
      <c r="C35" s="248" t="s">
        <v>299</v>
      </c>
      <c r="D35" s="248" t="s">
        <v>300</v>
      </c>
      <c r="E35" s="248">
        <v>90300</v>
      </c>
      <c r="F35" s="248">
        <v>90300</v>
      </c>
      <c r="G35" s="244">
        <f t="shared" si="12"/>
        <v>0</v>
      </c>
      <c r="H35" s="245">
        <f t="shared" si="13"/>
        <v>0</v>
      </c>
      <c r="I35" s="248">
        <v>9862.2999999999993</v>
      </c>
      <c r="J35" s="248">
        <v>9862.2999999999993</v>
      </c>
      <c r="K35" s="244">
        <f t="shared" si="8"/>
        <v>0</v>
      </c>
      <c r="L35" s="245">
        <f t="shared" si="9"/>
        <v>0</v>
      </c>
      <c r="M35" s="248">
        <v>0</v>
      </c>
      <c r="N35" s="248">
        <v>0</v>
      </c>
      <c r="O35" s="244">
        <f t="shared" si="10"/>
        <v>0</v>
      </c>
      <c r="P35" s="245" t="e">
        <f t="shared" si="11"/>
        <v>#DIV/0!</v>
      </c>
      <c r="Q35" s="248">
        <v>0</v>
      </c>
      <c r="R35" s="248">
        <v>0</v>
      </c>
      <c r="S35" s="244">
        <f t="shared" si="6"/>
        <v>0</v>
      </c>
      <c r="T35" s="245" t="e">
        <f t="shared" si="7"/>
        <v>#DIV/0!</v>
      </c>
      <c r="U35" s="174"/>
    </row>
    <row r="36" spans="1:21" s="177" customFormat="1" ht="14.4">
      <c r="A36" s="175"/>
      <c r="B36" s="248" t="s">
        <v>475</v>
      </c>
      <c r="C36" s="248" t="s">
        <v>301</v>
      </c>
      <c r="D36" s="248" t="s">
        <v>302</v>
      </c>
      <c r="E36" s="248">
        <v>10546</v>
      </c>
      <c r="F36" s="248">
        <v>10546</v>
      </c>
      <c r="G36" s="244">
        <f t="shared" si="12"/>
        <v>0</v>
      </c>
      <c r="H36" s="245">
        <f t="shared" si="13"/>
        <v>0</v>
      </c>
      <c r="I36" s="248">
        <v>2961.96</v>
      </c>
      <c r="J36" s="248">
        <v>2961.96</v>
      </c>
      <c r="K36" s="244">
        <f t="shared" si="8"/>
        <v>0</v>
      </c>
      <c r="L36" s="245">
        <f t="shared" si="9"/>
        <v>0</v>
      </c>
      <c r="M36" s="248">
        <v>0</v>
      </c>
      <c r="N36" s="248">
        <v>0</v>
      </c>
      <c r="O36" s="244">
        <f t="shared" si="10"/>
        <v>0</v>
      </c>
      <c r="P36" s="245" t="e">
        <f t="shared" si="11"/>
        <v>#DIV/0!</v>
      </c>
      <c r="Q36" s="248">
        <v>-8.3000000000000007</v>
      </c>
      <c r="R36" s="248">
        <v>-8.3000000000000007</v>
      </c>
      <c r="S36" s="244">
        <f t="shared" si="6"/>
        <v>0</v>
      </c>
      <c r="T36" s="245">
        <f t="shared" si="7"/>
        <v>0</v>
      </c>
      <c r="U36" s="174"/>
    </row>
    <row r="37" spans="1:21" s="177" customFormat="1" ht="14.4">
      <c r="A37" s="175"/>
      <c r="B37" s="248" t="s">
        <v>471</v>
      </c>
      <c r="C37" s="248" t="s">
        <v>306</v>
      </c>
      <c r="D37" s="248" t="s">
        <v>307</v>
      </c>
      <c r="E37" s="248">
        <v>2432</v>
      </c>
      <c r="F37" s="248">
        <v>2432</v>
      </c>
      <c r="G37" s="244">
        <f t="shared" si="12"/>
        <v>0</v>
      </c>
      <c r="H37" s="245">
        <f t="shared" si="13"/>
        <v>0</v>
      </c>
      <c r="I37" s="248">
        <v>0</v>
      </c>
      <c r="J37" s="248">
        <v>0</v>
      </c>
      <c r="K37" s="244">
        <f t="shared" si="8"/>
        <v>0</v>
      </c>
      <c r="L37" s="245" t="e">
        <f t="shared" si="9"/>
        <v>#DIV/0!</v>
      </c>
      <c r="M37" s="248">
        <v>0</v>
      </c>
      <c r="N37" s="248">
        <v>0</v>
      </c>
      <c r="O37" s="244">
        <f t="shared" si="10"/>
        <v>0</v>
      </c>
      <c r="P37" s="245" t="e">
        <f t="shared" si="11"/>
        <v>#DIV/0!</v>
      </c>
      <c r="Q37" s="248">
        <v>0</v>
      </c>
      <c r="R37" s="248">
        <v>0</v>
      </c>
      <c r="S37" s="244">
        <f t="shared" si="6"/>
        <v>0</v>
      </c>
      <c r="T37" s="245" t="e">
        <f t="shared" si="7"/>
        <v>#DIV/0!</v>
      </c>
      <c r="U37" s="174"/>
    </row>
    <row r="38" spans="1:21" s="177" customFormat="1" ht="14.4">
      <c r="A38" s="175"/>
      <c r="B38" s="248" t="s">
        <v>471</v>
      </c>
      <c r="C38" s="248" t="s">
        <v>306</v>
      </c>
      <c r="D38" s="248" t="s">
        <v>307</v>
      </c>
      <c r="E38" s="248">
        <v>2432</v>
      </c>
      <c r="F38" s="248">
        <v>2432</v>
      </c>
      <c r="G38" s="244">
        <f t="shared" si="12"/>
        <v>0</v>
      </c>
      <c r="H38" s="245">
        <f t="shared" si="13"/>
        <v>0</v>
      </c>
      <c r="I38" s="248">
        <v>0</v>
      </c>
      <c r="J38" s="248">
        <v>0</v>
      </c>
      <c r="K38" s="244">
        <f t="shared" si="8"/>
        <v>0</v>
      </c>
      <c r="L38" s="245" t="e">
        <f t="shared" si="9"/>
        <v>#DIV/0!</v>
      </c>
      <c r="M38" s="248">
        <v>0</v>
      </c>
      <c r="N38" s="248">
        <v>0</v>
      </c>
      <c r="O38" s="244">
        <f t="shared" si="10"/>
        <v>0</v>
      </c>
      <c r="P38" s="245" t="e">
        <f t="shared" si="11"/>
        <v>#DIV/0!</v>
      </c>
      <c r="Q38" s="248">
        <v>0</v>
      </c>
      <c r="R38" s="248">
        <v>0</v>
      </c>
      <c r="S38" s="244">
        <f t="shared" si="6"/>
        <v>0</v>
      </c>
      <c r="T38" s="245" t="e">
        <f t="shared" si="7"/>
        <v>#DIV/0!</v>
      </c>
      <c r="U38" s="174"/>
    </row>
    <row r="39" spans="1:21" s="177" customFormat="1" ht="14.4">
      <c r="A39" s="175"/>
      <c r="B39" s="248" t="s">
        <v>479</v>
      </c>
      <c r="C39" s="248" t="s">
        <v>308</v>
      </c>
      <c r="D39" s="248" t="s">
        <v>309</v>
      </c>
      <c r="E39" s="248">
        <v>12237</v>
      </c>
      <c r="F39" s="248">
        <v>12237</v>
      </c>
      <c r="G39" s="244">
        <f t="shared" si="12"/>
        <v>0</v>
      </c>
      <c r="H39" s="245">
        <f t="shared" si="13"/>
        <v>0</v>
      </c>
      <c r="I39" s="248">
        <v>7915.86</v>
      </c>
      <c r="J39" s="248">
        <v>7915.86</v>
      </c>
      <c r="K39" s="244">
        <f t="shared" si="8"/>
        <v>0</v>
      </c>
      <c r="L39" s="245">
        <f t="shared" si="9"/>
        <v>0</v>
      </c>
      <c r="M39" s="248">
        <v>0</v>
      </c>
      <c r="N39" s="248">
        <v>0</v>
      </c>
      <c r="O39" s="244">
        <f t="shared" si="10"/>
        <v>0</v>
      </c>
      <c r="P39" s="245" t="e">
        <f t="shared" si="11"/>
        <v>#DIV/0!</v>
      </c>
      <c r="Q39" s="248">
        <v>0</v>
      </c>
      <c r="R39" s="248">
        <v>0</v>
      </c>
      <c r="S39" s="244">
        <f t="shared" si="6"/>
        <v>0</v>
      </c>
      <c r="T39" s="245" t="e">
        <f t="shared" si="7"/>
        <v>#DIV/0!</v>
      </c>
      <c r="U39" s="174"/>
    </row>
    <row r="40" spans="1:21" s="177" customFormat="1" ht="14.4">
      <c r="A40" s="175"/>
      <c r="B40" s="248" t="s">
        <v>476</v>
      </c>
      <c r="C40" s="248" t="s">
        <v>314</v>
      </c>
      <c r="D40" s="248" t="s">
        <v>315</v>
      </c>
      <c r="E40" s="248">
        <v>17364</v>
      </c>
      <c r="F40" s="248">
        <v>17364</v>
      </c>
      <c r="G40" s="244">
        <f t="shared" si="12"/>
        <v>0</v>
      </c>
      <c r="H40" s="245">
        <f t="shared" si="13"/>
        <v>0</v>
      </c>
      <c r="I40" s="248">
        <v>2197.86</v>
      </c>
      <c r="J40" s="248">
        <v>2197.86</v>
      </c>
      <c r="K40" s="244">
        <f t="shared" si="8"/>
        <v>0</v>
      </c>
      <c r="L40" s="245">
        <f t="shared" si="9"/>
        <v>0</v>
      </c>
      <c r="M40" s="248">
        <v>0</v>
      </c>
      <c r="N40" s="248">
        <v>0</v>
      </c>
      <c r="O40" s="244">
        <f t="shared" si="10"/>
        <v>0</v>
      </c>
      <c r="P40" s="245" t="e">
        <f t="shared" si="11"/>
        <v>#DIV/0!</v>
      </c>
      <c r="Q40" s="248">
        <v>22.35</v>
      </c>
      <c r="R40" s="248">
        <v>22.35</v>
      </c>
      <c r="S40" s="244">
        <f t="shared" si="6"/>
        <v>0</v>
      </c>
      <c r="T40" s="245">
        <f t="shared" si="7"/>
        <v>0</v>
      </c>
      <c r="U40" s="174"/>
    </row>
    <row r="41" spans="1:21" s="177" customFormat="1" ht="14.4">
      <c r="A41" s="175"/>
      <c r="B41" s="248" t="s">
        <v>477</v>
      </c>
      <c r="C41" s="248" t="s">
        <v>317</v>
      </c>
      <c r="D41" s="248" t="s">
        <v>318</v>
      </c>
      <c r="E41" s="248">
        <v>32700</v>
      </c>
      <c r="F41" s="248">
        <v>32700</v>
      </c>
      <c r="G41" s="244">
        <f t="shared" si="12"/>
        <v>0</v>
      </c>
      <c r="H41" s="245">
        <f t="shared" si="13"/>
        <v>0</v>
      </c>
      <c r="I41" s="248">
        <v>0</v>
      </c>
      <c r="J41" s="248">
        <v>0</v>
      </c>
      <c r="K41" s="244">
        <f t="shared" si="8"/>
        <v>0</v>
      </c>
      <c r="L41" s="245" t="e">
        <f t="shared" si="9"/>
        <v>#DIV/0!</v>
      </c>
      <c r="M41" s="248">
        <v>0</v>
      </c>
      <c r="N41" s="248">
        <v>0</v>
      </c>
      <c r="O41" s="244">
        <f t="shared" si="10"/>
        <v>0</v>
      </c>
      <c r="P41" s="245" t="e">
        <f t="shared" si="11"/>
        <v>#DIV/0!</v>
      </c>
      <c r="Q41" s="248">
        <v>0</v>
      </c>
      <c r="R41" s="248">
        <v>0</v>
      </c>
      <c r="S41" s="244">
        <f t="shared" si="6"/>
        <v>0</v>
      </c>
      <c r="T41" s="245" t="e">
        <f t="shared" si="7"/>
        <v>#DIV/0!</v>
      </c>
      <c r="U41" s="174"/>
    </row>
    <row r="42" spans="1:21" s="177" customFormat="1" ht="14.4">
      <c r="A42" s="175"/>
      <c r="B42" s="248" t="s">
        <v>477</v>
      </c>
      <c r="C42" s="248" t="s">
        <v>317</v>
      </c>
      <c r="D42" s="248" t="s">
        <v>318</v>
      </c>
      <c r="E42" s="248">
        <v>23700</v>
      </c>
      <c r="F42" s="248">
        <v>23700</v>
      </c>
      <c r="G42" s="244">
        <f t="shared" si="12"/>
        <v>0</v>
      </c>
      <c r="H42" s="245">
        <f t="shared" si="13"/>
        <v>0</v>
      </c>
      <c r="I42" s="248">
        <v>0</v>
      </c>
      <c r="J42" s="248">
        <v>0</v>
      </c>
      <c r="K42" s="244">
        <f t="shared" si="8"/>
        <v>0</v>
      </c>
      <c r="L42" s="245" t="e">
        <f t="shared" si="9"/>
        <v>#DIV/0!</v>
      </c>
      <c r="M42" s="248">
        <v>0</v>
      </c>
      <c r="N42" s="248">
        <v>0</v>
      </c>
      <c r="O42" s="244">
        <f t="shared" si="10"/>
        <v>0</v>
      </c>
      <c r="P42" s="245" t="e">
        <f t="shared" si="11"/>
        <v>#DIV/0!</v>
      </c>
      <c r="Q42" s="248">
        <v>0</v>
      </c>
      <c r="R42" s="248">
        <v>0</v>
      </c>
      <c r="S42" s="244">
        <f t="shared" si="6"/>
        <v>0</v>
      </c>
      <c r="T42" s="245" t="e">
        <f t="shared" si="7"/>
        <v>#DIV/0!</v>
      </c>
      <c r="U42" s="174"/>
    </row>
    <row r="43" spans="1:21" s="177" customFormat="1" ht="14.4">
      <c r="A43" s="175"/>
      <c r="B43" s="248" t="s">
        <v>477</v>
      </c>
      <c r="C43" s="248" t="s">
        <v>319</v>
      </c>
      <c r="D43" s="248" t="s">
        <v>320</v>
      </c>
      <c r="E43" s="248">
        <v>2700</v>
      </c>
      <c r="F43" s="248">
        <v>2700</v>
      </c>
      <c r="G43" s="244">
        <f t="shared" si="12"/>
        <v>0</v>
      </c>
      <c r="H43" s="245">
        <f t="shared" si="13"/>
        <v>0</v>
      </c>
      <c r="I43" s="248">
        <v>0</v>
      </c>
      <c r="J43" s="248">
        <v>0</v>
      </c>
      <c r="K43" s="244">
        <f t="shared" si="8"/>
        <v>0</v>
      </c>
      <c r="L43" s="245" t="e">
        <f t="shared" si="9"/>
        <v>#DIV/0!</v>
      </c>
      <c r="M43" s="248">
        <v>0</v>
      </c>
      <c r="N43" s="248">
        <v>0</v>
      </c>
      <c r="O43" s="244">
        <f t="shared" si="10"/>
        <v>0</v>
      </c>
      <c r="P43" s="245" t="e">
        <f t="shared" si="11"/>
        <v>#DIV/0!</v>
      </c>
      <c r="Q43" s="248">
        <v>0</v>
      </c>
      <c r="R43" s="248">
        <v>0</v>
      </c>
      <c r="S43" s="244">
        <f t="shared" si="6"/>
        <v>0</v>
      </c>
      <c r="T43" s="245" t="e">
        <f t="shared" si="7"/>
        <v>#DIV/0!</v>
      </c>
      <c r="U43" s="174"/>
    </row>
    <row r="44" spans="1:21" s="177" customFormat="1" ht="14.4">
      <c r="A44" s="175"/>
      <c r="B44" s="248" t="s">
        <v>476</v>
      </c>
      <c r="C44" s="248" t="s">
        <v>322</v>
      </c>
      <c r="D44" s="248" t="s">
        <v>323</v>
      </c>
      <c r="E44" s="248">
        <v>76943</v>
      </c>
      <c r="F44" s="248">
        <v>76943</v>
      </c>
      <c r="G44" s="244">
        <f t="shared" si="12"/>
        <v>0</v>
      </c>
      <c r="H44" s="245">
        <f t="shared" si="13"/>
        <v>0</v>
      </c>
      <c r="I44" s="248">
        <v>5187.8100000000004</v>
      </c>
      <c r="J44" s="248">
        <v>5187.8100000000004</v>
      </c>
      <c r="K44" s="244">
        <f t="shared" si="8"/>
        <v>0</v>
      </c>
      <c r="L44" s="245">
        <f t="shared" si="9"/>
        <v>0</v>
      </c>
      <c r="M44" s="248">
        <v>0</v>
      </c>
      <c r="N44" s="248">
        <v>0</v>
      </c>
      <c r="O44" s="244">
        <f t="shared" si="10"/>
        <v>0</v>
      </c>
      <c r="P44" s="245" t="e">
        <f t="shared" si="11"/>
        <v>#DIV/0!</v>
      </c>
      <c r="Q44" s="248">
        <v>52.75</v>
      </c>
      <c r="R44" s="248">
        <v>52.75</v>
      </c>
      <c r="S44" s="244">
        <f t="shared" si="6"/>
        <v>0</v>
      </c>
      <c r="T44" s="245">
        <f t="shared" si="7"/>
        <v>0</v>
      </c>
      <c r="U44" s="174"/>
    </row>
    <row r="45" spans="1:21" s="177" customFormat="1" ht="14.4">
      <c r="A45" s="175"/>
      <c r="B45" s="248" t="s">
        <v>477</v>
      </c>
      <c r="C45" s="248" t="s">
        <v>325</v>
      </c>
      <c r="D45" s="248" t="s">
        <v>480</v>
      </c>
      <c r="E45" s="248">
        <v>472.61799999999999</v>
      </c>
      <c r="F45" s="248">
        <v>472.61799999999999</v>
      </c>
      <c r="G45" s="244">
        <f t="shared" si="12"/>
        <v>0</v>
      </c>
      <c r="H45" s="245">
        <f t="shared" si="13"/>
        <v>0</v>
      </c>
      <c r="I45" s="248">
        <v>76.97</v>
      </c>
      <c r="J45" s="248">
        <v>76.97</v>
      </c>
      <c r="K45" s="244">
        <f t="shared" si="8"/>
        <v>0</v>
      </c>
      <c r="L45" s="245">
        <f t="shared" si="9"/>
        <v>0</v>
      </c>
      <c r="M45" s="248">
        <v>0</v>
      </c>
      <c r="N45" s="248">
        <v>0</v>
      </c>
      <c r="O45" s="244">
        <f t="shared" si="10"/>
        <v>0</v>
      </c>
      <c r="P45" s="245" t="e">
        <f t="shared" si="11"/>
        <v>#DIV/0!</v>
      </c>
      <c r="Q45" s="248">
        <v>0</v>
      </c>
      <c r="R45" s="248">
        <v>0</v>
      </c>
      <c r="S45" s="244">
        <f t="shared" si="6"/>
        <v>0</v>
      </c>
      <c r="T45" s="245" t="e">
        <f t="shared" si="7"/>
        <v>#DIV/0!</v>
      </c>
      <c r="U45" s="174"/>
    </row>
    <row r="46" spans="1:21" s="177" customFormat="1" ht="14.4">
      <c r="A46" s="175"/>
      <c r="B46" s="248" t="s">
        <v>471</v>
      </c>
      <c r="C46" s="248" t="s">
        <v>481</v>
      </c>
      <c r="D46" s="248" t="s">
        <v>482</v>
      </c>
      <c r="E46" s="248">
        <v>4852</v>
      </c>
      <c r="F46" s="248">
        <v>4852</v>
      </c>
      <c r="G46" s="244">
        <f t="shared" si="12"/>
        <v>0</v>
      </c>
      <c r="H46" s="245">
        <f t="shared" si="13"/>
        <v>0</v>
      </c>
      <c r="I46" s="248">
        <v>0</v>
      </c>
      <c r="J46" s="248">
        <v>0</v>
      </c>
      <c r="K46" s="244">
        <f t="shared" si="8"/>
        <v>0</v>
      </c>
      <c r="L46" s="245" t="e">
        <f t="shared" si="9"/>
        <v>#DIV/0!</v>
      </c>
      <c r="M46" s="248">
        <v>0</v>
      </c>
      <c r="N46" s="248">
        <v>0</v>
      </c>
      <c r="O46" s="244">
        <f t="shared" si="10"/>
        <v>0</v>
      </c>
      <c r="P46" s="245" t="e">
        <f t="shared" si="11"/>
        <v>#DIV/0!</v>
      </c>
      <c r="Q46" s="248">
        <v>0</v>
      </c>
      <c r="R46" s="248">
        <v>0</v>
      </c>
      <c r="S46" s="244">
        <f t="shared" si="6"/>
        <v>0</v>
      </c>
      <c r="T46" s="245" t="e">
        <f t="shared" si="7"/>
        <v>#DIV/0!</v>
      </c>
      <c r="U46" s="174"/>
    </row>
    <row r="47" spans="1:21" s="177" customFormat="1" ht="14.4">
      <c r="A47" s="175"/>
      <c r="B47" s="248" t="s">
        <v>477</v>
      </c>
      <c r="C47" s="248" t="s">
        <v>230</v>
      </c>
      <c r="D47" s="248" t="s">
        <v>231</v>
      </c>
      <c r="E47" s="248">
        <v>15191</v>
      </c>
      <c r="F47" s="248">
        <v>15191</v>
      </c>
      <c r="G47" s="244">
        <f t="shared" si="12"/>
        <v>0</v>
      </c>
      <c r="H47" s="245">
        <f t="shared" si="13"/>
        <v>0</v>
      </c>
      <c r="I47" s="248">
        <v>11864.17</v>
      </c>
      <c r="J47" s="248">
        <v>11864.17</v>
      </c>
      <c r="K47" s="244">
        <f t="shared" si="8"/>
        <v>0</v>
      </c>
      <c r="L47" s="245">
        <f t="shared" si="9"/>
        <v>0</v>
      </c>
      <c r="M47" s="248">
        <v>0</v>
      </c>
      <c r="N47" s="248">
        <v>0</v>
      </c>
      <c r="O47" s="244">
        <f t="shared" si="10"/>
        <v>0</v>
      </c>
      <c r="P47" s="245" t="e">
        <f t="shared" si="11"/>
        <v>#DIV/0!</v>
      </c>
      <c r="Q47" s="248">
        <v>0</v>
      </c>
      <c r="R47" s="248">
        <v>0</v>
      </c>
      <c r="S47" s="244">
        <f t="shared" si="6"/>
        <v>0</v>
      </c>
      <c r="T47" s="245" t="e">
        <f t="shared" si="7"/>
        <v>#DIV/0!</v>
      </c>
      <c r="U47" s="174"/>
    </row>
    <row r="48" spans="1:21" s="177" customFormat="1" ht="14.4">
      <c r="A48" s="175"/>
      <c r="B48" s="248" t="s">
        <v>475</v>
      </c>
      <c r="C48" s="248" t="s">
        <v>244</v>
      </c>
      <c r="D48" s="248" t="s">
        <v>245</v>
      </c>
      <c r="E48" s="248">
        <v>8300</v>
      </c>
      <c r="F48" s="248">
        <v>8300</v>
      </c>
      <c r="G48" s="244">
        <f t="shared" si="12"/>
        <v>0</v>
      </c>
      <c r="H48" s="245">
        <f t="shared" si="13"/>
        <v>0</v>
      </c>
      <c r="I48" s="248">
        <v>1948.62</v>
      </c>
      <c r="J48" s="248">
        <v>1948.62</v>
      </c>
      <c r="K48" s="244">
        <f t="shared" si="8"/>
        <v>0</v>
      </c>
      <c r="L48" s="245">
        <f t="shared" si="9"/>
        <v>0</v>
      </c>
      <c r="M48" s="248">
        <v>0</v>
      </c>
      <c r="N48" s="248">
        <v>0</v>
      </c>
      <c r="O48" s="244">
        <f t="shared" si="10"/>
        <v>0</v>
      </c>
      <c r="P48" s="245" t="e">
        <f t="shared" si="11"/>
        <v>#DIV/0!</v>
      </c>
      <c r="Q48" s="248">
        <v>1.06</v>
      </c>
      <c r="R48" s="248">
        <v>1.06</v>
      </c>
      <c r="S48" s="244">
        <f t="shared" si="6"/>
        <v>0</v>
      </c>
      <c r="T48" s="245">
        <f t="shared" si="7"/>
        <v>0</v>
      </c>
      <c r="U48" s="174"/>
    </row>
    <row r="49" spans="1:21" s="60" customFormat="1" ht="13.2">
      <c r="A49" s="144" t="s">
        <v>159</v>
      </c>
      <c r="B49" s="150"/>
      <c r="C49" s="150"/>
      <c r="D49" s="150"/>
      <c r="E49" s="152"/>
      <c r="F49" s="226"/>
      <c r="G49" s="134"/>
      <c r="H49" s="134"/>
      <c r="I49" s="138"/>
      <c r="J49" s="133"/>
      <c r="K49" s="134"/>
      <c r="L49" s="134"/>
      <c r="M49" s="139" t="e">
        <f t="shared" ref="M49" si="14">SUM(#REF!)</f>
        <v>#REF!</v>
      </c>
      <c r="N49" s="140" t="e">
        <f t="shared" ref="M49:N50" si="15">SUM(#REF!)</f>
        <v>#REF!</v>
      </c>
      <c r="O49" s="134"/>
      <c r="P49" s="134"/>
      <c r="Q49" s="138"/>
      <c r="R49" s="133"/>
      <c r="S49" s="134"/>
      <c r="T49" s="134"/>
      <c r="U49" s="133"/>
    </row>
    <row r="50" spans="1:21" ht="12">
      <c r="C50" s="97"/>
      <c r="D50" s="96"/>
      <c r="E50" s="152"/>
      <c r="F50" s="226"/>
      <c r="G50" s="129"/>
      <c r="H50" s="129"/>
      <c r="I50" s="138"/>
      <c r="J50" s="129"/>
      <c r="K50" s="129"/>
      <c r="L50" s="129"/>
      <c r="M50" s="139" t="e">
        <f t="shared" si="15"/>
        <v>#REF!</v>
      </c>
      <c r="N50" s="140" t="e">
        <f t="shared" si="15"/>
        <v>#REF!</v>
      </c>
      <c r="O50" s="129"/>
      <c r="P50" s="129"/>
      <c r="Q50" s="138"/>
      <c r="R50" s="129"/>
      <c r="S50" s="129"/>
      <c r="T50" s="129"/>
      <c r="U50" s="48"/>
    </row>
    <row r="51" spans="1:21" s="53" customFormat="1" ht="12">
      <c r="A51" s="47"/>
      <c r="B51" s="47"/>
      <c r="C51" s="97"/>
      <c r="D51" s="96"/>
      <c r="E51" s="176">
        <f>SUM(E2:E50)</f>
        <v>686916.61800000002</v>
      </c>
      <c r="F51" s="227">
        <f>SUM(F2:F50)</f>
        <v>686916.61800000002</v>
      </c>
      <c r="G51" s="140">
        <f>SUM(G2:G50)</f>
        <v>0</v>
      </c>
      <c r="H51" s="245">
        <f>ROUND(G51/E51,10)</f>
        <v>0</v>
      </c>
      <c r="I51" s="139">
        <f>SUM(I2:I50)</f>
        <v>92481.609999999986</v>
      </c>
      <c r="J51" s="140">
        <f t="shared" ref="J51:U51" si="16">SUM(J2:J50)</f>
        <v>92481.609999999986</v>
      </c>
      <c r="K51" s="140">
        <f t="shared" si="16"/>
        <v>0</v>
      </c>
      <c r="L51" s="231">
        <f>ROUND(K51/I51,10)</f>
        <v>0</v>
      </c>
      <c r="M51" s="139" t="e">
        <f t="shared" si="16"/>
        <v>#REF!</v>
      </c>
      <c r="N51" s="140" t="e">
        <f t="shared" si="16"/>
        <v>#REF!</v>
      </c>
      <c r="O51" s="140">
        <f t="shared" si="16"/>
        <v>0</v>
      </c>
      <c r="P51" s="231" t="e">
        <f>ROUND(O51/M51,10)</f>
        <v>#REF!</v>
      </c>
      <c r="Q51" s="139">
        <f>SUM(Q2:Q50)</f>
        <v>-77.080000000000013</v>
      </c>
      <c r="R51" s="140">
        <f t="shared" si="16"/>
        <v>-77.080000000000013</v>
      </c>
      <c r="S51" s="140">
        <f t="shared" ref="S51" si="17">SUM(S2:S50)</f>
        <v>0</v>
      </c>
      <c r="T51" s="231">
        <f>ROUND(S51/Q51,10)</f>
        <v>0</v>
      </c>
      <c r="U51" s="140">
        <f t="shared" si="16"/>
        <v>0</v>
      </c>
    </row>
    <row r="52" spans="1:21">
      <c r="C52" s="97"/>
      <c r="D52" s="96"/>
      <c r="E52" s="96"/>
      <c r="F52" s="228"/>
      <c r="G52" s="135"/>
      <c r="H52" s="135"/>
      <c r="I52" s="54"/>
      <c r="M52" s="54"/>
      <c r="N52" s="54"/>
      <c r="O52" s="54"/>
      <c r="P52" s="54"/>
      <c r="Q52" s="54"/>
      <c r="R52" s="54"/>
      <c r="S52" s="54"/>
      <c r="T52" s="54"/>
      <c r="U52" s="54"/>
    </row>
    <row r="53" spans="1:21">
      <c r="C53" s="97"/>
      <c r="D53" s="96"/>
      <c r="E53" s="96"/>
      <c r="F53" s="228"/>
      <c r="G53" s="135"/>
      <c r="H53" s="135"/>
      <c r="I53" s="54"/>
      <c r="M53" s="54"/>
      <c r="N53" s="54"/>
      <c r="O53" s="54"/>
      <c r="P53" s="54"/>
      <c r="Q53" s="54"/>
      <c r="R53" s="54"/>
      <c r="S53" s="54"/>
      <c r="T53" s="54"/>
      <c r="U53" s="54"/>
    </row>
    <row r="55" spans="1:21">
      <c r="A55" s="56"/>
      <c r="C55" s="57"/>
      <c r="Q55" s="54"/>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7"/>
  <sheetViews>
    <sheetView zoomScaleNormal="100" workbookViewId="0">
      <selection activeCell="C11" sqref="C11"/>
    </sheetView>
  </sheetViews>
  <sheetFormatPr defaultColWidth="8.77734375" defaultRowHeight="10.199999999999999"/>
  <cols>
    <col min="1" max="1" width="19.21875" style="46" customWidth="1"/>
    <col min="2" max="2" width="16" style="46" customWidth="1"/>
    <col min="3" max="3" width="53.77734375" style="46" bestFit="1" customWidth="1"/>
    <col min="4" max="4" width="16.77734375" style="46" bestFit="1" customWidth="1"/>
    <col min="5" max="5" width="16.77734375" style="224" bestFit="1" customWidth="1"/>
    <col min="6" max="7" width="15.21875" style="46" customWidth="1"/>
    <col min="8" max="8" width="51.77734375" style="46" bestFit="1" customWidth="1"/>
    <col min="9" max="9" width="1.21875" style="46" customWidth="1"/>
    <col min="10" max="16384" width="8.77734375" style="46"/>
  </cols>
  <sheetData>
    <row r="1" spans="1:8" s="44" customFormat="1" ht="25.5" customHeight="1">
      <c r="A1" s="1" t="s">
        <v>167</v>
      </c>
      <c r="B1" s="1" t="s">
        <v>180</v>
      </c>
      <c r="C1" s="1" t="s">
        <v>148</v>
      </c>
      <c r="D1" s="2" t="s">
        <v>174</v>
      </c>
      <c r="E1" s="217" t="s">
        <v>175</v>
      </c>
      <c r="F1" s="2" t="s">
        <v>114</v>
      </c>
      <c r="G1" s="132" t="s">
        <v>173</v>
      </c>
      <c r="H1" s="49" t="s">
        <v>158</v>
      </c>
    </row>
    <row r="2" spans="1:8" s="44" customFormat="1" ht="25.5" customHeight="1">
      <c r="A2" s="1" t="s">
        <v>101</v>
      </c>
      <c r="B2" s="248" t="s">
        <v>451</v>
      </c>
      <c r="C2" s="248" t="s">
        <v>452</v>
      </c>
      <c r="D2" s="248">
        <v>274.22000000000003</v>
      </c>
      <c r="E2" s="248">
        <v>274.22000000000003</v>
      </c>
      <c r="F2" s="170">
        <f>D2-E2</f>
        <v>0</v>
      </c>
      <c r="G2" s="232">
        <f>ROUND(F2/D2,10)</f>
        <v>0</v>
      </c>
      <c r="H2" s="49"/>
    </row>
    <row r="3" spans="1:8" s="44" customFormat="1" ht="11.25" customHeight="1">
      <c r="D3" s="50"/>
      <c r="E3" s="223"/>
      <c r="F3" s="50"/>
      <c r="G3" s="50"/>
    </row>
    <row r="4" spans="1:8" s="44" customFormat="1" ht="19.5" customHeight="1" thickBot="1">
      <c r="C4" s="3" t="s">
        <v>166</v>
      </c>
      <c r="D4" s="4">
        <f>SUM(D2:D3)</f>
        <v>274.22000000000003</v>
      </c>
      <c r="E4" s="219">
        <f>SUM(E2:E3)</f>
        <v>274.22000000000003</v>
      </c>
      <c r="F4" s="4">
        <f>SUM(F2:F3)</f>
        <v>0</v>
      </c>
      <c r="G4" s="233">
        <f>ROUND(F4/D4,10)</f>
        <v>0</v>
      </c>
    </row>
    <row r="5" spans="1:8" s="44" customFormat="1" ht="13.8" thickTop="1">
      <c r="E5" s="221"/>
    </row>
    <row r="6" spans="1:8" s="44" customFormat="1" ht="13.8" thickBot="1">
      <c r="E6" s="221"/>
    </row>
    <row r="7" spans="1:8" s="44" customFormat="1" ht="13.8" thickBot="1">
      <c r="A7" s="1" t="s">
        <v>181</v>
      </c>
      <c r="B7" s="1"/>
      <c r="D7" s="51"/>
      <c r="E7" s="22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77"/>
  <sheetViews>
    <sheetView zoomScale="70" zoomScaleNormal="70" workbookViewId="0">
      <pane xSplit="2" ySplit="1" topLeftCell="C2" activePane="bottomRight" state="frozen"/>
      <selection pane="topRight" activeCell="C1" sqref="C1"/>
      <selection pane="bottomLeft" activeCell="A2" sqref="A2"/>
      <selection pane="bottomRight" activeCell="H16" sqref="H16"/>
    </sheetView>
  </sheetViews>
  <sheetFormatPr defaultColWidth="8.77734375" defaultRowHeight="13.2"/>
  <cols>
    <col min="1" max="1" width="14.44140625" style="44" customWidth="1"/>
    <col min="2" max="2" width="32.21875" style="44" bestFit="1" customWidth="1"/>
    <col min="3" max="3" width="14" style="221" bestFit="1" customWidth="1"/>
    <col min="4" max="4" width="12.77734375" style="159" bestFit="1" customWidth="1"/>
    <col min="5" max="5" width="12.5546875" style="159" bestFit="1" customWidth="1"/>
    <col min="6" max="7" width="17.77734375" style="44" bestFit="1" customWidth="1"/>
    <col min="8" max="8" width="14.21875" style="44" bestFit="1" customWidth="1"/>
    <col min="9" max="9" width="14.21875" style="44" customWidth="1"/>
    <col min="10" max="10" width="17.77734375" style="44" customWidth="1"/>
    <col min="11" max="11" width="17.77734375" style="44" bestFit="1" customWidth="1"/>
    <col min="12" max="12" width="19.77734375" style="44" bestFit="1" customWidth="1"/>
    <col min="13" max="14" width="17.77734375" style="44" bestFit="1" customWidth="1"/>
    <col min="15" max="15" width="13.44140625" style="44" bestFit="1" customWidth="1"/>
    <col min="16" max="21" width="14.77734375" style="44" customWidth="1"/>
    <col min="22" max="22" width="33.5546875" style="44" customWidth="1"/>
    <col min="23" max="16384" width="8.77734375" style="44"/>
  </cols>
  <sheetData>
    <row r="1" spans="1:22" ht="66.599999999999994" thickBot="1">
      <c r="A1" s="1" t="s">
        <v>169</v>
      </c>
      <c r="B1" s="1" t="s">
        <v>148</v>
      </c>
      <c r="C1" s="217" t="s">
        <v>182</v>
      </c>
      <c r="D1" s="2" t="s">
        <v>183</v>
      </c>
      <c r="E1" s="2" t="s">
        <v>184</v>
      </c>
      <c r="F1" s="161" t="s">
        <v>185</v>
      </c>
      <c r="G1" s="167" t="s">
        <v>186</v>
      </c>
      <c r="H1" s="6" t="s">
        <v>187</v>
      </c>
      <c r="I1" s="2" t="s">
        <v>188</v>
      </c>
      <c r="J1" s="162" t="s">
        <v>189</v>
      </c>
      <c r="K1" s="162" t="s">
        <v>190</v>
      </c>
      <c r="L1" s="165" t="s">
        <v>191</v>
      </c>
      <c r="M1" s="167" t="s">
        <v>192</v>
      </c>
      <c r="N1" s="167" t="s">
        <v>193</v>
      </c>
      <c r="O1" s="167" t="s">
        <v>194</v>
      </c>
      <c r="P1" s="6" t="s">
        <v>195</v>
      </c>
      <c r="Q1" s="2" t="s">
        <v>188</v>
      </c>
      <c r="R1" s="6" t="s">
        <v>196</v>
      </c>
      <c r="S1" s="2" t="s">
        <v>188</v>
      </c>
      <c r="T1" s="6" t="s">
        <v>197</v>
      </c>
      <c r="U1" s="2" t="s">
        <v>188</v>
      </c>
      <c r="V1" s="2" t="s">
        <v>165</v>
      </c>
    </row>
    <row r="2" spans="1:22" ht="14.4">
      <c r="A2" s="248" t="s">
        <v>299</v>
      </c>
      <c r="B2" s="248" t="s">
        <v>300</v>
      </c>
      <c r="C2" s="248">
        <v>90300</v>
      </c>
      <c r="D2" s="246">
        <v>1</v>
      </c>
      <c r="E2" s="248" t="s">
        <v>477</v>
      </c>
      <c r="F2" s="248">
        <v>0</v>
      </c>
      <c r="G2" s="248">
        <v>0</v>
      </c>
      <c r="H2" s="178">
        <f t="shared" ref="H2:H17" si="0">F2-G2</f>
        <v>0</v>
      </c>
      <c r="I2" s="236" t="e">
        <f>ROUND(H2/F2,10)</f>
        <v>#DIV/0!</v>
      </c>
      <c r="J2" s="248">
        <v>0</v>
      </c>
      <c r="K2" s="248">
        <v>0</v>
      </c>
      <c r="L2" s="248">
        <v>0</v>
      </c>
      <c r="M2" s="248">
        <v>0</v>
      </c>
      <c r="N2" s="248">
        <v>0</v>
      </c>
      <c r="O2" s="248">
        <v>0</v>
      </c>
      <c r="P2" s="170">
        <f t="shared" ref="P2" si="1">J2-N2</f>
        <v>0</v>
      </c>
      <c r="Q2" s="234" t="e">
        <f>ROUND(P2/J2,10)</f>
        <v>#DIV/0!</v>
      </c>
      <c r="R2" s="170">
        <f>K2-M2</f>
        <v>0</v>
      </c>
      <c r="S2" s="234" t="e">
        <f>ROUND(R2/K2,10)</f>
        <v>#DIV/0!</v>
      </c>
      <c r="T2" s="170">
        <f>L2-O2</f>
        <v>0</v>
      </c>
      <c r="U2" s="234" t="e">
        <f>ROUND(T2/L2,10)</f>
        <v>#DIV/0!</v>
      </c>
      <c r="V2" s="2"/>
    </row>
    <row r="3" spans="1:22" ht="14.4">
      <c r="A3" s="248" t="s">
        <v>317</v>
      </c>
      <c r="B3" s="248" t="s">
        <v>318</v>
      </c>
      <c r="C3" s="248">
        <v>23700</v>
      </c>
      <c r="D3" s="246">
        <v>43263</v>
      </c>
      <c r="E3" s="248" t="s">
        <v>477</v>
      </c>
      <c r="F3" s="248">
        <v>193.39</v>
      </c>
      <c r="G3" s="248">
        <v>193.39</v>
      </c>
      <c r="H3" s="178">
        <f t="shared" si="0"/>
        <v>0</v>
      </c>
      <c r="I3" s="236">
        <f t="shared" ref="I3:I51" si="2">ROUND(H3/F3,10)</f>
        <v>0</v>
      </c>
      <c r="J3" s="248">
        <v>193.39</v>
      </c>
      <c r="K3" s="248">
        <v>193.39</v>
      </c>
      <c r="L3" s="248">
        <v>0</v>
      </c>
      <c r="M3" s="248">
        <v>193.39</v>
      </c>
      <c r="N3" s="248">
        <v>193.39</v>
      </c>
      <c r="O3" s="248">
        <v>0</v>
      </c>
      <c r="P3" s="170">
        <f t="shared" ref="P3:P49" si="3">J3-N3</f>
        <v>0</v>
      </c>
      <c r="Q3" s="234">
        <f t="shared" ref="Q3:Q49" si="4">ROUND(P3/J3,10)</f>
        <v>0</v>
      </c>
      <c r="R3" s="170">
        <f t="shared" ref="R3:R49" si="5">K3-M3</f>
        <v>0</v>
      </c>
      <c r="S3" s="234">
        <f t="shared" ref="S3:S49" si="6">ROUND(R3/K3,10)</f>
        <v>0</v>
      </c>
      <c r="T3" s="170">
        <f t="shared" ref="T3:T49" si="7">L3-O3</f>
        <v>0</v>
      </c>
      <c r="U3" s="234" t="e">
        <f t="shared" ref="U3:U49" si="8">ROUND(T3/L3,10)</f>
        <v>#DIV/0!</v>
      </c>
      <c r="V3" s="2"/>
    </row>
    <row r="4" spans="1:22" ht="14.4">
      <c r="A4" s="248" t="s">
        <v>317</v>
      </c>
      <c r="B4" s="248" t="s">
        <v>318</v>
      </c>
      <c r="C4" s="248">
        <v>32700</v>
      </c>
      <c r="D4" s="246">
        <v>43445</v>
      </c>
      <c r="E4" s="248" t="s">
        <v>477</v>
      </c>
      <c r="F4" s="248">
        <v>281.93</v>
      </c>
      <c r="G4" s="248">
        <v>281.93</v>
      </c>
      <c r="H4" s="178">
        <f t="shared" si="0"/>
        <v>0</v>
      </c>
      <c r="I4" s="236">
        <f t="shared" si="2"/>
        <v>0</v>
      </c>
      <c r="J4" s="248">
        <v>281.93</v>
      </c>
      <c r="K4" s="248">
        <v>281.93</v>
      </c>
      <c r="L4" s="248">
        <v>0</v>
      </c>
      <c r="M4" s="248">
        <v>281.93</v>
      </c>
      <c r="N4" s="248">
        <v>281.93</v>
      </c>
      <c r="O4" s="248">
        <v>0</v>
      </c>
      <c r="P4" s="170">
        <f t="shared" si="3"/>
        <v>0</v>
      </c>
      <c r="Q4" s="234">
        <f t="shared" si="4"/>
        <v>0</v>
      </c>
      <c r="R4" s="170">
        <f t="shared" si="5"/>
        <v>0</v>
      </c>
      <c r="S4" s="234">
        <f t="shared" si="6"/>
        <v>0</v>
      </c>
      <c r="T4" s="170">
        <f t="shared" si="7"/>
        <v>0</v>
      </c>
      <c r="U4" s="234" t="e">
        <f t="shared" si="8"/>
        <v>#DIV/0!</v>
      </c>
      <c r="V4" s="2"/>
    </row>
    <row r="5" spans="1:22" ht="14.4">
      <c r="A5" s="248" t="s">
        <v>239</v>
      </c>
      <c r="B5" s="248" t="s">
        <v>240</v>
      </c>
      <c r="C5" s="248">
        <v>12938</v>
      </c>
      <c r="D5" s="246">
        <v>42851</v>
      </c>
      <c r="E5" s="248" t="s">
        <v>471</v>
      </c>
      <c r="F5" s="248">
        <v>1552.56</v>
      </c>
      <c r="G5" s="248">
        <v>1552.56</v>
      </c>
      <c r="H5" s="178">
        <f t="shared" si="0"/>
        <v>0</v>
      </c>
      <c r="I5" s="236">
        <f t="shared" si="2"/>
        <v>0</v>
      </c>
      <c r="J5" s="248">
        <v>1686.39</v>
      </c>
      <c r="K5" s="248">
        <v>1686.39</v>
      </c>
      <c r="L5" s="248">
        <v>56.9</v>
      </c>
      <c r="M5" s="248">
        <v>1686.39</v>
      </c>
      <c r="N5" s="248">
        <v>1686.39</v>
      </c>
      <c r="O5" s="248">
        <v>56.9</v>
      </c>
      <c r="P5" s="170">
        <f t="shared" si="3"/>
        <v>0</v>
      </c>
      <c r="Q5" s="234">
        <f t="shared" si="4"/>
        <v>0</v>
      </c>
      <c r="R5" s="170">
        <f t="shared" si="5"/>
        <v>0</v>
      </c>
      <c r="S5" s="234">
        <f t="shared" si="6"/>
        <v>0</v>
      </c>
      <c r="T5" s="170">
        <f t="shared" si="7"/>
        <v>0</v>
      </c>
      <c r="U5" s="234">
        <f t="shared" si="8"/>
        <v>0</v>
      </c>
      <c r="V5" s="2"/>
    </row>
    <row r="6" spans="1:22" ht="14.4">
      <c r="A6" s="248" t="s">
        <v>248</v>
      </c>
      <c r="B6" s="248" t="s">
        <v>249</v>
      </c>
      <c r="C6" s="248">
        <v>1275</v>
      </c>
      <c r="D6" s="246">
        <v>42871</v>
      </c>
      <c r="E6" s="248" t="s">
        <v>471</v>
      </c>
      <c r="F6" s="248">
        <v>672.56</v>
      </c>
      <c r="G6" s="248">
        <v>672.56</v>
      </c>
      <c r="H6" s="178">
        <f t="shared" si="0"/>
        <v>0</v>
      </c>
      <c r="I6" s="236">
        <f t="shared" si="2"/>
        <v>0</v>
      </c>
      <c r="J6" s="248">
        <v>734.64</v>
      </c>
      <c r="K6" s="248">
        <v>734.64</v>
      </c>
      <c r="L6" s="248">
        <v>20.54</v>
      </c>
      <c r="M6" s="248">
        <v>734.64</v>
      </c>
      <c r="N6" s="248">
        <v>734.64</v>
      </c>
      <c r="O6" s="248">
        <v>20.54</v>
      </c>
      <c r="P6" s="170">
        <f t="shared" si="3"/>
        <v>0</v>
      </c>
      <c r="Q6" s="234">
        <f t="shared" si="4"/>
        <v>0</v>
      </c>
      <c r="R6" s="170">
        <f t="shared" si="5"/>
        <v>0</v>
      </c>
      <c r="S6" s="234">
        <f t="shared" si="6"/>
        <v>0</v>
      </c>
      <c r="T6" s="170">
        <f t="shared" si="7"/>
        <v>0</v>
      </c>
      <c r="U6" s="234">
        <f t="shared" si="8"/>
        <v>0</v>
      </c>
      <c r="V6" s="2"/>
    </row>
    <row r="7" spans="1:22" ht="14.4">
      <c r="A7" s="248" t="s">
        <v>248</v>
      </c>
      <c r="B7" s="248" t="s">
        <v>249</v>
      </c>
      <c r="C7" s="248">
        <v>1275</v>
      </c>
      <c r="D7" s="246">
        <v>43235</v>
      </c>
      <c r="E7" s="248" t="s">
        <v>471</v>
      </c>
      <c r="F7" s="248">
        <v>874.33</v>
      </c>
      <c r="G7" s="248">
        <v>874.33</v>
      </c>
      <c r="H7" s="178">
        <f t="shared" si="0"/>
        <v>0</v>
      </c>
      <c r="I7" s="236">
        <f t="shared" si="2"/>
        <v>0</v>
      </c>
      <c r="J7" s="248">
        <v>1038.6600000000001</v>
      </c>
      <c r="K7" s="248">
        <v>1038.6600000000001</v>
      </c>
      <c r="L7" s="248">
        <v>-56.92</v>
      </c>
      <c r="M7" s="248">
        <v>1038.6600000000001</v>
      </c>
      <c r="N7" s="248">
        <v>1038.6600000000001</v>
      </c>
      <c r="O7" s="248">
        <v>-56.92</v>
      </c>
      <c r="P7" s="170">
        <f t="shared" si="3"/>
        <v>0</v>
      </c>
      <c r="Q7" s="234">
        <f t="shared" si="4"/>
        <v>0</v>
      </c>
      <c r="R7" s="170">
        <f t="shared" si="5"/>
        <v>0</v>
      </c>
      <c r="S7" s="234">
        <f t="shared" si="6"/>
        <v>0</v>
      </c>
      <c r="T7" s="170">
        <f t="shared" si="7"/>
        <v>0</v>
      </c>
      <c r="U7" s="234">
        <f t="shared" si="8"/>
        <v>0</v>
      </c>
      <c r="V7" s="2"/>
    </row>
    <row r="8" spans="1:22" ht="14.4">
      <c r="A8" s="248" t="s">
        <v>230</v>
      </c>
      <c r="B8" s="248" t="s">
        <v>231</v>
      </c>
      <c r="C8" s="248">
        <v>15191</v>
      </c>
      <c r="D8" s="246">
        <v>43599</v>
      </c>
      <c r="E8" s="248" t="s">
        <v>477</v>
      </c>
      <c r="F8" s="248">
        <v>0</v>
      </c>
      <c r="G8" s="248">
        <v>0</v>
      </c>
      <c r="H8" s="178">
        <f t="shared" si="0"/>
        <v>0</v>
      </c>
      <c r="I8" s="236" t="e">
        <f t="shared" si="2"/>
        <v>#DIV/0!</v>
      </c>
      <c r="J8" s="248">
        <v>0</v>
      </c>
      <c r="K8" s="248">
        <v>0</v>
      </c>
      <c r="L8" s="248">
        <v>0</v>
      </c>
      <c r="M8" s="248">
        <v>0</v>
      </c>
      <c r="N8" s="248">
        <v>0</v>
      </c>
      <c r="O8" s="248">
        <v>0</v>
      </c>
      <c r="P8" s="170">
        <f t="shared" si="3"/>
        <v>0</v>
      </c>
      <c r="Q8" s="234" t="e">
        <f t="shared" si="4"/>
        <v>#DIV/0!</v>
      </c>
      <c r="R8" s="170">
        <f t="shared" si="5"/>
        <v>0</v>
      </c>
      <c r="S8" s="234" t="e">
        <f t="shared" si="6"/>
        <v>#DIV/0!</v>
      </c>
      <c r="T8" s="170">
        <f t="shared" si="7"/>
        <v>0</v>
      </c>
      <c r="U8" s="234" t="e">
        <f t="shared" si="8"/>
        <v>#DIV/0!</v>
      </c>
      <c r="V8" s="2"/>
    </row>
    <row r="9" spans="1:22" ht="14.4">
      <c r="A9" s="248" t="s">
        <v>250</v>
      </c>
      <c r="B9" s="248" t="s">
        <v>251</v>
      </c>
      <c r="C9" s="248">
        <v>2838</v>
      </c>
      <c r="D9" s="246">
        <v>43223</v>
      </c>
      <c r="E9" s="248" t="s">
        <v>471</v>
      </c>
      <c r="F9" s="248">
        <v>935.65</v>
      </c>
      <c r="G9" s="248">
        <v>935.65</v>
      </c>
      <c r="H9" s="178">
        <f t="shared" si="0"/>
        <v>0</v>
      </c>
      <c r="I9" s="236">
        <f t="shared" si="2"/>
        <v>0</v>
      </c>
      <c r="J9" s="248">
        <v>1130.46</v>
      </c>
      <c r="K9" s="248">
        <v>1130.46</v>
      </c>
      <c r="L9" s="248">
        <v>-79.87</v>
      </c>
      <c r="M9" s="248">
        <v>1130.46</v>
      </c>
      <c r="N9" s="248">
        <v>1130.46</v>
      </c>
      <c r="O9" s="248">
        <v>-79.87</v>
      </c>
      <c r="P9" s="170">
        <f t="shared" si="3"/>
        <v>0</v>
      </c>
      <c r="Q9" s="234">
        <f t="shared" si="4"/>
        <v>0</v>
      </c>
      <c r="R9" s="170">
        <f t="shared" si="5"/>
        <v>0</v>
      </c>
      <c r="S9" s="234">
        <f t="shared" si="6"/>
        <v>0</v>
      </c>
      <c r="T9" s="170">
        <f t="shared" si="7"/>
        <v>0</v>
      </c>
      <c r="U9" s="234">
        <f t="shared" si="8"/>
        <v>0</v>
      </c>
      <c r="V9" s="2"/>
    </row>
    <row r="10" spans="1:22" ht="14.4">
      <c r="A10" s="248" t="s">
        <v>250</v>
      </c>
      <c r="B10" s="248" t="s">
        <v>251</v>
      </c>
      <c r="C10" s="248">
        <v>2838</v>
      </c>
      <c r="D10" s="246">
        <v>42859</v>
      </c>
      <c r="E10" s="248" t="s">
        <v>471</v>
      </c>
      <c r="F10" s="248">
        <v>898.23</v>
      </c>
      <c r="G10" s="248">
        <v>898.23</v>
      </c>
      <c r="H10" s="178">
        <f t="shared" si="0"/>
        <v>0</v>
      </c>
      <c r="I10" s="236">
        <f t="shared" si="2"/>
        <v>0</v>
      </c>
      <c r="J10" s="248">
        <v>979.2</v>
      </c>
      <c r="K10" s="248">
        <v>979.2</v>
      </c>
      <c r="L10" s="248">
        <v>29.38</v>
      </c>
      <c r="M10" s="248">
        <v>979.2</v>
      </c>
      <c r="N10" s="248">
        <v>979.2</v>
      </c>
      <c r="O10" s="248">
        <v>29.38</v>
      </c>
      <c r="P10" s="170">
        <f t="shared" si="3"/>
        <v>0</v>
      </c>
      <c r="Q10" s="234">
        <f t="shared" si="4"/>
        <v>0</v>
      </c>
      <c r="R10" s="170">
        <f t="shared" si="5"/>
        <v>0</v>
      </c>
      <c r="S10" s="234">
        <f t="shared" si="6"/>
        <v>0</v>
      </c>
      <c r="T10" s="170">
        <f t="shared" si="7"/>
        <v>0</v>
      </c>
      <c r="U10" s="234">
        <f t="shared" si="8"/>
        <v>0</v>
      </c>
      <c r="V10" s="2"/>
    </row>
    <row r="11" spans="1:22" ht="14.4">
      <c r="A11" s="248" t="s">
        <v>252</v>
      </c>
      <c r="B11" s="248" t="s">
        <v>253</v>
      </c>
      <c r="C11" s="248">
        <v>3640</v>
      </c>
      <c r="D11" s="246">
        <v>43270</v>
      </c>
      <c r="E11" s="248" t="s">
        <v>471</v>
      </c>
      <c r="F11" s="248">
        <v>0</v>
      </c>
      <c r="G11" s="248">
        <v>0</v>
      </c>
      <c r="H11" s="178">
        <f t="shared" si="0"/>
        <v>0</v>
      </c>
      <c r="I11" s="236" t="e">
        <f t="shared" si="2"/>
        <v>#DIV/0!</v>
      </c>
      <c r="J11" s="248">
        <v>0</v>
      </c>
      <c r="K11" s="248">
        <v>0</v>
      </c>
      <c r="L11" s="248">
        <v>0</v>
      </c>
      <c r="M11" s="248">
        <v>0</v>
      </c>
      <c r="N11" s="248">
        <v>0</v>
      </c>
      <c r="O11" s="248">
        <v>0</v>
      </c>
      <c r="P11" s="170">
        <f t="shared" si="3"/>
        <v>0</v>
      </c>
      <c r="Q11" s="234" t="e">
        <f t="shared" si="4"/>
        <v>#DIV/0!</v>
      </c>
      <c r="R11" s="170">
        <f t="shared" si="5"/>
        <v>0</v>
      </c>
      <c r="S11" s="234" t="e">
        <f t="shared" si="6"/>
        <v>#DIV/0!</v>
      </c>
      <c r="T11" s="170">
        <f t="shared" si="7"/>
        <v>0</v>
      </c>
      <c r="U11" s="234" t="e">
        <f t="shared" si="8"/>
        <v>#DIV/0!</v>
      </c>
      <c r="V11" s="2"/>
    </row>
    <row r="12" spans="1:22" ht="14.4">
      <c r="A12" s="248" t="s">
        <v>252</v>
      </c>
      <c r="B12" s="248" t="s">
        <v>253</v>
      </c>
      <c r="C12" s="248">
        <v>3733</v>
      </c>
      <c r="D12" s="246">
        <v>42912</v>
      </c>
      <c r="E12" s="248" t="s">
        <v>471</v>
      </c>
      <c r="F12" s="248">
        <v>296.77</v>
      </c>
      <c r="G12" s="248">
        <v>296.77</v>
      </c>
      <c r="H12" s="178">
        <f t="shared" si="0"/>
        <v>0</v>
      </c>
      <c r="I12" s="236">
        <f t="shared" si="2"/>
        <v>0</v>
      </c>
      <c r="J12" s="248">
        <v>331.72</v>
      </c>
      <c r="K12" s="248">
        <v>331.72</v>
      </c>
      <c r="L12" s="248">
        <v>1.51</v>
      </c>
      <c r="M12" s="248">
        <v>331.72</v>
      </c>
      <c r="N12" s="248">
        <v>331.72</v>
      </c>
      <c r="O12" s="248">
        <v>1.51</v>
      </c>
      <c r="P12" s="170">
        <f t="shared" si="3"/>
        <v>0</v>
      </c>
      <c r="Q12" s="234">
        <f t="shared" si="4"/>
        <v>0</v>
      </c>
      <c r="R12" s="170">
        <f t="shared" si="5"/>
        <v>0</v>
      </c>
      <c r="S12" s="234">
        <f t="shared" si="6"/>
        <v>0</v>
      </c>
      <c r="T12" s="170">
        <f t="shared" si="7"/>
        <v>0</v>
      </c>
      <c r="U12" s="234">
        <f t="shared" si="8"/>
        <v>0</v>
      </c>
      <c r="V12" s="2"/>
    </row>
    <row r="13" spans="1:22" ht="14.4">
      <c r="A13" s="248" t="s">
        <v>472</v>
      </c>
      <c r="B13" s="248" t="s">
        <v>395</v>
      </c>
      <c r="C13" s="248">
        <v>4084</v>
      </c>
      <c r="D13" s="246">
        <v>43399</v>
      </c>
      <c r="E13" s="248" t="s">
        <v>471</v>
      </c>
      <c r="F13" s="248">
        <v>226.66</v>
      </c>
      <c r="G13" s="248">
        <v>226.66</v>
      </c>
      <c r="H13" s="178">
        <f t="shared" si="0"/>
        <v>0</v>
      </c>
      <c r="I13" s="236">
        <f t="shared" si="2"/>
        <v>0</v>
      </c>
      <c r="J13" s="248">
        <v>260.57</v>
      </c>
      <c r="K13" s="248">
        <v>260.57</v>
      </c>
      <c r="L13" s="248">
        <v>-6.06</v>
      </c>
      <c r="M13" s="248">
        <v>260.57</v>
      </c>
      <c r="N13" s="248">
        <v>260.57</v>
      </c>
      <c r="O13" s="248">
        <v>-6.06</v>
      </c>
      <c r="P13" s="170">
        <f t="shared" si="3"/>
        <v>0</v>
      </c>
      <c r="Q13" s="234">
        <f t="shared" si="4"/>
        <v>0</v>
      </c>
      <c r="R13" s="170">
        <f t="shared" si="5"/>
        <v>0</v>
      </c>
      <c r="S13" s="234">
        <f t="shared" si="6"/>
        <v>0</v>
      </c>
      <c r="T13" s="170">
        <f t="shared" si="7"/>
        <v>0</v>
      </c>
      <c r="U13" s="234">
        <f t="shared" si="8"/>
        <v>0</v>
      </c>
      <c r="V13" s="2"/>
    </row>
    <row r="14" spans="1:22" ht="14.4">
      <c r="A14" s="248" t="s">
        <v>473</v>
      </c>
      <c r="B14" s="248" t="s">
        <v>474</v>
      </c>
      <c r="C14" s="248">
        <v>14142</v>
      </c>
      <c r="D14" s="246">
        <v>42878</v>
      </c>
      <c r="E14" s="248" t="s">
        <v>471</v>
      </c>
      <c r="F14" s="248">
        <v>410.29</v>
      </c>
      <c r="G14" s="248">
        <v>410.29</v>
      </c>
      <c r="H14" s="178">
        <f t="shared" si="0"/>
        <v>0</v>
      </c>
      <c r="I14" s="236">
        <f t="shared" si="2"/>
        <v>0</v>
      </c>
      <c r="J14" s="248">
        <v>459.33</v>
      </c>
      <c r="K14" s="248">
        <v>459.33</v>
      </c>
      <c r="L14" s="248">
        <v>1.36</v>
      </c>
      <c r="M14" s="248">
        <v>459.33</v>
      </c>
      <c r="N14" s="248">
        <v>459.33</v>
      </c>
      <c r="O14" s="248">
        <v>1.36</v>
      </c>
      <c r="P14" s="170">
        <f t="shared" si="3"/>
        <v>0</v>
      </c>
      <c r="Q14" s="234">
        <f t="shared" si="4"/>
        <v>0</v>
      </c>
      <c r="R14" s="170">
        <f t="shared" si="5"/>
        <v>0</v>
      </c>
      <c r="S14" s="234">
        <f t="shared" si="6"/>
        <v>0</v>
      </c>
      <c r="T14" s="170">
        <f t="shared" si="7"/>
        <v>0</v>
      </c>
      <c r="U14" s="234">
        <f t="shared" si="8"/>
        <v>0</v>
      </c>
      <c r="V14" s="2"/>
    </row>
    <row r="15" spans="1:22" ht="14.4">
      <c r="A15" s="248" t="s">
        <v>473</v>
      </c>
      <c r="B15" s="248" t="s">
        <v>474</v>
      </c>
      <c r="C15" s="248">
        <v>14142</v>
      </c>
      <c r="D15" s="246">
        <v>43249</v>
      </c>
      <c r="E15" s="248" t="s">
        <v>471</v>
      </c>
      <c r="F15" s="248">
        <v>410.29</v>
      </c>
      <c r="G15" s="248">
        <v>410.29</v>
      </c>
      <c r="H15" s="178">
        <f t="shared" si="0"/>
        <v>0</v>
      </c>
      <c r="I15" s="236">
        <f t="shared" si="2"/>
        <v>0</v>
      </c>
      <c r="J15" s="248">
        <v>478.18</v>
      </c>
      <c r="K15" s="248">
        <v>478.18</v>
      </c>
      <c r="L15" s="248">
        <v>-17.489999999999998</v>
      </c>
      <c r="M15" s="248">
        <v>478.18</v>
      </c>
      <c r="N15" s="248">
        <v>478.18</v>
      </c>
      <c r="O15" s="248">
        <v>-17.489999999999998</v>
      </c>
      <c r="P15" s="170">
        <f t="shared" si="3"/>
        <v>0</v>
      </c>
      <c r="Q15" s="234">
        <f t="shared" si="4"/>
        <v>0</v>
      </c>
      <c r="R15" s="170">
        <f t="shared" si="5"/>
        <v>0</v>
      </c>
      <c r="S15" s="234">
        <f t="shared" si="6"/>
        <v>0</v>
      </c>
      <c r="T15" s="170">
        <f t="shared" si="7"/>
        <v>0</v>
      </c>
      <c r="U15" s="234">
        <f t="shared" si="8"/>
        <v>0</v>
      </c>
      <c r="V15" s="2"/>
    </row>
    <row r="16" spans="1:22" ht="14.4">
      <c r="A16" s="248" t="s">
        <v>473</v>
      </c>
      <c r="B16" s="248" t="s">
        <v>474</v>
      </c>
      <c r="C16" s="248">
        <v>14142</v>
      </c>
      <c r="D16" s="246">
        <v>42878</v>
      </c>
      <c r="E16" s="248" t="s">
        <v>471</v>
      </c>
      <c r="F16" s="248">
        <v>298.39999999999998</v>
      </c>
      <c r="G16" s="248">
        <v>298.39999999999998</v>
      </c>
      <c r="H16" s="178">
        <f t="shared" si="0"/>
        <v>0</v>
      </c>
      <c r="I16" s="236">
        <f t="shared" si="2"/>
        <v>0</v>
      </c>
      <c r="J16" s="248">
        <v>334.06</v>
      </c>
      <c r="K16" s="248">
        <v>334.06</v>
      </c>
      <c r="L16" s="248">
        <v>1</v>
      </c>
      <c r="M16" s="248">
        <v>334.06</v>
      </c>
      <c r="N16" s="248">
        <v>334.06</v>
      </c>
      <c r="O16" s="248">
        <v>1</v>
      </c>
      <c r="P16" s="170">
        <f t="shared" si="3"/>
        <v>0</v>
      </c>
      <c r="Q16" s="234">
        <f t="shared" si="4"/>
        <v>0</v>
      </c>
      <c r="R16" s="170">
        <f t="shared" si="5"/>
        <v>0</v>
      </c>
      <c r="S16" s="234">
        <f t="shared" si="6"/>
        <v>0</v>
      </c>
      <c r="T16" s="170">
        <f t="shared" si="7"/>
        <v>0</v>
      </c>
      <c r="U16" s="234">
        <f t="shared" si="8"/>
        <v>0</v>
      </c>
      <c r="V16" s="2"/>
    </row>
    <row r="17" spans="1:22" ht="14.4">
      <c r="A17" s="248" t="s">
        <v>274</v>
      </c>
      <c r="B17" s="248" t="s">
        <v>275</v>
      </c>
      <c r="C17" s="248">
        <v>24398</v>
      </c>
      <c r="D17" s="246">
        <v>43522</v>
      </c>
      <c r="E17" s="248" t="s">
        <v>471</v>
      </c>
      <c r="F17" s="248">
        <v>1737.44</v>
      </c>
      <c r="G17" s="248">
        <v>1737.44</v>
      </c>
      <c r="H17" s="178">
        <f t="shared" si="0"/>
        <v>0</v>
      </c>
      <c r="I17" s="236">
        <f t="shared" si="2"/>
        <v>0</v>
      </c>
      <c r="J17" s="248">
        <v>1970.17</v>
      </c>
      <c r="K17" s="248">
        <v>1970.17</v>
      </c>
      <c r="L17" s="248">
        <v>-19.29</v>
      </c>
      <c r="M17" s="248">
        <v>1970.17</v>
      </c>
      <c r="N17" s="248">
        <v>1970.17</v>
      </c>
      <c r="O17" s="248">
        <v>-19.29</v>
      </c>
      <c r="P17" s="170">
        <f t="shared" si="3"/>
        <v>0</v>
      </c>
      <c r="Q17" s="234">
        <f t="shared" si="4"/>
        <v>0</v>
      </c>
      <c r="R17" s="170">
        <f t="shared" si="5"/>
        <v>0</v>
      </c>
      <c r="S17" s="234">
        <f t="shared" si="6"/>
        <v>0</v>
      </c>
      <c r="T17" s="170">
        <f t="shared" si="7"/>
        <v>0</v>
      </c>
      <c r="U17" s="234">
        <f t="shared" si="8"/>
        <v>0</v>
      </c>
      <c r="V17" s="2"/>
    </row>
    <row r="18" spans="1:22" ht="14.4">
      <c r="A18" s="248" t="s">
        <v>255</v>
      </c>
      <c r="B18" s="248" t="s">
        <v>256</v>
      </c>
      <c r="C18" s="248">
        <v>29900</v>
      </c>
      <c r="D18" s="246">
        <v>43641</v>
      </c>
      <c r="E18" s="248" t="s">
        <v>475</v>
      </c>
      <c r="F18" s="248">
        <v>0</v>
      </c>
      <c r="G18" s="248">
        <v>0</v>
      </c>
      <c r="H18" s="178">
        <f>F18-G18</f>
        <v>0</v>
      </c>
      <c r="I18" s="236" t="e">
        <f t="shared" si="2"/>
        <v>#DIV/0!</v>
      </c>
      <c r="J18" s="248">
        <v>0</v>
      </c>
      <c r="K18" s="248">
        <v>0</v>
      </c>
      <c r="L18" s="248">
        <v>0</v>
      </c>
      <c r="M18" s="248">
        <v>0</v>
      </c>
      <c r="N18" s="248">
        <v>0</v>
      </c>
      <c r="O18" s="248">
        <v>0</v>
      </c>
      <c r="P18" s="170">
        <f t="shared" si="3"/>
        <v>0</v>
      </c>
      <c r="Q18" s="234" t="e">
        <f t="shared" si="4"/>
        <v>#DIV/0!</v>
      </c>
      <c r="R18" s="170">
        <f t="shared" si="5"/>
        <v>0</v>
      </c>
      <c r="S18" s="234" t="e">
        <f t="shared" si="6"/>
        <v>#DIV/0!</v>
      </c>
      <c r="T18" s="170">
        <f t="shared" si="7"/>
        <v>0</v>
      </c>
      <c r="U18" s="234" t="e">
        <f t="shared" si="8"/>
        <v>#DIV/0!</v>
      </c>
      <c r="V18" s="2"/>
    </row>
    <row r="19" spans="1:22" ht="14.4">
      <c r="A19" s="248" t="s">
        <v>257</v>
      </c>
      <c r="B19" s="248" t="s">
        <v>258</v>
      </c>
      <c r="C19" s="248">
        <v>30100</v>
      </c>
      <c r="D19" s="246">
        <v>43641</v>
      </c>
      <c r="E19" s="248" t="s">
        <v>475</v>
      </c>
      <c r="F19" s="248">
        <v>0</v>
      </c>
      <c r="G19" s="248">
        <v>0</v>
      </c>
      <c r="H19" s="178">
        <f t="shared" ref="H19:H50" si="9">F19-G19</f>
        <v>0</v>
      </c>
      <c r="I19" s="236" t="e">
        <f t="shared" si="2"/>
        <v>#DIV/0!</v>
      </c>
      <c r="J19" s="248">
        <v>0</v>
      </c>
      <c r="K19" s="248">
        <v>0</v>
      </c>
      <c r="L19" s="248">
        <v>0</v>
      </c>
      <c r="M19" s="248">
        <v>0</v>
      </c>
      <c r="N19" s="248">
        <v>0</v>
      </c>
      <c r="O19" s="248">
        <v>0</v>
      </c>
      <c r="P19" s="170">
        <f t="shared" si="3"/>
        <v>0</v>
      </c>
      <c r="Q19" s="234" t="e">
        <f t="shared" si="4"/>
        <v>#DIV/0!</v>
      </c>
      <c r="R19" s="170">
        <f t="shared" si="5"/>
        <v>0</v>
      </c>
      <c r="S19" s="234" t="e">
        <f t="shared" si="6"/>
        <v>#DIV/0!</v>
      </c>
      <c r="T19" s="170">
        <f t="shared" si="7"/>
        <v>0</v>
      </c>
      <c r="U19" s="234" t="e">
        <f t="shared" si="8"/>
        <v>#DIV/0!</v>
      </c>
      <c r="V19" s="2"/>
    </row>
    <row r="20" spans="1:22" ht="14.4">
      <c r="A20" s="248" t="s">
        <v>259</v>
      </c>
      <c r="B20" s="248" t="s">
        <v>260</v>
      </c>
      <c r="C20" s="248">
        <v>29966</v>
      </c>
      <c r="D20" s="246">
        <v>43556</v>
      </c>
      <c r="E20" s="248" t="s">
        <v>476</v>
      </c>
      <c r="F20" s="248">
        <v>0</v>
      </c>
      <c r="G20" s="248">
        <v>0</v>
      </c>
      <c r="H20" s="178">
        <f t="shared" si="9"/>
        <v>0</v>
      </c>
      <c r="I20" s="236" t="e">
        <f t="shared" si="2"/>
        <v>#DIV/0!</v>
      </c>
      <c r="J20" s="248">
        <v>0</v>
      </c>
      <c r="K20" s="248">
        <v>0</v>
      </c>
      <c r="L20" s="248">
        <v>0</v>
      </c>
      <c r="M20" s="248">
        <v>0</v>
      </c>
      <c r="N20" s="248">
        <v>0</v>
      </c>
      <c r="O20" s="248">
        <v>0</v>
      </c>
      <c r="P20" s="170">
        <f t="shared" si="3"/>
        <v>0</v>
      </c>
      <c r="Q20" s="234" t="e">
        <f t="shared" si="4"/>
        <v>#DIV/0!</v>
      </c>
      <c r="R20" s="170">
        <f t="shared" si="5"/>
        <v>0</v>
      </c>
      <c r="S20" s="234" t="e">
        <f t="shared" si="6"/>
        <v>#DIV/0!</v>
      </c>
      <c r="T20" s="170">
        <f t="shared" si="7"/>
        <v>0</v>
      </c>
      <c r="U20" s="234" t="e">
        <f t="shared" si="8"/>
        <v>#DIV/0!</v>
      </c>
      <c r="V20" s="2"/>
    </row>
    <row r="21" spans="1:22" ht="14.4">
      <c r="A21" s="248" t="s">
        <v>261</v>
      </c>
      <c r="B21" s="248" t="s">
        <v>262</v>
      </c>
      <c r="C21" s="248">
        <v>1694</v>
      </c>
      <c r="D21" s="246">
        <v>43567</v>
      </c>
      <c r="E21" s="248" t="s">
        <v>476</v>
      </c>
      <c r="F21" s="248">
        <v>0</v>
      </c>
      <c r="G21" s="248">
        <v>0</v>
      </c>
      <c r="H21" s="178">
        <f t="shared" si="9"/>
        <v>0</v>
      </c>
      <c r="I21" s="236" t="e">
        <f t="shared" si="2"/>
        <v>#DIV/0!</v>
      </c>
      <c r="J21" s="248">
        <v>0</v>
      </c>
      <c r="K21" s="248">
        <v>0</v>
      </c>
      <c r="L21" s="248">
        <v>0</v>
      </c>
      <c r="M21" s="248">
        <v>0</v>
      </c>
      <c r="N21" s="248">
        <v>0</v>
      </c>
      <c r="O21" s="248">
        <v>0</v>
      </c>
      <c r="P21" s="170">
        <f t="shared" si="3"/>
        <v>0</v>
      </c>
      <c r="Q21" s="234" t="e">
        <f t="shared" si="4"/>
        <v>#DIV/0!</v>
      </c>
      <c r="R21" s="170">
        <f t="shared" si="5"/>
        <v>0</v>
      </c>
      <c r="S21" s="234" t="e">
        <f t="shared" si="6"/>
        <v>#DIV/0!</v>
      </c>
      <c r="T21" s="170">
        <f t="shared" si="7"/>
        <v>0</v>
      </c>
      <c r="U21" s="234" t="e">
        <f t="shared" si="8"/>
        <v>#DIV/0!</v>
      </c>
      <c r="V21" s="2"/>
    </row>
    <row r="22" spans="1:22" ht="14.4">
      <c r="A22" s="248" t="s">
        <v>276</v>
      </c>
      <c r="B22" s="248" t="s">
        <v>277</v>
      </c>
      <c r="C22" s="248">
        <v>7521</v>
      </c>
      <c r="D22" s="246">
        <v>43641</v>
      </c>
      <c r="E22" s="248" t="s">
        <v>475</v>
      </c>
      <c r="F22" s="248">
        <v>0</v>
      </c>
      <c r="G22" s="248">
        <v>0</v>
      </c>
      <c r="H22" s="178">
        <f t="shared" si="9"/>
        <v>0</v>
      </c>
      <c r="I22" s="236" t="e">
        <f t="shared" si="2"/>
        <v>#DIV/0!</v>
      </c>
      <c r="J22" s="248">
        <v>0</v>
      </c>
      <c r="K22" s="248">
        <v>0</v>
      </c>
      <c r="L22" s="248">
        <v>0</v>
      </c>
      <c r="M22" s="248">
        <v>0</v>
      </c>
      <c r="N22" s="248">
        <v>0</v>
      </c>
      <c r="O22" s="248">
        <v>0</v>
      </c>
      <c r="P22" s="170">
        <f t="shared" si="3"/>
        <v>0</v>
      </c>
      <c r="Q22" s="234" t="e">
        <f t="shared" si="4"/>
        <v>#DIV/0!</v>
      </c>
      <c r="R22" s="170">
        <f t="shared" si="5"/>
        <v>0</v>
      </c>
      <c r="S22" s="234" t="e">
        <f t="shared" si="6"/>
        <v>#DIV/0!</v>
      </c>
      <c r="T22" s="170">
        <f t="shared" si="7"/>
        <v>0</v>
      </c>
      <c r="U22" s="234" t="e">
        <f t="shared" si="8"/>
        <v>#DIV/0!</v>
      </c>
      <c r="V22" s="2"/>
    </row>
    <row r="23" spans="1:22" ht="14.4">
      <c r="A23" s="248" t="s">
        <v>263</v>
      </c>
      <c r="B23" s="248" t="s">
        <v>264</v>
      </c>
      <c r="C23" s="248">
        <v>4900</v>
      </c>
      <c r="D23" s="246">
        <v>43641</v>
      </c>
      <c r="E23" s="248" t="s">
        <v>475</v>
      </c>
      <c r="F23" s="248">
        <v>0</v>
      </c>
      <c r="G23" s="248">
        <v>0</v>
      </c>
      <c r="H23" s="178">
        <f t="shared" si="9"/>
        <v>0</v>
      </c>
      <c r="I23" s="236" t="e">
        <f t="shared" si="2"/>
        <v>#DIV/0!</v>
      </c>
      <c r="J23" s="248">
        <v>0</v>
      </c>
      <c r="K23" s="248">
        <v>0</v>
      </c>
      <c r="L23" s="248">
        <v>0</v>
      </c>
      <c r="M23" s="248">
        <v>0</v>
      </c>
      <c r="N23" s="248">
        <v>0</v>
      </c>
      <c r="O23" s="248">
        <v>0</v>
      </c>
      <c r="P23" s="170">
        <f t="shared" si="3"/>
        <v>0</v>
      </c>
      <c r="Q23" s="234" t="e">
        <f t="shared" si="4"/>
        <v>#DIV/0!</v>
      </c>
      <c r="R23" s="170">
        <f t="shared" si="5"/>
        <v>0</v>
      </c>
      <c r="S23" s="234" t="e">
        <f t="shared" si="6"/>
        <v>#DIV/0!</v>
      </c>
      <c r="T23" s="170">
        <f t="shared" si="7"/>
        <v>0</v>
      </c>
      <c r="U23" s="234" t="e">
        <f t="shared" si="8"/>
        <v>#DIV/0!</v>
      </c>
      <c r="V23" s="2"/>
    </row>
    <row r="24" spans="1:22" ht="14.4">
      <c r="A24" s="248" t="s">
        <v>265</v>
      </c>
      <c r="B24" s="248" t="s">
        <v>266</v>
      </c>
      <c r="C24" s="248">
        <v>7600</v>
      </c>
      <c r="D24" s="246">
        <v>43641</v>
      </c>
      <c r="E24" s="248" t="s">
        <v>475</v>
      </c>
      <c r="F24" s="248">
        <v>0</v>
      </c>
      <c r="G24" s="248">
        <v>0</v>
      </c>
      <c r="H24" s="178">
        <f t="shared" si="9"/>
        <v>0</v>
      </c>
      <c r="I24" s="236" t="e">
        <f t="shared" si="2"/>
        <v>#DIV/0!</v>
      </c>
      <c r="J24" s="248">
        <v>0</v>
      </c>
      <c r="K24" s="248">
        <v>0</v>
      </c>
      <c r="L24" s="248">
        <v>0</v>
      </c>
      <c r="M24" s="248">
        <v>0</v>
      </c>
      <c r="N24" s="248">
        <v>0</v>
      </c>
      <c r="O24" s="248">
        <v>0</v>
      </c>
      <c r="P24" s="170">
        <f t="shared" si="3"/>
        <v>0</v>
      </c>
      <c r="Q24" s="234" t="e">
        <f t="shared" si="4"/>
        <v>#DIV/0!</v>
      </c>
      <c r="R24" s="170">
        <f t="shared" si="5"/>
        <v>0</v>
      </c>
      <c r="S24" s="234" t="e">
        <f t="shared" si="6"/>
        <v>#DIV/0!</v>
      </c>
      <c r="T24" s="170">
        <f t="shared" si="7"/>
        <v>0</v>
      </c>
      <c r="U24" s="234" t="e">
        <f t="shared" si="8"/>
        <v>#DIV/0!</v>
      </c>
      <c r="V24" s="2"/>
    </row>
    <row r="25" spans="1:22" ht="14.4">
      <c r="A25" s="248" t="s">
        <v>301</v>
      </c>
      <c r="B25" s="248" t="s">
        <v>302</v>
      </c>
      <c r="C25" s="248">
        <v>10546</v>
      </c>
      <c r="D25" s="246">
        <v>43641</v>
      </c>
      <c r="E25" s="248" t="s">
        <v>475</v>
      </c>
      <c r="F25" s="248">
        <v>0</v>
      </c>
      <c r="G25" s="248">
        <v>0</v>
      </c>
      <c r="H25" s="178">
        <f t="shared" si="9"/>
        <v>0</v>
      </c>
      <c r="I25" s="236" t="e">
        <f t="shared" si="2"/>
        <v>#DIV/0!</v>
      </c>
      <c r="J25" s="248">
        <v>0</v>
      </c>
      <c r="K25" s="248">
        <v>0</v>
      </c>
      <c r="L25" s="248">
        <v>0</v>
      </c>
      <c r="M25" s="248">
        <v>0</v>
      </c>
      <c r="N25" s="248">
        <v>0</v>
      </c>
      <c r="O25" s="248">
        <v>0</v>
      </c>
      <c r="P25" s="170">
        <f t="shared" si="3"/>
        <v>0</v>
      </c>
      <c r="Q25" s="234" t="e">
        <f t="shared" si="4"/>
        <v>#DIV/0!</v>
      </c>
      <c r="R25" s="170">
        <f t="shared" si="5"/>
        <v>0</v>
      </c>
      <c r="S25" s="234" t="e">
        <f t="shared" si="6"/>
        <v>#DIV/0!</v>
      </c>
      <c r="T25" s="170">
        <f t="shared" si="7"/>
        <v>0</v>
      </c>
      <c r="U25" s="234" t="e">
        <f t="shared" si="8"/>
        <v>#DIV/0!</v>
      </c>
      <c r="V25" s="2"/>
    </row>
    <row r="26" spans="1:22" ht="14.4">
      <c r="A26" s="248" t="s">
        <v>267</v>
      </c>
      <c r="B26" s="248" t="s">
        <v>268</v>
      </c>
      <c r="C26" s="248">
        <v>4844</v>
      </c>
      <c r="D26" s="246">
        <v>43641</v>
      </c>
      <c r="E26" s="248" t="s">
        <v>475</v>
      </c>
      <c r="F26" s="248">
        <v>0</v>
      </c>
      <c r="G26" s="248">
        <v>0</v>
      </c>
      <c r="H26" s="178">
        <f t="shared" si="9"/>
        <v>0</v>
      </c>
      <c r="I26" s="236" t="e">
        <f t="shared" si="2"/>
        <v>#DIV/0!</v>
      </c>
      <c r="J26" s="248">
        <v>0</v>
      </c>
      <c r="K26" s="248">
        <v>0</v>
      </c>
      <c r="L26" s="248">
        <v>0</v>
      </c>
      <c r="M26" s="248">
        <v>0</v>
      </c>
      <c r="N26" s="248">
        <v>0</v>
      </c>
      <c r="O26" s="248">
        <v>0</v>
      </c>
      <c r="P26" s="170">
        <f t="shared" si="3"/>
        <v>0</v>
      </c>
      <c r="Q26" s="234" t="e">
        <f t="shared" si="4"/>
        <v>#DIV/0!</v>
      </c>
      <c r="R26" s="170">
        <f t="shared" si="5"/>
        <v>0</v>
      </c>
      <c r="S26" s="234" t="e">
        <f t="shared" si="6"/>
        <v>#DIV/0!</v>
      </c>
      <c r="T26" s="170">
        <f t="shared" si="7"/>
        <v>0</v>
      </c>
      <c r="U26" s="234" t="e">
        <f t="shared" si="8"/>
        <v>#DIV/0!</v>
      </c>
      <c r="V26" s="2"/>
    </row>
    <row r="27" spans="1:22" ht="14.4">
      <c r="A27" s="248" t="s">
        <v>269</v>
      </c>
      <c r="B27" s="248" t="s">
        <v>270</v>
      </c>
      <c r="C27" s="248">
        <v>11369</v>
      </c>
      <c r="D27" s="246">
        <v>43641</v>
      </c>
      <c r="E27" s="248" t="s">
        <v>475</v>
      </c>
      <c r="F27" s="248">
        <v>0</v>
      </c>
      <c r="G27" s="248">
        <v>0</v>
      </c>
      <c r="H27" s="178">
        <f t="shared" si="9"/>
        <v>0</v>
      </c>
      <c r="I27" s="236" t="e">
        <f t="shared" si="2"/>
        <v>#DIV/0!</v>
      </c>
      <c r="J27" s="248">
        <v>0</v>
      </c>
      <c r="K27" s="248">
        <v>0</v>
      </c>
      <c r="L27" s="248">
        <v>0</v>
      </c>
      <c r="M27" s="248">
        <v>0</v>
      </c>
      <c r="N27" s="248">
        <v>0</v>
      </c>
      <c r="O27" s="248">
        <v>0</v>
      </c>
      <c r="P27" s="170">
        <f t="shared" si="3"/>
        <v>0</v>
      </c>
      <c r="Q27" s="234" t="e">
        <f t="shared" si="4"/>
        <v>#DIV/0!</v>
      </c>
      <c r="R27" s="170">
        <f t="shared" si="5"/>
        <v>0</v>
      </c>
      <c r="S27" s="234" t="e">
        <f t="shared" si="6"/>
        <v>#DIV/0!</v>
      </c>
      <c r="T27" s="170">
        <f t="shared" si="7"/>
        <v>0</v>
      </c>
      <c r="U27" s="234" t="e">
        <f t="shared" si="8"/>
        <v>#DIV/0!</v>
      </c>
      <c r="V27" s="2"/>
    </row>
    <row r="28" spans="1:22" ht="14.4">
      <c r="A28" s="248" t="s">
        <v>271</v>
      </c>
      <c r="B28" s="248" t="s">
        <v>272</v>
      </c>
      <c r="C28" s="248">
        <v>23000</v>
      </c>
      <c r="D28" s="246">
        <v>43641</v>
      </c>
      <c r="E28" s="248" t="s">
        <v>475</v>
      </c>
      <c r="F28" s="248">
        <v>0</v>
      </c>
      <c r="G28" s="248">
        <v>0</v>
      </c>
      <c r="H28" s="178">
        <f t="shared" si="9"/>
        <v>0</v>
      </c>
      <c r="I28" s="236" t="e">
        <f t="shared" si="2"/>
        <v>#DIV/0!</v>
      </c>
      <c r="J28" s="248">
        <v>0</v>
      </c>
      <c r="K28" s="248">
        <v>0</v>
      </c>
      <c r="L28" s="248">
        <v>0</v>
      </c>
      <c r="M28" s="248">
        <v>0</v>
      </c>
      <c r="N28" s="248">
        <v>0</v>
      </c>
      <c r="O28" s="248">
        <v>0</v>
      </c>
      <c r="P28" s="170">
        <f t="shared" si="3"/>
        <v>0</v>
      </c>
      <c r="Q28" s="234" t="e">
        <f t="shared" si="4"/>
        <v>#DIV/0!</v>
      </c>
      <c r="R28" s="170">
        <f t="shared" si="5"/>
        <v>0</v>
      </c>
      <c r="S28" s="234" t="e">
        <f t="shared" si="6"/>
        <v>#DIV/0!</v>
      </c>
      <c r="T28" s="170">
        <f t="shared" si="7"/>
        <v>0</v>
      </c>
      <c r="U28" s="234" t="e">
        <f t="shared" si="8"/>
        <v>#DIV/0!</v>
      </c>
      <c r="V28" s="2"/>
    </row>
    <row r="29" spans="1:22" ht="14.4">
      <c r="A29" s="248" t="s">
        <v>278</v>
      </c>
      <c r="B29" s="248" t="s">
        <v>279</v>
      </c>
      <c r="C29" s="248">
        <v>3000</v>
      </c>
      <c r="D29" s="246">
        <v>43641</v>
      </c>
      <c r="E29" s="248" t="s">
        <v>475</v>
      </c>
      <c r="F29" s="248">
        <v>0</v>
      </c>
      <c r="G29" s="248">
        <v>0</v>
      </c>
      <c r="H29" s="178">
        <f t="shared" si="9"/>
        <v>0</v>
      </c>
      <c r="I29" s="236" t="e">
        <f t="shared" si="2"/>
        <v>#DIV/0!</v>
      </c>
      <c r="J29" s="248">
        <v>0</v>
      </c>
      <c r="K29" s="248">
        <v>0</v>
      </c>
      <c r="L29" s="248">
        <v>0</v>
      </c>
      <c r="M29" s="248">
        <v>0</v>
      </c>
      <c r="N29" s="248">
        <v>0</v>
      </c>
      <c r="O29" s="248">
        <v>0</v>
      </c>
      <c r="P29" s="170">
        <f t="shared" si="3"/>
        <v>0</v>
      </c>
      <c r="Q29" s="234" t="e">
        <f t="shared" si="4"/>
        <v>#DIV/0!</v>
      </c>
      <c r="R29" s="170">
        <f t="shared" si="5"/>
        <v>0</v>
      </c>
      <c r="S29" s="234" t="e">
        <f t="shared" si="6"/>
        <v>#DIV/0!</v>
      </c>
      <c r="T29" s="170">
        <f t="shared" si="7"/>
        <v>0</v>
      </c>
      <c r="U29" s="234" t="e">
        <f t="shared" si="8"/>
        <v>#DIV/0!</v>
      </c>
      <c r="V29" s="2"/>
    </row>
    <row r="30" spans="1:22" ht="14.4">
      <c r="A30" s="248" t="s">
        <v>244</v>
      </c>
      <c r="B30" s="248" t="s">
        <v>245</v>
      </c>
      <c r="C30" s="248">
        <v>8300</v>
      </c>
      <c r="D30" s="246">
        <v>43612</v>
      </c>
      <c r="E30" s="248" t="s">
        <v>475</v>
      </c>
      <c r="F30" s="248">
        <v>0</v>
      </c>
      <c r="G30" s="248">
        <v>0</v>
      </c>
      <c r="H30" s="178">
        <f t="shared" si="9"/>
        <v>0</v>
      </c>
      <c r="I30" s="236" t="e">
        <f t="shared" si="2"/>
        <v>#DIV/0!</v>
      </c>
      <c r="J30" s="248">
        <v>0</v>
      </c>
      <c r="K30" s="248">
        <v>0</v>
      </c>
      <c r="L30" s="248">
        <v>0</v>
      </c>
      <c r="M30" s="248">
        <v>0</v>
      </c>
      <c r="N30" s="248">
        <v>0</v>
      </c>
      <c r="O30" s="248">
        <v>0</v>
      </c>
      <c r="P30" s="170">
        <f t="shared" si="3"/>
        <v>0</v>
      </c>
      <c r="Q30" s="234" t="e">
        <f t="shared" si="4"/>
        <v>#DIV/0!</v>
      </c>
      <c r="R30" s="170">
        <f t="shared" si="5"/>
        <v>0</v>
      </c>
      <c r="S30" s="234" t="e">
        <f t="shared" si="6"/>
        <v>#DIV/0!</v>
      </c>
      <c r="T30" s="170">
        <f t="shared" si="7"/>
        <v>0</v>
      </c>
      <c r="U30" s="234" t="e">
        <f t="shared" si="8"/>
        <v>#DIV/0!</v>
      </c>
      <c r="V30" s="2"/>
    </row>
    <row r="31" spans="1:22" ht="14.4">
      <c r="A31" s="248" t="s">
        <v>291</v>
      </c>
      <c r="B31" s="248" t="s">
        <v>292</v>
      </c>
      <c r="C31" s="248">
        <v>1178</v>
      </c>
      <c r="D31" s="246">
        <v>43224</v>
      </c>
      <c r="E31" s="248" t="s">
        <v>478</v>
      </c>
      <c r="F31" s="248">
        <v>2308.88</v>
      </c>
      <c r="G31" s="248">
        <v>2308.88</v>
      </c>
      <c r="H31" s="178">
        <f t="shared" si="9"/>
        <v>0</v>
      </c>
      <c r="I31" s="236">
        <f t="shared" si="2"/>
        <v>0</v>
      </c>
      <c r="J31" s="248">
        <v>2312.46</v>
      </c>
      <c r="K31" s="248">
        <v>2312.46</v>
      </c>
      <c r="L31" s="248">
        <v>5.93</v>
      </c>
      <c r="M31" s="248">
        <v>2312.46</v>
      </c>
      <c r="N31" s="248">
        <v>2312.46</v>
      </c>
      <c r="O31" s="248">
        <v>5.93</v>
      </c>
      <c r="P31" s="170">
        <f t="shared" si="3"/>
        <v>0</v>
      </c>
      <c r="Q31" s="234">
        <f t="shared" si="4"/>
        <v>0</v>
      </c>
      <c r="R31" s="170">
        <f t="shared" si="5"/>
        <v>0</v>
      </c>
      <c r="S31" s="234">
        <f t="shared" si="6"/>
        <v>0</v>
      </c>
      <c r="T31" s="170">
        <f t="shared" si="7"/>
        <v>0</v>
      </c>
      <c r="U31" s="234">
        <f t="shared" si="8"/>
        <v>0</v>
      </c>
      <c r="V31" s="2"/>
    </row>
    <row r="32" spans="1:22" ht="14.4">
      <c r="A32" s="248" t="s">
        <v>325</v>
      </c>
      <c r="B32" s="248" t="s">
        <v>480</v>
      </c>
      <c r="C32" s="248">
        <v>472.61799999999999</v>
      </c>
      <c r="D32" s="246">
        <v>43341</v>
      </c>
      <c r="E32" s="248" t="s">
        <v>477</v>
      </c>
      <c r="F32" s="248">
        <v>0</v>
      </c>
      <c r="G32" s="248">
        <v>0</v>
      </c>
      <c r="H32" s="170">
        <f t="shared" si="9"/>
        <v>0</v>
      </c>
      <c r="I32" s="236" t="e">
        <f t="shared" si="2"/>
        <v>#DIV/0!</v>
      </c>
      <c r="J32" s="248">
        <v>0</v>
      </c>
      <c r="K32" s="248">
        <v>0</v>
      </c>
      <c r="L32" s="248">
        <v>0</v>
      </c>
      <c r="M32" s="248">
        <v>0</v>
      </c>
      <c r="N32" s="248">
        <v>0</v>
      </c>
      <c r="O32" s="248">
        <v>0</v>
      </c>
      <c r="P32" s="170">
        <f t="shared" si="3"/>
        <v>0</v>
      </c>
      <c r="Q32" s="234" t="e">
        <f t="shared" si="4"/>
        <v>#DIV/0!</v>
      </c>
      <c r="R32" s="170">
        <f t="shared" si="5"/>
        <v>0</v>
      </c>
      <c r="S32" s="234" t="e">
        <f t="shared" si="6"/>
        <v>#DIV/0!</v>
      </c>
      <c r="T32" s="170">
        <f t="shared" si="7"/>
        <v>0</v>
      </c>
      <c r="U32" s="234" t="e">
        <f t="shared" si="8"/>
        <v>#DIV/0!</v>
      </c>
      <c r="V32" s="2"/>
    </row>
    <row r="33" spans="1:22" ht="14.4">
      <c r="A33" s="248" t="s">
        <v>285</v>
      </c>
      <c r="B33" s="248" t="s">
        <v>286</v>
      </c>
      <c r="C33" s="248">
        <v>3300</v>
      </c>
      <c r="D33" s="246">
        <v>42877</v>
      </c>
      <c r="E33" s="248" t="s">
        <v>477</v>
      </c>
      <c r="F33" s="248">
        <v>1305</v>
      </c>
      <c r="G33" s="248">
        <v>1305</v>
      </c>
      <c r="H33" s="170">
        <f t="shared" si="9"/>
        <v>0</v>
      </c>
      <c r="I33" s="236">
        <f t="shared" si="2"/>
        <v>0</v>
      </c>
      <c r="J33" s="248">
        <v>1305</v>
      </c>
      <c r="K33" s="248">
        <v>1305</v>
      </c>
      <c r="L33" s="248">
        <v>0</v>
      </c>
      <c r="M33" s="248">
        <v>1305</v>
      </c>
      <c r="N33" s="248">
        <v>1305</v>
      </c>
      <c r="O33" s="248">
        <v>0</v>
      </c>
      <c r="P33" s="170">
        <f t="shared" si="3"/>
        <v>0</v>
      </c>
      <c r="Q33" s="234">
        <f t="shared" si="4"/>
        <v>0</v>
      </c>
      <c r="R33" s="170">
        <f t="shared" si="5"/>
        <v>0</v>
      </c>
      <c r="S33" s="234">
        <f t="shared" si="6"/>
        <v>0</v>
      </c>
      <c r="T33" s="170">
        <f t="shared" si="7"/>
        <v>0</v>
      </c>
      <c r="U33" s="234" t="e">
        <f t="shared" si="8"/>
        <v>#DIV/0!</v>
      </c>
      <c r="V33" s="2"/>
    </row>
    <row r="34" spans="1:22" ht="14.4">
      <c r="A34" s="248" t="s">
        <v>285</v>
      </c>
      <c r="B34" s="248" t="s">
        <v>286</v>
      </c>
      <c r="C34" s="248">
        <v>5800</v>
      </c>
      <c r="D34" s="246">
        <v>43249</v>
      </c>
      <c r="E34" s="248" t="s">
        <v>477</v>
      </c>
      <c r="F34" s="248">
        <v>2468.7800000000002</v>
      </c>
      <c r="G34" s="248">
        <v>2468.7800000000002</v>
      </c>
      <c r="H34" s="170"/>
      <c r="I34" s="236"/>
      <c r="J34" s="248">
        <v>2468.7800000000002</v>
      </c>
      <c r="K34" s="248">
        <v>2468.7800000000002</v>
      </c>
      <c r="L34" s="248">
        <v>0</v>
      </c>
      <c r="M34" s="248">
        <v>2468.7800000000002</v>
      </c>
      <c r="N34" s="248">
        <v>2468.7800000000002</v>
      </c>
      <c r="O34" s="248">
        <v>0</v>
      </c>
      <c r="P34" s="170">
        <f t="shared" si="3"/>
        <v>0</v>
      </c>
      <c r="Q34" s="234">
        <f t="shared" si="4"/>
        <v>0</v>
      </c>
      <c r="R34" s="170">
        <f t="shared" si="5"/>
        <v>0</v>
      </c>
      <c r="S34" s="234">
        <f t="shared" si="6"/>
        <v>0</v>
      </c>
      <c r="T34" s="170">
        <f t="shared" si="7"/>
        <v>0</v>
      </c>
      <c r="U34" s="234" t="e">
        <f t="shared" si="8"/>
        <v>#DIV/0!</v>
      </c>
      <c r="V34" s="2"/>
    </row>
    <row r="35" spans="1:22" ht="14.4">
      <c r="A35" s="248" t="s">
        <v>280</v>
      </c>
      <c r="B35" s="248" t="s">
        <v>281</v>
      </c>
      <c r="C35" s="248">
        <v>23300</v>
      </c>
      <c r="D35" s="246">
        <v>43550</v>
      </c>
      <c r="E35" s="248" t="s">
        <v>477</v>
      </c>
      <c r="F35" s="248">
        <v>209.7</v>
      </c>
      <c r="G35" s="248">
        <v>209.7</v>
      </c>
      <c r="H35" s="170"/>
      <c r="I35" s="236"/>
      <c r="J35" s="248">
        <v>209.7</v>
      </c>
      <c r="K35" s="248">
        <v>209.7</v>
      </c>
      <c r="L35" s="248">
        <v>0</v>
      </c>
      <c r="M35" s="248">
        <v>209.7</v>
      </c>
      <c r="N35" s="248">
        <v>209.7</v>
      </c>
      <c r="O35" s="248">
        <v>0</v>
      </c>
      <c r="P35" s="170">
        <f t="shared" si="3"/>
        <v>0</v>
      </c>
      <c r="Q35" s="234">
        <f t="shared" si="4"/>
        <v>0</v>
      </c>
      <c r="R35" s="170">
        <f t="shared" si="5"/>
        <v>0</v>
      </c>
      <c r="S35" s="234">
        <f t="shared" si="6"/>
        <v>0</v>
      </c>
      <c r="T35" s="170">
        <f t="shared" si="7"/>
        <v>0</v>
      </c>
      <c r="U35" s="234" t="e">
        <f t="shared" si="8"/>
        <v>#DIV/0!</v>
      </c>
      <c r="V35" s="2"/>
    </row>
    <row r="36" spans="1:22" ht="14.4">
      <c r="A36" s="248" t="s">
        <v>280</v>
      </c>
      <c r="B36" s="248" t="s">
        <v>281</v>
      </c>
      <c r="C36" s="248">
        <v>23300</v>
      </c>
      <c r="D36" s="246">
        <v>43461</v>
      </c>
      <c r="E36" s="248" t="s">
        <v>477</v>
      </c>
      <c r="F36" s="248">
        <v>209.7</v>
      </c>
      <c r="G36" s="248">
        <v>209.7</v>
      </c>
      <c r="H36" s="170"/>
      <c r="I36" s="236"/>
      <c r="J36" s="248">
        <v>209.7</v>
      </c>
      <c r="K36" s="248">
        <v>209.7</v>
      </c>
      <c r="L36" s="248">
        <v>0</v>
      </c>
      <c r="M36" s="248">
        <v>209.7</v>
      </c>
      <c r="N36" s="248">
        <v>209.7</v>
      </c>
      <c r="O36" s="248">
        <v>0</v>
      </c>
      <c r="P36" s="170">
        <f t="shared" si="3"/>
        <v>0</v>
      </c>
      <c r="Q36" s="234">
        <f t="shared" si="4"/>
        <v>0</v>
      </c>
      <c r="R36" s="170">
        <f t="shared" si="5"/>
        <v>0</v>
      </c>
      <c r="S36" s="234">
        <f t="shared" si="6"/>
        <v>0</v>
      </c>
      <c r="T36" s="170">
        <f t="shared" si="7"/>
        <v>0</v>
      </c>
      <c r="U36" s="234" t="e">
        <f t="shared" si="8"/>
        <v>#DIV/0!</v>
      </c>
      <c r="V36" s="2"/>
    </row>
    <row r="37" spans="1:22" ht="14.4">
      <c r="A37" s="248" t="s">
        <v>280</v>
      </c>
      <c r="B37" s="248" t="s">
        <v>281</v>
      </c>
      <c r="C37" s="248">
        <v>23300</v>
      </c>
      <c r="D37" s="246">
        <v>43096</v>
      </c>
      <c r="E37" s="248" t="s">
        <v>477</v>
      </c>
      <c r="F37" s="248">
        <v>177.02</v>
      </c>
      <c r="G37" s="248">
        <v>177.02</v>
      </c>
      <c r="H37" s="170"/>
      <c r="I37" s="236"/>
      <c r="J37" s="248">
        <v>177.02</v>
      </c>
      <c r="K37" s="248">
        <v>177.02</v>
      </c>
      <c r="L37" s="248">
        <v>0</v>
      </c>
      <c r="M37" s="248">
        <v>177.02</v>
      </c>
      <c r="N37" s="248">
        <v>177.02</v>
      </c>
      <c r="O37" s="248">
        <v>0</v>
      </c>
      <c r="P37" s="170">
        <f t="shared" si="3"/>
        <v>0</v>
      </c>
      <c r="Q37" s="234">
        <f t="shared" si="4"/>
        <v>0</v>
      </c>
      <c r="R37" s="170">
        <f t="shared" si="5"/>
        <v>0</v>
      </c>
      <c r="S37" s="234">
        <f t="shared" si="6"/>
        <v>0</v>
      </c>
      <c r="T37" s="170">
        <f t="shared" si="7"/>
        <v>0</v>
      </c>
      <c r="U37" s="234" t="e">
        <f t="shared" si="8"/>
        <v>#DIV/0!</v>
      </c>
      <c r="V37" s="2"/>
    </row>
    <row r="38" spans="1:22" ht="14.4">
      <c r="A38" s="248" t="s">
        <v>280</v>
      </c>
      <c r="B38" s="248" t="s">
        <v>281</v>
      </c>
      <c r="C38" s="248">
        <v>23300</v>
      </c>
      <c r="D38" s="246">
        <v>43277</v>
      </c>
      <c r="E38" s="248" t="s">
        <v>477</v>
      </c>
      <c r="F38" s="248">
        <v>181.22</v>
      </c>
      <c r="G38" s="248">
        <v>181.22</v>
      </c>
      <c r="H38" s="170"/>
      <c r="I38" s="236"/>
      <c r="J38" s="248">
        <v>181.22</v>
      </c>
      <c r="K38" s="248">
        <v>181.22</v>
      </c>
      <c r="L38" s="248">
        <v>0</v>
      </c>
      <c r="M38" s="248">
        <v>181.22</v>
      </c>
      <c r="N38" s="248">
        <v>181.22</v>
      </c>
      <c r="O38" s="248">
        <v>0</v>
      </c>
      <c r="P38" s="170">
        <f t="shared" si="3"/>
        <v>0</v>
      </c>
      <c r="Q38" s="234">
        <f t="shared" si="4"/>
        <v>0</v>
      </c>
      <c r="R38" s="170">
        <f t="shared" si="5"/>
        <v>0</v>
      </c>
      <c r="S38" s="234">
        <f t="shared" si="6"/>
        <v>0</v>
      </c>
      <c r="T38" s="170">
        <f t="shared" si="7"/>
        <v>0</v>
      </c>
      <c r="U38" s="234" t="e">
        <f t="shared" si="8"/>
        <v>#DIV/0!</v>
      </c>
      <c r="V38" s="2"/>
    </row>
    <row r="39" spans="1:22" ht="14.4">
      <c r="A39" s="248" t="s">
        <v>280</v>
      </c>
      <c r="B39" s="248" t="s">
        <v>281</v>
      </c>
      <c r="C39" s="248">
        <v>23300</v>
      </c>
      <c r="D39" s="246">
        <v>43368</v>
      </c>
      <c r="E39" s="248" t="s">
        <v>477</v>
      </c>
      <c r="F39" s="248">
        <v>209.7</v>
      </c>
      <c r="G39" s="248">
        <v>209.7</v>
      </c>
      <c r="H39" s="170"/>
      <c r="I39" s="236"/>
      <c r="J39" s="248">
        <v>209.7</v>
      </c>
      <c r="K39" s="248">
        <v>209.7</v>
      </c>
      <c r="L39" s="248">
        <v>0</v>
      </c>
      <c r="M39" s="248">
        <v>209.7</v>
      </c>
      <c r="N39" s="248">
        <v>209.7</v>
      </c>
      <c r="O39" s="248">
        <v>0</v>
      </c>
      <c r="P39" s="170">
        <f t="shared" si="3"/>
        <v>0</v>
      </c>
      <c r="Q39" s="234">
        <f t="shared" si="4"/>
        <v>0</v>
      </c>
      <c r="R39" s="170">
        <f t="shared" si="5"/>
        <v>0</v>
      </c>
      <c r="S39" s="234">
        <f t="shared" si="6"/>
        <v>0</v>
      </c>
      <c r="T39" s="170">
        <f t="shared" si="7"/>
        <v>0</v>
      </c>
      <c r="U39" s="234" t="e">
        <f t="shared" si="8"/>
        <v>#DIV/0!</v>
      </c>
      <c r="V39" s="2"/>
    </row>
    <row r="40" spans="1:22" ht="14.4">
      <c r="A40" s="248" t="s">
        <v>451</v>
      </c>
      <c r="B40" s="248" t="s">
        <v>452</v>
      </c>
      <c r="C40" s="248">
        <v>77130.7</v>
      </c>
      <c r="D40" s="246">
        <v>43556</v>
      </c>
      <c r="E40" s="248" t="s">
        <v>477</v>
      </c>
      <c r="F40" s="248">
        <v>0</v>
      </c>
      <c r="G40" s="248">
        <v>0</v>
      </c>
      <c r="H40" s="170"/>
      <c r="I40" s="236"/>
      <c r="J40" s="248">
        <v>0</v>
      </c>
      <c r="K40" s="248">
        <v>0</v>
      </c>
      <c r="L40" s="248">
        <v>0</v>
      </c>
      <c r="M40" s="248">
        <v>0</v>
      </c>
      <c r="N40" s="248">
        <v>0</v>
      </c>
      <c r="O40" s="248">
        <v>0</v>
      </c>
      <c r="P40" s="170">
        <f t="shared" si="3"/>
        <v>0</v>
      </c>
      <c r="Q40" s="234" t="e">
        <f t="shared" si="4"/>
        <v>#DIV/0!</v>
      </c>
      <c r="R40" s="170">
        <f t="shared" si="5"/>
        <v>0</v>
      </c>
      <c r="S40" s="234" t="e">
        <f t="shared" si="6"/>
        <v>#DIV/0!</v>
      </c>
      <c r="T40" s="170">
        <f t="shared" si="7"/>
        <v>0</v>
      </c>
      <c r="U40" s="234" t="e">
        <f t="shared" si="8"/>
        <v>#DIV/0!</v>
      </c>
      <c r="V40" s="2"/>
    </row>
    <row r="41" spans="1:22" ht="14.4">
      <c r="A41" s="248" t="s">
        <v>296</v>
      </c>
      <c r="B41" s="248" t="s">
        <v>297</v>
      </c>
      <c r="C41" s="248">
        <v>3000</v>
      </c>
      <c r="D41" s="246">
        <v>43252</v>
      </c>
      <c r="E41" s="248" t="s">
        <v>477</v>
      </c>
      <c r="F41" s="248">
        <v>400.32</v>
      </c>
      <c r="G41" s="248">
        <v>400.32</v>
      </c>
      <c r="H41" s="170"/>
      <c r="I41" s="236"/>
      <c r="J41" s="248">
        <v>400.32</v>
      </c>
      <c r="K41" s="248">
        <v>400.32</v>
      </c>
      <c r="L41" s="248">
        <v>0</v>
      </c>
      <c r="M41" s="248">
        <v>400.32</v>
      </c>
      <c r="N41" s="248">
        <v>400.32</v>
      </c>
      <c r="O41" s="248">
        <v>0</v>
      </c>
      <c r="P41" s="170">
        <f t="shared" si="3"/>
        <v>0</v>
      </c>
      <c r="Q41" s="234">
        <f t="shared" si="4"/>
        <v>0</v>
      </c>
      <c r="R41" s="170">
        <f t="shared" si="5"/>
        <v>0</v>
      </c>
      <c r="S41" s="234">
        <f t="shared" si="6"/>
        <v>0</v>
      </c>
      <c r="T41" s="170">
        <f t="shared" si="7"/>
        <v>0</v>
      </c>
      <c r="U41" s="234" t="e">
        <f t="shared" si="8"/>
        <v>#DIV/0!</v>
      </c>
      <c r="V41" s="2"/>
    </row>
    <row r="42" spans="1:22" ht="14.4">
      <c r="A42" s="248" t="s">
        <v>306</v>
      </c>
      <c r="B42" s="248" t="s">
        <v>307</v>
      </c>
      <c r="C42" s="248">
        <v>2432</v>
      </c>
      <c r="D42" s="246">
        <v>42877</v>
      </c>
      <c r="E42" s="248" t="s">
        <v>471</v>
      </c>
      <c r="F42" s="248">
        <v>545.22</v>
      </c>
      <c r="G42" s="248">
        <v>545.22</v>
      </c>
      <c r="H42" s="170"/>
      <c r="I42" s="236"/>
      <c r="J42" s="248">
        <v>606.64</v>
      </c>
      <c r="K42" s="248">
        <v>606.64</v>
      </c>
      <c r="L42" s="248">
        <v>5.56</v>
      </c>
      <c r="M42" s="248">
        <v>606.64</v>
      </c>
      <c r="N42" s="248">
        <v>606.64</v>
      </c>
      <c r="O42" s="248">
        <v>5.56</v>
      </c>
      <c r="P42" s="170">
        <f t="shared" si="3"/>
        <v>0</v>
      </c>
      <c r="Q42" s="234">
        <f t="shared" si="4"/>
        <v>0</v>
      </c>
      <c r="R42" s="170">
        <f t="shared" si="5"/>
        <v>0</v>
      </c>
      <c r="S42" s="234">
        <f t="shared" si="6"/>
        <v>0</v>
      </c>
      <c r="T42" s="170">
        <f t="shared" si="7"/>
        <v>0</v>
      </c>
      <c r="U42" s="234">
        <f t="shared" si="8"/>
        <v>0</v>
      </c>
      <c r="V42" s="2"/>
    </row>
    <row r="43" spans="1:22" ht="14.4">
      <c r="A43" s="248" t="s">
        <v>306</v>
      </c>
      <c r="B43" s="248" t="s">
        <v>307</v>
      </c>
      <c r="C43" s="248">
        <v>2432</v>
      </c>
      <c r="D43" s="246">
        <v>43242</v>
      </c>
      <c r="E43" s="248" t="s">
        <v>471</v>
      </c>
      <c r="F43" s="248">
        <v>564.47</v>
      </c>
      <c r="G43" s="248">
        <v>564.47</v>
      </c>
      <c r="H43" s="170"/>
      <c r="I43" s="236"/>
      <c r="J43" s="248">
        <v>665.62</v>
      </c>
      <c r="K43" s="248">
        <v>665.62</v>
      </c>
      <c r="L43" s="248">
        <v>-31.8</v>
      </c>
      <c r="M43" s="248">
        <v>665.62</v>
      </c>
      <c r="N43" s="248">
        <v>665.62</v>
      </c>
      <c r="O43" s="248">
        <v>-31.8</v>
      </c>
      <c r="P43" s="170">
        <f t="shared" si="3"/>
        <v>0</v>
      </c>
      <c r="Q43" s="234">
        <f t="shared" si="4"/>
        <v>0</v>
      </c>
      <c r="R43" s="170">
        <f t="shared" si="5"/>
        <v>0</v>
      </c>
      <c r="S43" s="234">
        <f t="shared" si="6"/>
        <v>0</v>
      </c>
      <c r="T43" s="170">
        <f t="shared" si="7"/>
        <v>0</v>
      </c>
      <c r="U43" s="234">
        <f t="shared" si="8"/>
        <v>0</v>
      </c>
      <c r="V43" s="2"/>
    </row>
    <row r="44" spans="1:22" ht="14.4">
      <c r="A44" s="248" t="s">
        <v>308</v>
      </c>
      <c r="B44" s="248" t="s">
        <v>309</v>
      </c>
      <c r="C44" s="248">
        <v>12237</v>
      </c>
      <c r="D44" s="246">
        <v>43559</v>
      </c>
      <c r="E44" s="248" t="s">
        <v>479</v>
      </c>
      <c r="F44" s="248">
        <v>0</v>
      </c>
      <c r="G44" s="248">
        <v>0</v>
      </c>
      <c r="H44" s="170"/>
      <c r="I44" s="236"/>
      <c r="J44" s="248">
        <v>0</v>
      </c>
      <c r="K44" s="248">
        <v>0</v>
      </c>
      <c r="L44" s="248">
        <v>0</v>
      </c>
      <c r="M44" s="248">
        <v>0</v>
      </c>
      <c r="N44" s="248">
        <v>0</v>
      </c>
      <c r="O44" s="248">
        <v>0</v>
      </c>
      <c r="P44" s="170">
        <f t="shared" si="3"/>
        <v>0</v>
      </c>
      <c r="Q44" s="234" t="e">
        <f t="shared" si="4"/>
        <v>#DIV/0!</v>
      </c>
      <c r="R44" s="170">
        <f t="shared" si="5"/>
        <v>0</v>
      </c>
      <c r="S44" s="234" t="e">
        <f t="shared" si="6"/>
        <v>#DIV/0!</v>
      </c>
      <c r="T44" s="170">
        <f t="shared" si="7"/>
        <v>0</v>
      </c>
      <c r="U44" s="234" t="e">
        <f t="shared" si="8"/>
        <v>#DIV/0!</v>
      </c>
      <c r="V44" s="2"/>
    </row>
    <row r="45" spans="1:22" ht="14.4">
      <c r="A45" s="248" t="s">
        <v>314</v>
      </c>
      <c r="B45" s="248" t="s">
        <v>315</v>
      </c>
      <c r="C45" s="248">
        <v>17364</v>
      </c>
      <c r="D45" s="246">
        <v>43560</v>
      </c>
      <c r="E45" s="248" t="s">
        <v>476</v>
      </c>
      <c r="F45" s="248">
        <v>0</v>
      </c>
      <c r="G45" s="248">
        <v>0</v>
      </c>
      <c r="H45" s="170"/>
      <c r="I45" s="236"/>
      <c r="J45" s="248">
        <v>0</v>
      </c>
      <c r="K45" s="248">
        <v>0</v>
      </c>
      <c r="L45" s="248">
        <v>0</v>
      </c>
      <c r="M45" s="248">
        <v>0</v>
      </c>
      <c r="N45" s="248">
        <v>0</v>
      </c>
      <c r="O45" s="248">
        <v>0</v>
      </c>
      <c r="P45" s="170">
        <f t="shared" si="3"/>
        <v>0</v>
      </c>
      <c r="Q45" s="234" t="e">
        <f t="shared" si="4"/>
        <v>#DIV/0!</v>
      </c>
      <c r="R45" s="170">
        <f t="shared" si="5"/>
        <v>0</v>
      </c>
      <c r="S45" s="234" t="e">
        <f t="shared" si="6"/>
        <v>#DIV/0!</v>
      </c>
      <c r="T45" s="170">
        <f t="shared" si="7"/>
        <v>0</v>
      </c>
      <c r="U45" s="234" t="e">
        <f t="shared" si="8"/>
        <v>#DIV/0!</v>
      </c>
      <c r="V45" s="2"/>
    </row>
    <row r="46" spans="1:22" ht="14.4">
      <c r="A46" s="248" t="s">
        <v>481</v>
      </c>
      <c r="B46" s="248" t="s">
        <v>482</v>
      </c>
      <c r="C46" s="248">
        <v>4852</v>
      </c>
      <c r="D46" s="246">
        <v>42887</v>
      </c>
      <c r="E46" s="248" t="s">
        <v>471</v>
      </c>
      <c r="F46" s="248">
        <v>909.75</v>
      </c>
      <c r="G46" s="248">
        <v>909.75</v>
      </c>
      <c r="H46" s="170"/>
      <c r="I46" s="236"/>
      <c r="J46" s="248">
        <v>1016.87</v>
      </c>
      <c r="K46" s="248">
        <v>1016.87</v>
      </c>
      <c r="L46" s="248">
        <v>4.6399999999999997</v>
      </c>
      <c r="M46" s="248">
        <v>1016.87</v>
      </c>
      <c r="N46" s="248">
        <v>1016.87</v>
      </c>
      <c r="O46" s="248">
        <v>4.6399999999999997</v>
      </c>
      <c r="P46" s="170">
        <f t="shared" si="3"/>
        <v>0</v>
      </c>
      <c r="Q46" s="234">
        <f t="shared" si="4"/>
        <v>0</v>
      </c>
      <c r="R46" s="170">
        <f t="shared" si="5"/>
        <v>0</v>
      </c>
      <c r="S46" s="234">
        <f t="shared" si="6"/>
        <v>0</v>
      </c>
      <c r="T46" s="170">
        <f t="shared" si="7"/>
        <v>0</v>
      </c>
      <c r="U46" s="234">
        <f t="shared" si="8"/>
        <v>0</v>
      </c>
      <c r="V46" s="2"/>
    </row>
    <row r="47" spans="1:22" ht="14.4">
      <c r="A47" s="248" t="s">
        <v>232</v>
      </c>
      <c r="B47" s="248" t="s">
        <v>233</v>
      </c>
      <c r="C47" s="248">
        <v>3630</v>
      </c>
      <c r="D47" s="246">
        <v>43521</v>
      </c>
      <c r="E47" s="248" t="s">
        <v>471</v>
      </c>
      <c r="F47" s="248">
        <v>2450.25</v>
      </c>
      <c r="G47" s="248">
        <v>2450.25</v>
      </c>
      <c r="H47" s="170"/>
      <c r="I47" s="236"/>
      <c r="J47" s="248">
        <v>2780.79</v>
      </c>
      <c r="K47" s="248">
        <v>2780.79</v>
      </c>
      <c r="L47" s="248">
        <v>-29.53</v>
      </c>
      <c r="M47" s="248">
        <v>2780.79</v>
      </c>
      <c r="N47" s="248">
        <v>2780.79</v>
      </c>
      <c r="O47" s="248">
        <v>-29.53</v>
      </c>
      <c r="P47" s="170">
        <f t="shared" si="3"/>
        <v>0</v>
      </c>
      <c r="Q47" s="234">
        <f t="shared" si="4"/>
        <v>0</v>
      </c>
      <c r="R47" s="170">
        <f t="shared" si="5"/>
        <v>0</v>
      </c>
      <c r="S47" s="234">
        <f t="shared" si="6"/>
        <v>0</v>
      </c>
      <c r="T47" s="170">
        <f t="shared" si="7"/>
        <v>0</v>
      </c>
      <c r="U47" s="234">
        <f t="shared" si="8"/>
        <v>0</v>
      </c>
      <c r="V47" s="2"/>
    </row>
    <row r="48" spans="1:22" ht="14.4">
      <c r="A48" s="248" t="s">
        <v>322</v>
      </c>
      <c r="B48" s="248" t="s">
        <v>323</v>
      </c>
      <c r="C48" s="248">
        <v>76943</v>
      </c>
      <c r="D48" s="246">
        <v>43559</v>
      </c>
      <c r="E48" s="248" t="s">
        <v>476</v>
      </c>
      <c r="F48" s="248">
        <v>0</v>
      </c>
      <c r="G48" s="248">
        <v>0</v>
      </c>
      <c r="H48" s="170"/>
      <c r="I48" s="236"/>
      <c r="J48" s="248">
        <v>0</v>
      </c>
      <c r="K48" s="248">
        <v>0</v>
      </c>
      <c r="L48" s="248">
        <v>0</v>
      </c>
      <c r="M48" s="248">
        <v>0</v>
      </c>
      <c r="N48" s="248">
        <v>0</v>
      </c>
      <c r="O48" s="248">
        <v>0</v>
      </c>
      <c r="P48" s="170">
        <f t="shared" si="3"/>
        <v>0</v>
      </c>
      <c r="Q48" s="234" t="e">
        <f t="shared" si="4"/>
        <v>#DIV/0!</v>
      </c>
      <c r="R48" s="170">
        <f t="shared" si="5"/>
        <v>0</v>
      </c>
      <c r="S48" s="234" t="e">
        <f t="shared" si="6"/>
        <v>#DIV/0!</v>
      </c>
      <c r="T48" s="170">
        <f t="shared" si="7"/>
        <v>0</v>
      </c>
      <c r="U48" s="234" t="e">
        <f t="shared" si="8"/>
        <v>#DIV/0!</v>
      </c>
      <c r="V48" s="2"/>
    </row>
    <row r="49" spans="1:22" ht="14.4">
      <c r="A49" s="248" t="s">
        <v>319</v>
      </c>
      <c r="B49" s="248" t="s">
        <v>320</v>
      </c>
      <c r="C49" s="248">
        <v>2700</v>
      </c>
      <c r="D49" s="246">
        <v>43229</v>
      </c>
      <c r="E49" s="248" t="s">
        <v>477</v>
      </c>
      <c r="F49" s="248">
        <v>684.57</v>
      </c>
      <c r="G49" s="248">
        <v>684.57</v>
      </c>
      <c r="H49" s="170"/>
      <c r="I49" s="236"/>
      <c r="J49" s="248">
        <v>684.57</v>
      </c>
      <c r="K49" s="248">
        <v>684.57</v>
      </c>
      <c r="L49" s="248">
        <v>0</v>
      </c>
      <c r="M49" s="248">
        <v>684.57</v>
      </c>
      <c r="N49" s="248">
        <v>684.57</v>
      </c>
      <c r="O49" s="248">
        <v>0</v>
      </c>
      <c r="P49" s="170">
        <f t="shared" si="3"/>
        <v>0</v>
      </c>
      <c r="Q49" s="234">
        <f t="shared" si="4"/>
        <v>0</v>
      </c>
      <c r="R49" s="170">
        <f t="shared" si="5"/>
        <v>0</v>
      </c>
      <c r="S49" s="234">
        <f t="shared" si="6"/>
        <v>0</v>
      </c>
      <c r="T49" s="170">
        <f t="shared" si="7"/>
        <v>0</v>
      </c>
      <c r="U49" s="234" t="e">
        <f t="shared" si="8"/>
        <v>#DIV/0!</v>
      </c>
      <c r="V49" s="2"/>
    </row>
    <row r="50" spans="1:22" ht="13.8">
      <c r="A50" s="144" t="s">
        <v>159</v>
      </c>
      <c r="B50" s="160"/>
      <c r="C50" s="218"/>
      <c r="D50" s="154"/>
      <c r="E50" s="153"/>
      <c r="F50" s="161"/>
      <c r="G50" s="168"/>
      <c r="H50" s="170">
        <f t="shared" si="9"/>
        <v>0</v>
      </c>
      <c r="I50" s="236" t="e">
        <f t="shared" si="2"/>
        <v>#DIV/0!</v>
      </c>
      <c r="J50" s="163"/>
      <c r="K50" s="166"/>
      <c r="L50" s="161"/>
      <c r="M50" s="168"/>
      <c r="N50" s="168"/>
      <c r="O50" s="168"/>
      <c r="P50" s="170">
        <f t="shared" ref="P50" si="10">J50-N50</f>
        <v>0</v>
      </c>
      <c r="Q50" s="234" t="e">
        <f t="shared" ref="Q50:Q51" si="11">ROUND(P50/J50,10)</f>
        <v>#DIV/0!</v>
      </c>
      <c r="R50" s="234"/>
      <c r="S50" s="234" t="e">
        <f t="shared" ref="S50" si="12">ROUND(R50/K50,10)</f>
        <v>#DIV/0!</v>
      </c>
      <c r="T50" s="234"/>
      <c r="U50" s="234" t="e">
        <f t="shared" ref="U50" si="13">ROUND(T50/L50,10)</f>
        <v>#DIV/0!</v>
      </c>
      <c r="V50" s="2"/>
    </row>
    <row r="51" spans="1:22" ht="13.8" thickBot="1">
      <c r="B51" s="3"/>
      <c r="C51" s="219"/>
      <c r="D51" s="155"/>
      <c r="E51" s="155"/>
      <c r="F51" s="146">
        <f>SUM(F2:F50)</f>
        <v>21413.080000000005</v>
      </c>
      <c r="G51" s="145">
        <f>SUM(G2:G50)</f>
        <v>21413.080000000005</v>
      </c>
      <c r="H51" s="7">
        <f>SUM(H2:H50)</f>
        <v>0</v>
      </c>
      <c r="I51" s="237">
        <f t="shared" si="2"/>
        <v>0</v>
      </c>
      <c r="J51" s="164">
        <f t="shared" ref="J51:P51" si="14">SUM(J2:J50)</f>
        <v>23107.09</v>
      </c>
      <c r="K51" s="146">
        <f t="shared" si="14"/>
        <v>23107.09</v>
      </c>
      <c r="L51" s="164">
        <f t="shared" si="14"/>
        <v>-114.14</v>
      </c>
      <c r="M51" s="169">
        <f t="shared" si="14"/>
        <v>23107.09</v>
      </c>
      <c r="N51" s="169">
        <f t="shared" si="14"/>
        <v>23107.09</v>
      </c>
      <c r="O51" s="169">
        <f t="shared" si="14"/>
        <v>-114.14</v>
      </c>
      <c r="P51" s="4">
        <f t="shared" si="14"/>
        <v>0</v>
      </c>
      <c r="Q51" s="235">
        <f t="shared" si="11"/>
        <v>0</v>
      </c>
      <c r="R51" s="4">
        <f>SUM(R2:R50)</f>
        <v>0</v>
      </c>
      <c r="S51" s="235">
        <f>ROUND(R51/K51,10)</f>
        <v>0</v>
      </c>
      <c r="T51" s="235"/>
      <c r="U51" s="235">
        <f>ROUND(T51/L51,10)</f>
        <v>0</v>
      </c>
    </row>
    <row r="52" spans="1:22" ht="13.8" thickTop="1">
      <c r="B52" s="3"/>
      <c r="C52" s="220"/>
      <c r="D52" s="157"/>
      <c r="E52" s="157"/>
      <c r="F52" s="8"/>
      <c r="G52" s="8"/>
      <c r="H52" s="8"/>
      <c r="I52" s="8"/>
      <c r="J52" s="158"/>
      <c r="K52" s="8"/>
      <c r="L52" s="158"/>
      <c r="M52" s="156"/>
      <c r="N52" s="156"/>
      <c r="O52" s="156"/>
      <c r="P52" s="156"/>
      <c r="Q52" s="156"/>
      <c r="R52" s="156"/>
      <c r="S52" s="156"/>
      <c r="T52" s="156"/>
      <c r="U52" s="156"/>
    </row>
    <row r="53" spans="1:22">
      <c r="B53" s="3"/>
      <c r="C53" s="220"/>
      <c r="D53" s="157"/>
      <c r="E53" s="157"/>
      <c r="F53" s="8"/>
      <c r="G53" s="8"/>
      <c r="H53" s="8"/>
      <c r="I53" s="8"/>
      <c r="J53" s="156"/>
      <c r="K53" s="8"/>
      <c r="L53" s="156"/>
      <c r="M53" s="156"/>
      <c r="N53" s="156"/>
      <c r="O53" s="156"/>
      <c r="P53" s="156"/>
      <c r="Q53" s="156"/>
      <c r="R53" s="156"/>
      <c r="S53" s="156"/>
      <c r="T53" s="156"/>
      <c r="U53" s="156"/>
    </row>
    <row r="54" spans="1:22">
      <c r="B54" s="3"/>
      <c r="C54" s="220"/>
      <c r="D54" s="157"/>
      <c r="E54" s="157"/>
      <c r="F54" s="8"/>
      <c r="G54" s="8"/>
      <c r="H54" s="8"/>
      <c r="I54" s="8"/>
      <c r="J54" s="156"/>
      <c r="K54" s="8"/>
      <c r="L54" s="156"/>
      <c r="M54" s="156"/>
      <c r="N54" s="156"/>
      <c r="O54" s="156"/>
      <c r="P54" s="156"/>
      <c r="Q54" s="156"/>
      <c r="R54" s="156"/>
      <c r="S54" s="156"/>
      <c r="T54" s="156"/>
      <c r="U54" s="156"/>
    </row>
    <row r="55" spans="1:22">
      <c r="B55" s="3"/>
      <c r="C55" s="220"/>
      <c r="D55" s="157"/>
      <c r="E55" s="157"/>
      <c r="F55" s="8"/>
      <c r="G55" s="8"/>
      <c r="H55" s="8"/>
      <c r="I55" s="8"/>
      <c r="J55" s="156"/>
      <c r="K55" s="8"/>
      <c r="L55" s="156"/>
      <c r="M55" s="156"/>
      <c r="N55" s="156"/>
      <c r="O55" s="156"/>
      <c r="P55" s="156"/>
      <c r="Q55" s="156"/>
      <c r="R55" s="156"/>
      <c r="S55" s="156"/>
      <c r="T55" s="156"/>
      <c r="U55" s="156"/>
    </row>
    <row r="56" spans="1:22">
      <c r="B56" s="3"/>
      <c r="C56" s="220"/>
      <c r="D56" s="157"/>
      <c r="E56" s="157"/>
      <c r="F56" s="8"/>
      <c r="G56" s="8"/>
      <c r="H56" s="8"/>
      <c r="I56" s="8"/>
      <c r="J56" s="156"/>
      <c r="K56" s="8"/>
      <c r="L56" s="156"/>
      <c r="M56" s="156"/>
      <c r="N56" s="156"/>
      <c r="O56" s="156"/>
      <c r="P56" s="156"/>
      <c r="Q56" s="156"/>
      <c r="R56" s="156"/>
      <c r="S56" s="156"/>
      <c r="T56" s="156"/>
      <c r="U56" s="156"/>
    </row>
    <row r="57" spans="1:22">
      <c r="B57" s="3"/>
      <c r="C57" s="220"/>
      <c r="D57" s="157"/>
      <c r="E57" s="157"/>
      <c r="F57" s="8"/>
      <c r="G57" s="8"/>
      <c r="H57" s="8"/>
      <c r="I57" s="8"/>
      <c r="J57" s="156"/>
      <c r="K57" s="8"/>
      <c r="L57" s="156"/>
      <c r="M57" s="156"/>
      <c r="N57" s="156"/>
      <c r="O57" s="156"/>
      <c r="P57" s="156"/>
      <c r="Q57" s="156"/>
      <c r="R57" s="156"/>
      <c r="S57" s="156"/>
      <c r="T57" s="156"/>
      <c r="U57" s="156"/>
    </row>
    <row r="62" spans="1:22">
      <c r="J62" s="45"/>
    </row>
    <row r="65" spans="1:1">
      <c r="A65" s="9"/>
    </row>
    <row r="66" spans="1:1">
      <c r="A66" s="9"/>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37"/>
  <sheetViews>
    <sheetView zoomScale="85" zoomScaleNormal="85" workbookViewId="0">
      <selection activeCell="B3" sqref="B3"/>
    </sheetView>
  </sheetViews>
  <sheetFormatPr defaultColWidth="8.77734375" defaultRowHeight="13.2"/>
  <cols>
    <col min="1" max="1" width="14.5546875" style="44" customWidth="1"/>
    <col min="2" max="2" width="28.77734375" style="44" customWidth="1"/>
    <col min="3" max="3" width="14" style="66" customWidth="1"/>
    <col min="4" max="5" width="17.77734375" style="44" bestFit="1" customWidth="1"/>
    <col min="6" max="6" width="17.77734375" style="44" customWidth="1"/>
    <col min="7" max="7" width="17.77734375" style="240" customWidth="1"/>
    <col min="8" max="8" width="13.77734375" style="44" customWidth="1"/>
    <col min="9" max="9" width="14.77734375" style="44" customWidth="1"/>
    <col min="10" max="10" width="10" style="44" bestFit="1" customWidth="1"/>
    <col min="11" max="11" width="12.77734375" style="44" customWidth="1"/>
    <col min="12" max="13" width="16.21875" style="44" customWidth="1"/>
    <col min="14" max="15" width="18.21875" style="44" customWidth="1"/>
    <col min="16" max="16" width="46" style="44" customWidth="1"/>
    <col min="17" max="16384" width="8.77734375" style="44"/>
  </cols>
  <sheetData>
    <row r="2" spans="1:16">
      <c r="D2" s="98"/>
      <c r="E2" s="98"/>
      <c r="F2" s="98"/>
      <c r="G2" s="241"/>
      <c r="L2" s="1"/>
      <c r="M2" s="99"/>
      <c r="N2" s="99"/>
      <c r="O2" s="99"/>
    </row>
    <row r="3" spans="1:16" ht="51" customHeight="1">
      <c r="A3" s="100" t="s">
        <v>169</v>
      </c>
      <c r="B3" s="100" t="s">
        <v>148</v>
      </c>
      <c r="C3" s="101" t="s">
        <v>182</v>
      </c>
      <c r="D3" s="102" t="s">
        <v>198</v>
      </c>
      <c r="E3" s="102" t="s">
        <v>199</v>
      </c>
      <c r="F3" s="102" t="s">
        <v>200</v>
      </c>
      <c r="G3" s="102" t="s">
        <v>201</v>
      </c>
      <c r="H3" s="102" t="s">
        <v>202</v>
      </c>
      <c r="I3" s="102" t="s">
        <v>203</v>
      </c>
      <c r="J3" s="102" t="s">
        <v>204</v>
      </c>
      <c r="K3" s="102" t="s">
        <v>205</v>
      </c>
      <c r="L3" s="102" t="s">
        <v>206</v>
      </c>
      <c r="M3" s="114" t="s">
        <v>207</v>
      </c>
      <c r="N3" s="102" t="s">
        <v>208</v>
      </c>
      <c r="O3" s="102" t="s">
        <v>209</v>
      </c>
      <c r="P3" s="102" t="s">
        <v>165</v>
      </c>
    </row>
    <row r="4" spans="1:16" ht="12.75" customHeight="1">
      <c r="A4" s="248" t="s">
        <v>252</v>
      </c>
      <c r="B4" s="248" t="s">
        <v>253</v>
      </c>
      <c r="C4" s="248">
        <v>0</v>
      </c>
      <c r="D4" s="248">
        <v>2008.99</v>
      </c>
      <c r="E4" s="248">
        <v>2008.99</v>
      </c>
      <c r="F4" s="105">
        <f>+D4-E4</f>
        <v>0</v>
      </c>
      <c r="G4" s="242">
        <f>ROUND(F4/D4,10)</f>
        <v>0</v>
      </c>
      <c r="H4" s="246">
        <v>43270</v>
      </c>
      <c r="I4" s="246">
        <v>43270</v>
      </c>
      <c r="J4" s="248">
        <v>286</v>
      </c>
      <c r="K4" s="248" t="s">
        <v>483</v>
      </c>
      <c r="L4" s="248">
        <v>58.29</v>
      </c>
      <c r="M4" s="248">
        <v>58.29</v>
      </c>
      <c r="N4" s="105">
        <f>+L4-M4</f>
        <v>0</v>
      </c>
      <c r="O4" s="242">
        <f>ROUND(N4/L4,10)</f>
        <v>0</v>
      </c>
      <c r="P4" s="88"/>
    </row>
    <row r="5" spans="1:16" ht="18.75" customHeight="1" thickBot="1">
      <c r="B5" s="111" t="s">
        <v>210</v>
      </c>
      <c r="C5" s="7"/>
      <c r="D5" s="110">
        <f>SUM(D4:D4)</f>
        <v>2008.99</v>
      </c>
      <c r="E5" s="110">
        <f>SUM(E4:E4)</f>
        <v>2008.99</v>
      </c>
      <c r="F5" s="110">
        <f>SUM(F4:F4)</f>
        <v>0</v>
      </c>
      <c r="G5" s="242">
        <f t="shared" ref="G5" si="0">ROUND(F5/D5,10)</f>
        <v>0</v>
      </c>
      <c r="H5" s="112"/>
      <c r="I5" s="112"/>
      <c r="J5" s="112"/>
      <c r="K5" s="112"/>
      <c r="L5" s="7">
        <f>SUM(L4:L4)</f>
        <v>58.29</v>
      </c>
      <c r="M5" s="113">
        <f>SUM(M4:M4)</f>
        <v>58.29</v>
      </c>
      <c r="N5" s="110">
        <f>SUM(N4:N4)</f>
        <v>0</v>
      </c>
      <c r="O5" s="242">
        <f t="shared" ref="O5" si="1">ROUND(N5/L5,10)</f>
        <v>0</v>
      </c>
    </row>
    <row r="6" spans="1:16" ht="13.8" thickTop="1"/>
    <row r="9" spans="1:16" ht="39.6">
      <c r="A9" s="100" t="s">
        <v>169</v>
      </c>
      <c r="B9" s="100" t="s">
        <v>148</v>
      </c>
      <c r="C9" s="101" t="s">
        <v>182</v>
      </c>
      <c r="D9" s="102" t="s">
        <v>198</v>
      </c>
      <c r="E9" s="102" t="s">
        <v>199</v>
      </c>
      <c r="F9" s="102" t="s">
        <v>200</v>
      </c>
      <c r="G9" s="102" t="s">
        <v>201</v>
      </c>
      <c r="H9" s="102" t="s">
        <v>202</v>
      </c>
      <c r="I9" s="102" t="s">
        <v>203</v>
      </c>
      <c r="J9" s="114" t="s">
        <v>204</v>
      </c>
      <c r="K9" s="114" t="s">
        <v>205</v>
      </c>
      <c r="L9" s="114" t="s">
        <v>206</v>
      </c>
      <c r="M9" s="114" t="s">
        <v>211</v>
      </c>
      <c r="N9" s="102" t="s">
        <v>212</v>
      </c>
      <c r="O9" s="102" t="s">
        <v>213</v>
      </c>
      <c r="P9" s="102" t="s">
        <v>165</v>
      </c>
    </row>
    <row r="10" spans="1:16">
      <c r="A10" s="103"/>
      <c r="B10" s="104"/>
      <c r="C10" s="103"/>
      <c r="D10" s="89"/>
      <c r="E10" s="105"/>
      <c r="F10" s="105">
        <f>+D10-E10</f>
        <v>0</v>
      </c>
      <c r="G10" s="242" t="e">
        <f>ROUND(F10/D10,10)</f>
        <v>#DIV/0!</v>
      </c>
      <c r="H10" s="106"/>
      <c r="I10" s="106"/>
      <c r="J10" s="88"/>
      <c r="K10" s="104"/>
      <c r="L10" s="107"/>
      <c r="M10" s="107"/>
      <c r="N10" s="105">
        <f t="shared" ref="N10:N29" si="2">+L10-M10</f>
        <v>0</v>
      </c>
      <c r="O10" s="242" t="e">
        <f t="shared" ref="O10:O29" si="3">ROUND(N10/L10,10)</f>
        <v>#DIV/0!</v>
      </c>
      <c r="P10" s="88"/>
    </row>
    <row r="11" spans="1:16">
      <c r="A11" s="103"/>
      <c r="B11" s="104"/>
      <c r="C11" s="103"/>
      <c r="D11" s="89"/>
      <c r="E11" s="105"/>
      <c r="F11" s="105">
        <f t="shared" ref="F11:F24" si="4">+D11-E11</f>
        <v>0</v>
      </c>
      <c r="G11" s="242" t="e">
        <f t="shared" ref="G11:G24" si="5">ROUND(F11/D11,10)</f>
        <v>#DIV/0!</v>
      </c>
      <c r="H11" s="106"/>
      <c r="I11" s="106"/>
      <c r="J11" s="88"/>
      <c r="K11" s="104"/>
      <c r="L11" s="107"/>
      <c r="M11" s="107"/>
      <c r="N11" s="105">
        <f t="shared" si="2"/>
        <v>0</v>
      </c>
      <c r="O11" s="242" t="e">
        <f t="shared" si="3"/>
        <v>#DIV/0!</v>
      </c>
      <c r="P11" s="88"/>
    </row>
    <row r="12" spans="1:16" ht="13.2" customHeight="1">
      <c r="A12" s="103"/>
      <c r="B12" s="104"/>
      <c r="C12" s="103"/>
      <c r="D12" s="89"/>
      <c r="E12" s="105"/>
      <c r="F12" s="105">
        <f t="shared" si="4"/>
        <v>0</v>
      </c>
      <c r="G12" s="242" t="e">
        <f t="shared" si="5"/>
        <v>#DIV/0!</v>
      </c>
      <c r="H12" s="106"/>
      <c r="I12" s="106"/>
      <c r="J12" s="88"/>
      <c r="K12" s="104"/>
      <c r="L12" s="107"/>
      <c r="M12" s="107"/>
      <c r="N12" s="105">
        <f t="shared" si="2"/>
        <v>0</v>
      </c>
      <c r="O12" s="242" t="e">
        <f t="shared" si="3"/>
        <v>#DIV/0!</v>
      </c>
      <c r="P12" s="88"/>
    </row>
    <row r="13" spans="1:16">
      <c r="A13" s="103"/>
      <c r="B13" s="104"/>
      <c r="C13" s="103"/>
      <c r="D13" s="105"/>
      <c r="E13" s="105"/>
      <c r="F13" s="105">
        <f t="shared" si="4"/>
        <v>0</v>
      </c>
      <c r="G13" s="242" t="e">
        <f t="shared" si="5"/>
        <v>#DIV/0!</v>
      </c>
      <c r="H13" s="106"/>
      <c r="I13" s="106"/>
      <c r="J13" s="88"/>
      <c r="K13" s="104"/>
      <c r="L13" s="107"/>
      <c r="M13" s="107"/>
      <c r="N13" s="105">
        <f t="shared" si="2"/>
        <v>0</v>
      </c>
      <c r="O13" s="242" t="e">
        <f t="shared" si="3"/>
        <v>#DIV/0!</v>
      </c>
      <c r="P13" s="88"/>
    </row>
    <row r="14" spans="1:16">
      <c r="A14" s="103"/>
      <c r="B14" s="104"/>
      <c r="C14" s="103"/>
      <c r="D14" s="105"/>
      <c r="E14" s="105"/>
      <c r="F14" s="105">
        <f t="shared" si="4"/>
        <v>0</v>
      </c>
      <c r="G14" s="242" t="e">
        <f t="shared" si="5"/>
        <v>#DIV/0!</v>
      </c>
      <c r="H14" s="106"/>
      <c r="I14" s="106"/>
      <c r="J14" s="88"/>
      <c r="K14" s="104"/>
      <c r="L14" s="107"/>
      <c r="M14" s="107"/>
      <c r="N14" s="105">
        <f t="shared" si="2"/>
        <v>0</v>
      </c>
      <c r="O14" s="242" t="e">
        <f t="shared" si="3"/>
        <v>#DIV/0!</v>
      </c>
      <c r="P14" s="88"/>
    </row>
    <row r="15" spans="1:16">
      <c r="A15" s="103"/>
      <c r="B15" s="104"/>
      <c r="C15" s="103"/>
      <c r="D15" s="105"/>
      <c r="E15" s="105"/>
      <c r="F15" s="105">
        <f t="shared" si="4"/>
        <v>0</v>
      </c>
      <c r="G15" s="242" t="e">
        <f t="shared" si="5"/>
        <v>#DIV/0!</v>
      </c>
      <c r="H15" s="106"/>
      <c r="I15" s="106"/>
      <c r="J15" s="88"/>
      <c r="K15" s="104"/>
      <c r="L15" s="107"/>
      <c r="M15" s="107"/>
      <c r="N15" s="105">
        <f t="shared" si="2"/>
        <v>0</v>
      </c>
      <c r="O15" s="242" t="e">
        <f t="shared" si="3"/>
        <v>#DIV/0!</v>
      </c>
      <c r="P15" s="88"/>
    </row>
    <row r="16" spans="1:16">
      <c r="A16" s="103"/>
      <c r="B16" s="104"/>
      <c r="C16" s="103"/>
      <c r="D16" s="89"/>
      <c r="E16" s="105"/>
      <c r="F16" s="105">
        <f t="shared" si="4"/>
        <v>0</v>
      </c>
      <c r="G16" s="242" t="e">
        <f t="shared" si="5"/>
        <v>#DIV/0!</v>
      </c>
      <c r="H16" s="106"/>
      <c r="I16" s="106"/>
      <c r="J16" s="88"/>
      <c r="K16" s="104"/>
      <c r="L16" s="107"/>
      <c r="M16" s="107"/>
      <c r="N16" s="105">
        <f t="shared" si="2"/>
        <v>0</v>
      </c>
      <c r="O16" s="242" t="e">
        <f t="shared" si="3"/>
        <v>#DIV/0!</v>
      </c>
      <c r="P16" s="88"/>
    </row>
    <row r="17" spans="1:16">
      <c r="A17" s="103"/>
      <c r="B17" s="104"/>
      <c r="C17" s="103"/>
      <c r="D17" s="89"/>
      <c r="E17" s="105"/>
      <c r="F17" s="105">
        <f t="shared" si="4"/>
        <v>0</v>
      </c>
      <c r="G17" s="242" t="e">
        <f t="shared" si="5"/>
        <v>#DIV/0!</v>
      </c>
      <c r="H17" s="106"/>
      <c r="I17" s="106"/>
      <c r="J17" s="88"/>
      <c r="K17" s="104"/>
      <c r="L17" s="107"/>
      <c r="M17" s="107"/>
      <c r="N17" s="105">
        <f t="shared" si="2"/>
        <v>0</v>
      </c>
      <c r="O17" s="242" t="e">
        <f t="shared" si="3"/>
        <v>#DIV/0!</v>
      </c>
      <c r="P17" s="88"/>
    </row>
    <row r="18" spans="1:16">
      <c r="A18" s="103"/>
      <c r="B18" s="104"/>
      <c r="C18" s="103"/>
      <c r="D18" s="105"/>
      <c r="E18" s="105"/>
      <c r="F18" s="105">
        <f t="shared" si="4"/>
        <v>0</v>
      </c>
      <c r="G18" s="242" t="e">
        <f t="shared" si="5"/>
        <v>#DIV/0!</v>
      </c>
      <c r="H18" s="106"/>
      <c r="I18" s="106"/>
      <c r="J18" s="88"/>
      <c r="K18" s="104"/>
      <c r="L18" s="107"/>
      <c r="M18" s="107"/>
      <c r="N18" s="105">
        <f t="shared" si="2"/>
        <v>0</v>
      </c>
      <c r="O18" s="242" t="e">
        <f t="shared" si="3"/>
        <v>#DIV/0!</v>
      </c>
      <c r="P18" s="88"/>
    </row>
    <row r="19" spans="1:16">
      <c r="A19" s="103"/>
      <c r="B19" s="104"/>
      <c r="C19" s="103"/>
      <c r="D19" s="105"/>
      <c r="E19" s="105"/>
      <c r="F19" s="105">
        <f t="shared" si="4"/>
        <v>0</v>
      </c>
      <c r="G19" s="242" t="e">
        <f t="shared" si="5"/>
        <v>#DIV/0!</v>
      </c>
      <c r="H19" s="106"/>
      <c r="I19" s="106"/>
      <c r="J19" s="88"/>
      <c r="K19" s="104"/>
      <c r="L19" s="107"/>
      <c r="M19" s="107"/>
      <c r="N19" s="105">
        <f t="shared" si="2"/>
        <v>0</v>
      </c>
      <c r="O19" s="242" t="e">
        <f t="shared" si="3"/>
        <v>#DIV/0!</v>
      </c>
      <c r="P19" s="88"/>
    </row>
    <row r="20" spans="1:16">
      <c r="A20" s="103"/>
      <c r="B20" s="104"/>
      <c r="C20" s="103"/>
      <c r="D20" s="105"/>
      <c r="E20" s="105"/>
      <c r="F20" s="105">
        <f t="shared" si="4"/>
        <v>0</v>
      </c>
      <c r="G20" s="242" t="e">
        <f t="shared" si="5"/>
        <v>#DIV/0!</v>
      </c>
      <c r="H20" s="106"/>
      <c r="I20" s="106"/>
      <c r="J20" s="88"/>
      <c r="K20" s="104"/>
      <c r="L20" s="107"/>
      <c r="M20" s="107"/>
      <c r="N20" s="105">
        <f t="shared" si="2"/>
        <v>0</v>
      </c>
      <c r="O20" s="242" t="e">
        <f t="shared" si="3"/>
        <v>#DIV/0!</v>
      </c>
      <c r="P20" s="88"/>
    </row>
    <row r="21" spans="1:16">
      <c r="A21" s="103"/>
      <c r="B21" s="104"/>
      <c r="C21" s="103"/>
      <c r="D21" s="105"/>
      <c r="E21" s="105"/>
      <c r="F21" s="105">
        <f t="shared" si="4"/>
        <v>0</v>
      </c>
      <c r="G21" s="242" t="e">
        <f t="shared" si="5"/>
        <v>#DIV/0!</v>
      </c>
      <c r="H21" s="106"/>
      <c r="I21" s="106"/>
      <c r="J21" s="88"/>
      <c r="K21" s="104"/>
      <c r="L21" s="107"/>
      <c r="M21" s="107"/>
      <c r="N21" s="105">
        <f t="shared" si="2"/>
        <v>0</v>
      </c>
      <c r="O21" s="242" t="e">
        <f t="shared" si="3"/>
        <v>#DIV/0!</v>
      </c>
      <c r="P21" s="88"/>
    </row>
    <row r="22" spans="1:16">
      <c r="A22" s="103"/>
      <c r="B22" s="104"/>
      <c r="C22" s="103"/>
      <c r="D22" s="105"/>
      <c r="E22" s="105"/>
      <c r="F22" s="105">
        <f t="shared" si="4"/>
        <v>0</v>
      </c>
      <c r="G22" s="242" t="e">
        <f t="shared" si="5"/>
        <v>#DIV/0!</v>
      </c>
      <c r="H22" s="106"/>
      <c r="I22" s="106"/>
      <c r="J22" s="88"/>
      <c r="K22" s="104"/>
      <c r="L22" s="107"/>
      <c r="M22" s="107"/>
      <c r="N22" s="105">
        <f t="shared" si="2"/>
        <v>0</v>
      </c>
      <c r="O22" s="242" t="e">
        <f t="shared" si="3"/>
        <v>#DIV/0!</v>
      </c>
      <c r="P22" s="88"/>
    </row>
    <row r="23" spans="1:16">
      <c r="A23" s="103"/>
      <c r="B23" s="104"/>
      <c r="C23" s="103"/>
      <c r="D23" s="89"/>
      <c r="E23" s="105"/>
      <c r="F23" s="105">
        <f t="shared" si="4"/>
        <v>0</v>
      </c>
      <c r="G23" s="242" t="e">
        <f t="shared" si="5"/>
        <v>#DIV/0!</v>
      </c>
      <c r="H23" s="106"/>
      <c r="I23" s="106"/>
      <c r="J23" s="88"/>
      <c r="K23" s="104"/>
      <c r="L23" s="107"/>
      <c r="M23" s="107"/>
      <c r="N23" s="105">
        <f t="shared" si="2"/>
        <v>0</v>
      </c>
      <c r="O23" s="242" t="e">
        <f t="shared" si="3"/>
        <v>#DIV/0!</v>
      </c>
      <c r="P23" s="88"/>
    </row>
    <row r="24" spans="1:16">
      <c r="A24" s="103"/>
      <c r="B24" s="104"/>
      <c r="C24" s="103"/>
      <c r="D24" s="89"/>
      <c r="E24" s="105"/>
      <c r="F24" s="105">
        <f t="shared" si="4"/>
        <v>0</v>
      </c>
      <c r="G24" s="242" t="e">
        <f t="shared" si="5"/>
        <v>#DIV/0!</v>
      </c>
      <c r="H24" s="106"/>
      <c r="I24" s="106"/>
      <c r="J24" s="88"/>
      <c r="K24" s="104"/>
      <c r="L24" s="107"/>
      <c r="M24" s="107"/>
      <c r="N24" s="105">
        <f t="shared" si="2"/>
        <v>0</v>
      </c>
      <c r="O24" s="242" t="e">
        <f t="shared" si="3"/>
        <v>#DIV/0!</v>
      </c>
      <c r="P24" s="88"/>
    </row>
    <row r="25" spans="1:16">
      <c r="A25" s="103"/>
      <c r="B25" s="104"/>
      <c r="C25" s="103"/>
      <c r="D25" s="89"/>
      <c r="E25" s="105"/>
      <c r="F25" s="105">
        <f t="shared" ref="F25:F30" si="6">+D25-E25</f>
        <v>0</v>
      </c>
      <c r="G25" s="242" t="e">
        <f t="shared" ref="G25:G31" si="7">ROUND(F25/D25,10)</f>
        <v>#DIV/0!</v>
      </c>
      <c r="H25" s="106"/>
      <c r="I25" s="106"/>
      <c r="J25" s="88"/>
      <c r="K25" s="104"/>
      <c r="L25" s="107"/>
      <c r="M25" s="107"/>
      <c r="N25" s="105">
        <f t="shared" si="2"/>
        <v>0</v>
      </c>
      <c r="O25" s="242" t="e">
        <f t="shared" si="3"/>
        <v>#DIV/0!</v>
      </c>
      <c r="P25" s="88"/>
    </row>
    <row r="26" spans="1:16">
      <c r="A26" s="103"/>
      <c r="B26" s="104"/>
      <c r="C26" s="103"/>
      <c r="D26" s="88"/>
      <c r="E26" s="105"/>
      <c r="F26" s="105">
        <f t="shared" si="6"/>
        <v>0</v>
      </c>
      <c r="G26" s="242" t="e">
        <f t="shared" si="7"/>
        <v>#DIV/0!</v>
      </c>
      <c r="H26" s="106"/>
      <c r="I26" s="106"/>
      <c r="J26" s="88"/>
      <c r="K26" s="88"/>
      <c r="L26" s="107"/>
      <c r="M26" s="107"/>
      <c r="N26" s="105">
        <f t="shared" si="2"/>
        <v>0</v>
      </c>
      <c r="O26" s="242" t="e">
        <f t="shared" si="3"/>
        <v>#DIV/0!</v>
      </c>
      <c r="P26" s="88"/>
    </row>
    <row r="27" spans="1:16">
      <c r="A27" s="88"/>
      <c r="B27" s="88"/>
      <c r="C27" s="89"/>
      <c r="D27" s="89"/>
      <c r="E27" s="105"/>
      <c r="F27" s="105">
        <f t="shared" si="6"/>
        <v>0</v>
      </c>
      <c r="G27" s="242" t="e">
        <f t="shared" si="7"/>
        <v>#DIV/0!</v>
      </c>
      <c r="H27" s="91"/>
      <c r="I27" s="91"/>
      <c r="J27" s="88"/>
      <c r="K27" s="88"/>
      <c r="L27" s="107"/>
      <c r="M27" s="107"/>
      <c r="N27" s="105">
        <f t="shared" si="2"/>
        <v>0</v>
      </c>
      <c r="O27" s="242" t="e">
        <f t="shared" si="3"/>
        <v>#DIV/0!</v>
      </c>
      <c r="P27" s="88"/>
    </row>
    <row r="28" spans="1:16">
      <c r="A28" s="103"/>
      <c r="B28" s="104"/>
      <c r="C28" s="108"/>
      <c r="D28" s="89"/>
      <c r="E28" s="105"/>
      <c r="F28" s="105">
        <f t="shared" si="6"/>
        <v>0</v>
      </c>
      <c r="G28" s="242" t="e">
        <f t="shared" si="7"/>
        <v>#DIV/0!</v>
      </c>
      <c r="H28" s="106"/>
      <c r="I28" s="106"/>
      <c r="J28" s="88"/>
      <c r="K28" s="88"/>
      <c r="L28" s="107"/>
      <c r="M28" s="109"/>
      <c r="N28" s="105">
        <f t="shared" si="2"/>
        <v>0</v>
      </c>
      <c r="O28" s="242" t="e">
        <f t="shared" si="3"/>
        <v>#DIV/0!</v>
      </c>
      <c r="P28" s="88"/>
    </row>
    <row r="29" spans="1:16">
      <c r="A29" s="103"/>
      <c r="B29" s="104"/>
      <c r="C29" s="108"/>
      <c r="D29" s="89"/>
      <c r="E29" s="105"/>
      <c r="F29" s="105">
        <f t="shared" si="6"/>
        <v>0</v>
      </c>
      <c r="G29" s="242" t="e">
        <f t="shared" si="7"/>
        <v>#DIV/0!</v>
      </c>
      <c r="H29" s="106"/>
      <c r="I29" s="106"/>
      <c r="J29" s="88"/>
      <c r="K29" s="88"/>
      <c r="L29" s="107"/>
      <c r="M29" s="109"/>
      <c r="N29" s="105">
        <f t="shared" si="2"/>
        <v>0</v>
      </c>
      <c r="O29" s="242" t="e">
        <f t="shared" si="3"/>
        <v>#DIV/0!</v>
      </c>
      <c r="P29" s="88"/>
    </row>
    <row r="30" spans="1:16">
      <c r="A30" s="88"/>
      <c r="B30" s="88"/>
      <c r="C30" s="89"/>
      <c r="D30" s="90"/>
      <c r="E30" s="90"/>
      <c r="F30" s="105">
        <f t="shared" si="6"/>
        <v>0</v>
      </c>
      <c r="G30" s="242" t="e">
        <f t="shared" si="7"/>
        <v>#DIV/0!</v>
      </c>
      <c r="H30" s="92"/>
      <c r="I30" s="92"/>
      <c r="J30" s="88"/>
      <c r="K30" s="90"/>
      <c r="L30" s="115"/>
      <c r="M30" s="115"/>
      <c r="N30" s="105">
        <f t="shared" ref="N30" si="8">+L30-M30</f>
        <v>0</v>
      </c>
      <c r="O30" s="242" t="e">
        <f t="shared" ref="O30" si="9">ROUND(N30/L30,10)</f>
        <v>#DIV/0!</v>
      </c>
      <c r="P30" s="88"/>
    </row>
    <row r="31" spans="1:16" ht="13.8" thickBot="1">
      <c r="B31" s="111" t="s">
        <v>214</v>
      </c>
      <c r="C31" s="116"/>
      <c r="D31" s="4">
        <f>SUM(D10:D30)</f>
        <v>0</v>
      </c>
      <c r="E31" s="4">
        <f>SUM(E10:E30)</f>
        <v>0</v>
      </c>
      <c r="F31" s="4">
        <f>SUM(F10:F30)</f>
        <v>0</v>
      </c>
      <c r="G31" s="242" t="e">
        <f t="shared" si="7"/>
        <v>#DIV/0!</v>
      </c>
      <c r="H31" s="117"/>
      <c r="I31" s="117"/>
      <c r="J31" s="117"/>
      <c r="K31" s="117"/>
      <c r="L31" s="110">
        <f>SUM(L10:L30)</f>
        <v>0</v>
      </c>
      <c r="M31" s="110">
        <f>SUM(M10:M30)</f>
        <v>0</v>
      </c>
      <c r="N31" s="4">
        <f>SUM(N10:N30)</f>
        <v>0</v>
      </c>
      <c r="O31" s="242" t="e">
        <f t="shared" ref="O31" si="10">ROUND(N31/L31,10)</f>
        <v>#DIV/0!</v>
      </c>
      <c r="P31" s="88"/>
    </row>
    <row r="32" spans="1:16" ht="13.8" thickTop="1"/>
    <row r="34" spans="5:6">
      <c r="E34" s="45"/>
      <c r="F34" s="45"/>
    </row>
    <row r="35" spans="5:6">
      <c r="E35" s="45"/>
      <c r="F35" s="45"/>
    </row>
    <row r="37" spans="5:6">
      <c r="E37" s="45"/>
      <c r="F37" s="45"/>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E25" sqref="E25:E26"/>
    </sheetView>
  </sheetViews>
  <sheetFormatPr defaultColWidth="8.77734375" defaultRowHeight="13.2"/>
  <cols>
    <col min="1" max="1" width="21.21875" style="44" customWidth="1"/>
    <col min="2" max="2" width="17.77734375" style="44" customWidth="1"/>
    <col min="3" max="3" width="22" style="44" customWidth="1"/>
    <col min="4" max="4" width="21" style="44" customWidth="1"/>
    <col min="5" max="5" width="22.77734375" style="44" customWidth="1"/>
    <col min="6" max="6" width="22.5546875" style="44" customWidth="1"/>
    <col min="7" max="7" width="24.77734375" style="44" customWidth="1"/>
    <col min="8" max="8" width="24.21875" style="44" customWidth="1"/>
    <col min="9" max="9" width="3" style="44" customWidth="1"/>
    <col min="10" max="10" width="11.5546875" style="44" bestFit="1" customWidth="1"/>
    <col min="11" max="11" width="11.77734375" style="44" bestFit="1" customWidth="1"/>
    <col min="12" max="12" width="16" style="44" customWidth="1"/>
    <col min="13" max="13" width="15" style="44" bestFit="1" customWidth="1"/>
    <col min="14" max="14" width="12.21875" style="44" customWidth="1"/>
    <col min="15" max="16384" width="8.77734375" style="44"/>
  </cols>
  <sheetData>
    <row r="2" spans="1:16" ht="13.8" thickBot="1">
      <c r="A2" s="70" t="s">
        <v>215</v>
      </c>
    </row>
    <row r="3" spans="1:16" ht="25.5" customHeight="1">
      <c r="A3" s="84" t="s">
        <v>216</v>
      </c>
      <c r="B3" s="81" t="s">
        <v>217</v>
      </c>
      <c r="C3" s="82" t="s">
        <v>218</v>
      </c>
      <c r="D3" s="82" t="s">
        <v>219</v>
      </c>
      <c r="E3" s="81" t="s">
        <v>220</v>
      </c>
      <c r="F3" s="82" t="s">
        <v>221</v>
      </c>
      <c r="G3" s="81" t="s">
        <v>222</v>
      </c>
      <c r="H3" s="83" t="s">
        <v>194</v>
      </c>
      <c r="I3" s="81"/>
      <c r="J3" s="82" t="s">
        <v>202</v>
      </c>
      <c r="K3" s="82" t="s">
        <v>203</v>
      </c>
      <c r="L3" s="84" t="s">
        <v>165</v>
      </c>
    </row>
    <row r="4" spans="1:16">
      <c r="A4" s="121"/>
      <c r="B4" s="122"/>
      <c r="C4" s="122"/>
      <c r="D4" s="123"/>
      <c r="E4" s="122"/>
      <c r="F4" s="122"/>
      <c r="G4" s="85"/>
      <c r="H4" s="85"/>
      <c r="I4" s="94"/>
      <c r="J4" s="124"/>
      <c r="K4" s="124"/>
      <c r="L4" s="94"/>
    </row>
    <row r="5" spans="1:16">
      <c r="A5" s="121"/>
      <c r="B5" s="122"/>
      <c r="C5" s="122"/>
      <c r="D5" s="123"/>
      <c r="E5" s="122"/>
      <c r="F5" s="122"/>
      <c r="G5" s="85"/>
      <c r="H5" s="85"/>
      <c r="I5" s="94"/>
      <c r="J5" s="124"/>
      <c r="K5" s="124"/>
      <c r="L5" s="94"/>
    </row>
    <row r="6" spans="1:16">
      <c r="A6" s="121"/>
      <c r="B6" s="122"/>
      <c r="C6" s="122"/>
      <c r="D6" s="123"/>
      <c r="E6" s="122"/>
      <c r="F6" s="122"/>
      <c r="G6" s="85"/>
      <c r="H6" s="85"/>
      <c r="I6" s="94"/>
      <c r="J6" s="124"/>
      <c r="K6" s="124"/>
      <c r="L6" s="94"/>
    </row>
    <row r="7" spans="1:16">
      <c r="A7" s="121"/>
      <c r="B7" s="122"/>
      <c r="C7" s="122"/>
      <c r="D7" s="123"/>
      <c r="E7" s="122"/>
      <c r="F7" s="122"/>
      <c r="G7" s="85"/>
      <c r="H7" s="85"/>
      <c r="I7" s="94"/>
      <c r="J7" s="124"/>
      <c r="K7" s="124"/>
      <c r="L7" s="94"/>
    </row>
    <row r="8" spans="1:16" s="80" customFormat="1">
      <c r="B8" s="78"/>
      <c r="C8" s="78"/>
      <c r="E8" s="78"/>
      <c r="F8" s="95"/>
      <c r="G8" s="78"/>
      <c r="H8" s="79"/>
      <c r="J8" s="71"/>
      <c r="K8" s="71"/>
      <c r="M8" s="44"/>
      <c r="N8" s="44"/>
      <c r="O8" s="44"/>
      <c r="P8" s="44"/>
    </row>
    <row r="9" spans="1:16">
      <c r="B9" s="66"/>
      <c r="C9" s="66"/>
      <c r="E9" s="66"/>
      <c r="F9" s="66"/>
      <c r="G9" s="66"/>
      <c r="H9" s="66"/>
      <c r="J9" s="67"/>
    </row>
    <row r="10" spans="1:16">
      <c r="B10" s="50"/>
      <c r="C10" s="50"/>
      <c r="D10" s="50"/>
      <c r="E10" s="50"/>
      <c r="F10" s="50"/>
      <c r="G10" s="50"/>
      <c r="H10" s="50"/>
      <c r="I10" s="50"/>
      <c r="J10" s="50"/>
      <c r="K10" s="50"/>
      <c r="L10" s="50"/>
    </row>
    <row r="11" spans="1:16" ht="13.8" thickBot="1">
      <c r="A11" s="3" t="s">
        <v>223</v>
      </c>
      <c r="B11" s="68">
        <f>SUM(B4:B10)</f>
        <v>0</v>
      </c>
      <c r="C11" s="68">
        <f t="shared" ref="C11:H11" si="0">SUM(C4:C10)</f>
        <v>0</v>
      </c>
      <c r="D11" s="68">
        <f t="shared" si="0"/>
        <v>0</v>
      </c>
      <c r="E11" s="68">
        <f>SUM(E4:E10)</f>
        <v>0</v>
      </c>
      <c r="F11" s="68">
        <f t="shared" si="0"/>
        <v>0</v>
      </c>
      <c r="G11" s="68">
        <f t="shared" si="0"/>
        <v>0</v>
      </c>
      <c r="H11" s="68">
        <f t="shared" si="0"/>
        <v>0</v>
      </c>
      <c r="I11" s="68"/>
      <c r="J11" s="68"/>
      <c r="K11" s="68"/>
      <c r="L11" s="68"/>
    </row>
    <row r="12" spans="1:16" ht="13.8" thickTop="1"/>
    <row r="13" spans="1:16" ht="13.8" thickBot="1"/>
    <row r="14" spans="1:16" ht="38.549999999999997" customHeight="1">
      <c r="A14" s="82" t="s">
        <v>219</v>
      </c>
      <c r="B14" s="81" t="s">
        <v>220</v>
      </c>
      <c r="C14" s="82" t="s">
        <v>218</v>
      </c>
      <c r="D14" s="84" t="s">
        <v>216</v>
      </c>
      <c r="E14" s="81" t="s">
        <v>217</v>
      </c>
      <c r="F14" s="82" t="s">
        <v>221</v>
      </c>
      <c r="G14" s="81" t="s">
        <v>222</v>
      </c>
      <c r="H14" s="83" t="s">
        <v>194</v>
      </c>
      <c r="I14" s="81"/>
      <c r="J14" s="82" t="s">
        <v>202</v>
      </c>
      <c r="K14" s="82" t="s">
        <v>203</v>
      </c>
      <c r="L14" s="84" t="s">
        <v>165</v>
      </c>
    </row>
    <row r="15" spans="1:16" s="80" customFormat="1">
      <c r="A15" s="125"/>
      <c r="B15" s="122"/>
      <c r="C15" s="122"/>
      <c r="D15" s="126"/>
      <c r="E15" s="122"/>
      <c r="F15" s="122"/>
      <c r="G15" s="85"/>
      <c r="H15" s="85"/>
      <c r="I15" s="86"/>
      <c r="J15" s="127"/>
      <c r="K15" s="127"/>
      <c r="L15" s="87"/>
      <c r="M15" s="44"/>
      <c r="N15" s="44"/>
      <c r="O15" s="44"/>
      <c r="P15" s="44"/>
    </row>
    <row r="16" spans="1:16" s="80" customFormat="1">
      <c r="A16" s="125"/>
      <c r="B16" s="122"/>
      <c r="C16" s="122"/>
      <c r="D16" s="126"/>
      <c r="E16" s="122"/>
      <c r="F16" s="122"/>
      <c r="G16" s="85"/>
      <c r="H16" s="85"/>
      <c r="I16" s="86"/>
      <c r="J16" s="127"/>
      <c r="K16" s="127"/>
      <c r="L16" s="94"/>
      <c r="M16" s="44"/>
      <c r="N16" s="44"/>
      <c r="O16" s="44"/>
      <c r="P16" s="44"/>
    </row>
    <row r="17" spans="1:16" s="80" customFormat="1">
      <c r="A17" s="125"/>
      <c r="B17" s="122"/>
      <c r="C17" s="122"/>
      <c r="D17" s="126"/>
      <c r="E17" s="122"/>
      <c r="F17" s="122"/>
      <c r="G17" s="85"/>
      <c r="H17" s="85"/>
      <c r="I17" s="86"/>
      <c r="J17" s="127"/>
      <c r="K17" s="127"/>
      <c r="L17" s="94"/>
      <c r="M17" s="44"/>
      <c r="N17" s="44"/>
      <c r="O17" s="44"/>
      <c r="P17" s="44"/>
    </row>
    <row r="18" spans="1:16" s="80" customFormat="1">
      <c r="A18" s="125"/>
      <c r="B18" s="122"/>
      <c r="C18" s="122"/>
      <c r="D18" s="126"/>
      <c r="E18" s="122"/>
      <c r="F18" s="122"/>
      <c r="G18" s="85"/>
      <c r="H18" s="85"/>
      <c r="I18" s="86"/>
      <c r="J18" s="127"/>
      <c r="K18" s="127"/>
      <c r="L18" s="94"/>
      <c r="M18" s="44"/>
      <c r="N18" s="44"/>
      <c r="O18" s="44"/>
      <c r="P18" s="44"/>
    </row>
    <row r="19" spans="1:16">
      <c r="A19" s="88"/>
      <c r="B19" s="89"/>
      <c r="C19" s="89"/>
      <c r="D19" s="88"/>
      <c r="E19" s="89"/>
      <c r="F19" s="89"/>
      <c r="G19" s="89"/>
      <c r="H19" s="89"/>
      <c r="I19" s="90"/>
      <c r="J19" s="91"/>
      <c r="K19" s="92"/>
      <c r="L19" s="93"/>
    </row>
    <row r="20" spans="1:16">
      <c r="A20" s="88"/>
      <c r="B20" s="89"/>
      <c r="C20" s="89"/>
      <c r="D20" s="88"/>
      <c r="E20" s="89"/>
      <c r="F20" s="89"/>
      <c r="G20" s="89"/>
      <c r="H20" s="89"/>
      <c r="I20" s="90"/>
      <c r="J20" s="91"/>
      <c r="K20" s="92"/>
      <c r="L20" s="93"/>
    </row>
    <row r="22" spans="1:16" ht="13.8" thickBot="1">
      <c r="A22" s="3" t="s">
        <v>224</v>
      </c>
      <c r="B22" s="68">
        <f>SUM(B15:B20)</f>
        <v>0</v>
      </c>
      <c r="C22" s="68">
        <f>SUM(C15:C21)</f>
        <v>0</v>
      </c>
      <c r="D22" s="68"/>
      <c r="E22" s="68">
        <f>SUM(E15:E21)</f>
        <v>0</v>
      </c>
      <c r="F22" s="68">
        <f>SUM(F15:F21)</f>
        <v>0</v>
      </c>
      <c r="G22" s="68">
        <f>SUM(G15:G21)</f>
        <v>0</v>
      </c>
      <c r="H22" s="68">
        <f>SUM(H15:H21)</f>
        <v>0</v>
      </c>
      <c r="I22" s="68"/>
      <c r="J22" s="68"/>
      <c r="K22" s="68"/>
      <c r="L22" s="68"/>
    </row>
    <row r="23" spans="1:16" ht="14.4" thickTop="1" thickBot="1"/>
    <row r="24" spans="1:16" ht="13.8" thickBot="1">
      <c r="D24" s="72" t="s">
        <v>225</v>
      </c>
      <c r="E24" s="73" t="s">
        <v>226</v>
      </c>
      <c r="F24" s="74" t="s">
        <v>114</v>
      </c>
    </row>
    <row r="25" spans="1:16" ht="53.4" thickBot="1">
      <c r="C25" s="69" t="s">
        <v>227</v>
      </c>
      <c r="D25" s="75">
        <f>G11</f>
        <v>0</v>
      </c>
      <c r="E25" s="76">
        <f>H11</f>
        <v>0</v>
      </c>
      <c r="F25" s="77">
        <f>D25-E25</f>
        <v>0</v>
      </c>
    </row>
    <row r="26" spans="1:16" ht="44.25" customHeight="1" thickBot="1">
      <c r="C26" s="69" t="s">
        <v>228</v>
      </c>
      <c r="D26" s="75">
        <f>G22</f>
        <v>0</v>
      </c>
      <c r="E26" s="76">
        <f>H22</f>
        <v>0</v>
      </c>
      <c r="F26" s="77">
        <f>D26-E26</f>
        <v>0</v>
      </c>
    </row>
    <row r="29" spans="1:16">
      <c r="E29" s="45"/>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L78"/>
  <sheetViews>
    <sheetView zoomScale="80" zoomScaleNormal="80" workbookViewId="0">
      <selection activeCell="H12" sqref="H12:H75"/>
    </sheetView>
  </sheetViews>
  <sheetFormatPr defaultRowHeight="13.2"/>
  <cols>
    <col min="1" max="1" width="10.33203125" bestFit="1" customWidth="1"/>
    <col min="2" max="2" width="10.6640625" bestFit="1" customWidth="1"/>
    <col min="3" max="3" width="31.77734375" bestFit="1" customWidth="1"/>
    <col min="4" max="4" width="10" bestFit="1" customWidth="1"/>
    <col min="5" max="5" width="10.77734375" bestFit="1" customWidth="1"/>
    <col min="6" max="6" width="11.77734375" bestFit="1" customWidth="1"/>
    <col min="7" max="7" width="7.21875" bestFit="1" customWidth="1"/>
    <col min="8" max="8" width="13.88671875" bestFit="1" customWidth="1"/>
    <col min="9" max="9" width="11.44140625" bestFit="1" customWidth="1"/>
    <col min="10" max="10" width="15.5546875" bestFit="1" customWidth="1"/>
    <col min="11" max="12" width="9.44140625" bestFit="1" customWidth="1"/>
  </cols>
  <sheetData>
    <row r="1" spans="1:12" ht="14.4">
      <c r="A1" s="248" t="s">
        <v>330</v>
      </c>
      <c r="B1" s="248" t="s">
        <v>331</v>
      </c>
      <c r="C1" s="248" t="s">
        <v>332</v>
      </c>
      <c r="D1" s="248" t="s">
        <v>333</v>
      </c>
      <c r="E1" s="248" t="s">
        <v>334</v>
      </c>
      <c r="F1" s="248" t="s">
        <v>335</v>
      </c>
      <c r="G1" s="248" t="s">
        <v>336</v>
      </c>
      <c r="H1" s="248" t="s">
        <v>337</v>
      </c>
      <c r="I1" s="248" t="s">
        <v>338</v>
      </c>
      <c r="J1" s="248" t="s">
        <v>339</v>
      </c>
      <c r="K1" s="248" t="s">
        <v>340</v>
      </c>
      <c r="L1" s="248" t="s">
        <v>341</v>
      </c>
    </row>
    <row r="2" spans="1:12" ht="14.4" hidden="1">
      <c r="A2" s="248" t="s">
        <v>342</v>
      </c>
      <c r="B2" s="248">
        <v>4031976</v>
      </c>
      <c r="C2" s="248" t="s">
        <v>249</v>
      </c>
      <c r="D2" s="248">
        <v>2175</v>
      </c>
      <c r="E2" s="248">
        <v>442936.32000000001</v>
      </c>
      <c r="F2" s="248">
        <v>399696.88</v>
      </c>
      <c r="G2" s="248">
        <v>243.21</v>
      </c>
      <c r="H2" s="248">
        <v>528980.18999999994</v>
      </c>
      <c r="I2" s="248">
        <v>216.6</v>
      </c>
      <c r="J2" s="248">
        <v>471105</v>
      </c>
      <c r="K2" s="248" t="s">
        <v>393</v>
      </c>
      <c r="L2" s="246">
        <v>43555</v>
      </c>
    </row>
    <row r="3" spans="1:12" ht="14.4" hidden="1">
      <c r="A3" s="248" t="s">
        <v>342</v>
      </c>
      <c r="B3" s="248" t="s">
        <v>349</v>
      </c>
      <c r="C3" s="248" t="s">
        <v>350</v>
      </c>
      <c r="D3" s="248">
        <v>7571</v>
      </c>
      <c r="E3" s="248">
        <v>412469.27</v>
      </c>
      <c r="F3" s="248">
        <v>412469.27</v>
      </c>
      <c r="G3" s="248">
        <v>46.54</v>
      </c>
      <c r="H3" s="248">
        <v>352354.34</v>
      </c>
      <c r="I3" s="248">
        <v>46.54</v>
      </c>
      <c r="J3" s="248">
        <v>352354.34</v>
      </c>
      <c r="K3" s="248" t="s">
        <v>346</v>
      </c>
      <c r="L3" s="246">
        <v>43555</v>
      </c>
    </row>
    <row r="4" spans="1:12" ht="14.4" hidden="1">
      <c r="A4" s="248" t="s">
        <v>342</v>
      </c>
      <c r="B4" s="247" t="s">
        <v>344</v>
      </c>
      <c r="C4" s="248" t="s">
        <v>345</v>
      </c>
      <c r="D4" s="248">
        <v>26500</v>
      </c>
      <c r="E4" s="248">
        <v>860006.55</v>
      </c>
      <c r="F4" s="248">
        <v>860006.55</v>
      </c>
      <c r="G4" s="248">
        <v>39.82</v>
      </c>
      <c r="H4" s="248">
        <v>1055280.3500000001</v>
      </c>
      <c r="I4" s="248">
        <v>39.82</v>
      </c>
      <c r="J4" s="248">
        <v>1055280.3500000001</v>
      </c>
      <c r="K4" s="248" t="s">
        <v>346</v>
      </c>
      <c r="L4" s="246">
        <v>43555</v>
      </c>
    </row>
    <row r="5" spans="1:12" ht="14.4" hidden="1">
      <c r="A5" s="248" t="s">
        <v>342</v>
      </c>
      <c r="B5" s="248" t="s">
        <v>394</v>
      </c>
      <c r="C5" s="248" t="s">
        <v>395</v>
      </c>
      <c r="D5" s="248">
        <v>3630</v>
      </c>
      <c r="E5" s="248">
        <v>344371.12</v>
      </c>
      <c r="F5" s="248">
        <v>320329.48</v>
      </c>
      <c r="G5" s="248">
        <v>88.69</v>
      </c>
      <c r="H5" s="248">
        <v>321958.90000000002</v>
      </c>
      <c r="I5" s="248">
        <v>78.989999999999995</v>
      </c>
      <c r="J5" s="248">
        <v>286733.7</v>
      </c>
      <c r="K5" s="248" t="s">
        <v>393</v>
      </c>
      <c r="L5" s="246">
        <v>43555</v>
      </c>
    </row>
    <row r="6" spans="1:12" ht="14.4" hidden="1">
      <c r="A6" s="248" t="s">
        <v>342</v>
      </c>
      <c r="B6" s="248">
        <v>6021500</v>
      </c>
      <c r="C6" s="248" t="s">
        <v>400</v>
      </c>
      <c r="D6" s="248">
        <v>29900</v>
      </c>
      <c r="E6" s="248">
        <v>783193.05</v>
      </c>
      <c r="F6" s="248">
        <v>87852234.469999999</v>
      </c>
      <c r="G6" s="248">
        <v>20.87</v>
      </c>
      <c r="H6" s="248">
        <v>624014.09</v>
      </c>
      <c r="I6" s="248">
        <v>2310</v>
      </c>
      <c r="J6" s="248">
        <v>69069000</v>
      </c>
      <c r="K6" s="248" t="s">
        <v>401</v>
      </c>
      <c r="L6" s="246">
        <v>43555</v>
      </c>
    </row>
    <row r="7" spans="1:12" ht="14.4" hidden="1">
      <c r="A7" s="248" t="s">
        <v>342</v>
      </c>
      <c r="B7" s="248" t="s">
        <v>351</v>
      </c>
      <c r="C7" s="248" t="s">
        <v>352</v>
      </c>
      <c r="D7" s="248">
        <v>62600</v>
      </c>
      <c r="E7" s="248">
        <v>309920.08</v>
      </c>
      <c r="F7" s="248">
        <v>309920.08</v>
      </c>
      <c r="G7" s="248">
        <v>4.3</v>
      </c>
      <c r="H7" s="248">
        <v>269180</v>
      </c>
      <c r="I7" s="248">
        <v>4.3</v>
      </c>
      <c r="J7" s="248">
        <v>269180</v>
      </c>
      <c r="K7" s="248" t="s">
        <v>346</v>
      </c>
      <c r="L7" s="246">
        <v>43555</v>
      </c>
    </row>
    <row r="8" spans="1:12" ht="14.4" hidden="1">
      <c r="A8" s="248" t="s">
        <v>342</v>
      </c>
      <c r="B8" s="248">
        <v>6066608</v>
      </c>
      <c r="C8" s="248" t="s">
        <v>416</v>
      </c>
      <c r="D8" s="248">
        <v>29966</v>
      </c>
      <c r="E8" s="248">
        <v>341154.13</v>
      </c>
      <c r="F8" s="248">
        <v>454166.03</v>
      </c>
      <c r="G8" s="248">
        <v>10.93</v>
      </c>
      <c r="H8" s="248">
        <v>327596.84000000003</v>
      </c>
      <c r="I8" s="248">
        <v>15.39</v>
      </c>
      <c r="J8" s="248">
        <v>461176.74</v>
      </c>
      <c r="K8" s="248" t="s">
        <v>417</v>
      </c>
      <c r="L8" s="246">
        <v>43555</v>
      </c>
    </row>
    <row r="9" spans="1:12" ht="14.4" hidden="1">
      <c r="A9" s="248" t="s">
        <v>342</v>
      </c>
      <c r="B9" s="248" t="s">
        <v>353</v>
      </c>
      <c r="C9" s="248" t="s">
        <v>354</v>
      </c>
      <c r="D9" s="248">
        <v>22241</v>
      </c>
      <c r="E9" s="248">
        <v>343168.34</v>
      </c>
      <c r="F9" s="248">
        <v>343168.34</v>
      </c>
      <c r="G9" s="248">
        <v>14.28</v>
      </c>
      <c r="H9" s="248">
        <v>317601.48</v>
      </c>
      <c r="I9" s="248">
        <v>14.28</v>
      </c>
      <c r="J9" s="248">
        <v>317601.48</v>
      </c>
      <c r="K9" s="248" t="s">
        <v>346</v>
      </c>
      <c r="L9" s="246">
        <v>43555</v>
      </c>
    </row>
    <row r="10" spans="1:12" ht="14.4" hidden="1">
      <c r="A10" s="248" t="s">
        <v>342</v>
      </c>
      <c r="B10" s="248">
        <v>6054603</v>
      </c>
      <c r="C10" s="248" t="s">
        <v>402</v>
      </c>
      <c r="D10" s="248">
        <v>30100</v>
      </c>
      <c r="E10" s="248">
        <v>356666.66</v>
      </c>
      <c r="F10" s="248">
        <v>39693534</v>
      </c>
      <c r="G10" s="248">
        <v>10.32</v>
      </c>
      <c r="H10" s="248">
        <v>310558.78999999998</v>
      </c>
      <c r="I10" s="248">
        <v>1142</v>
      </c>
      <c r="J10" s="248">
        <v>34374200</v>
      </c>
      <c r="K10" s="248" t="s">
        <v>401</v>
      </c>
      <c r="L10" s="246">
        <v>43555</v>
      </c>
    </row>
    <row r="11" spans="1:12" ht="14.4" hidden="1">
      <c r="A11" s="248" t="s">
        <v>342</v>
      </c>
      <c r="B11" s="248" t="s">
        <v>347</v>
      </c>
      <c r="C11" s="248" t="s">
        <v>348</v>
      </c>
      <c r="D11" s="248">
        <v>4500</v>
      </c>
      <c r="E11" s="248">
        <v>687732</v>
      </c>
      <c r="F11" s="248">
        <v>687732</v>
      </c>
      <c r="G11" s="248">
        <v>188.05</v>
      </c>
      <c r="H11" s="248">
        <v>846225</v>
      </c>
      <c r="I11" s="248">
        <v>188.05</v>
      </c>
      <c r="J11" s="248">
        <v>846225</v>
      </c>
      <c r="K11" s="248" t="s">
        <v>346</v>
      </c>
      <c r="L11" s="246">
        <v>43555</v>
      </c>
    </row>
    <row r="12" spans="1:12" ht="14.4">
      <c r="A12" s="248" t="s">
        <v>342</v>
      </c>
      <c r="B12" s="248" t="s">
        <v>430</v>
      </c>
      <c r="C12" s="248" t="s">
        <v>436</v>
      </c>
      <c r="D12" s="248">
        <v>13367.29</v>
      </c>
      <c r="E12" s="248">
        <v>9574.7199999999993</v>
      </c>
      <c r="F12" s="248">
        <v>13367.29</v>
      </c>
      <c r="G12" s="248">
        <v>0.71</v>
      </c>
      <c r="H12" s="248">
        <v>9495.4500000000007</v>
      </c>
      <c r="I12" s="248">
        <v>1</v>
      </c>
      <c r="J12" s="248">
        <v>13367.29</v>
      </c>
      <c r="K12" s="248" t="s">
        <v>417</v>
      </c>
      <c r="L12" s="246">
        <v>43555</v>
      </c>
    </row>
    <row r="13" spans="1:12" ht="14.4" hidden="1">
      <c r="A13" s="248" t="s">
        <v>342</v>
      </c>
      <c r="B13" s="247" t="s">
        <v>422</v>
      </c>
      <c r="C13" s="248" t="s">
        <v>247</v>
      </c>
      <c r="D13" s="248">
        <v>81779</v>
      </c>
      <c r="E13" s="248">
        <v>653212.6</v>
      </c>
      <c r="F13" s="248">
        <v>503593.59</v>
      </c>
      <c r="G13" s="248">
        <v>6.29</v>
      </c>
      <c r="H13" s="248">
        <v>514055.87</v>
      </c>
      <c r="I13" s="248">
        <v>4.82</v>
      </c>
      <c r="J13" s="248">
        <v>394501.9</v>
      </c>
      <c r="K13" s="248" t="s">
        <v>423</v>
      </c>
      <c r="L13" s="246">
        <v>43555</v>
      </c>
    </row>
    <row r="14" spans="1:12" ht="14.4" hidden="1">
      <c r="A14" s="248" t="s">
        <v>342</v>
      </c>
      <c r="B14" s="248">
        <v>7124594</v>
      </c>
      <c r="C14" s="248" t="s">
        <v>292</v>
      </c>
      <c r="D14" s="248">
        <v>3146</v>
      </c>
      <c r="E14" s="248">
        <v>470293.67</v>
      </c>
      <c r="F14" s="248">
        <v>472170.82</v>
      </c>
      <c r="G14" s="248">
        <v>165.18</v>
      </c>
      <c r="H14" s="248">
        <v>519647.55</v>
      </c>
      <c r="I14" s="248">
        <v>164.5</v>
      </c>
      <c r="J14" s="248">
        <v>517517</v>
      </c>
      <c r="K14" s="248" t="s">
        <v>413</v>
      </c>
      <c r="L14" s="246">
        <v>43555</v>
      </c>
    </row>
    <row r="15" spans="1:12" ht="14.4" hidden="1">
      <c r="A15" s="248" t="s">
        <v>342</v>
      </c>
      <c r="B15" s="248" t="s">
        <v>355</v>
      </c>
      <c r="C15" s="248" t="s">
        <v>356</v>
      </c>
      <c r="D15" s="248">
        <v>14300</v>
      </c>
      <c r="E15" s="248">
        <v>397422.48</v>
      </c>
      <c r="F15" s="248">
        <v>397422.48</v>
      </c>
      <c r="G15" s="248">
        <v>29.75</v>
      </c>
      <c r="H15" s="248">
        <v>425425</v>
      </c>
      <c r="I15" s="248">
        <v>29.75</v>
      </c>
      <c r="J15" s="248">
        <v>425425</v>
      </c>
      <c r="K15" s="248" t="s">
        <v>346</v>
      </c>
      <c r="L15" s="246">
        <v>43555</v>
      </c>
    </row>
    <row r="16" spans="1:12" ht="14.4" hidden="1">
      <c r="A16" s="248" t="s">
        <v>342</v>
      </c>
      <c r="B16" s="247" t="s">
        <v>357</v>
      </c>
      <c r="C16" s="248" t="s">
        <v>358</v>
      </c>
      <c r="D16" s="248">
        <v>28801</v>
      </c>
      <c r="E16" s="248">
        <v>334222.26</v>
      </c>
      <c r="F16" s="248">
        <v>334222.26</v>
      </c>
      <c r="G16" s="248">
        <v>13.71</v>
      </c>
      <c r="H16" s="248">
        <v>394861.71</v>
      </c>
      <c r="I16" s="248">
        <v>13.71</v>
      </c>
      <c r="J16" s="248">
        <v>394861.71</v>
      </c>
      <c r="K16" s="248" t="s">
        <v>346</v>
      </c>
      <c r="L16" s="246">
        <v>43555</v>
      </c>
    </row>
    <row r="17" spans="1:12" ht="14.4" hidden="1">
      <c r="A17" s="248" t="s">
        <v>342</v>
      </c>
      <c r="B17" s="248" t="s">
        <v>424</v>
      </c>
      <c r="C17" s="248" t="s">
        <v>425</v>
      </c>
      <c r="D17" s="248">
        <v>19664</v>
      </c>
      <c r="E17" s="248">
        <v>585851.91</v>
      </c>
      <c r="F17" s="248">
        <v>453379.66</v>
      </c>
      <c r="G17" s="248">
        <v>32.99</v>
      </c>
      <c r="H17" s="248">
        <v>648779.02</v>
      </c>
      <c r="I17" s="248">
        <v>25.32</v>
      </c>
      <c r="J17" s="248">
        <v>497892.48</v>
      </c>
      <c r="K17" s="248" t="s">
        <v>423</v>
      </c>
      <c r="L17" s="246">
        <v>43555</v>
      </c>
    </row>
    <row r="18" spans="1:12" ht="14.4" hidden="1">
      <c r="A18" s="248" t="s">
        <v>342</v>
      </c>
      <c r="B18" s="248">
        <v>124765108</v>
      </c>
      <c r="C18" s="248" t="s">
        <v>362</v>
      </c>
      <c r="D18" s="248">
        <v>31400</v>
      </c>
      <c r="E18" s="248">
        <v>561500.48</v>
      </c>
      <c r="F18" s="248">
        <v>561500.48</v>
      </c>
      <c r="G18" s="248">
        <v>22.15</v>
      </c>
      <c r="H18" s="248">
        <v>695510</v>
      </c>
      <c r="I18" s="248">
        <v>22.15</v>
      </c>
      <c r="J18" s="248">
        <v>695510</v>
      </c>
      <c r="K18" s="248" t="s">
        <v>346</v>
      </c>
      <c r="L18" s="246">
        <v>43555</v>
      </c>
    </row>
    <row r="19" spans="1:12" ht="14.4" hidden="1">
      <c r="A19" s="248" t="s">
        <v>342</v>
      </c>
      <c r="B19" s="248">
        <v>138006309</v>
      </c>
      <c r="C19" s="248" t="s">
        <v>363</v>
      </c>
      <c r="D19" s="248">
        <v>10825</v>
      </c>
      <c r="E19" s="248">
        <v>350816.34</v>
      </c>
      <c r="F19" s="248">
        <v>350816.34</v>
      </c>
      <c r="G19" s="248">
        <v>29.04</v>
      </c>
      <c r="H19" s="248">
        <v>314358</v>
      </c>
      <c r="I19" s="248">
        <v>29.04</v>
      </c>
      <c r="J19" s="248">
        <v>314358</v>
      </c>
      <c r="K19" s="248" t="s">
        <v>346</v>
      </c>
      <c r="L19" s="246">
        <v>43555</v>
      </c>
    </row>
    <row r="20" spans="1:12" ht="14.4" hidden="1">
      <c r="A20" s="248" t="s">
        <v>342</v>
      </c>
      <c r="B20" s="248" t="s">
        <v>359</v>
      </c>
      <c r="C20" s="248" t="s">
        <v>360</v>
      </c>
      <c r="D20" s="248">
        <v>11500</v>
      </c>
      <c r="E20" s="248">
        <v>647302.86</v>
      </c>
      <c r="F20" s="248">
        <v>647302.86</v>
      </c>
      <c r="G20" s="248">
        <v>68.760000000000005</v>
      </c>
      <c r="H20" s="248">
        <v>790740</v>
      </c>
      <c r="I20" s="248">
        <v>68.760000000000005</v>
      </c>
      <c r="J20" s="248">
        <v>790740</v>
      </c>
      <c r="K20" s="248" t="s">
        <v>346</v>
      </c>
      <c r="L20" s="246">
        <v>43555</v>
      </c>
    </row>
    <row r="21" spans="1:12" ht="14.4" hidden="1">
      <c r="A21" s="248" t="s">
        <v>342</v>
      </c>
      <c r="B21" s="248" t="s">
        <v>361</v>
      </c>
      <c r="C21" s="248" t="s">
        <v>282</v>
      </c>
      <c r="D21" s="248">
        <v>6800</v>
      </c>
      <c r="E21" s="248">
        <v>743401.37</v>
      </c>
      <c r="F21" s="248">
        <v>743401.37</v>
      </c>
      <c r="G21" s="248">
        <v>126.49</v>
      </c>
      <c r="H21" s="248">
        <v>860132</v>
      </c>
      <c r="I21" s="248">
        <v>126.49</v>
      </c>
      <c r="J21" s="248">
        <v>860132</v>
      </c>
      <c r="K21" s="248" t="s">
        <v>346</v>
      </c>
      <c r="L21" s="246">
        <v>43555</v>
      </c>
    </row>
    <row r="22" spans="1:12" ht="14.4" hidden="1">
      <c r="A22" s="248" t="s">
        <v>342</v>
      </c>
      <c r="B22" s="248">
        <v>7171589</v>
      </c>
      <c r="C22" s="248" t="s">
        <v>293</v>
      </c>
      <c r="D22" s="248">
        <v>16931</v>
      </c>
      <c r="E22" s="248">
        <v>234842.51</v>
      </c>
      <c r="F22" s="248">
        <v>233135.48</v>
      </c>
      <c r="G22" s="248">
        <v>11.65</v>
      </c>
      <c r="H22" s="248">
        <v>197293.16</v>
      </c>
      <c r="I22" s="248">
        <v>11.6</v>
      </c>
      <c r="J22" s="248">
        <v>196484.25</v>
      </c>
      <c r="K22" s="248" t="s">
        <v>413</v>
      </c>
      <c r="L22" s="246">
        <v>43555</v>
      </c>
    </row>
    <row r="23" spans="1:12" ht="14.4" hidden="1">
      <c r="A23" s="248" t="s">
        <v>342</v>
      </c>
      <c r="B23" s="248">
        <v>6185495</v>
      </c>
      <c r="C23" s="248" t="s">
        <v>262</v>
      </c>
      <c r="D23" s="248">
        <v>1694</v>
      </c>
      <c r="E23" s="248">
        <v>162339.54999999999</v>
      </c>
      <c r="F23" s="248">
        <v>216222.16</v>
      </c>
      <c r="G23" s="248">
        <v>138.47999999999999</v>
      </c>
      <c r="H23" s="248">
        <v>234577.67</v>
      </c>
      <c r="I23" s="248">
        <v>194.94</v>
      </c>
      <c r="J23" s="248">
        <v>330228.36</v>
      </c>
      <c r="K23" s="248" t="s">
        <v>417</v>
      </c>
      <c r="L23" s="246">
        <v>43555</v>
      </c>
    </row>
    <row r="24" spans="1:12" ht="14.4" hidden="1">
      <c r="A24" s="248" t="s">
        <v>342</v>
      </c>
      <c r="B24" s="248">
        <v>5330047</v>
      </c>
      <c r="C24" s="248" t="s">
        <v>396</v>
      </c>
      <c r="D24" s="248">
        <v>6569</v>
      </c>
      <c r="E24" s="248">
        <v>707076.58</v>
      </c>
      <c r="F24" s="248">
        <v>634632.89</v>
      </c>
      <c r="G24" s="248">
        <v>149.06</v>
      </c>
      <c r="H24" s="248">
        <v>979164.12</v>
      </c>
      <c r="I24" s="248">
        <v>132.75</v>
      </c>
      <c r="J24" s="248">
        <v>872034.75</v>
      </c>
      <c r="K24" s="248" t="s">
        <v>393</v>
      </c>
      <c r="L24" s="246">
        <v>43555</v>
      </c>
    </row>
    <row r="25" spans="1:12" ht="14.4" hidden="1">
      <c r="A25" s="248" t="s">
        <v>342</v>
      </c>
      <c r="B25" s="248">
        <v>6269861</v>
      </c>
      <c r="C25" s="248" t="s">
        <v>403</v>
      </c>
      <c r="D25" s="248">
        <v>3700</v>
      </c>
      <c r="E25" s="248">
        <v>236106</v>
      </c>
      <c r="F25" s="248">
        <v>26679978</v>
      </c>
      <c r="G25" s="248">
        <v>66.22</v>
      </c>
      <c r="H25" s="248">
        <v>245028.69</v>
      </c>
      <c r="I25" s="248">
        <v>7330</v>
      </c>
      <c r="J25" s="248">
        <v>27121000</v>
      </c>
      <c r="K25" s="248" t="s">
        <v>401</v>
      </c>
      <c r="L25" s="246">
        <v>43555</v>
      </c>
    </row>
    <row r="26" spans="1:12" ht="14.4" hidden="1">
      <c r="A26" s="248" t="s">
        <v>342</v>
      </c>
      <c r="B26" s="248">
        <v>292505104</v>
      </c>
      <c r="C26" s="248" t="s">
        <v>365</v>
      </c>
      <c r="D26" s="248">
        <v>58700</v>
      </c>
      <c r="E26" s="248">
        <v>715551.56</v>
      </c>
      <c r="F26" s="248">
        <v>715551.56</v>
      </c>
      <c r="G26" s="248">
        <v>7.24</v>
      </c>
      <c r="H26" s="248">
        <v>424988</v>
      </c>
      <c r="I26" s="248">
        <v>7.24</v>
      </c>
      <c r="J26" s="248">
        <v>424988</v>
      </c>
      <c r="K26" s="248" t="s">
        <v>346</v>
      </c>
      <c r="L26" s="246">
        <v>43555</v>
      </c>
    </row>
    <row r="27" spans="1:12" ht="14.4" hidden="1">
      <c r="A27" s="248" t="s">
        <v>342</v>
      </c>
      <c r="B27" s="248">
        <v>294821608</v>
      </c>
      <c r="C27" s="248" t="s">
        <v>364</v>
      </c>
      <c r="D27" s="248">
        <v>90300</v>
      </c>
      <c r="E27" s="248">
        <v>678780.05</v>
      </c>
      <c r="F27" s="248">
        <v>678780.05</v>
      </c>
      <c r="G27" s="248">
        <v>9.18</v>
      </c>
      <c r="H27" s="248">
        <v>828954</v>
      </c>
      <c r="I27" s="248">
        <v>9.18</v>
      </c>
      <c r="J27" s="248">
        <v>828954</v>
      </c>
      <c r="K27" s="248" t="s">
        <v>346</v>
      </c>
      <c r="L27" s="246">
        <v>43555</v>
      </c>
    </row>
    <row r="28" spans="1:12" ht="14.4">
      <c r="A28" s="248" t="s">
        <v>342</v>
      </c>
      <c r="B28" s="248" t="s">
        <v>430</v>
      </c>
      <c r="C28" s="248" t="s">
        <v>437</v>
      </c>
      <c r="D28" s="248">
        <v>77400.31</v>
      </c>
      <c r="E28" s="248">
        <v>87572.6</v>
      </c>
      <c r="F28" s="248">
        <v>77400.31</v>
      </c>
      <c r="G28" s="248">
        <v>1.1200000000000001</v>
      </c>
      <c r="H28" s="248">
        <v>86908.93</v>
      </c>
      <c r="I28" s="248">
        <v>1</v>
      </c>
      <c r="J28" s="248">
        <v>77400.31</v>
      </c>
      <c r="K28" s="248" t="s">
        <v>393</v>
      </c>
      <c r="L28" s="246">
        <v>43555</v>
      </c>
    </row>
    <row r="29" spans="1:12" ht="14.4" hidden="1">
      <c r="A29" s="248" t="s">
        <v>342</v>
      </c>
      <c r="B29" s="248" t="s">
        <v>366</v>
      </c>
      <c r="C29" s="248" t="s">
        <v>367</v>
      </c>
      <c r="D29" s="248">
        <v>6400</v>
      </c>
      <c r="E29" s="248">
        <v>464829</v>
      </c>
      <c r="F29" s="248">
        <v>464829</v>
      </c>
      <c r="G29" s="248">
        <v>133.80000000000001</v>
      </c>
      <c r="H29" s="248">
        <v>856320</v>
      </c>
      <c r="I29" s="248">
        <v>133.80000000000001</v>
      </c>
      <c r="J29" s="248">
        <v>856320</v>
      </c>
      <c r="K29" s="248" t="s">
        <v>346</v>
      </c>
      <c r="L29" s="246">
        <v>43555</v>
      </c>
    </row>
    <row r="30" spans="1:12" ht="14.4" hidden="1">
      <c r="A30" s="248" t="s">
        <v>342</v>
      </c>
      <c r="B30" s="248">
        <v>398438408</v>
      </c>
      <c r="C30" s="248" t="s">
        <v>368</v>
      </c>
      <c r="D30" s="248">
        <v>32700</v>
      </c>
      <c r="E30" s="248">
        <v>671551.45</v>
      </c>
      <c r="F30" s="248">
        <v>671551.45</v>
      </c>
      <c r="G30" s="248">
        <v>20.11</v>
      </c>
      <c r="H30" s="248">
        <v>657597</v>
      </c>
      <c r="I30" s="248">
        <v>20.11</v>
      </c>
      <c r="J30" s="248">
        <v>657597</v>
      </c>
      <c r="K30" s="248" t="s">
        <v>346</v>
      </c>
      <c r="L30" s="246">
        <v>43555</v>
      </c>
    </row>
    <row r="31" spans="1:12" ht="14.4" hidden="1">
      <c r="A31" s="248" t="s">
        <v>342</v>
      </c>
      <c r="B31" s="248">
        <v>5889505</v>
      </c>
      <c r="C31" s="248" t="s">
        <v>275</v>
      </c>
      <c r="D31" s="248">
        <v>24398</v>
      </c>
      <c r="E31" s="248">
        <v>488975.04</v>
      </c>
      <c r="F31" s="248">
        <v>444139.74</v>
      </c>
      <c r="G31" s="248">
        <v>19.86</v>
      </c>
      <c r="H31" s="248">
        <v>484485.73</v>
      </c>
      <c r="I31" s="248">
        <v>17.68</v>
      </c>
      <c r="J31" s="248">
        <v>431478.63</v>
      </c>
      <c r="K31" s="248" t="s">
        <v>393</v>
      </c>
      <c r="L31" s="246">
        <v>43555</v>
      </c>
    </row>
    <row r="32" spans="1:12" ht="14.4" hidden="1">
      <c r="A32" s="248" t="s">
        <v>342</v>
      </c>
      <c r="B32" s="248" t="s">
        <v>369</v>
      </c>
      <c r="C32" s="248" t="s">
        <v>370</v>
      </c>
      <c r="D32" s="248">
        <v>15191</v>
      </c>
      <c r="E32" s="248">
        <v>885587.83</v>
      </c>
      <c r="F32" s="248">
        <v>885587.83</v>
      </c>
      <c r="G32" s="248">
        <v>61.09</v>
      </c>
      <c r="H32" s="248">
        <v>928018.19</v>
      </c>
      <c r="I32" s="248">
        <v>61.09</v>
      </c>
      <c r="J32" s="248">
        <v>928018.19</v>
      </c>
      <c r="K32" s="248" t="s">
        <v>346</v>
      </c>
      <c r="L32" s="246">
        <v>43555</v>
      </c>
    </row>
    <row r="33" spans="1:12" ht="14.4">
      <c r="A33" s="248" t="s">
        <v>342</v>
      </c>
      <c r="B33" s="248" t="s">
        <v>430</v>
      </c>
      <c r="C33" s="248" t="s">
        <v>435</v>
      </c>
      <c r="D33" s="248">
        <v>9292401</v>
      </c>
      <c r="E33" s="248">
        <v>83616.03</v>
      </c>
      <c r="F33" s="248">
        <v>9292401</v>
      </c>
      <c r="G33" s="248">
        <v>0.01</v>
      </c>
      <c r="H33" s="248">
        <v>83953.57</v>
      </c>
      <c r="I33" s="248">
        <v>1</v>
      </c>
      <c r="J33" s="248">
        <v>9292401</v>
      </c>
      <c r="K33" s="248" t="s">
        <v>401</v>
      </c>
      <c r="L33" s="246">
        <v>43555</v>
      </c>
    </row>
    <row r="34" spans="1:12" ht="14.4" hidden="1">
      <c r="A34" s="248" t="s">
        <v>342</v>
      </c>
      <c r="B34" s="248" t="s">
        <v>414</v>
      </c>
      <c r="C34" s="248" t="s">
        <v>313</v>
      </c>
      <c r="D34" s="248">
        <v>4054</v>
      </c>
      <c r="E34" s="248">
        <v>197003.16</v>
      </c>
      <c r="F34" s="248">
        <v>196619</v>
      </c>
      <c r="G34" s="248">
        <v>40.4</v>
      </c>
      <c r="H34" s="248">
        <v>163763.85</v>
      </c>
      <c r="I34" s="248">
        <v>40.229999999999997</v>
      </c>
      <c r="J34" s="248">
        <v>163092.42000000001</v>
      </c>
      <c r="K34" s="248" t="s">
        <v>413</v>
      </c>
      <c r="L34" s="246">
        <v>43555</v>
      </c>
    </row>
    <row r="35" spans="1:12" ht="14.4" hidden="1">
      <c r="A35" s="248" t="s">
        <v>342</v>
      </c>
      <c r="B35" s="248" t="s">
        <v>371</v>
      </c>
      <c r="C35" s="248" t="s">
        <v>372</v>
      </c>
      <c r="D35" s="248">
        <v>4359</v>
      </c>
      <c r="E35" s="248">
        <v>216325.64</v>
      </c>
      <c r="F35" s="248">
        <v>216325.64</v>
      </c>
      <c r="G35" s="248">
        <v>37.06</v>
      </c>
      <c r="H35" s="248">
        <v>161544.54</v>
      </c>
      <c r="I35" s="248">
        <v>37.06</v>
      </c>
      <c r="J35" s="248">
        <v>161544.54</v>
      </c>
      <c r="K35" s="248" t="s">
        <v>346</v>
      </c>
      <c r="L35" s="246">
        <v>43555</v>
      </c>
    </row>
    <row r="36" spans="1:12" ht="14.4" hidden="1">
      <c r="A36" s="248" t="s">
        <v>342</v>
      </c>
      <c r="B36" s="248">
        <v>6499260</v>
      </c>
      <c r="C36" s="248" t="s">
        <v>264</v>
      </c>
      <c r="D36" s="248">
        <v>4900</v>
      </c>
      <c r="E36" s="248">
        <v>273131.55</v>
      </c>
      <c r="F36" s="248">
        <v>30249672</v>
      </c>
      <c r="G36" s="248">
        <v>58.73</v>
      </c>
      <c r="H36" s="248">
        <v>287753.53000000003</v>
      </c>
      <c r="I36" s="248">
        <v>6500</v>
      </c>
      <c r="J36" s="248">
        <v>31850000</v>
      </c>
      <c r="K36" s="248" t="s">
        <v>401</v>
      </c>
      <c r="L36" s="246">
        <v>43555</v>
      </c>
    </row>
    <row r="37" spans="1:12" ht="14.4" hidden="1">
      <c r="A37" s="248" t="s">
        <v>342</v>
      </c>
      <c r="B37" s="248" t="s">
        <v>373</v>
      </c>
      <c r="C37" s="248" t="s">
        <v>374</v>
      </c>
      <c r="D37" s="248">
        <v>13500</v>
      </c>
      <c r="E37" s="248">
        <v>501701.04</v>
      </c>
      <c r="F37" s="248">
        <v>501701.04</v>
      </c>
      <c r="G37" s="248">
        <v>35.21</v>
      </c>
      <c r="H37" s="248">
        <v>475335</v>
      </c>
      <c r="I37" s="248">
        <v>35.21</v>
      </c>
      <c r="J37" s="248">
        <v>475335</v>
      </c>
      <c r="K37" s="248" t="s">
        <v>346</v>
      </c>
      <c r="L37" s="246">
        <v>43555</v>
      </c>
    </row>
    <row r="38" spans="1:12" ht="14.4" hidden="1">
      <c r="A38" s="248" t="s">
        <v>342</v>
      </c>
      <c r="B38" s="248" t="s">
        <v>426</v>
      </c>
      <c r="C38" s="248" t="s">
        <v>427</v>
      </c>
      <c r="D38" s="248">
        <v>9500</v>
      </c>
      <c r="E38" s="248">
        <v>559219.54</v>
      </c>
      <c r="F38" s="248">
        <v>424160.04</v>
      </c>
      <c r="G38" s="248">
        <v>61.91</v>
      </c>
      <c r="H38" s="248">
        <v>588125.30000000005</v>
      </c>
      <c r="I38" s="248">
        <v>47.51</v>
      </c>
      <c r="J38" s="248">
        <v>451345</v>
      </c>
      <c r="K38" s="248" t="s">
        <v>423</v>
      </c>
      <c r="L38" s="246">
        <v>43555</v>
      </c>
    </row>
    <row r="39" spans="1:12" ht="14.4" hidden="1">
      <c r="A39" s="248" t="s">
        <v>342</v>
      </c>
      <c r="B39" s="248">
        <v>7333378</v>
      </c>
      <c r="C39" s="248" t="s">
        <v>415</v>
      </c>
      <c r="D39" s="248">
        <v>2200</v>
      </c>
      <c r="E39" s="248">
        <v>395018.39</v>
      </c>
      <c r="F39" s="248">
        <v>394729.6</v>
      </c>
      <c r="G39" s="248">
        <v>310.07</v>
      </c>
      <c r="H39" s="248">
        <v>682156.84</v>
      </c>
      <c r="I39" s="248">
        <v>308.8</v>
      </c>
      <c r="J39" s="248">
        <v>679360</v>
      </c>
      <c r="K39" s="248" t="s">
        <v>413</v>
      </c>
      <c r="L39" s="246">
        <v>43555</v>
      </c>
    </row>
    <row r="40" spans="1:12" ht="14.4" hidden="1">
      <c r="A40" s="248" t="s">
        <v>342</v>
      </c>
      <c r="B40" s="248" t="s">
        <v>418</v>
      </c>
      <c r="C40" s="248" t="s">
        <v>311</v>
      </c>
      <c r="D40" s="248">
        <v>2594</v>
      </c>
      <c r="E40" s="248">
        <v>171590.09</v>
      </c>
      <c r="F40" s="248">
        <v>228922.66</v>
      </c>
      <c r="G40" s="248">
        <v>91.93</v>
      </c>
      <c r="H40" s="248">
        <v>238475.45</v>
      </c>
      <c r="I40" s="248">
        <v>129.41999999999999</v>
      </c>
      <c r="J40" s="248">
        <v>335715.48</v>
      </c>
      <c r="K40" s="248" t="s">
        <v>417</v>
      </c>
      <c r="L40" s="246">
        <v>43555</v>
      </c>
    </row>
    <row r="41" spans="1:12" ht="14.4" hidden="1">
      <c r="A41" s="248" t="s">
        <v>342</v>
      </c>
      <c r="B41" s="248">
        <v>6555805</v>
      </c>
      <c r="C41" s="248" t="s">
        <v>404</v>
      </c>
      <c r="D41" s="248">
        <v>7600</v>
      </c>
      <c r="E41" s="248">
        <v>302299.82</v>
      </c>
      <c r="F41" s="248">
        <v>33528932</v>
      </c>
      <c r="G41" s="248">
        <v>34.83</v>
      </c>
      <c r="H41" s="248">
        <v>264697.11</v>
      </c>
      <c r="I41" s="248">
        <v>3855</v>
      </c>
      <c r="J41" s="248">
        <v>29298000</v>
      </c>
      <c r="K41" s="248" t="s">
        <v>401</v>
      </c>
      <c r="L41" s="246">
        <v>43555</v>
      </c>
    </row>
    <row r="42" spans="1:12" ht="14.4" hidden="1">
      <c r="A42" s="248" t="s">
        <v>342</v>
      </c>
      <c r="B42" s="248">
        <v>4741844</v>
      </c>
      <c r="C42" s="248" t="s">
        <v>251</v>
      </c>
      <c r="D42" s="248">
        <v>4638</v>
      </c>
      <c r="E42" s="248">
        <v>497928.6</v>
      </c>
      <c r="F42" s="248">
        <v>452311.28</v>
      </c>
      <c r="G42" s="248">
        <v>114.14</v>
      </c>
      <c r="H42" s="248">
        <v>529370.61</v>
      </c>
      <c r="I42" s="248">
        <v>101.65</v>
      </c>
      <c r="J42" s="248">
        <v>471452.7</v>
      </c>
      <c r="K42" s="248" t="s">
        <v>393</v>
      </c>
      <c r="L42" s="246">
        <v>43555</v>
      </c>
    </row>
    <row r="43" spans="1:12" ht="14.4" hidden="1">
      <c r="A43" s="248" t="s">
        <v>342</v>
      </c>
      <c r="B43" s="248" t="s">
        <v>375</v>
      </c>
      <c r="C43" s="248" t="s">
        <v>376</v>
      </c>
      <c r="D43" s="248">
        <v>3714</v>
      </c>
      <c r="E43" s="248">
        <v>14338.64</v>
      </c>
      <c r="F43" s="248">
        <v>14338.64</v>
      </c>
      <c r="G43" s="248">
        <v>8.3699999999999992</v>
      </c>
      <c r="H43" s="248">
        <v>31084.69</v>
      </c>
      <c r="I43" s="248">
        <v>8.3699999999999992</v>
      </c>
      <c r="J43" s="248">
        <v>31084.69</v>
      </c>
      <c r="K43" s="248" t="s">
        <v>346</v>
      </c>
      <c r="L43" s="246">
        <v>43555</v>
      </c>
    </row>
    <row r="44" spans="1:12" ht="14.4" hidden="1">
      <c r="A44" s="248" t="s">
        <v>342</v>
      </c>
      <c r="B44" s="248">
        <v>631512209</v>
      </c>
      <c r="C44" s="248" t="s">
        <v>377</v>
      </c>
      <c r="D44" s="248">
        <v>18570</v>
      </c>
      <c r="E44" s="248">
        <v>741560.39</v>
      </c>
      <c r="F44" s="248">
        <v>741560.39</v>
      </c>
      <c r="G44" s="248">
        <v>46.21</v>
      </c>
      <c r="H44" s="248">
        <v>858147.55</v>
      </c>
      <c r="I44" s="248">
        <v>46.21</v>
      </c>
      <c r="J44" s="248">
        <v>858147.55</v>
      </c>
      <c r="K44" s="248" t="s">
        <v>346</v>
      </c>
      <c r="L44" s="246">
        <v>43555</v>
      </c>
    </row>
    <row r="45" spans="1:12" ht="14.4" hidden="1">
      <c r="A45" s="248" t="s">
        <v>342</v>
      </c>
      <c r="B45" s="248">
        <v>6640682</v>
      </c>
      <c r="C45" s="248" t="s">
        <v>405</v>
      </c>
      <c r="D45" s="248">
        <v>4844</v>
      </c>
      <c r="E45" s="248">
        <v>554007.82999999996</v>
      </c>
      <c r="F45" s="248">
        <v>61791790</v>
      </c>
      <c r="G45" s="248">
        <v>126.71</v>
      </c>
      <c r="H45" s="248">
        <v>613787.78</v>
      </c>
      <c r="I45" s="248">
        <v>14025</v>
      </c>
      <c r="J45" s="248">
        <v>67937100</v>
      </c>
      <c r="K45" s="248" t="s">
        <v>401</v>
      </c>
      <c r="L45" s="246">
        <v>43555</v>
      </c>
    </row>
    <row r="46" spans="1:12" ht="14.4">
      <c r="A46" s="248" t="s">
        <v>342</v>
      </c>
      <c r="B46" s="248" t="s">
        <v>430</v>
      </c>
      <c r="C46" s="248" t="s">
        <v>439</v>
      </c>
      <c r="D46" s="248">
        <v>94182.75</v>
      </c>
      <c r="E46" s="248">
        <v>10905.77</v>
      </c>
      <c r="F46" s="248">
        <v>94182.75</v>
      </c>
      <c r="G46" s="248">
        <v>0.12</v>
      </c>
      <c r="H46" s="248">
        <v>10936.73</v>
      </c>
      <c r="I46" s="248">
        <v>1</v>
      </c>
      <c r="J46" s="248">
        <v>94182.75</v>
      </c>
      <c r="K46" s="248" t="s">
        <v>440</v>
      </c>
      <c r="L46" s="246">
        <v>43555</v>
      </c>
    </row>
    <row r="47" spans="1:12" ht="14.4" hidden="1">
      <c r="A47" s="248" t="s">
        <v>342</v>
      </c>
      <c r="B47" s="248">
        <v>6659428</v>
      </c>
      <c r="C47" s="248" t="s">
        <v>406</v>
      </c>
      <c r="D47" s="248">
        <v>11369</v>
      </c>
      <c r="E47" s="248">
        <v>512177.05</v>
      </c>
      <c r="F47" s="248">
        <v>57428222</v>
      </c>
      <c r="G47" s="248">
        <v>46.8</v>
      </c>
      <c r="H47" s="248">
        <v>532063.24</v>
      </c>
      <c r="I47" s="248">
        <v>5180</v>
      </c>
      <c r="J47" s="248">
        <v>58891420</v>
      </c>
      <c r="K47" s="248" t="s">
        <v>401</v>
      </c>
      <c r="L47" s="246">
        <v>43555</v>
      </c>
    </row>
    <row r="48" spans="1:12" ht="14.4" hidden="1">
      <c r="A48" s="248" t="s">
        <v>342</v>
      </c>
      <c r="B48" s="248">
        <v>683715106</v>
      </c>
      <c r="C48" s="248" t="s">
        <v>378</v>
      </c>
      <c r="D48" s="248">
        <v>15400</v>
      </c>
      <c r="E48" s="248">
        <v>547201.56000000006</v>
      </c>
      <c r="F48" s="248">
        <v>547201.56000000006</v>
      </c>
      <c r="G48" s="248">
        <v>38.43</v>
      </c>
      <c r="H48" s="248">
        <v>591822</v>
      </c>
      <c r="I48" s="248">
        <v>38.43</v>
      </c>
      <c r="J48" s="248">
        <v>591822</v>
      </c>
      <c r="K48" s="248" t="s">
        <v>346</v>
      </c>
      <c r="L48" s="246">
        <v>43555</v>
      </c>
    </row>
    <row r="49" spans="1:12" ht="14.4" hidden="1">
      <c r="A49" s="248" t="s">
        <v>342</v>
      </c>
      <c r="B49" s="248">
        <v>6661144</v>
      </c>
      <c r="C49" s="248" t="s">
        <v>272</v>
      </c>
      <c r="D49" s="248">
        <v>23000</v>
      </c>
      <c r="E49" s="248">
        <v>365871.12</v>
      </c>
      <c r="F49" s="248">
        <v>40687512</v>
      </c>
      <c r="G49" s="248">
        <v>14.36</v>
      </c>
      <c r="H49" s="248">
        <v>330293.17</v>
      </c>
      <c r="I49" s="248">
        <v>1589.5</v>
      </c>
      <c r="J49" s="248">
        <v>36558500</v>
      </c>
      <c r="K49" s="248" t="s">
        <v>401</v>
      </c>
      <c r="L49" s="246">
        <v>43555</v>
      </c>
    </row>
    <row r="50" spans="1:12" ht="14.4" hidden="1">
      <c r="A50" s="248" t="s">
        <v>342</v>
      </c>
      <c r="B50" s="248">
        <v>705015105</v>
      </c>
      <c r="C50" s="248" t="s">
        <v>379</v>
      </c>
      <c r="D50" s="248">
        <v>46000</v>
      </c>
      <c r="E50" s="248">
        <v>532692.30000000005</v>
      </c>
      <c r="F50" s="248">
        <v>532692.30000000005</v>
      </c>
      <c r="G50" s="248">
        <v>10.98</v>
      </c>
      <c r="H50" s="248">
        <v>505080</v>
      </c>
      <c r="I50" s="248">
        <v>10.98</v>
      </c>
      <c r="J50" s="248">
        <v>505080</v>
      </c>
      <c r="K50" s="248" t="s">
        <v>346</v>
      </c>
      <c r="L50" s="246">
        <v>43555</v>
      </c>
    </row>
    <row r="51" spans="1:12" ht="14.4" hidden="1">
      <c r="A51" s="248" t="s">
        <v>342</v>
      </c>
      <c r="B51" s="248">
        <v>6229597</v>
      </c>
      <c r="C51" s="248" t="s">
        <v>407</v>
      </c>
      <c r="D51" s="248">
        <v>65312</v>
      </c>
      <c r="E51" s="248">
        <v>520489.58</v>
      </c>
      <c r="F51" s="248">
        <v>58335633</v>
      </c>
      <c r="G51" s="248">
        <v>9.4700000000000006</v>
      </c>
      <c r="H51" s="248">
        <v>618394.32999999996</v>
      </c>
      <c r="I51" s="248">
        <v>1048</v>
      </c>
      <c r="J51" s="248">
        <v>68446976</v>
      </c>
      <c r="K51" s="248" t="s">
        <v>401</v>
      </c>
      <c r="L51" s="246">
        <v>43555</v>
      </c>
    </row>
    <row r="52" spans="1:12" ht="14.4" hidden="1">
      <c r="A52" s="248" t="s">
        <v>342</v>
      </c>
      <c r="B52" s="248">
        <v>759530108</v>
      </c>
      <c r="C52" s="248" t="s">
        <v>380</v>
      </c>
      <c r="D52" s="248">
        <v>36900</v>
      </c>
      <c r="E52" s="248">
        <v>752984.78</v>
      </c>
      <c r="F52" s="248">
        <v>752984.78</v>
      </c>
      <c r="G52" s="248">
        <v>21.45</v>
      </c>
      <c r="H52" s="248">
        <v>791505</v>
      </c>
      <c r="I52" s="248">
        <v>21.45</v>
      </c>
      <c r="J52" s="248">
        <v>791505</v>
      </c>
      <c r="K52" s="248" t="s">
        <v>346</v>
      </c>
      <c r="L52" s="246">
        <v>43555</v>
      </c>
    </row>
    <row r="53" spans="1:12" ht="14.4" hidden="1">
      <c r="A53" s="248" t="s">
        <v>342</v>
      </c>
      <c r="B53" s="248">
        <v>803054204</v>
      </c>
      <c r="C53" s="248" t="s">
        <v>381</v>
      </c>
      <c r="D53" s="248">
        <v>9600</v>
      </c>
      <c r="E53" s="248">
        <v>1063559.5900000001</v>
      </c>
      <c r="F53" s="248">
        <v>1063559.5900000001</v>
      </c>
      <c r="G53" s="248">
        <v>115.46</v>
      </c>
      <c r="H53" s="248">
        <v>1108416</v>
      </c>
      <c r="I53" s="248">
        <v>115.46</v>
      </c>
      <c r="J53" s="248">
        <v>1108416</v>
      </c>
      <c r="K53" s="248" t="s">
        <v>346</v>
      </c>
      <c r="L53" s="246">
        <v>43555</v>
      </c>
    </row>
    <row r="54" spans="1:12" ht="14.4" hidden="1">
      <c r="A54" s="248" t="s">
        <v>342</v>
      </c>
      <c r="B54" s="248">
        <v>6616508</v>
      </c>
      <c r="C54" s="248" t="s">
        <v>408</v>
      </c>
      <c r="D54" s="248">
        <v>10546</v>
      </c>
      <c r="E54" s="248">
        <v>177721.16</v>
      </c>
      <c r="F54" s="248">
        <v>20110926.18</v>
      </c>
      <c r="G54" s="248">
        <v>15.31</v>
      </c>
      <c r="H54" s="248">
        <v>161498.57999999999</v>
      </c>
      <c r="I54" s="248">
        <v>1695</v>
      </c>
      <c r="J54" s="248">
        <v>17875470</v>
      </c>
      <c r="K54" s="248" t="s">
        <v>401</v>
      </c>
      <c r="L54" s="246">
        <v>43555</v>
      </c>
    </row>
    <row r="55" spans="1:12" ht="14.4" hidden="1">
      <c r="A55" s="248" t="s">
        <v>342</v>
      </c>
      <c r="B55" s="248" t="s">
        <v>385</v>
      </c>
      <c r="C55" s="248" t="s">
        <v>386</v>
      </c>
      <c r="D55" s="248">
        <v>4100</v>
      </c>
      <c r="E55" s="248">
        <v>593376.65</v>
      </c>
      <c r="F55" s="248">
        <v>593376.65</v>
      </c>
      <c r="G55" s="248">
        <v>206.62</v>
      </c>
      <c r="H55" s="248">
        <v>847142</v>
      </c>
      <c r="I55" s="248">
        <v>206.62</v>
      </c>
      <c r="J55" s="248">
        <v>847142</v>
      </c>
      <c r="K55" s="248" t="s">
        <v>346</v>
      </c>
      <c r="L55" s="246">
        <v>43555</v>
      </c>
    </row>
    <row r="56" spans="1:12" ht="14.4">
      <c r="A56" s="248" t="s">
        <v>342</v>
      </c>
      <c r="B56" s="248" t="s">
        <v>430</v>
      </c>
      <c r="C56" s="248" t="s">
        <v>438</v>
      </c>
      <c r="D56" s="248">
        <v>5432.65</v>
      </c>
      <c r="E56" s="248">
        <v>3987.96</v>
      </c>
      <c r="F56" s="248">
        <v>5432.65</v>
      </c>
      <c r="G56" s="248">
        <v>0.74</v>
      </c>
      <c r="H56" s="248">
        <v>4010.82</v>
      </c>
      <c r="I56" s="248">
        <v>1</v>
      </c>
      <c r="J56" s="248">
        <v>5432.65</v>
      </c>
      <c r="K56" s="248" t="s">
        <v>343</v>
      </c>
      <c r="L56" s="246">
        <v>43555</v>
      </c>
    </row>
    <row r="57" spans="1:12" ht="14.4" hidden="1">
      <c r="A57" s="248" t="s">
        <v>342</v>
      </c>
      <c r="B57" s="248" t="s">
        <v>382</v>
      </c>
      <c r="C57" s="248" t="s">
        <v>383</v>
      </c>
      <c r="D57" s="248">
        <v>10900</v>
      </c>
      <c r="E57" s="248">
        <v>277101.75</v>
      </c>
      <c r="F57" s="248">
        <v>277101.75</v>
      </c>
      <c r="G57" s="248">
        <v>24.49</v>
      </c>
      <c r="H57" s="248">
        <v>266941</v>
      </c>
      <c r="I57" s="248">
        <v>24.49</v>
      </c>
      <c r="J57" s="248">
        <v>266941</v>
      </c>
      <c r="K57" s="248" t="s">
        <v>346</v>
      </c>
      <c r="L57" s="246">
        <v>43555</v>
      </c>
    </row>
    <row r="58" spans="1:12" ht="14.4" hidden="1">
      <c r="A58" s="248" t="s">
        <v>342</v>
      </c>
      <c r="B58" s="248" t="s">
        <v>411</v>
      </c>
      <c r="C58" s="248" t="s">
        <v>309</v>
      </c>
      <c r="D58" s="248">
        <v>12237</v>
      </c>
      <c r="E58" s="248">
        <v>237984.83</v>
      </c>
      <c r="F58" s="248">
        <v>2136580.2000000002</v>
      </c>
      <c r="G58" s="248">
        <v>16.649999999999999</v>
      </c>
      <c r="H58" s="248">
        <v>203701.53</v>
      </c>
      <c r="I58" s="248">
        <v>154.4</v>
      </c>
      <c r="J58" s="248">
        <v>1889392.8</v>
      </c>
      <c r="K58" s="248" t="s">
        <v>412</v>
      </c>
      <c r="L58" s="246">
        <v>43555</v>
      </c>
    </row>
    <row r="59" spans="1:12" ht="14.4" hidden="1">
      <c r="A59" s="248" t="s">
        <v>342</v>
      </c>
      <c r="B59" s="248" t="s">
        <v>387</v>
      </c>
      <c r="C59" s="248" t="s">
        <v>388</v>
      </c>
      <c r="D59" s="248">
        <v>23900</v>
      </c>
      <c r="E59" s="248">
        <v>805315.16</v>
      </c>
      <c r="F59" s="248">
        <v>805315.16</v>
      </c>
      <c r="G59" s="248">
        <v>40.11</v>
      </c>
      <c r="H59" s="248">
        <v>958629</v>
      </c>
      <c r="I59" s="248">
        <v>40.11</v>
      </c>
      <c r="J59" s="248">
        <v>958629</v>
      </c>
      <c r="K59" s="248" t="s">
        <v>346</v>
      </c>
      <c r="L59" s="246">
        <v>43555</v>
      </c>
    </row>
    <row r="60" spans="1:12" ht="14.4" hidden="1">
      <c r="A60" s="248" t="s">
        <v>342</v>
      </c>
      <c r="B60" s="248" t="s">
        <v>428</v>
      </c>
      <c r="C60" s="248" t="s">
        <v>429</v>
      </c>
      <c r="D60" s="248">
        <v>26004</v>
      </c>
      <c r="E60" s="248">
        <v>516628.64</v>
      </c>
      <c r="F60" s="248">
        <v>400306.32</v>
      </c>
      <c r="G60" s="248">
        <v>18.7</v>
      </c>
      <c r="H60" s="248">
        <v>486242.91</v>
      </c>
      <c r="I60" s="248">
        <v>14.35</v>
      </c>
      <c r="J60" s="248">
        <v>373157.4</v>
      </c>
      <c r="K60" s="248" t="s">
        <v>423</v>
      </c>
      <c r="L60" s="246">
        <v>43555</v>
      </c>
    </row>
    <row r="61" spans="1:12" ht="14.4" hidden="1">
      <c r="A61" s="248" t="s">
        <v>342</v>
      </c>
      <c r="B61" s="248">
        <v>835699307</v>
      </c>
      <c r="C61" s="248" t="s">
        <v>384</v>
      </c>
      <c r="D61" s="248">
        <v>20800</v>
      </c>
      <c r="E61" s="248">
        <v>811848.12</v>
      </c>
      <c r="F61" s="248">
        <v>811848.12</v>
      </c>
      <c r="G61" s="248">
        <v>42.24</v>
      </c>
      <c r="H61" s="248">
        <v>878592</v>
      </c>
      <c r="I61" s="248">
        <v>42.24</v>
      </c>
      <c r="J61" s="248">
        <v>878592</v>
      </c>
      <c r="K61" s="248" t="s">
        <v>346</v>
      </c>
      <c r="L61" s="246">
        <v>43555</v>
      </c>
    </row>
    <row r="62" spans="1:12" ht="14.4" hidden="1">
      <c r="A62" s="248" t="s">
        <v>342</v>
      </c>
      <c r="B62" s="248" t="s">
        <v>419</v>
      </c>
      <c r="C62" s="248" t="s">
        <v>323</v>
      </c>
      <c r="D62" s="248">
        <v>76943</v>
      </c>
      <c r="E62" s="248">
        <v>158286.45000000001</v>
      </c>
      <c r="F62" s="248">
        <v>210823.82</v>
      </c>
      <c r="G62" s="248">
        <v>2.65</v>
      </c>
      <c r="H62" s="248">
        <v>203868.56</v>
      </c>
      <c r="I62" s="248">
        <v>3.73</v>
      </c>
      <c r="J62" s="248">
        <v>286997.39</v>
      </c>
      <c r="K62" s="248" t="s">
        <v>417</v>
      </c>
      <c r="L62" s="246">
        <v>43555</v>
      </c>
    </row>
    <row r="63" spans="1:12" ht="14.4" hidden="1">
      <c r="A63" s="248" t="s">
        <v>342</v>
      </c>
      <c r="B63" s="248">
        <v>861012102</v>
      </c>
      <c r="C63" s="248" t="s">
        <v>389</v>
      </c>
      <c r="D63" s="248">
        <v>23300</v>
      </c>
      <c r="E63" s="248">
        <v>355902.55</v>
      </c>
      <c r="F63" s="248">
        <v>355902.55</v>
      </c>
      <c r="G63" s="248">
        <v>14.85</v>
      </c>
      <c r="H63" s="248">
        <v>346005</v>
      </c>
      <c r="I63" s="248">
        <v>14.85</v>
      </c>
      <c r="J63" s="248">
        <v>346005</v>
      </c>
      <c r="K63" s="248" t="s">
        <v>346</v>
      </c>
      <c r="L63" s="246">
        <v>43555</v>
      </c>
    </row>
    <row r="64" spans="1:12" ht="14.4" hidden="1">
      <c r="A64" s="248" t="s">
        <v>342</v>
      </c>
      <c r="B64" s="248">
        <v>6356406</v>
      </c>
      <c r="C64" s="248" t="s">
        <v>277</v>
      </c>
      <c r="D64" s="248">
        <v>7521</v>
      </c>
      <c r="E64" s="248">
        <v>230255.65</v>
      </c>
      <c r="F64" s="248">
        <v>25932473</v>
      </c>
      <c r="G64" s="248">
        <v>22.79</v>
      </c>
      <c r="H64" s="248">
        <v>171402.83</v>
      </c>
      <c r="I64" s="248">
        <v>2522.5</v>
      </c>
      <c r="J64" s="248">
        <v>18971722.5</v>
      </c>
      <c r="K64" s="248" t="s">
        <v>401</v>
      </c>
      <c r="L64" s="246">
        <v>43555</v>
      </c>
    </row>
    <row r="65" spans="1:12" ht="14.4">
      <c r="A65" s="248" t="s">
        <v>342</v>
      </c>
      <c r="B65" s="248" t="s">
        <v>430</v>
      </c>
      <c r="C65" s="248" t="s">
        <v>433</v>
      </c>
      <c r="D65" s="248">
        <v>179365.13</v>
      </c>
      <c r="E65" s="248">
        <v>19404.84</v>
      </c>
      <c r="F65" s="248">
        <v>179365.13</v>
      </c>
      <c r="G65" s="248">
        <v>0.11</v>
      </c>
      <c r="H65" s="248">
        <v>19337.93</v>
      </c>
      <c r="I65" s="248">
        <v>1</v>
      </c>
      <c r="J65" s="248">
        <v>179365.13</v>
      </c>
      <c r="K65" s="248" t="s">
        <v>412</v>
      </c>
      <c r="L65" s="246">
        <v>43555</v>
      </c>
    </row>
    <row r="66" spans="1:12" ht="14.4">
      <c r="A66" s="248" t="s">
        <v>342</v>
      </c>
      <c r="B66" s="248" t="s">
        <v>430</v>
      </c>
      <c r="C66" s="248" t="s">
        <v>434</v>
      </c>
      <c r="D66" s="248">
        <v>22152.639999999999</v>
      </c>
      <c r="E66" s="248">
        <v>22044.65</v>
      </c>
      <c r="F66" s="248">
        <v>22152.639999999999</v>
      </c>
      <c r="G66" s="248">
        <v>1</v>
      </c>
      <c r="H66" s="248">
        <v>22243.84</v>
      </c>
      <c r="I66" s="248">
        <v>1</v>
      </c>
      <c r="J66" s="248">
        <v>22152.639999999999</v>
      </c>
      <c r="K66" s="248" t="s">
        <v>413</v>
      </c>
      <c r="L66" s="246">
        <v>43555</v>
      </c>
    </row>
    <row r="67" spans="1:12" ht="14.4" hidden="1">
      <c r="A67" s="248" t="s">
        <v>342</v>
      </c>
      <c r="B67" s="248" t="s">
        <v>397</v>
      </c>
      <c r="C67" s="248" t="s">
        <v>398</v>
      </c>
      <c r="D67" s="248">
        <v>8509</v>
      </c>
      <c r="E67" s="248">
        <v>683825.18</v>
      </c>
      <c r="F67" s="248">
        <v>611503.18999999994</v>
      </c>
      <c r="G67" s="248">
        <v>90.19</v>
      </c>
      <c r="H67" s="248">
        <v>767403.76</v>
      </c>
      <c r="I67" s="248">
        <v>80.319999999999993</v>
      </c>
      <c r="J67" s="248">
        <v>683442.88</v>
      </c>
      <c r="K67" s="248" t="s">
        <v>393</v>
      </c>
      <c r="L67" s="246">
        <v>43555</v>
      </c>
    </row>
    <row r="68" spans="1:12" ht="14.4" hidden="1">
      <c r="A68" s="248" t="s">
        <v>342</v>
      </c>
      <c r="B68" s="248">
        <v>6869302</v>
      </c>
      <c r="C68" s="248" t="s">
        <v>409</v>
      </c>
      <c r="D68" s="248">
        <v>3000</v>
      </c>
      <c r="E68" s="248">
        <v>297065.8</v>
      </c>
      <c r="F68" s="248">
        <v>33615966.490000002</v>
      </c>
      <c r="G68" s="248">
        <v>78.33</v>
      </c>
      <c r="H68" s="248">
        <v>234991.19</v>
      </c>
      <c r="I68" s="248">
        <v>8670</v>
      </c>
      <c r="J68" s="248">
        <v>26010000</v>
      </c>
      <c r="K68" s="248" t="s">
        <v>401</v>
      </c>
      <c r="L68" s="246">
        <v>43555</v>
      </c>
    </row>
    <row r="69" spans="1:12" ht="14.4" hidden="1">
      <c r="A69" s="248" t="s">
        <v>342</v>
      </c>
      <c r="B69" s="248">
        <v>878742204</v>
      </c>
      <c r="C69" s="248" t="s">
        <v>390</v>
      </c>
      <c r="D69" s="248">
        <v>15900</v>
      </c>
      <c r="E69" s="248">
        <v>359813.37</v>
      </c>
      <c r="F69" s="248">
        <v>359813.37</v>
      </c>
      <c r="G69" s="248">
        <v>23.18</v>
      </c>
      <c r="H69" s="248">
        <v>368562</v>
      </c>
      <c r="I69" s="248">
        <v>23.18</v>
      </c>
      <c r="J69" s="248">
        <v>368562</v>
      </c>
      <c r="K69" s="248" t="s">
        <v>346</v>
      </c>
      <c r="L69" s="246">
        <v>43555</v>
      </c>
    </row>
    <row r="70" spans="1:12" ht="14.4" hidden="1">
      <c r="A70" s="248" t="s">
        <v>342</v>
      </c>
      <c r="B70" s="248">
        <v>5732524</v>
      </c>
      <c r="C70" s="248" t="s">
        <v>254</v>
      </c>
      <c r="D70" s="248">
        <v>28892</v>
      </c>
      <c r="E70" s="248">
        <v>316373.61</v>
      </c>
      <c r="F70" s="248">
        <v>295276.24</v>
      </c>
      <c r="G70" s="248">
        <v>8.39</v>
      </c>
      <c r="H70" s="248">
        <v>242304.66</v>
      </c>
      <c r="I70" s="248">
        <v>7.47</v>
      </c>
      <c r="J70" s="248">
        <v>215794.35</v>
      </c>
      <c r="K70" s="248" t="s">
        <v>393</v>
      </c>
      <c r="L70" s="246">
        <v>43555</v>
      </c>
    </row>
    <row r="71" spans="1:12" ht="14.4" hidden="1">
      <c r="A71" s="248" t="s">
        <v>342</v>
      </c>
      <c r="B71" s="248">
        <v>5999330</v>
      </c>
      <c r="C71" s="248" t="s">
        <v>399</v>
      </c>
      <c r="D71" s="248">
        <v>3800</v>
      </c>
      <c r="E71" s="248">
        <v>672025.92</v>
      </c>
      <c r="F71" s="248">
        <v>585399.44999999995</v>
      </c>
      <c r="G71" s="248">
        <v>179.88</v>
      </c>
      <c r="H71" s="248">
        <v>683546.09</v>
      </c>
      <c r="I71" s="248">
        <v>160.19999999999999</v>
      </c>
      <c r="J71" s="248">
        <v>608760</v>
      </c>
      <c r="K71" s="248" t="s">
        <v>393</v>
      </c>
      <c r="L71" s="246">
        <v>43555</v>
      </c>
    </row>
    <row r="72" spans="1:12" ht="14.4" hidden="1">
      <c r="A72" s="248" t="s">
        <v>342</v>
      </c>
      <c r="B72" s="248" t="s">
        <v>420</v>
      </c>
      <c r="C72" s="248" t="s">
        <v>421</v>
      </c>
      <c r="D72" s="248">
        <v>17364</v>
      </c>
      <c r="E72" s="248">
        <v>155530.06</v>
      </c>
      <c r="F72" s="248">
        <v>207152.52</v>
      </c>
      <c r="G72" s="248">
        <v>10.61</v>
      </c>
      <c r="H72" s="248">
        <v>184154.31</v>
      </c>
      <c r="I72" s="248">
        <v>14.93</v>
      </c>
      <c r="J72" s="248">
        <v>259244.52</v>
      </c>
      <c r="K72" s="248" t="s">
        <v>417</v>
      </c>
      <c r="L72" s="246">
        <v>43555</v>
      </c>
    </row>
    <row r="73" spans="1:12" ht="14.4">
      <c r="A73" s="248" t="s">
        <v>342</v>
      </c>
      <c r="B73" s="248" t="s">
        <v>430</v>
      </c>
      <c r="C73" s="248" t="s">
        <v>432</v>
      </c>
      <c r="D73" s="248">
        <v>15429.09</v>
      </c>
      <c r="E73" s="248">
        <v>19865.27</v>
      </c>
      <c r="F73" s="248">
        <v>15429.09</v>
      </c>
      <c r="G73" s="248">
        <v>1.3</v>
      </c>
      <c r="H73" s="248">
        <v>20104.88</v>
      </c>
      <c r="I73" s="248">
        <v>1</v>
      </c>
      <c r="J73" s="248">
        <v>15429.09</v>
      </c>
      <c r="K73" s="248" t="s">
        <v>423</v>
      </c>
      <c r="L73" s="246">
        <v>43555</v>
      </c>
    </row>
    <row r="74" spans="1:12" ht="14.4" hidden="1">
      <c r="A74" s="248" t="s">
        <v>342</v>
      </c>
      <c r="B74" s="248">
        <v>6916781</v>
      </c>
      <c r="C74" s="248" t="s">
        <v>273</v>
      </c>
      <c r="D74" s="248">
        <v>10764</v>
      </c>
      <c r="E74" s="248">
        <v>167574.95000000001</v>
      </c>
      <c r="F74" s="248">
        <v>233759.15</v>
      </c>
      <c r="G74" s="248">
        <v>18.600000000000001</v>
      </c>
      <c r="H74" s="248">
        <v>200181</v>
      </c>
      <c r="I74" s="248">
        <v>25.19</v>
      </c>
      <c r="J74" s="248">
        <v>271145.15999999997</v>
      </c>
      <c r="K74" s="248" t="s">
        <v>343</v>
      </c>
      <c r="L74" s="246">
        <v>43555</v>
      </c>
    </row>
    <row r="75" spans="1:12" ht="14.4">
      <c r="A75" s="248" t="s">
        <v>342</v>
      </c>
      <c r="B75" s="248" t="s">
        <v>430</v>
      </c>
      <c r="C75" s="248" t="s">
        <v>431</v>
      </c>
      <c r="D75" s="248"/>
      <c r="E75" s="248">
        <v>81172.88</v>
      </c>
      <c r="F75" s="248">
        <v>81172.88</v>
      </c>
      <c r="G75" s="248"/>
      <c r="H75" s="248">
        <v>81172.88</v>
      </c>
      <c r="I75" s="248"/>
      <c r="J75" s="248">
        <v>81172.88</v>
      </c>
      <c r="K75" s="248" t="s">
        <v>346</v>
      </c>
      <c r="L75" s="246">
        <v>43555</v>
      </c>
    </row>
    <row r="76" spans="1:12" ht="14.4" hidden="1">
      <c r="A76" s="248" t="s">
        <v>342</v>
      </c>
      <c r="B76" s="248" t="s">
        <v>391</v>
      </c>
      <c r="C76" s="248" t="s">
        <v>392</v>
      </c>
      <c r="D76" s="248">
        <v>3000</v>
      </c>
      <c r="E76" s="248">
        <v>66891.09</v>
      </c>
      <c r="F76" s="248">
        <v>66891.09</v>
      </c>
      <c r="G76" s="248">
        <v>22.38</v>
      </c>
      <c r="H76" s="248">
        <v>67135.199999999997</v>
      </c>
      <c r="I76" s="248">
        <v>22.38</v>
      </c>
      <c r="J76" s="248">
        <v>67135.199999999997</v>
      </c>
      <c r="K76" s="248" t="s">
        <v>346</v>
      </c>
      <c r="L76" s="246">
        <v>43555</v>
      </c>
    </row>
    <row r="77" spans="1:12" ht="14.4" hidden="1">
      <c r="A77" s="248" t="s">
        <v>342</v>
      </c>
      <c r="B77" s="248">
        <v>4031879</v>
      </c>
      <c r="C77" s="248" t="s">
        <v>392</v>
      </c>
      <c r="D77" s="248">
        <v>22938</v>
      </c>
      <c r="E77" s="248">
        <v>437104.83</v>
      </c>
      <c r="F77" s="248">
        <v>394671.39</v>
      </c>
      <c r="G77" s="248">
        <v>22.38</v>
      </c>
      <c r="H77" s="248">
        <v>513315.7</v>
      </c>
      <c r="I77" s="248">
        <v>19.93</v>
      </c>
      <c r="J77" s="248">
        <v>457154.34</v>
      </c>
      <c r="K77" s="248" t="s">
        <v>393</v>
      </c>
      <c r="L77" s="246">
        <v>43555</v>
      </c>
    </row>
    <row r="78" spans="1:12" ht="14.4" hidden="1">
      <c r="A78" s="248" t="s">
        <v>342</v>
      </c>
      <c r="B78" s="248">
        <v>6986041</v>
      </c>
      <c r="C78" s="248" t="s">
        <v>410</v>
      </c>
      <c r="D78" s="248">
        <v>8300</v>
      </c>
      <c r="E78" s="248">
        <v>221817.63</v>
      </c>
      <c r="F78" s="248">
        <v>25065392</v>
      </c>
      <c r="G78" s="248">
        <v>31.4</v>
      </c>
      <c r="H78" s="248">
        <v>260581.83</v>
      </c>
      <c r="I78" s="248">
        <v>3475</v>
      </c>
      <c r="J78" s="248">
        <v>28842500</v>
      </c>
      <c r="K78" s="248" t="s">
        <v>401</v>
      </c>
      <c r="L78" s="246">
        <v>43555</v>
      </c>
    </row>
  </sheetData>
  <autoFilter ref="A1:L78" xr:uid="{00000000-0009-0000-0000-00000A000000}">
    <filterColumn colId="1">
      <filters>
        <filter val="money"/>
      </filters>
    </filterColumn>
    <sortState xmlns:xlrd2="http://schemas.microsoft.com/office/spreadsheetml/2017/richdata2" ref="A2:L78">
      <sortCondition ref="C2:C78"/>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2019-04-09T02:37:52Z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