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630\"/>
    </mc:Choice>
  </mc:AlternateContent>
  <xr:revisionPtr revIDLastSave="0" documentId="13_ncr:1_{3CF9BA2E-4702-4E2B-872D-FC730C6951F5}"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s="1"/>
  <c r="R19" i="7"/>
  <c r="S19" i="7"/>
  <c r="P19" i="7"/>
  <c r="Q19" i="7" s="1"/>
  <c r="H19" i="7"/>
  <c r="I19" i="7"/>
  <c r="T18" i="7"/>
  <c r="U18" i="7" s="1"/>
  <c r="R18" i="7"/>
  <c r="S18" i="7"/>
  <c r="P18" i="7"/>
  <c r="Q18" i="7" s="1"/>
  <c r="H18" i="7"/>
  <c r="I18" i="7"/>
  <c r="T17" i="7"/>
  <c r="U17" i="7" s="1"/>
  <c r="R17" i="7"/>
  <c r="S17" i="7"/>
  <c r="P17" i="7"/>
  <c r="Q17" i="7" s="1"/>
  <c r="H17" i="7"/>
  <c r="I17" i="7"/>
  <c r="T16" i="7"/>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S18" i="12"/>
  <c r="T18" i="12"/>
  <c r="O18" i="12"/>
  <c r="P18" i="12"/>
  <c r="K18" i="12"/>
  <c r="L18" i="12" s="1"/>
  <c r="G18" i="12"/>
  <c r="H18" i="12"/>
  <c r="S17" i="12"/>
  <c r="T17" i="12" s="1"/>
  <c r="O17" i="12"/>
  <c r="P17" i="12" s="1"/>
  <c r="K17" i="12"/>
  <c r="L17" i="12" s="1"/>
  <c r="G17" i="12"/>
  <c r="H17" i="12"/>
  <c r="S16" i="12"/>
  <c r="T16" i="12"/>
  <c r="O16" i="12"/>
  <c r="P16" i="12" s="1"/>
  <c r="K16" i="12"/>
  <c r="L16" i="12" s="1"/>
  <c r="G16" i="12"/>
  <c r="H16" i="12"/>
  <c r="S15" i="12"/>
  <c r="T15" i="12" s="1"/>
  <c r="O15" i="12"/>
  <c r="P15" i="12" s="1"/>
  <c r="K15" i="12"/>
  <c r="L15" i="12" s="1"/>
  <c r="G15" i="12"/>
  <c r="H15" i="12"/>
  <c r="S14" i="12"/>
  <c r="T14" i="12" s="1"/>
  <c r="O14" i="12"/>
  <c r="P14" i="12"/>
  <c r="K14" i="12"/>
  <c r="L14" i="12" s="1"/>
  <c r="G14" i="12"/>
  <c r="H14" i="12"/>
  <c r="S13" i="12"/>
  <c r="T13" i="12"/>
  <c r="O13" i="12"/>
  <c r="P13" i="12"/>
  <c r="K13" i="12"/>
  <c r="L13" i="12" s="1"/>
  <c r="G13" i="12"/>
  <c r="H13" i="12" s="1"/>
  <c r="S12" i="12"/>
  <c r="T12" i="12" s="1"/>
  <c r="O12" i="12"/>
  <c r="P12" i="12"/>
  <c r="K12" i="12"/>
  <c r="L12" i="12" s="1"/>
  <c r="G12" i="12"/>
  <c r="H12" i="12"/>
  <c r="S11" i="12"/>
  <c r="T11" i="12"/>
  <c r="O11" i="12"/>
  <c r="P11" i="12" s="1"/>
  <c r="K11" i="12"/>
  <c r="L11" i="12" s="1"/>
  <c r="G11" i="12"/>
  <c r="H11" i="12" s="1"/>
  <c r="S10" i="12"/>
  <c r="T10" i="12"/>
  <c r="O10" i="12"/>
  <c r="P10" i="12"/>
  <c r="K10" i="12"/>
  <c r="L10" i="12" s="1"/>
  <c r="G10" i="12"/>
  <c r="H10" i="12"/>
  <c r="S9" i="12"/>
  <c r="T9" i="12" s="1"/>
  <c r="O9" i="12"/>
  <c r="P9" i="12"/>
  <c r="K9" i="12"/>
  <c r="L9" i="12" s="1"/>
  <c r="G9" i="12"/>
  <c r="H9" i="12"/>
  <c r="T22" i="7"/>
  <c r="U22" i="7" s="1"/>
  <c r="R22" i="7"/>
  <c r="S22" i="7" s="1"/>
  <c r="P22" i="7"/>
  <c r="Q22" i="7" s="1"/>
  <c r="H22" i="7"/>
  <c r="I22" i="7"/>
  <c r="T21" i="7"/>
  <c r="U21" i="7" s="1"/>
  <c r="R21" i="7"/>
  <c r="S21" i="7" s="1"/>
  <c r="P21" i="7"/>
  <c r="Q21" i="7" s="1"/>
  <c r="H21" i="7"/>
  <c r="I21" i="7" s="1"/>
  <c r="T20" i="7"/>
  <c r="U20" i="7" s="1"/>
  <c r="R20" i="7"/>
  <c r="S20" i="7" s="1"/>
  <c r="P20" i="7"/>
  <c r="Q20" i="7" s="1"/>
  <c r="H20" i="7"/>
  <c r="I20" i="7" s="1"/>
  <c r="T9" i="7"/>
  <c r="U9" i="7" s="1"/>
  <c r="R9" i="7"/>
  <c r="S9" i="7" s="1"/>
  <c r="P9" i="7"/>
  <c r="Q9" i="7" s="1"/>
  <c r="H9" i="7"/>
  <c r="I9" i="7"/>
  <c r="S7" i="12"/>
  <c r="T7" i="12" s="1"/>
  <c r="O7" i="12"/>
  <c r="P7" i="12" s="1"/>
  <c r="K7" i="12"/>
  <c r="L7" i="12" s="1"/>
  <c r="G7" i="12"/>
  <c r="H7" i="12" s="1"/>
  <c r="S6" i="12"/>
  <c r="T6" i="12" s="1"/>
  <c r="O6" i="12"/>
  <c r="P6" i="12" s="1"/>
  <c r="K6" i="12"/>
  <c r="L6" i="12" s="1"/>
  <c r="G6" i="12"/>
  <c r="H6" i="12"/>
  <c r="S5" i="12"/>
  <c r="T5" i="12" s="1"/>
  <c r="O5" i="12"/>
  <c r="P5" i="12"/>
  <c r="K5" i="12"/>
  <c r="L5" i="12" s="1"/>
  <c r="G5" i="12"/>
  <c r="H5" i="12"/>
  <c r="S4" i="12"/>
  <c r="T4" i="12" s="1"/>
  <c r="O4" i="12"/>
  <c r="P4" i="12" s="1"/>
  <c r="K4" i="12"/>
  <c r="L4" i="12" s="1"/>
  <c r="G4" i="12"/>
  <c r="H4" i="12"/>
  <c r="S3" i="12"/>
  <c r="T3" i="12" s="1"/>
  <c r="O3" i="12"/>
  <c r="O104" i="12" s="1"/>
  <c r="P104" i="12" s="1"/>
  <c r="P3" i="12"/>
  <c r="K3" i="12"/>
  <c r="L3" i="12" s="1"/>
  <c r="G3" i="12"/>
  <c r="H3" i="12" s="1"/>
  <c r="A71" i="2"/>
  <c r="Q71" i="2" s="1"/>
  <c r="R71" i="2" s="1"/>
  <c r="S71" i="2" s="1"/>
  <c r="A70" i="2"/>
  <c r="Q70" i="2" s="1"/>
  <c r="R70" i="2" s="1"/>
  <c r="S70" i="2" s="1"/>
  <c r="A69" i="2"/>
  <c r="I69" i="2" s="1"/>
  <c r="J69" i="2" s="1"/>
  <c r="K69" i="2" s="1"/>
  <c r="A68" i="2"/>
  <c r="E68" i="2" s="1"/>
  <c r="F68" i="2" s="1"/>
  <c r="G68" i="2" s="1"/>
  <c r="Q69" i="2"/>
  <c r="R69" i="2" s="1"/>
  <c r="S69" i="2" s="1"/>
  <c r="M71" i="2"/>
  <c r="N71" i="2" s="1"/>
  <c r="O71" i="2" s="1"/>
  <c r="I68" i="2"/>
  <c r="J68" i="2" s="1"/>
  <c r="K68" i="2" s="1"/>
  <c r="T24" i="7"/>
  <c r="U24" i="7"/>
  <c r="R24" i="7"/>
  <c r="S24" i="7" s="1"/>
  <c r="P24" i="7"/>
  <c r="Q24" i="7"/>
  <c r="H24" i="7"/>
  <c r="I24" i="7"/>
  <c r="T23" i="7"/>
  <c r="U23" i="7"/>
  <c r="R23" i="7"/>
  <c r="S23" i="7" s="1"/>
  <c r="P23" i="7"/>
  <c r="Q23" i="7"/>
  <c r="H23" i="7"/>
  <c r="I23" i="7"/>
  <c r="T8" i="7"/>
  <c r="U8" i="7"/>
  <c r="R8" i="7"/>
  <c r="S8" i="7" s="1"/>
  <c r="P8" i="7"/>
  <c r="Q8" i="7"/>
  <c r="H8" i="7"/>
  <c r="I8" i="7"/>
  <c r="S25" i="12"/>
  <c r="T25" i="12"/>
  <c r="O25" i="12"/>
  <c r="P25" i="12" s="1"/>
  <c r="K25" i="12"/>
  <c r="L25" i="12"/>
  <c r="G25" i="12"/>
  <c r="H25" i="12" s="1"/>
  <c r="S24" i="12"/>
  <c r="T24" i="12" s="1"/>
  <c r="O24" i="12"/>
  <c r="P24" i="12"/>
  <c r="K24" i="12"/>
  <c r="L24" i="12" s="1"/>
  <c r="G24" i="12"/>
  <c r="H24" i="12" s="1"/>
  <c r="S23" i="12"/>
  <c r="T23" i="12"/>
  <c r="O23" i="12"/>
  <c r="P23" i="12" s="1"/>
  <c r="K23" i="12"/>
  <c r="L23" i="12"/>
  <c r="G23" i="12"/>
  <c r="H23" i="12" s="1"/>
  <c r="T31" i="7"/>
  <c r="U31" i="7" s="1"/>
  <c r="R31" i="7"/>
  <c r="S31" i="7" s="1"/>
  <c r="P31" i="7"/>
  <c r="Q31" i="7" s="1"/>
  <c r="H31" i="7"/>
  <c r="I31" i="7" s="1"/>
  <c r="T26" i="7"/>
  <c r="U26" i="7" s="1"/>
  <c r="R26" i="7"/>
  <c r="S26" i="7" s="1"/>
  <c r="P26" i="7"/>
  <c r="Q26" i="7" s="1"/>
  <c r="H26" i="7"/>
  <c r="I26" i="7" s="1"/>
  <c r="T25" i="7"/>
  <c r="U25" i="7" s="1"/>
  <c r="R25" i="7"/>
  <c r="S25" i="7" s="1"/>
  <c r="P25" i="7"/>
  <c r="Q25" i="7" s="1"/>
  <c r="H25" i="7"/>
  <c r="I25" i="7"/>
  <c r="T7" i="7"/>
  <c r="U7" i="7" s="1"/>
  <c r="R7" i="7"/>
  <c r="S7" i="7" s="1"/>
  <c r="P7" i="7"/>
  <c r="Q7" i="7" s="1"/>
  <c r="H7" i="7"/>
  <c r="I7" i="7"/>
  <c r="S27" i="12"/>
  <c r="T27" i="12"/>
  <c r="O27" i="12"/>
  <c r="P27" i="12"/>
  <c r="K27" i="12"/>
  <c r="L27" i="12" s="1"/>
  <c r="G27" i="12"/>
  <c r="H27" i="12" s="1"/>
  <c r="S26" i="12"/>
  <c r="T26" i="12"/>
  <c r="O26" i="12"/>
  <c r="P26" i="12" s="1"/>
  <c r="K26" i="12"/>
  <c r="L26" i="12"/>
  <c r="G26" i="12"/>
  <c r="H26" i="12" s="1"/>
  <c r="S22" i="12"/>
  <c r="T22" i="12" s="1"/>
  <c r="O22" i="12"/>
  <c r="P22" i="12" s="1"/>
  <c r="K22" i="12"/>
  <c r="L22" i="12" s="1"/>
  <c r="G22" i="12"/>
  <c r="H22" i="12" s="1"/>
  <c r="T41" i="7"/>
  <c r="U41" i="7" s="1"/>
  <c r="R41" i="7"/>
  <c r="S41" i="7" s="1"/>
  <c r="P41" i="7"/>
  <c r="Q41" i="7" s="1"/>
  <c r="H41" i="7"/>
  <c r="I41" i="7" s="1"/>
  <c r="T40" i="7"/>
  <c r="U40" i="7" s="1"/>
  <c r="R40" i="7"/>
  <c r="S40" i="7"/>
  <c r="P40" i="7"/>
  <c r="Q40" i="7" s="1"/>
  <c r="H40" i="7"/>
  <c r="I40" i="7" s="1"/>
  <c r="T39" i="7"/>
  <c r="U39" i="7" s="1"/>
  <c r="R39" i="7"/>
  <c r="S39" i="7" s="1"/>
  <c r="P39" i="7"/>
  <c r="Q39" i="7" s="1"/>
  <c r="H39" i="7"/>
  <c r="I39" i="7" s="1"/>
  <c r="T38" i="7"/>
  <c r="U38" i="7" s="1"/>
  <c r="R38" i="7"/>
  <c r="S38" i="7"/>
  <c r="P38" i="7"/>
  <c r="Q38" i="7" s="1"/>
  <c r="H38" i="7"/>
  <c r="I38" i="7" s="1"/>
  <c r="T37" i="7"/>
  <c r="U37" i="7" s="1"/>
  <c r="R37" i="7"/>
  <c r="S37" i="7" s="1"/>
  <c r="P37" i="7"/>
  <c r="Q37" i="7" s="1"/>
  <c r="H37" i="7"/>
  <c r="I37" i="7" s="1"/>
  <c r="T36" i="7"/>
  <c r="U36" i="7"/>
  <c r="R36" i="7"/>
  <c r="S36" i="7" s="1"/>
  <c r="P36" i="7"/>
  <c r="Q36" i="7"/>
  <c r="H36" i="7"/>
  <c r="I36" i="7" s="1"/>
  <c r="T35" i="7"/>
  <c r="U35" i="7" s="1"/>
  <c r="R35" i="7"/>
  <c r="S35" i="7" s="1"/>
  <c r="P35" i="7"/>
  <c r="Q35" i="7" s="1"/>
  <c r="H35" i="7"/>
  <c r="I35" i="7" s="1"/>
  <c r="T34" i="7"/>
  <c r="U34" i="7"/>
  <c r="R34" i="7"/>
  <c r="S34" i="7" s="1"/>
  <c r="P34" i="7"/>
  <c r="Q34" i="7"/>
  <c r="H34" i="7"/>
  <c r="I34" i="7" s="1"/>
  <c r="T33" i="7"/>
  <c r="U33" i="7" s="1"/>
  <c r="R33" i="7"/>
  <c r="S33" i="7" s="1"/>
  <c r="P33" i="7"/>
  <c r="Q33" i="7" s="1"/>
  <c r="H33" i="7"/>
  <c r="I33" i="7" s="1"/>
  <c r="T32" i="7"/>
  <c r="U32" i="7" s="1"/>
  <c r="R32" i="7"/>
  <c r="S32" i="7"/>
  <c r="P32" i="7"/>
  <c r="Q32" i="7" s="1"/>
  <c r="H32" i="7"/>
  <c r="I32" i="7" s="1"/>
  <c r="T30" i="7"/>
  <c r="U30" i="7" s="1"/>
  <c r="R30" i="7"/>
  <c r="S30" i="7" s="1"/>
  <c r="P30" i="7"/>
  <c r="Q30" i="7" s="1"/>
  <c r="H30" i="7"/>
  <c r="I30" i="7" s="1"/>
  <c r="T29" i="7"/>
  <c r="U29" i="7" s="1"/>
  <c r="R29" i="7"/>
  <c r="S29" i="7"/>
  <c r="P29" i="7"/>
  <c r="Q29" i="7" s="1"/>
  <c r="H29" i="7"/>
  <c r="I29" i="7" s="1"/>
  <c r="S37" i="12"/>
  <c r="T37" i="12" s="1"/>
  <c r="O37" i="12"/>
  <c r="P37" i="12" s="1"/>
  <c r="K37" i="12"/>
  <c r="L37" i="12" s="1"/>
  <c r="G37" i="12"/>
  <c r="H37" i="12" s="1"/>
  <c r="S36" i="12"/>
  <c r="T36" i="12"/>
  <c r="O36" i="12"/>
  <c r="P36" i="12"/>
  <c r="K36" i="12"/>
  <c r="L36" i="12" s="1"/>
  <c r="G36" i="12"/>
  <c r="H36" i="12" s="1"/>
  <c r="S35" i="12"/>
  <c r="T35" i="12"/>
  <c r="O35" i="12"/>
  <c r="P35" i="12" s="1"/>
  <c r="K35" i="12"/>
  <c r="L35" i="12" s="1"/>
  <c r="G35" i="12"/>
  <c r="H35" i="12" s="1"/>
  <c r="S34" i="12"/>
  <c r="T34" i="12" s="1"/>
  <c r="O34" i="12"/>
  <c r="P34" i="12" s="1"/>
  <c r="K34" i="12"/>
  <c r="L34" i="12"/>
  <c r="G34" i="12"/>
  <c r="H34" i="12" s="1"/>
  <c r="S33" i="12"/>
  <c r="T33" i="12" s="1"/>
  <c r="O33" i="12"/>
  <c r="P33" i="12"/>
  <c r="K33" i="12"/>
  <c r="L33" i="12"/>
  <c r="G33" i="12"/>
  <c r="H33" i="12" s="1"/>
  <c r="S32" i="12"/>
  <c r="T32" i="12" s="1"/>
  <c r="O32" i="12"/>
  <c r="P32" i="12"/>
  <c r="K32" i="12"/>
  <c r="L32" i="12" s="1"/>
  <c r="G32" i="12"/>
  <c r="H32" i="12" s="1"/>
  <c r="S31" i="12"/>
  <c r="T31" i="12"/>
  <c r="O31" i="12"/>
  <c r="P31" i="12" s="1"/>
  <c r="K31" i="12"/>
  <c r="L31" i="12"/>
  <c r="G31" i="12"/>
  <c r="H31" i="12" s="1"/>
  <c r="S30" i="12"/>
  <c r="T30" i="12" s="1"/>
  <c r="O30" i="12"/>
  <c r="P30" i="12"/>
  <c r="K30" i="12"/>
  <c r="L30" i="12" s="1"/>
  <c r="G30" i="12"/>
  <c r="H30" i="12" s="1"/>
  <c r="S29" i="12"/>
  <c r="T29" i="12"/>
  <c r="O29" i="12"/>
  <c r="P29" i="12" s="1"/>
  <c r="K29" i="12"/>
  <c r="L29" i="12"/>
  <c r="G29" i="12"/>
  <c r="H29" i="12" s="1"/>
  <c r="S28" i="12"/>
  <c r="T28" i="12" s="1"/>
  <c r="O28" i="12"/>
  <c r="P28" i="12" s="1"/>
  <c r="K28" i="12"/>
  <c r="L28" i="12" s="1"/>
  <c r="G28" i="12"/>
  <c r="H28" i="12" s="1"/>
  <c r="S21" i="12"/>
  <c r="T21" i="12"/>
  <c r="O21" i="12"/>
  <c r="P21" i="12"/>
  <c r="K21" i="12"/>
  <c r="L21" i="12"/>
  <c r="G21" i="12"/>
  <c r="H21" i="12" s="1"/>
  <c r="S20" i="12"/>
  <c r="T20" i="12" s="1"/>
  <c r="O20" i="12"/>
  <c r="P20" i="12"/>
  <c r="K20" i="12"/>
  <c r="L20" i="12" s="1"/>
  <c r="G20" i="12"/>
  <c r="H20" i="12" s="1"/>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s="1"/>
  <c r="S25" i="2" s="1"/>
  <c r="S64" i="12"/>
  <c r="T64" i="12"/>
  <c r="O64" i="12"/>
  <c r="P64" i="12" s="1"/>
  <c r="K64" i="12"/>
  <c r="L64" i="12"/>
  <c r="G64" i="12"/>
  <c r="H64" i="12" s="1"/>
  <c r="S63" i="12"/>
  <c r="T63" i="12" s="1"/>
  <c r="O63" i="12"/>
  <c r="P63" i="12" s="1"/>
  <c r="K63" i="12"/>
  <c r="L63" i="12" s="1"/>
  <c r="G63" i="12"/>
  <c r="H63" i="12" s="1"/>
  <c r="S62" i="12"/>
  <c r="T62" i="12"/>
  <c r="O62" i="12"/>
  <c r="P62" i="12"/>
  <c r="K62" i="12"/>
  <c r="L62" i="12"/>
  <c r="G62" i="12"/>
  <c r="H62" i="12" s="1"/>
  <c r="S61" i="12"/>
  <c r="T61" i="12" s="1"/>
  <c r="O61" i="12"/>
  <c r="P61" i="12" s="1"/>
  <c r="K61" i="12"/>
  <c r="L61" i="12"/>
  <c r="G61" i="12"/>
  <c r="H61" i="12" s="1"/>
  <c r="S60" i="12"/>
  <c r="T60" i="12" s="1"/>
  <c r="O60" i="12"/>
  <c r="P60" i="12"/>
  <c r="K60" i="12"/>
  <c r="L60" i="12"/>
  <c r="G60" i="12"/>
  <c r="H60" i="12" s="1"/>
  <c r="S59" i="12"/>
  <c r="T59" i="12"/>
  <c r="O59" i="12"/>
  <c r="P59" i="12" s="1"/>
  <c r="K59" i="12"/>
  <c r="L59" i="12" s="1"/>
  <c r="G59" i="12"/>
  <c r="H59" i="12" s="1"/>
  <c r="S58" i="12"/>
  <c r="T58" i="12" s="1"/>
  <c r="O58" i="12"/>
  <c r="P58" i="12" s="1"/>
  <c r="K58" i="12"/>
  <c r="L58" i="12"/>
  <c r="G58" i="12"/>
  <c r="H58" i="12" s="1"/>
  <c r="S57" i="12"/>
  <c r="T57" i="12"/>
  <c r="O57" i="12"/>
  <c r="P57" i="12" s="1"/>
  <c r="K57" i="12"/>
  <c r="L57" i="12" s="1"/>
  <c r="G57" i="12"/>
  <c r="H57" i="12" s="1"/>
  <c r="S56" i="12"/>
  <c r="T56" i="12" s="1"/>
  <c r="O56" i="12"/>
  <c r="P56" i="12"/>
  <c r="K56" i="12"/>
  <c r="L56" i="12"/>
  <c r="G56" i="12"/>
  <c r="H56" i="12" s="1"/>
  <c r="S55" i="12"/>
  <c r="T55" i="12"/>
  <c r="O55" i="12"/>
  <c r="P55" i="12" s="1"/>
  <c r="K55" i="12"/>
  <c r="L55" i="12" s="1"/>
  <c r="G55" i="12"/>
  <c r="H55" i="12" s="1"/>
  <c r="S54" i="12"/>
  <c r="T54" i="12"/>
  <c r="O54" i="12"/>
  <c r="P54" i="12"/>
  <c r="K54" i="12"/>
  <c r="L54" i="12"/>
  <c r="G54" i="12"/>
  <c r="H54" i="12" s="1"/>
  <c r="T61" i="7"/>
  <c r="U61" i="7" s="1"/>
  <c r="R61" i="7"/>
  <c r="S61" i="7" s="1"/>
  <c r="P61" i="7"/>
  <c r="Q61" i="7" s="1"/>
  <c r="H61" i="7"/>
  <c r="I61" i="7"/>
  <c r="T60" i="7"/>
  <c r="U60" i="7" s="1"/>
  <c r="R60" i="7"/>
  <c r="S60" i="7" s="1"/>
  <c r="P60" i="7"/>
  <c r="Q60" i="7" s="1"/>
  <c r="H60" i="7"/>
  <c r="I60" i="7"/>
  <c r="T59" i="7"/>
  <c r="U59" i="7" s="1"/>
  <c r="R59" i="7"/>
  <c r="S59" i="7" s="1"/>
  <c r="P59" i="7"/>
  <c r="Q59" i="7" s="1"/>
  <c r="H59" i="7"/>
  <c r="I59" i="7" s="1"/>
  <c r="T58" i="7"/>
  <c r="U58" i="7" s="1"/>
  <c r="R58" i="7"/>
  <c r="S58" i="7" s="1"/>
  <c r="P58" i="7"/>
  <c r="Q58" i="7" s="1"/>
  <c r="H58" i="7"/>
  <c r="I58" i="7"/>
  <c r="T57" i="7"/>
  <c r="U57" i="7" s="1"/>
  <c r="R57" i="7"/>
  <c r="S57" i="7" s="1"/>
  <c r="P57" i="7"/>
  <c r="Q57" i="7" s="1"/>
  <c r="H57" i="7"/>
  <c r="I57" i="7"/>
  <c r="T56" i="7"/>
  <c r="U56" i="7" s="1"/>
  <c r="R56" i="7"/>
  <c r="S56" i="7" s="1"/>
  <c r="P56" i="7"/>
  <c r="Q56" i="7" s="1"/>
  <c r="H56" i="7"/>
  <c r="I56" i="7"/>
  <c r="T55" i="7"/>
  <c r="U55" i="7" s="1"/>
  <c r="R55" i="7"/>
  <c r="S55" i="7" s="1"/>
  <c r="P55" i="7"/>
  <c r="Q55" i="7" s="1"/>
  <c r="H55" i="7"/>
  <c r="I55" i="7" s="1"/>
  <c r="T54" i="7"/>
  <c r="U54" i="7" s="1"/>
  <c r="R54" i="7"/>
  <c r="S54" i="7" s="1"/>
  <c r="P54" i="7"/>
  <c r="Q54" i="7" s="1"/>
  <c r="H54" i="7"/>
  <c r="I54" i="7"/>
  <c r="T53" i="7"/>
  <c r="U53" i="7" s="1"/>
  <c r="R53" i="7"/>
  <c r="S53" i="7" s="1"/>
  <c r="P53" i="7"/>
  <c r="Q53" i="7" s="1"/>
  <c r="H53" i="7"/>
  <c r="I53" i="7"/>
  <c r="A3" i="2"/>
  <c r="Q3" i="2" s="1"/>
  <c r="R3" i="2" s="1"/>
  <c r="S3" i="2" s="1"/>
  <c r="A4" i="2"/>
  <c r="Q4" i="2" s="1"/>
  <c r="R4" i="2" s="1"/>
  <c r="S4" i="2" s="1"/>
  <c r="A5" i="2"/>
  <c r="Q5" i="2" s="1"/>
  <c r="R5" i="2" s="1"/>
  <c r="S5" i="2" s="1"/>
  <c r="A6" i="2"/>
  <c r="Q6" i="2" s="1"/>
  <c r="R6" i="2" s="1"/>
  <c r="S6" i="2" s="1"/>
  <c r="A7" i="2"/>
  <c r="Q7" i="2" s="1"/>
  <c r="R7" i="2" s="1"/>
  <c r="S7" i="2" s="1"/>
  <c r="A8" i="2"/>
  <c r="Q8" i="2" s="1"/>
  <c r="R8" i="2" s="1"/>
  <c r="S8" i="2" s="1"/>
  <c r="A9" i="2"/>
  <c r="Q9" i="2" s="1"/>
  <c r="R9" i="2" s="1"/>
  <c r="S9" i="2" s="1"/>
  <c r="A10" i="2"/>
  <c r="Q10" i="2" s="1"/>
  <c r="R10" i="2" s="1"/>
  <c r="S10" i="2" s="1"/>
  <c r="A11" i="2"/>
  <c r="Q11" i="2" s="1"/>
  <c r="R11" i="2" s="1"/>
  <c r="S11" i="2" s="1"/>
  <c r="A12" i="2"/>
  <c r="Q12" i="2" s="1"/>
  <c r="R12" i="2" s="1"/>
  <c r="S12" i="2" s="1"/>
  <c r="A13" i="2"/>
  <c r="Q13" i="2" s="1"/>
  <c r="R13" i="2" s="1"/>
  <c r="S13" i="2" s="1"/>
  <c r="A14" i="2"/>
  <c r="Q14" i="2" s="1"/>
  <c r="R14" i="2" s="1"/>
  <c r="S14" i="2" s="1"/>
  <c r="A15" i="2"/>
  <c r="Q15" i="2" s="1"/>
  <c r="R15" i="2" s="1"/>
  <c r="S15" i="2" s="1"/>
  <c r="A16" i="2"/>
  <c r="Q16" i="2" s="1"/>
  <c r="R16" i="2" s="1"/>
  <c r="S16" i="2" s="1"/>
  <c r="A17" i="2"/>
  <c r="Q17" i="2" s="1"/>
  <c r="R17" i="2" s="1"/>
  <c r="S17" i="2" s="1"/>
  <c r="A18" i="2"/>
  <c r="Q18" i="2" s="1"/>
  <c r="R18" i="2" s="1"/>
  <c r="S18" i="2" s="1"/>
  <c r="A19" i="2"/>
  <c r="Q19" i="2" s="1"/>
  <c r="R19" i="2" s="1"/>
  <c r="S19" i="2" s="1"/>
  <c r="A20" i="2"/>
  <c r="Q20" i="2" s="1"/>
  <c r="R20" i="2" s="1"/>
  <c r="S20" i="2" s="1"/>
  <c r="A21" i="2"/>
  <c r="Q21" i="2" s="1"/>
  <c r="R21" i="2" s="1"/>
  <c r="S21" i="2" s="1"/>
  <c r="A22" i="2"/>
  <c r="Q22" i="2" s="1"/>
  <c r="R22" i="2" s="1"/>
  <c r="S22" i="2" s="1"/>
  <c r="A23" i="2"/>
  <c r="Q23" i="2" s="1"/>
  <c r="R23" i="2" s="1"/>
  <c r="S23" i="2" s="1"/>
  <c r="A24" i="2"/>
  <c r="Q24" i="2" s="1"/>
  <c r="R24" i="2" s="1"/>
  <c r="S24" i="2" s="1"/>
  <c r="A28" i="2"/>
  <c r="Q28" i="2" s="1"/>
  <c r="R28" i="2" s="1"/>
  <c r="S28" i="2" s="1"/>
  <c r="A29" i="2"/>
  <c r="Q29" i="2" s="1"/>
  <c r="R29" i="2" s="1"/>
  <c r="S29" i="2" s="1"/>
  <c r="A30" i="2"/>
  <c r="Q30" i="2" s="1"/>
  <c r="R30" i="2" s="1"/>
  <c r="S30" i="2" s="1"/>
  <c r="A31" i="2"/>
  <c r="Q31" i="2" s="1"/>
  <c r="R31" i="2" s="1"/>
  <c r="S31" i="2" s="1"/>
  <c r="A32" i="2"/>
  <c r="Q32" i="2" s="1"/>
  <c r="R32" i="2" s="1"/>
  <c r="S32" i="2" s="1"/>
  <c r="A33" i="2"/>
  <c r="Q33" i="2" s="1"/>
  <c r="R33" i="2" s="1"/>
  <c r="S33" i="2" s="1"/>
  <c r="A34" i="2"/>
  <c r="Q34" i="2" s="1"/>
  <c r="R34" i="2" s="1"/>
  <c r="S34" i="2" s="1"/>
  <c r="A35" i="2"/>
  <c r="Q35" i="2" s="1"/>
  <c r="R35" i="2" s="1"/>
  <c r="S35" i="2" s="1"/>
  <c r="A36" i="2"/>
  <c r="Q36" i="2" s="1"/>
  <c r="R36" i="2" s="1"/>
  <c r="S36" i="2" s="1"/>
  <c r="A37" i="2"/>
  <c r="Q37" i="2" s="1"/>
  <c r="R37" i="2" s="1"/>
  <c r="S37" i="2" s="1"/>
  <c r="A38" i="2"/>
  <c r="Q38" i="2" s="1"/>
  <c r="R38" i="2" s="1"/>
  <c r="S38" i="2" s="1"/>
  <c r="A39" i="2"/>
  <c r="Q39" i="2" s="1"/>
  <c r="R39" i="2" s="1"/>
  <c r="S39" i="2" s="1"/>
  <c r="A40" i="2"/>
  <c r="Q40" i="2" s="1"/>
  <c r="R40" i="2" s="1"/>
  <c r="S40" i="2" s="1"/>
  <c r="A41" i="2"/>
  <c r="Q41" i="2" s="1"/>
  <c r="R41" i="2" s="1"/>
  <c r="S41" i="2" s="1"/>
  <c r="A42" i="2"/>
  <c r="Q42" i="2" s="1"/>
  <c r="R42" i="2" s="1"/>
  <c r="S42" i="2" s="1"/>
  <c r="A43" i="2"/>
  <c r="Q43" i="2" s="1"/>
  <c r="R43" i="2" s="1"/>
  <c r="S43" i="2" s="1"/>
  <c r="A44" i="2"/>
  <c r="Q44" i="2" s="1"/>
  <c r="R44" i="2" s="1"/>
  <c r="S44" i="2" s="1"/>
  <c r="A45" i="2"/>
  <c r="Q45" i="2" s="1"/>
  <c r="R45" i="2" s="1"/>
  <c r="S45" i="2" s="1"/>
  <c r="A46" i="2"/>
  <c r="Q46" i="2" s="1"/>
  <c r="R46" i="2" s="1"/>
  <c r="S46" i="2" s="1"/>
  <c r="A47" i="2"/>
  <c r="Q47" i="2" s="1"/>
  <c r="R47" i="2" s="1"/>
  <c r="S47" i="2" s="1"/>
  <c r="A48" i="2"/>
  <c r="Q48" i="2" s="1"/>
  <c r="R48" i="2" s="1"/>
  <c r="S48" i="2" s="1"/>
  <c r="A53" i="2"/>
  <c r="Q53" i="2" s="1"/>
  <c r="R53" i="2" s="1"/>
  <c r="S53" i="2" s="1"/>
  <c r="A54" i="2"/>
  <c r="M54" i="2" s="1"/>
  <c r="N54" i="2" s="1"/>
  <c r="O54" i="2" s="1"/>
  <c r="A55" i="2"/>
  <c r="Q55" i="2" s="1"/>
  <c r="R55" i="2" s="1"/>
  <c r="S55" i="2" s="1"/>
  <c r="A56" i="2"/>
  <c r="Q56" i="2" s="1"/>
  <c r="R56" i="2" s="1"/>
  <c r="S56" i="2" s="1"/>
  <c r="A57" i="2"/>
  <c r="Q57" i="2" s="1"/>
  <c r="R57" i="2" s="1"/>
  <c r="S57" i="2" s="1"/>
  <c r="A58" i="2"/>
  <c r="Q58" i="2" s="1"/>
  <c r="R58" i="2" s="1"/>
  <c r="S58" i="2" s="1"/>
  <c r="A59" i="2"/>
  <c r="Q59" i="2" s="1"/>
  <c r="R59" i="2" s="1"/>
  <c r="S59" i="2" s="1"/>
  <c r="A60" i="2"/>
  <c r="Q60" i="2" s="1"/>
  <c r="R60" i="2" s="1"/>
  <c r="S60" i="2" s="1"/>
  <c r="A61" i="2"/>
  <c r="A62" i="2"/>
  <c r="Q62" i="2" s="1"/>
  <c r="R62" i="2" s="1"/>
  <c r="S62" i="2" s="1"/>
  <c r="A63" i="2"/>
  <c r="Q63" i="2" s="1"/>
  <c r="A64" i="2"/>
  <c r="Q64" i="2" s="1"/>
  <c r="R64" i="2" s="1"/>
  <c r="S64" i="2" s="1"/>
  <c r="A65" i="2"/>
  <c r="I65" i="2" s="1"/>
  <c r="J65" i="2" s="1"/>
  <c r="K65" i="2" s="1"/>
  <c r="A66" i="2"/>
  <c r="Q66" i="2" s="1"/>
  <c r="R66" i="2" s="1"/>
  <c r="S66" i="2" s="1"/>
  <c r="A67" i="2"/>
  <c r="Q67" i="2" s="1"/>
  <c r="R67" i="2" s="1"/>
  <c r="S67" i="2" s="1"/>
  <c r="D19" i="3"/>
  <c r="D14" i="1" s="1"/>
  <c r="C22" i="11"/>
  <c r="H22" i="11"/>
  <c r="E26" i="11"/>
  <c r="M103" i="7"/>
  <c r="D25" i="1"/>
  <c r="O103" i="7"/>
  <c r="R104" i="12"/>
  <c r="J104" i="12"/>
  <c r="D24" i="1"/>
  <c r="E8" i="8"/>
  <c r="D23" i="1"/>
  <c r="B22" i="11"/>
  <c r="G22" i="11"/>
  <c r="D26" i="11"/>
  <c r="C40" i="1"/>
  <c r="C19" i="3"/>
  <c r="C14" i="1" s="1"/>
  <c r="J103" i="7"/>
  <c r="C25" i="1"/>
  <c r="D48" i="1" s="1"/>
  <c r="L103" i="7"/>
  <c r="U103" i="7" s="1"/>
  <c r="Q104" i="12"/>
  <c r="I104" i="12"/>
  <c r="C24" i="1" s="1"/>
  <c r="D8" i="8"/>
  <c r="C23" i="1"/>
  <c r="P81" i="2"/>
  <c r="C19" i="1" s="1"/>
  <c r="D52" i="1"/>
  <c r="D51" i="1"/>
  <c r="D50" i="1"/>
  <c r="H81" i="2"/>
  <c r="H79" i="7"/>
  <c r="I79" i="7" s="1"/>
  <c r="P79" i="7"/>
  <c r="Q79" i="7" s="1"/>
  <c r="R79" i="7"/>
  <c r="S79" i="7" s="1"/>
  <c r="T79" i="7"/>
  <c r="U79" i="7" s="1"/>
  <c r="H80" i="7"/>
  <c r="I80" i="7" s="1"/>
  <c r="P80" i="7"/>
  <c r="Q80" i="7"/>
  <c r="R80" i="7"/>
  <c r="S80" i="7" s="1"/>
  <c r="T80" i="7"/>
  <c r="U80" i="7"/>
  <c r="H81" i="7"/>
  <c r="I81" i="7" s="1"/>
  <c r="P81" i="7"/>
  <c r="Q81" i="7" s="1"/>
  <c r="R81" i="7"/>
  <c r="S81" i="7" s="1"/>
  <c r="T81" i="7"/>
  <c r="U81" i="7" s="1"/>
  <c r="H82" i="7"/>
  <c r="I82" i="7" s="1"/>
  <c r="P82" i="7"/>
  <c r="Q82" i="7"/>
  <c r="R82" i="7"/>
  <c r="S82" i="7" s="1"/>
  <c r="T82" i="7"/>
  <c r="U82" i="7"/>
  <c r="H83" i="7"/>
  <c r="I83" i="7" s="1"/>
  <c r="P83" i="7"/>
  <c r="Q83" i="7" s="1"/>
  <c r="R83" i="7"/>
  <c r="S83" i="7" s="1"/>
  <c r="T83" i="7"/>
  <c r="U83" i="7" s="1"/>
  <c r="H84" i="7"/>
  <c r="I84" i="7" s="1"/>
  <c r="P84" i="7"/>
  <c r="Q84" i="7" s="1"/>
  <c r="R84" i="7"/>
  <c r="S84" i="7"/>
  <c r="T84" i="7"/>
  <c r="U84" i="7" s="1"/>
  <c r="H85" i="7"/>
  <c r="I85" i="7" s="1"/>
  <c r="P85" i="7"/>
  <c r="Q85" i="7" s="1"/>
  <c r="R85" i="7"/>
  <c r="S85" i="7" s="1"/>
  <c r="T85" i="7"/>
  <c r="U85" i="7" s="1"/>
  <c r="H86" i="7"/>
  <c r="I86" i="7" s="1"/>
  <c r="P86" i="7"/>
  <c r="Q86" i="7" s="1"/>
  <c r="R86" i="7"/>
  <c r="S86" i="7"/>
  <c r="T86" i="7"/>
  <c r="U86" i="7" s="1"/>
  <c r="H87" i="7"/>
  <c r="I87" i="7" s="1"/>
  <c r="P87" i="7"/>
  <c r="Q87" i="7" s="1"/>
  <c r="R87" i="7"/>
  <c r="S87" i="7" s="1"/>
  <c r="T87" i="7"/>
  <c r="U87" i="7" s="1"/>
  <c r="H88" i="7"/>
  <c r="I88" i="7" s="1"/>
  <c r="P88" i="7"/>
  <c r="Q88" i="7"/>
  <c r="R88" i="7"/>
  <c r="S88" i="7"/>
  <c r="T88" i="7"/>
  <c r="U88" i="7"/>
  <c r="H89" i="7"/>
  <c r="I89" i="7" s="1"/>
  <c r="P89" i="7"/>
  <c r="Q89" i="7" s="1"/>
  <c r="R89" i="7"/>
  <c r="S89" i="7" s="1"/>
  <c r="T89" i="7"/>
  <c r="U89" i="7" s="1"/>
  <c r="H90" i="7"/>
  <c r="I90" i="7" s="1"/>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s="1"/>
  <c r="F5" i="9"/>
  <c r="F6" i="9"/>
  <c r="F7" i="9"/>
  <c r="F8" i="9"/>
  <c r="F9" i="9"/>
  <c r="F10" i="9"/>
  <c r="T3" i="7"/>
  <c r="T4" i="7"/>
  <c r="U4" i="7" s="1"/>
  <c r="T5" i="7"/>
  <c r="U5" i="7"/>
  <c r="T6" i="7"/>
  <c r="U6" i="7" s="1"/>
  <c r="T27" i="7"/>
  <c r="T28" i="7"/>
  <c r="U28" i="7" s="1"/>
  <c r="T42" i="7"/>
  <c r="U42" i="7" s="1"/>
  <c r="T43" i="7"/>
  <c r="U43" i="7" s="1"/>
  <c r="T44" i="7"/>
  <c r="U44" i="7" s="1"/>
  <c r="T45" i="7"/>
  <c r="U45" i="7" s="1"/>
  <c r="T46" i="7"/>
  <c r="U46" i="7"/>
  <c r="T47" i="7"/>
  <c r="U47" i="7" s="1"/>
  <c r="T48" i="7"/>
  <c r="T49" i="7"/>
  <c r="T50" i="7"/>
  <c r="U50" i="7" s="1"/>
  <c r="T51" i="7"/>
  <c r="U51" i="7" s="1"/>
  <c r="T52" i="7"/>
  <c r="U52" i="7" s="1"/>
  <c r="T62" i="7"/>
  <c r="U62" i="7" s="1"/>
  <c r="T63" i="7"/>
  <c r="U63" i="7" s="1"/>
  <c r="T64" i="7"/>
  <c r="U64" i="7" s="1"/>
  <c r="T65" i="7"/>
  <c r="U65" i="7" s="1"/>
  <c r="T66" i="7"/>
  <c r="U66" i="7" s="1"/>
  <c r="T67" i="7"/>
  <c r="U67" i="7" s="1"/>
  <c r="T68" i="7"/>
  <c r="U68" i="7" s="1"/>
  <c r="T69" i="7"/>
  <c r="U69" i="7" s="1"/>
  <c r="T70" i="7"/>
  <c r="U70" i="7" s="1"/>
  <c r="T71" i="7"/>
  <c r="U71" i="7" s="1"/>
  <c r="T72" i="7"/>
  <c r="U72" i="7" s="1"/>
  <c r="T73" i="7"/>
  <c r="U73" i="7" s="1"/>
  <c r="T74" i="7"/>
  <c r="U74" i="7" s="1"/>
  <c r="T75" i="7"/>
  <c r="U75" i="7" s="1"/>
  <c r="T76" i="7"/>
  <c r="U76" i="7" s="1"/>
  <c r="T77" i="7"/>
  <c r="U77" i="7" s="1"/>
  <c r="T78" i="7"/>
  <c r="U78" i="7" s="1"/>
  <c r="T91" i="7"/>
  <c r="U91" i="7" s="1"/>
  <c r="T92" i="7"/>
  <c r="U92" i="7"/>
  <c r="T93" i="7"/>
  <c r="U93" i="7"/>
  <c r="T94" i="7"/>
  <c r="T95" i="7"/>
  <c r="T96" i="7"/>
  <c r="T97" i="7"/>
  <c r="U97" i="7" s="1"/>
  <c r="T98" i="7"/>
  <c r="U98" i="7" s="1"/>
  <c r="T99" i="7"/>
  <c r="U99" i="7" s="1"/>
  <c r="T100" i="7"/>
  <c r="U100" i="7"/>
  <c r="T101" i="7"/>
  <c r="U101" i="7"/>
  <c r="T102" i="7"/>
  <c r="R3" i="7"/>
  <c r="S3" i="7" s="1"/>
  <c r="R4" i="7"/>
  <c r="S4" i="7" s="1"/>
  <c r="R5" i="7"/>
  <c r="S5" i="7"/>
  <c r="R6" i="7"/>
  <c r="R27" i="7"/>
  <c r="R28" i="7"/>
  <c r="R42" i="7"/>
  <c r="R43" i="7"/>
  <c r="S43" i="7" s="1"/>
  <c r="R44" i="7"/>
  <c r="R45" i="7"/>
  <c r="S45" i="7" s="1"/>
  <c r="R46" i="7"/>
  <c r="S46" i="7" s="1"/>
  <c r="R47" i="7"/>
  <c r="S47" i="7" s="1"/>
  <c r="R48" i="7"/>
  <c r="S48" i="7" s="1"/>
  <c r="R49" i="7"/>
  <c r="S49" i="7" s="1"/>
  <c r="R50" i="7"/>
  <c r="R51" i="7"/>
  <c r="S51" i="7"/>
  <c r="R52" i="7"/>
  <c r="S52" i="7" s="1"/>
  <c r="R62" i="7"/>
  <c r="S62" i="7"/>
  <c r="R63" i="7"/>
  <c r="S63" i="7" s="1"/>
  <c r="R64" i="7"/>
  <c r="S64" i="7"/>
  <c r="R65" i="7"/>
  <c r="S65" i="7" s="1"/>
  <c r="R66" i="7"/>
  <c r="S66" i="7"/>
  <c r="R67" i="7"/>
  <c r="S67" i="7" s="1"/>
  <c r="R68" i="7"/>
  <c r="S68" i="7"/>
  <c r="R69" i="7"/>
  <c r="S69" i="7" s="1"/>
  <c r="R70" i="7"/>
  <c r="S70" i="7"/>
  <c r="R71" i="7"/>
  <c r="S71" i="7" s="1"/>
  <c r="R72" i="7"/>
  <c r="S72" i="7"/>
  <c r="R73" i="7"/>
  <c r="S73" i="7" s="1"/>
  <c r="R74" i="7"/>
  <c r="S74" i="7"/>
  <c r="R75" i="7"/>
  <c r="S75" i="7" s="1"/>
  <c r="R76" i="7"/>
  <c r="S76" i="7"/>
  <c r="R77" i="7"/>
  <c r="S77" i="7" s="1"/>
  <c r="R78" i="7"/>
  <c r="R91" i="7"/>
  <c r="S91" i="7" s="1"/>
  <c r="R92" i="7"/>
  <c r="R93" i="7"/>
  <c r="R94" i="7"/>
  <c r="R95" i="7"/>
  <c r="S95" i="7" s="1"/>
  <c r="R96" i="7"/>
  <c r="R97" i="7"/>
  <c r="R98" i="7"/>
  <c r="R99" i="7"/>
  <c r="S99" i="7" s="1"/>
  <c r="R100" i="7"/>
  <c r="R101" i="7"/>
  <c r="R102" i="7"/>
  <c r="S102" i="7" s="1"/>
  <c r="P3" i="7"/>
  <c r="Q3" i="7"/>
  <c r="P4" i="7"/>
  <c r="P5" i="7"/>
  <c r="Q5" i="7" s="1"/>
  <c r="P6" i="7"/>
  <c r="Q6" i="7" s="1"/>
  <c r="P27" i="7"/>
  <c r="Q27" i="7" s="1"/>
  <c r="P28" i="7"/>
  <c r="P42" i="7"/>
  <c r="Q42" i="7" s="1"/>
  <c r="P43" i="7"/>
  <c r="Q43" i="7" s="1"/>
  <c r="P44" i="7"/>
  <c r="Q44" i="7" s="1"/>
  <c r="P45" i="7"/>
  <c r="P46" i="7"/>
  <c r="Q46" i="7" s="1"/>
  <c r="P47" i="7"/>
  <c r="P48" i="7"/>
  <c r="Q48" i="7"/>
  <c r="P49" i="7"/>
  <c r="Q49" i="7" s="1"/>
  <c r="P50" i="7"/>
  <c r="Q50" i="7" s="1"/>
  <c r="P51" i="7"/>
  <c r="Q51" i="7" s="1"/>
  <c r="P52" i="7"/>
  <c r="Q52" i="7" s="1"/>
  <c r="P62" i="7"/>
  <c r="Q62" i="7" s="1"/>
  <c r="P63" i="7"/>
  <c r="Q63" i="7" s="1"/>
  <c r="P64" i="7"/>
  <c r="Q64" i="7" s="1"/>
  <c r="P65" i="7"/>
  <c r="Q65" i="7" s="1"/>
  <c r="P66" i="7"/>
  <c r="Q66" i="7" s="1"/>
  <c r="P67" i="7"/>
  <c r="Q67" i="7" s="1"/>
  <c r="P68" i="7"/>
  <c r="Q68" i="7" s="1"/>
  <c r="P69" i="7"/>
  <c r="Q69" i="7" s="1"/>
  <c r="P70" i="7"/>
  <c r="Q70" i="7" s="1"/>
  <c r="P71" i="7"/>
  <c r="Q71" i="7"/>
  <c r="P72" i="7"/>
  <c r="Q72" i="7" s="1"/>
  <c r="P73" i="7"/>
  <c r="Q73" i="7"/>
  <c r="P74" i="7"/>
  <c r="Q74" i="7" s="1"/>
  <c r="P75" i="7"/>
  <c r="Q75" i="7"/>
  <c r="P76" i="7"/>
  <c r="Q76" i="7" s="1"/>
  <c r="P77" i="7"/>
  <c r="Q77" i="7"/>
  <c r="P78" i="7"/>
  <c r="Q78" i="7" s="1"/>
  <c r="P91" i="7"/>
  <c r="Q91" i="7" s="1"/>
  <c r="P92" i="7"/>
  <c r="Q92" i="7"/>
  <c r="P93" i="7"/>
  <c r="P94" i="7"/>
  <c r="Q94" i="7" s="1"/>
  <c r="P95" i="7"/>
  <c r="P96" i="7"/>
  <c r="Q96" i="7"/>
  <c r="P97" i="7"/>
  <c r="P98" i="7"/>
  <c r="Q98" i="7" s="1"/>
  <c r="P99" i="7"/>
  <c r="Q99" i="7" s="1"/>
  <c r="P100" i="7"/>
  <c r="Q100" i="7"/>
  <c r="P101" i="7"/>
  <c r="P102" i="7"/>
  <c r="Q102" i="7" s="1"/>
  <c r="F103" i="7"/>
  <c r="G103"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s="1"/>
  <c r="S19" i="12"/>
  <c r="T19"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s="1"/>
  <c r="S53" i="12"/>
  <c r="T53"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77" i="12"/>
  <c r="T77" i="12" s="1"/>
  <c r="S78" i="12"/>
  <c r="T78" i="12" s="1"/>
  <c r="S79" i="12"/>
  <c r="T79" i="12" s="1"/>
  <c r="S80" i="12"/>
  <c r="T80" i="12" s="1"/>
  <c r="S81" i="12"/>
  <c r="T81" i="12" s="1"/>
  <c r="S82" i="12"/>
  <c r="T82" i="12" s="1"/>
  <c r="S83" i="12"/>
  <c r="T83" i="12" s="1"/>
  <c r="S84" i="12"/>
  <c r="T84" i="12" s="1"/>
  <c r="S85" i="12"/>
  <c r="T85" i="12" s="1"/>
  <c r="S86" i="12"/>
  <c r="T86" i="12" s="1"/>
  <c r="S96" i="12"/>
  <c r="T96" i="12" s="1"/>
  <c r="S97" i="12"/>
  <c r="T97" i="12" s="1"/>
  <c r="S98" i="12"/>
  <c r="T98" i="12" s="1"/>
  <c r="S99" i="12"/>
  <c r="T99" i="12" s="1"/>
  <c r="S100" i="12"/>
  <c r="T100" i="12" s="1"/>
  <c r="S101" i="12"/>
  <c r="T101" i="12" s="1"/>
  <c r="O8" i="12"/>
  <c r="P8" i="12" s="1"/>
  <c r="O19" i="12"/>
  <c r="P19" i="12"/>
  <c r="O38" i="12"/>
  <c r="P38" i="12" s="1"/>
  <c r="O39" i="12"/>
  <c r="P39" i="12" s="1"/>
  <c r="O40" i="12"/>
  <c r="P40" i="12" s="1"/>
  <c r="O41" i="12"/>
  <c r="P41" i="12" s="1"/>
  <c r="O42" i="12"/>
  <c r="P42" i="12" s="1"/>
  <c r="O43" i="12"/>
  <c r="P43" i="12"/>
  <c r="O44" i="12"/>
  <c r="P44" i="12" s="1"/>
  <c r="O45" i="12"/>
  <c r="P45" i="12"/>
  <c r="O46" i="12"/>
  <c r="P46" i="12" s="1"/>
  <c r="O47" i="12"/>
  <c r="P47" i="12" s="1"/>
  <c r="O48" i="12"/>
  <c r="P48" i="12" s="1"/>
  <c r="O49" i="12"/>
  <c r="P49" i="12" s="1"/>
  <c r="O50" i="12"/>
  <c r="P50" i="12" s="1"/>
  <c r="O51" i="12"/>
  <c r="P51" i="12"/>
  <c r="O52" i="12"/>
  <c r="P52" i="12" s="1"/>
  <c r="O53" i="12"/>
  <c r="P53" i="12"/>
  <c r="O65" i="12"/>
  <c r="P65" i="12" s="1"/>
  <c r="O66" i="12"/>
  <c r="P66" i="12" s="1"/>
  <c r="O67" i="12"/>
  <c r="P67" i="12" s="1"/>
  <c r="O68" i="12"/>
  <c r="P68" i="12" s="1"/>
  <c r="O69" i="12"/>
  <c r="P69" i="12" s="1"/>
  <c r="O70" i="12"/>
  <c r="P70" i="12"/>
  <c r="O71" i="12"/>
  <c r="P71" i="12" s="1"/>
  <c r="O72" i="12"/>
  <c r="P72" i="12"/>
  <c r="O73" i="12"/>
  <c r="P73" i="12" s="1"/>
  <c r="O74" i="12"/>
  <c r="P74" i="12" s="1"/>
  <c r="O75" i="12"/>
  <c r="P75" i="12" s="1"/>
  <c r="O76" i="12"/>
  <c r="P76" i="12" s="1"/>
  <c r="O77" i="12"/>
  <c r="P77" i="12" s="1"/>
  <c r="O78" i="12"/>
  <c r="P78" i="12"/>
  <c r="O79" i="12"/>
  <c r="P79" i="12" s="1"/>
  <c r="O80" i="12"/>
  <c r="P80" i="12"/>
  <c r="O81" i="12"/>
  <c r="P81" i="12" s="1"/>
  <c r="O82" i="12"/>
  <c r="P82" i="12" s="1"/>
  <c r="O83" i="12"/>
  <c r="P83" i="12" s="1"/>
  <c r="O84" i="12"/>
  <c r="P84" i="12" s="1"/>
  <c r="O85" i="12"/>
  <c r="P85" i="12" s="1"/>
  <c r="O86" i="12"/>
  <c r="P86" i="12"/>
  <c r="O96" i="12"/>
  <c r="P96" i="12" s="1"/>
  <c r="O97" i="12"/>
  <c r="P97" i="12"/>
  <c r="O98" i="12"/>
  <c r="P98" i="12" s="1"/>
  <c r="O99" i="12"/>
  <c r="P99" i="12"/>
  <c r="O100" i="12"/>
  <c r="P100" i="12" s="1"/>
  <c r="O101" i="12"/>
  <c r="P101" i="12"/>
  <c r="K65" i="12"/>
  <c r="L65" i="12"/>
  <c r="K66" i="12"/>
  <c r="L66" i="12" s="1"/>
  <c r="K67" i="12"/>
  <c r="L67" i="12" s="1"/>
  <c r="K68" i="12"/>
  <c r="L68" i="12" s="1"/>
  <c r="K69" i="12"/>
  <c r="L69" i="12"/>
  <c r="K70" i="12"/>
  <c r="L70" i="12" s="1"/>
  <c r="K71" i="12"/>
  <c r="L71" i="12"/>
  <c r="K72" i="12"/>
  <c r="L72" i="12" s="1"/>
  <c r="K73" i="12"/>
  <c r="L73" i="12"/>
  <c r="K74" i="12"/>
  <c r="L74" i="12" s="1"/>
  <c r="K75" i="12"/>
  <c r="L75" i="12" s="1"/>
  <c r="K76" i="12"/>
  <c r="L76" i="12" s="1"/>
  <c r="K77" i="12"/>
  <c r="L77" i="12"/>
  <c r="K78" i="12"/>
  <c r="L78" i="12" s="1"/>
  <c r="K79" i="12"/>
  <c r="L79" i="12"/>
  <c r="K80" i="12"/>
  <c r="L80" i="12" s="1"/>
  <c r="K81" i="12"/>
  <c r="L81" i="12"/>
  <c r="K82" i="12"/>
  <c r="L82" i="12" s="1"/>
  <c r="K83" i="12"/>
  <c r="L83" i="12" s="1"/>
  <c r="K84" i="12"/>
  <c r="L84" i="12" s="1"/>
  <c r="K85" i="12"/>
  <c r="L85" i="12"/>
  <c r="K86" i="12"/>
  <c r="L86" i="12" s="1"/>
  <c r="K97" i="12"/>
  <c r="L97" i="12"/>
  <c r="K98" i="12"/>
  <c r="L98" i="12" s="1"/>
  <c r="K99" i="12"/>
  <c r="L99" i="12"/>
  <c r="K100" i="12"/>
  <c r="L100" i="12" s="1"/>
  <c r="K101" i="12"/>
  <c r="L101" i="12"/>
  <c r="G65" i="12"/>
  <c r="H65" i="12"/>
  <c r="G66" i="12"/>
  <c r="H66" i="12" s="1"/>
  <c r="G67" i="12"/>
  <c r="H67" i="12" s="1"/>
  <c r="G68" i="12"/>
  <c r="H68" i="12" s="1"/>
  <c r="G69" i="12"/>
  <c r="H69" i="12"/>
  <c r="G70" i="12"/>
  <c r="H70" i="12" s="1"/>
  <c r="G71" i="12"/>
  <c r="H71" i="12"/>
  <c r="G72" i="12"/>
  <c r="H72" i="12" s="1"/>
  <c r="G73" i="12"/>
  <c r="H73" i="12"/>
  <c r="G74" i="12"/>
  <c r="H74" i="12" s="1"/>
  <c r="G75" i="12"/>
  <c r="H75" i="12" s="1"/>
  <c r="G76" i="12"/>
  <c r="H76" i="12" s="1"/>
  <c r="G77" i="12"/>
  <c r="H77" i="12"/>
  <c r="G78" i="12"/>
  <c r="H78" i="12" s="1"/>
  <c r="G79" i="12"/>
  <c r="H79" i="12"/>
  <c r="G80" i="12"/>
  <c r="H80" i="12" s="1"/>
  <c r="G81" i="12"/>
  <c r="H81" i="12"/>
  <c r="G82" i="12"/>
  <c r="H82" i="12" s="1"/>
  <c r="G83" i="12"/>
  <c r="H83" i="12" s="1"/>
  <c r="G84" i="12"/>
  <c r="H84" i="12" s="1"/>
  <c r="G85" i="12"/>
  <c r="H85" i="12"/>
  <c r="G86" i="12"/>
  <c r="H86" i="12" s="1"/>
  <c r="G97" i="12"/>
  <c r="H97" i="12"/>
  <c r="G98" i="12"/>
  <c r="H98" i="12" s="1"/>
  <c r="G99" i="12"/>
  <c r="H99" i="12"/>
  <c r="G100" i="12"/>
  <c r="H100" i="12" s="1"/>
  <c r="G101" i="12"/>
  <c r="H101" i="12"/>
  <c r="I13" i="2"/>
  <c r="J13" i="2" s="1"/>
  <c r="K13" i="2" s="1"/>
  <c r="I39" i="2"/>
  <c r="J39" i="2" s="1"/>
  <c r="K39" i="2" s="1"/>
  <c r="E54" i="2"/>
  <c r="F54" i="2" s="1"/>
  <c r="G54" i="2" s="1"/>
  <c r="I59" i="2"/>
  <c r="J59" i="2" s="1"/>
  <c r="K59" i="2" s="1"/>
  <c r="I67" i="2"/>
  <c r="J67" i="2" s="1"/>
  <c r="K67" i="2" s="1"/>
  <c r="I28" i="2"/>
  <c r="J28" i="2" s="1"/>
  <c r="K28" i="2" s="1"/>
  <c r="E13" i="2"/>
  <c r="F13" i="2" s="1"/>
  <c r="G13" i="2" s="1"/>
  <c r="E5" i="2"/>
  <c r="F5" i="2" s="1"/>
  <c r="G5" i="2" s="1"/>
  <c r="E59" i="2"/>
  <c r="F59" i="2" s="1"/>
  <c r="G59" i="2" s="1"/>
  <c r="M53" i="2"/>
  <c r="N53" i="2" s="1"/>
  <c r="O53" i="2" s="1"/>
  <c r="E53" i="2"/>
  <c r="F53" i="2" s="1"/>
  <c r="G53" i="2" s="1"/>
  <c r="M45" i="2"/>
  <c r="N45" i="2" s="1"/>
  <c r="O45" i="2" s="1"/>
  <c r="E45" i="2"/>
  <c r="F45" i="2" s="1"/>
  <c r="G45" i="2" s="1"/>
  <c r="M41" i="2"/>
  <c r="N41" i="2" s="1"/>
  <c r="O41" i="2" s="1"/>
  <c r="M37" i="2"/>
  <c r="N37" i="2" s="1"/>
  <c r="O37" i="2" s="1"/>
  <c r="E37" i="2"/>
  <c r="F37" i="2" s="1"/>
  <c r="G37" i="2" s="1"/>
  <c r="E10" i="2"/>
  <c r="F10" i="2" s="1"/>
  <c r="G10" i="2" s="1"/>
  <c r="I57" i="2"/>
  <c r="J57" i="2" s="1"/>
  <c r="K57" i="2" s="1"/>
  <c r="I53" i="2"/>
  <c r="J53" i="2" s="1"/>
  <c r="K53" i="2" s="1"/>
  <c r="I45" i="2"/>
  <c r="J45" i="2" s="1"/>
  <c r="K45" i="2" s="1"/>
  <c r="I41" i="2"/>
  <c r="J41" i="2" s="1"/>
  <c r="K41" i="2" s="1"/>
  <c r="I37" i="2"/>
  <c r="J37" i="2" s="1"/>
  <c r="K37" i="2" s="1"/>
  <c r="M59" i="2"/>
  <c r="N59" i="2" s="1"/>
  <c r="O59" i="2" s="1"/>
  <c r="M39" i="2"/>
  <c r="N39" i="2" s="1"/>
  <c r="O39" i="2" s="1"/>
  <c r="M12" i="2"/>
  <c r="N12" i="2" s="1"/>
  <c r="O12" i="2" s="1"/>
  <c r="M48" i="2"/>
  <c r="N48" i="2" s="1"/>
  <c r="O48" i="2" s="1"/>
  <c r="M17" i="2"/>
  <c r="N17" i="2" s="1"/>
  <c r="O17" i="2" s="1"/>
  <c r="I60" i="2"/>
  <c r="J60" i="2" s="1"/>
  <c r="K60" i="2" s="1"/>
  <c r="I30" i="2"/>
  <c r="J30" i="2"/>
  <c r="K30" i="2" s="1"/>
  <c r="E35" i="1"/>
  <c r="E28" i="1"/>
  <c r="E57" i="1"/>
  <c r="F57" i="1" s="1"/>
  <c r="E34" i="1"/>
  <c r="E33" i="1"/>
  <c r="K53" i="12"/>
  <c r="L53" i="12" s="1"/>
  <c r="G53" i="12"/>
  <c r="H53" i="12" s="1"/>
  <c r="K51" i="12"/>
  <c r="L51" i="12"/>
  <c r="K47" i="12"/>
  <c r="L47" i="12" s="1"/>
  <c r="G51" i="12"/>
  <c r="H51" i="12"/>
  <c r="G47" i="12"/>
  <c r="H47" i="12" s="1"/>
  <c r="F24" i="9"/>
  <c r="G24" i="9" s="1"/>
  <c r="F25" i="9"/>
  <c r="G25" i="9"/>
  <c r="F26" i="9"/>
  <c r="F27" i="9"/>
  <c r="F28" i="9"/>
  <c r="G28" i="9"/>
  <c r="G5" i="9"/>
  <c r="G2" i="12"/>
  <c r="H2" i="12"/>
  <c r="G8" i="12"/>
  <c r="H8" i="12" s="1"/>
  <c r="G19" i="12"/>
  <c r="H19" i="12" s="1"/>
  <c r="G38" i="12"/>
  <c r="H38" i="12" s="1"/>
  <c r="G39" i="12"/>
  <c r="H39" i="12"/>
  <c r="G40" i="12"/>
  <c r="H40" i="12" s="1"/>
  <c r="G41" i="12"/>
  <c r="H41" i="12"/>
  <c r="G42" i="12"/>
  <c r="H42" i="12" s="1"/>
  <c r="G43" i="12"/>
  <c r="H43" i="12"/>
  <c r="G44" i="12"/>
  <c r="H44" i="12" s="1"/>
  <c r="G45" i="12"/>
  <c r="H45" i="12" s="1"/>
  <c r="G46" i="12"/>
  <c r="H46" i="12" s="1"/>
  <c r="S28" i="7"/>
  <c r="Q28" i="7"/>
  <c r="K52" i="12"/>
  <c r="L52" i="12"/>
  <c r="K50" i="12"/>
  <c r="L50" i="12" s="1"/>
  <c r="K49" i="12"/>
  <c r="L49" i="12" s="1"/>
  <c r="K48" i="12"/>
  <c r="L48" i="12" s="1"/>
  <c r="K46" i="12"/>
  <c r="L46" i="12"/>
  <c r="K45" i="12"/>
  <c r="L45" i="12" s="1"/>
  <c r="K44" i="12"/>
  <c r="L44" i="12"/>
  <c r="K43" i="12"/>
  <c r="L43" i="12" s="1"/>
  <c r="K42" i="12"/>
  <c r="L42" i="12"/>
  <c r="K41" i="12"/>
  <c r="L41" i="12" s="1"/>
  <c r="K40" i="12"/>
  <c r="L40" i="12" s="1"/>
  <c r="K39" i="12"/>
  <c r="L39" i="12" s="1"/>
  <c r="K38" i="12"/>
  <c r="L38" i="12"/>
  <c r="K19" i="12"/>
  <c r="L19" i="12" s="1"/>
  <c r="G52" i="12"/>
  <c r="H52" i="12" s="1"/>
  <c r="G50" i="12"/>
  <c r="H50" i="12"/>
  <c r="G49" i="12"/>
  <c r="H49" i="12" s="1"/>
  <c r="G48" i="12"/>
  <c r="H48" i="12"/>
  <c r="F35" i="9"/>
  <c r="G35" i="9"/>
  <c r="F34" i="9"/>
  <c r="G34" i="9"/>
  <c r="F33" i="9"/>
  <c r="G33" i="9"/>
  <c r="F32" i="9"/>
  <c r="G32" i="9"/>
  <c r="F31" i="9"/>
  <c r="G31" i="9"/>
  <c r="F30" i="9"/>
  <c r="G30" i="9"/>
  <c r="F29" i="9"/>
  <c r="G29" i="9"/>
  <c r="G27" i="9"/>
  <c r="G26" i="9"/>
  <c r="F13" i="9"/>
  <c r="G13" i="9"/>
  <c r="F12" i="9"/>
  <c r="G12" i="9"/>
  <c r="F11" i="9"/>
  <c r="G11" i="9"/>
  <c r="G10" i="9"/>
  <c r="G9" i="9"/>
  <c r="G8" i="9"/>
  <c r="G7" i="9"/>
  <c r="G6" i="9"/>
  <c r="R63" i="2"/>
  <c r="S63" i="2" s="1"/>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U102" i="7"/>
  <c r="U96" i="7"/>
  <c r="U95" i="7"/>
  <c r="U94" i="7"/>
  <c r="U49" i="7"/>
  <c r="U48" i="7"/>
  <c r="U27" i="7"/>
  <c r="U3" i="7"/>
  <c r="T2" i="7"/>
  <c r="U2" i="7" s="1"/>
  <c r="S101" i="7"/>
  <c r="S100" i="7"/>
  <c r="S98" i="7"/>
  <c r="S97" i="7"/>
  <c r="S96" i="7"/>
  <c r="S94" i="7"/>
  <c r="S93" i="7"/>
  <c r="S92" i="7"/>
  <c r="S78" i="7"/>
  <c r="S50" i="7"/>
  <c r="S44" i="7"/>
  <c r="S42" i="7"/>
  <c r="S6" i="7"/>
  <c r="R2" i="7"/>
  <c r="S2" i="7"/>
  <c r="S2" i="12"/>
  <c r="T2" i="12" s="1"/>
  <c r="O2" i="12"/>
  <c r="P2" i="12" s="1"/>
  <c r="K2" i="12"/>
  <c r="L2" i="12" s="1"/>
  <c r="F2" i="8"/>
  <c r="F8" i="8" s="1"/>
  <c r="G8" i="8" s="1"/>
  <c r="G2" i="8"/>
  <c r="D81" i="2"/>
  <c r="C17" i="1"/>
  <c r="P2" i="7"/>
  <c r="Q2" i="7" s="1"/>
  <c r="Q4" i="7"/>
  <c r="Q45" i="7"/>
  <c r="Q47" i="7"/>
  <c r="E5" i="3"/>
  <c r="F5" i="3" s="1"/>
  <c r="E6" i="3"/>
  <c r="F6" i="3" s="1"/>
  <c r="E7" i="3"/>
  <c r="F7" i="3" s="1"/>
  <c r="E8" i="3"/>
  <c r="F8" i="3" s="1"/>
  <c r="E9" i="3"/>
  <c r="F9" i="3" s="1"/>
  <c r="E10" i="3"/>
  <c r="F10" i="3"/>
  <c r="E11" i="3"/>
  <c r="F11" i="3"/>
  <c r="E12" i="3"/>
  <c r="F12" i="3"/>
  <c r="E13" i="3"/>
  <c r="F13" i="3"/>
  <c r="E15" i="3"/>
  <c r="F15" i="3"/>
  <c r="E16" i="3"/>
  <c r="F16" i="3"/>
  <c r="N103" i="7"/>
  <c r="K103" i="7"/>
  <c r="U104" i="12"/>
  <c r="N104" i="12"/>
  <c r="M104" i="12"/>
  <c r="F104" i="12"/>
  <c r="E104" i="12"/>
  <c r="L81" i="2"/>
  <c r="D19" i="9"/>
  <c r="C31" i="1" s="1"/>
  <c r="E31" i="1" s="1"/>
  <c r="Q93" i="7"/>
  <c r="Q95" i="7"/>
  <c r="Q97" i="7"/>
  <c r="Q101" i="7"/>
  <c r="F22" i="11"/>
  <c r="E22" i="11"/>
  <c r="H11" i="11"/>
  <c r="E25" i="11" s="1"/>
  <c r="G11" i="11"/>
  <c r="D25" i="11"/>
  <c r="F11" i="11"/>
  <c r="E11" i="11"/>
  <c r="D11" i="11"/>
  <c r="C11" i="11"/>
  <c r="D26" i="1"/>
  <c r="B11" i="11"/>
  <c r="C32" i="1"/>
  <c r="E32" i="1" s="1"/>
  <c r="M45" i="9"/>
  <c r="D39" i="1"/>
  <c r="L45" i="9"/>
  <c r="E45" i="9"/>
  <c r="D22" i="1"/>
  <c r="D45" i="9"/>
  <c r="C22" i="1"/>
  <c r="E22" i="1" s="1"/>
  <c r="M19" i="9"/>
  <c r="D38" i="1"/>
  <c r="L19" i="9"/>
  <c r="C38" i="1"/>
  <c r="E38" i="1"/>
  <c r="E19" i="9"/>
  <c r="D31" i="1"/>
  <c r="E17" i="3"/>
  <c r="F17" i="3"/>
  <c r="E4" i="3"/>
  <c r="F4" i="3" s="1"/>
  <c r="E27" i="1"/>
  <c r="C18" i="1"/>
  <c r="C39" i="1"/>
  <c r="E39" i="1"/>
  <c r="D40" i="1"/>
  <c r="F26" i="11"/>
  <c r="E40" i="1"/>
  <c r="F45" i="9"/>
  <c r="G45" i="9"/>
  <c r="E23" i="1"/>
  <c r="M64" i="2"/>
  <c r="N64" i="2" s="1"/>
  <c r="O64" i="2" s="1"/>
  <c r="E34" i="2"/>
  <c r="F34" i="2" s="1"/>
  <c r="G34" i="2" s="1"/>
  <c r="I19" i="2"/>
  <c r="J19" i="2" s="1"/>
  <c r="K19" i="2" s="1"/>
  <c r="M3" i="2"/>
  <c r="N3" i="2" s="1"/>
  <c r="E42" i="2"/>
  <c r="F42" i="2" s="1"/>
  <c r="G42" i="2" s="1"/>
  <c r="E30" i="2"/>
  <c r="F30" i="2" s="1"/>
  <c r="G30" i="2" s="1"/>
  <c r="E15" i="2"/>
  <c r="F15" i="2" s="1"/>
  <c r="G15" i="2" s="1"/>
  <c r="I7" i="2"/>
  <c r="J7" i="2" s="1"/>
  <c r="K7" i="2" s="1"/>
  <c r="I23" i="2"/>
  <c r="J23" i="2" s="1"/>
  <c r="K23" i="2" s="1"/>
  <c r="M19" i="2"/>
  <c r="N19" i="2" s="1"/>
  <c r="O19" i="2" s="1"/>
  <c r="M30" i="2"/>
  <c r="N30" i="2" s="1"/>
  <c r="O30" i="2" s="1"/>
  <c r="I3" i="2"/>
  <c r="J3" i="2" s="1"/>
  <c r="E19" i="2"/>
  <c r="F19" i="2" s="1"/>
  <c r="G19" i="2" s="1"/>
  <c r="E7" i="2"/>
  <c r="F7" i="2" s="1"/>
  <c r="G7" i="2" s="1"/>
  <c r="I15" i="2"/>
  <c r="J15" i="2" s="1"/>
  <c r="K15" i="2" s="1"/>
  <c r="I34" i="2"/>
  <c r="J34" i="2" s="1"/>
  <c r="K34" i="2" s="1"/>
  <c r="M7" i="2"/>
  <c r="N7" i="2" s="1"/>
  <c r="O7" i="2" s="1"/>
  <c r="M15" i="2"/>
  <c r="N15" i="2" s="1"/>
  <c r="O15" i="2" s="1"/>
  <c r="M34" i="2"/>
  <c r="N34" i="2" s="1"/>
  <c r="O34" i="2" s="1"/>
  <c r="E3" i="2"/>
  <c r="F3" i="2" s="1"/>
  <c r="G3" i="2" s="1"/>
  <c r="Q49" i="2"/>
  <c r="R49" i="2" s="1"/>
  <c r="S49" i="2" s="1"/>
  <c r="M51" i="2"/>
  <c r="N51" i="2" s="1"/>
  <c r="O51" i="2" s="1"/>
  <c r="C41" i="1"/>
  <c r="D32" i="1"/>
  <c r="C26" i="1"/>
  <c r="E26" i="1" s="1"/>
  <c r="E25" i="1"/>
  <c r="D37" i="1"/>
  <c r="I64" i="2" l="1"/>
  <c r="J64" i="2" s="1"/>
  <c r="K64" i="2" s="1"/>
  <c r="M56" i="2"/>
  <c r="N56" i="2" s="1"/>
  <c r="O56" i="2" s="1"/>
  <c r="E56" i="2"/>
  <c r="F56" i="2" s="1"/>
  <c r="G56" i="2" s="1"/>
  <c r="E64" i="2"/>
  <c r="F64" i="2" s="1"/>
  <c r="G64" i="2" s="1"/>
  <c r="M21" i="2"/>
  <c r="N21" i="2" s="1"/>
  <c r="O21" i="2" s="1"/>
  <c r="M60" i="2"/>
  <c r="N60" i="2" s="1"/>
  <c r="O60" i="2" s="1"/>
  <c r="M67" i="2"/>
  <c r="N67" i="2" s="1"/>
  <c r="O67" i="2" s="1"/>
  <c r="M22" i="2"/>
  <c r="N22" i="2" s="1"/>
  <c r="O22" i="2" s="1"/>
  <c r="E39" i="2"/>
  <c r="F39" i="2" s="1"/>
  <c r="G39" i="2" s="1"/>
  <c r="E47" i="2"/>
  <c r="F47" i="2" s="1"/>
  <c r="G47" i="2" s="1"/>
  <c r="E63" i="2"/>
  <c r="F63" i="2" s="1"/>
  <c r="G63" i="2" s="1"/>
  <c r="I55" i="2"/>
  <c r="J55" i="2" s="1"/>
  <c r="K55" i="2" s="1"/>
  <c r="M63" i="2"/>
  <c r="N63" i="2" s="1"/>
  <c r="O63" i="2" s="1"/>
  <c r="I5" i="2"/>
  <c r="J5" i="2" s="1"/>
  <c r="K5" i="2" s="1"/>
  <c r="E18" i="2"/>
  <c r="F18" i="2" s="1"/>
  <c r="G18" i="2" s="1"/>
  <c r="E51" i="2"/>
  <c r="F51" i="2" s="1"/>
  <c r="G51" i="2" s="1"/>
  <c r="I56" i="2"/>
  <c r="J56" i="2" s="1"/>
  <c r="K56" i="2" s="1"/>
  <c r="M40" i="2"/>
  <c r="N40" i="2" s="1"/>
  <c r="O40" i="2" s="1"/>
  <c r="M33" i="2"/>
  <c r="N33" i="2" s="1"/>
  <c r="O33" i="2" s="1"/>
  <c r="E67" i="2"/>
  <c r="F67" i="2" s="1"/>
  <c r="G67" i="2" s="1"/>
  <c r="I63" i="2"/>
  <c r="J63" i="2" s="1"/>
  <c r="K63" i="2" s="1"/>
  <c r="E60" i="2"/>
  <c r="F60" i="2" s="1"/>
  <c r="G60" i="2" s="1"/>
  <c r="E44" i="2"/>
  <c r="F44" i="2" s="1"/>
  <c r="G44" i="2" s="1"/>
  <c r="R103" i="7"/>
  <c r="S103" i="7" s="1"/>
  <c r="C37" i="1"/>
  <c r="E37" i="1" s="1"/>
  <c r="G104" i="12"/>
  <c r="H104" i="12" s="1"/>
  <c r="E26" i="2"/>
  <c r="F26" i="2" s="1"/>
  <c r="G26" i="2" s="1"/>
  <c r="I26" i="2"/>
  <c r="J26" i="2" s="1"/>
  <c r="K26" i="2" s="1"/>
  <c r="I51" i="2"/>
  <c r="J51" i="2" s="1"/>
  <c r="K51" i="2" s="1"/>
  <c r="M57" i="2"/>
  <c r="N57" i="2" s="1"/>
  <c r="O57" i="2" s="1"/>
  <c r="M42" i="2"/>
  <c r="N42" i="2" s="1"/>
  <c r="O42" i="2" s="1"/>
  <c r="I54" i="2"/>
  <c r="J54" i="2" s="1"/>
  <c r="K54" i="2" s="1"/>
  <c r="M26" i="2"/>
  <c r="N26" i="2" s="1"/>
  <c r="O26" i="2" s="1"/>
  <c r="I42" i="2"/>
  <c r="J42" i="2" s="1"/>
  <c r="K42" i="2" s="1"/>
  <c r="Q54" i="2"/>
  <c r="R54" i="2" s="1"/>
  <c r="S54" i="2" s="1"/>
  <c r="M27" i="2"/>
  <c r="N27" i="2" s="1"/>
  <c r="O27" i="2" s="1"/>
  <c r="M10" i="2"/>
  <c r="N10" i="2" s="1"/>
  <c r="O10" i="2" s="1"/>
  <c r="I22" i="2"/>
  <c r="J22" i="2" s="1"/>
  <c r="K22" i="2" s="1"/>
  <c r="I47" i="2"/>
  <c r="J47" i="2" s="1"/>
  <c r="K47" i="2" s="1"/>
  <c r="E36" i="2"/>
  <c r="F36" i="2" s="1"/>
  <c r="G36" i="2" s="1"/>
  <c r="E25" i="2"/>
  <c r="F25" i="2" s="1"/>
  <c r="G25" i="2" s="1"/>
  <c r="M25" i="2"/>
  <c r="N25" i="2" s="1"/>
  <c r="O25" i="2" s="1"/>
  <c r="E46" i="2"/>
  <c r="F46" i="2" s="1"/>
  <c r="G46" i="2" s="1"/>
  <c r="I66" i="2"/>
  <c r="J66" i="2" s="1"/>
  <c r="K66" i="2" s="1"/>
  <c r="I36" i="2"/>
  <c r="J36" i="2" s="1"/>
  <c r="K36" i="2" s="1"/>
  <c r="M5" i="2"/>
  <c r="N5" i="2" s="1"/>
  <c r="O5" i="2" s="1"/>
  <c r="M28" i="2"/>
  <c r="N28" i="2" s="1"/>
  <c r="O28" i="2" s="1"/>
  <c r="M47" i="2"/>
  <c r="N47" i="2" s="1"/>
  <c r="O47" i="2" s="1"/>
  <c r="E6" i="2"/>
  <c r="F6" i="2" s="1"/>
  <c r="G6" i="2" s="1"/>
  <c r="I10" i="2"/>
  <c r="J10" i="2" s="1"/>
  <c r="K10" i="2" s="1"/>
  <c r="I18" i="2"/>
  <c r="J18" i="2" s="1"/>
  <c r="K18" i="2" s="1"/>
  <c r="I29" i="2"/>
  <c r="J29" i="2" s="1"/>
  <c r="K29" i="2" s="1"/>
  <c r="E21" i="2"/>
  <c r="F21" i="2" s="1"/>
  <c r="G21" i="2" s="1"/>
  <c r="E28" i="2"/>
  <c r="F28" i="2" s="1"/>
  <c r="G28" i="2" s="1"/>
  <c r="Q27" i="2"/>
  <c r="R27" i="2" s="1"/>
  <c r="S27" i="2" s="1"/>
  <c r="E62" i="2"/>
  <c r="F62" i="2" s="1"/>
  <c r="G62" i="2" s="1"/>
  <c r="M18" i="2"/>
  <c r="N18" i="2" s="1"/>
  <c r="O18" i="2" s="1"/>
  <c r="I33" i="2"/>
  <c r="J33" i="2" s="1"/>
  <c r="K33" i="2" s="1"/>
  <c r="I27" i="2"/>
  <c r="J27" i="2" s="1"/>
  <c r="K27" i="2" s="1"/>
  <c r="I25" i="2"/>
  <c r="J25" i="2" s="1"/>
  <c r="K25" i="2" s="1"/>
  <c r="I40" i="2"/>
  <c r="J40" i="2" s="1"/>
  <c r="K40" i="2" s="1"/>
  <c r="M13" i="2"/>
  <c r="N13" i="2" s="1"/>
  <c r="O13" i="2" s="1"/>
  <c r="M36" i="2"/>
  <c r="N36" i="2" s="1"/>
  <c r="O36" i="2" s="1"/>
  <c r="I6" i="2"/>
  <c r="J6" i="2" s="1"/>
  <c r="K6" i="2" s="1"/>
  <c r="E14" i="2"/>
  <c r="F14" i="2" s="1"/>
  <c r="G14" i="2" s="1"/>
  <c r="E22" i="2"/>
  <c r="F22" i="2" s="1"/>
  <c r="G22" i="2" s="1"/>
  <c r="E33" i="2"/>
  <c r="F33" i="2" s="1"/>
  <c r="G33" i="2" s="1"/>
  <c r="E57" i="2"/>
  <c r="F57" i="2" s="1"/>
  <c r="G57" i="2" s="1"/>
  <c r="E40" i="2"/>
  <c r="F40" i="2" s="1"/>
  <c r="G40" i="2" s="1"/>
  <c r="I21" i="2"/>
  <c r="J21" i="2" s="1"/>
  <c r="K21" i="2" s="1"/>
  <c r="I71" i="2"/>
  <c r="J71" i="2" s="1"/>
  <c r="K71" i="2" s="1"/>
  <c r="I50" i="2"/>
  <c r="J50" i="2" s="1"/>
  <c r="K50" i="2" s="1"/>
  <c r="E58" i="2"/>
  <c r="F58" i="2" s="1"/>
  <c r="G58" i="2" s="1"/>
  <c r="M66" i="2"/>
  <c r="N66" i="2" s="1"/>
  <c r="O66" i="2" s="1"/>
  <c r="I58" i="2"/>
  <c r="J58" i="2" s="1"/>
  <c r="K58" i="2" s="1"/>
  <c r="I44" i="2"/>
  <c r="J44" i="2" s="1"/>
  <c r="K44" i="2" s="1"/>
  <c r="M31" i="2"/>
  <c r="N31" i="2" s="1"/>
  <c r="O31" i="2" s="1"/>
  <c r="I20" i="2"/>
  <c r="J20" i="2" s="1"/>
  <c r="K20" i="2" s="1"/>
  <c r="E70" i="2"/>
  <c r="F70" i="2" s="1"/>
  <c r="G70" i="2" s="1"/>
  <c r="M50" i="2"/>
  <c r="N50" i="2" s="1"/>
  <c r="O50" i="2" s="1"/>
  <c r="E50" i="2"/>
  <c r="F50" i="2" s="1"/>
  <c r="G50" i="2" s="1"/>
  <c r="I62" i="2"/>
  <c r="J62" i="2" s="1"/>
  <c r="K62" i="2" s="1"/>
  <c r="E12" i="2"/>
  <c r="F12" i="2" s="1"/>
  <c r="G12" i="2" s="1"/>
  <c r="E31" i="2"/>
  <c r="F31" i="2" s="1"/>
  <c r="G31" i="2" s="1"/>
  <c r="E41" i="2"/>
  <c r="F41" i="2" s="1"/>
  <c r="G41" i="2" s="1"/>
  <c r="E48" i="2"/>
  <c r="F48" i="2" s="1"/>
  <c r="G48" i="2" s="1"/>
  <c r="M62" i="2"/>
  <c r="N62" i="2" s="1"/>
  <c r="O62" i="2" s="1"/>
  <c r="E66" i="2"/>
  <c r="F66" i="2" s="1"/>
  <c r="G66" i="2" s="1"/>
  <c r="I48" i="2"/>
  <c r="J48" i="2" s="1"/>
  <c r="K48" i="2" s="1"/>
  <c r="M44" i="2"/>
  <c r="N44" i="2" s="1"/>
  <c r="O44" i="2" s="1"/>
  <c r="M4" i="2"/>
  <c r="N4" i="2" s="1"/>
  <c r="O4" i="2" s="1"/>
  <c r="I12" i="2"/>
  <c r="J12" i="2" s="1"/>
  <c r="K12" i="2" s="1"/>
  <c r="I31" i="2"/>
  <c r="J31" i="2" s="1"/>
  <c r="K31" i="2" s="1"/>
  <c r="I70" i="2"/>
  <c r="J70" i="2" s="1"/>
  <c r="K70" i="2" s="1"/>
  <c r="D41" i="1"/>
  <c r="E41" i="1" s="1"/>
  <c r="F25" i="11"/>
  <c r="F19" i="9"/>
  <c r="G19" i="9" s="1"/>
  <c r="P103" i="7"/>
  <c r="Q103" i="7" s="1"/>
  <c r="S27" i="7"/>
  <c r="H103" i="7"/>
  <c r="I103" i="7" s="1"/>
  <c r="S104" i="12"/>
  <c r="T104" i="12" s="1"/>
  <c r="E24" i="1"/>
  <c r="D49" i="1"/>
  <c r="K104" i="12"/>
  <c r="L104" i="12" s="1"/>
  <c r="C43" i="1"/>
  <c r="C53" i="1" s="1"/>
  <c r="O3" i="2"/>
  <c r="E23" i="2"/>
  <c r="F23" i="2" s="1"/>
  <c r="G23" i="2" s="1"/>
  <c r="M58" i="2"/>
  <c r="N58" i="2" s="1"/>
  <c r="O58" i="2" s="1"/>
  <c r="E4" i="2"/>
  <c r="F4" i="2" s="1"/>
  <c r="G4" i="2" s="1"/>
  <c r="M14" i="2"/>
  <c r="N14" i="2" s="1"/>
  <c r="O14" i="2" s="1"/>
  <c r="E29" i="2"/>
  <c r="F29" i="2" s="1"/>
  <c r="G29" i="2" s="1"/>
  <c r="M55" i="2"/>
  <c r="N55" i="2" s="1"/>
  <c r="O55" i="2" s="1"/>
  <c r="M43" i="2"/>
  <c r="N43" i="2" s="1"/>
  <c r="O43" i="2" s="1"/>
  <c r="M8" i="2"/>
  <c r="N8" i="2" s="1"/>
  <c r="O8" i="2" s="1"/>
  <c r="I52" i="2"/>
  <c r="J52" i="2" s="1"/>
  <c r="K52" i="2" s="1"/>
  <c r="M52" i="2"/>
  <c r="N52" i="2" s="1"/>
  <c r="O52" i="2" s="1"/>
  <c r="I49" i="2"/>
  <c r="J49" i="2" s="1"/>
  <c r="K49" i="2" s="1"/>
  <c r="E49" i="2"/>
  <c r="F49" i="2" s="1"/>
  <c r="G49" i="2" s="1"/>
  <c r="E38" i="2"/>
  <c r="F38" i="2" s="1"/>
  <c r="G38" i="2" s="1"/>
  <c r="M46" i="2"/>
  <c r="N46" i="2" s="1"/>
  <c r="O46" i="2" s="1"/>
  <c r="I46" i="2"/>
  <c r="J46" i="2" s="1"/>
  <c r="K46" i="2" s="1"/>
  <c r="I4" i="2"/>
  <c r="E8" i="2"/>
  <c r="F8" i="2" s="1"/>
  <c r="G8" i="2" s="1"/>
  <c r="I14" i="2"/>
  <c r="J14" i="2" s="1"/>
  <c r="K14" i="2" s="1"/>
  <c r="E35" i="2"/>
  <c r="F35" i="2" s="1"/>
  <c r="G35" i="2" s="1"/>
  <c r="E43" i="2"/>
  <c r="F43" i="2" s="1"/>
  <c r="G43" i="2" s="1"/>
  <c r="E55" i="2"/>
  <c r="F55" i="2" s="1"/>
  <c r="G55" i="2" s="1"/>
  <c r="I35" i="2"/>
  <c r="J35" i="2" s="1"/>
  <c r="K35" i="2" s="1"/>
  <c r="M35" i="2"/>
  <c r="N35" i="2" s="1"/>
  <c r="O35" i="2" s="1"/>
  <c r="Q52" i="2"/>
  <c r="R52" i="2" s="1"/>
  <c r="S52" i="2" s="1"/>
  <c r="M23" i="2"/>
  <c r="N23" i="2" s="1"/>
  <c r="O23" i="2" s="1"/>
  <c r="M38" i="2"/>
  <c r="N38" i="2" s="1"/>
  <c r="O38" i="2" s="1"/>
  <c r="I38" i="2"/>
  <c r="J38" i="2" s="1"/>
  <c r="K38" i="2" s="1"/>
  <c r="M20" i="2"/>
  <c r="N20" i="2" s="1"/>
  <c r="O20" i="2" s="1"/>
  <c r="I8" i="2"/>
  <c r="J8" i="2" s="1"/>
  <c r="K8" i="2" s="1"/>
  <c r="E20" i="2"/>
  <c r="F20" i="2" s="1"/>
  <c r="G20" i="2" s="1"/>
  <c r="M29" i="2"/>
  <c r="N29" i="2" s="1"/>
  <c r="O29" i="2" s="1"/>
  <c r="I43" i="2"/>
  <c r="J43" i="2" s="1"/>
  <c r="K43" i="2" s="1"/>
  <c r="I17" i="2"/>
  <c r="J17" i="2" s="1"/>
  <c r="K17" i="2" s="1"/>
  <c r="I32" i="2"/>
  <c r="J32" i="2" s="1"/>
  <c r="K32" i="2" s="1"/>
  <c r="E17" i="2"/>
  <c r="F17" i="2" s="1"/>
  <c r="G17" i="2" s="1"/>
  <c r="E14" i="1"/>
  <c r="E19" i="3"/>
  <c r="F19" i="3" s="1"/>
  <c r="K3" i="2"/>
  <c r="E16" i="2"/>
  <c r="F16" i="2" s="1"/>
  <c r="G16" i="2" s="1"/>
  <c r="E11" i="2"/>
  <c r="F11" i="2" s="1"/>
  <c r="G11" i="2" s="1"/>
  <c r="M11" i="2"/>
  <c r="N11" i="2" s="1"/>
  <c r="O11" i="2" s="1"/>
  <c r="M6" i="2"/>
  <c r="N6" i="2" s="1"/>
  <c r="O6" i="2" s="1"/>
  <c r="I16" i="2"/>
  <c r="J16" i="2" s="1"/>
  <c r="K16" i="2" s="1"/>
  <c r="E24" i="2"/>
  <c r="F24" i="2" s="1"/>
  <c r="G24" i="2" s="1"/>
  <c r="I9" i="2"/>
  <c r="J9" i="2" s="1"/>
  <c r="K9" i="2" s="1"/>
  <c r="E9" i="2"/>
  <c r="F9" i="2" s="1"/>
  <c r="G9" i="2" s="1"/>
  <c r="M69" i="2"/>
  <c r="N69" i="2" s="1"/>
  <c r="O69" i="2" s="1"/>
  <c r="M70" i="2"/>
  <c r="N70" i="2" s="1"/>
  <c r="O70" i="2" s="1"/>
  <c r="I11" i="2"/>
  <c r="J11" i="2" s="1"/>
  <c r="K11" i="2" s="1"/>
  <c r="M9" i="2"/>
  <c r="N9" i="2" s="1"/>
  <c r="O9" i="2" s="1"/>
  <c r="M32" i="2"/>
  <c r="N32" i="2" s="1"/>
  <c r="O32" i="2" s="1"/>
  <c r="I24" i="2"/>
  <c r="J24" i="2" s="1"/>
  <c r="K24" i="2" s="1"/>
  <c r="E32" i="2"/>
  <c r="F32" i="2" s="1"/>
  <c r="G32" i="2" s="1"/>
  <c r="M24" i="2"/>
  <c r="N24" i="2" s="1"/>
  <c r="O24" i="2" s="1"/>
  <c r="M16" i="2"/>
  <c r="N16" i="2" s="1"/>
  <c r="O16" i="2" s="1"/>
  <c r="Q61" i="2"/>
  <c r="R61" i="2" s="1"/>
  <c r="S61" i="2" s="1"/>
  <c r="M61" i="2"/>
  <c r="N61" i="2" s="1"/>
  <c r="O61" i="2" s="1"/>
  <c r="E61" i="2"/>
  <c r="F61" i="2" s="1"/>
  <c r="G61" i="2" s="1"/>
  <c r="I61" i="2"/>
  <c r="J61" i="2" s="1"/>
  <c r="K61" i="2" s="1"/>
  <c r="Q65" i="2"/>
  <c r="R65" i="2" s="1"/>
  <c r="S65" i="2" s="1"/>
  <c r="M65" i="2"/>
  <c r="N65" i="2" s="1"/>
  <c r="O65" i="2" s="1"/>
  <c r="E65" i="2"/>
  <c r="F65" i="2" s="1"/>
  <c r="G65" i="2" s="1"/>
  <c r="E71" i="2"/>
  <c r="F71" i="2" s="1"/>
  <c r="G71" i="2" s="1"/>
  <c r="Q68" i="2"/>
  <c r="R68" i="2" s="1"/>
  <c r="S68" i="2" s="1"/>
  <c r="E69" i="2"/>
  <c r="F69" i="2" s="1"/>
  <c r="G69" i="2" s="1"/>
  <c r="M68" i="2"/>
  <c r="N68" i="2" s="1"/>
  <c r="O68" i="2" s="1"/>
  <c r="Q81" i="2" l="1"/>
  <c r="D19" i="1" s="1"/>
  <c r="E19" i="1" s="1"/>
  <c r="S81" i="2"/>
  <c r="C59" i="1"/>
  <c r="R81" i="2"/>
  <c r="D43" i="1"/>
  <c r="E43" i="1" s="1"/>
  <c r="M81" i="2"/>
  <c r="E81" i="2"/>
  <c r="D17" i="1" s="1"/>
  <c r="E17" i="1" s="1"/>
  <c r="F81" i="2"/>
  <c r="G81" i="2" s="1"/>
  <c r="N81" i="2"/>
  <c r="O81" i="2" s="1"/>
  <c r="J4" i="2"/>
  <c r="I81" i="2"/>
  <c r="D18" i="1" s="1"/>
  <c r="E18" i="1" s="1"/>
  <c r="D59" i="1" l="1"/>
  <c r="D53" i="1"/>
  <c r="E53" i="1" s="1"/>
  <c r="E54" i="1" s="1"/>
  <c r="K4" i="2"/>
  <c r="J81" i="2"/>
  <c r="K81" i="2" s="1"/>
  <c r="F43" i="1"/>
  <c r="E44" i="1"/>
  <c r="F53" i="1" l="1"/>
</calcChain>
</file>

<file path=xl/sharedStrings.xml><?xml version="1.0" encoding="utf-8"?>
<sst xmlns="http://schemas.openxmlformats.org/spreadsheetml/2006/main" count="1448" uniqueCount="531">
  <si>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</si>
  <si>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</si>
  <si>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</si>
  <si>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</si>
  <si>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</si>
  <si>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</si>
  <si>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</si>
  <si>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</si>
  <si>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</si>
  <si>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</si>
  <si>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</si>
  <si>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</si>
  <si>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</si>
  <si>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</si>
  <si>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</si>
  <si>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</si>
  <si>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</si>
  <si>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</si>
  <si>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</si>
  <si>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</si>
  <si>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</si>
  <si>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</si>
  <si>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</si>
  <si>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</si>
  <si>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</si>
  <si>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</si>
  <si>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</si>
  <si>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</si>
  <si>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</si>
  <si>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</si>
  <si>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</si>
  <si>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</si>
  <si>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</si>
  <si>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</si>
  <si>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</si>
  <si>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</si>
  <si>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</si>
  <si>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</si>
  <si>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</si>
  <si>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</si>
  <si>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</si>
  <si>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</si>
  <si>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</si>
  <si>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</si>
  <si>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</si>
  <si>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</si>
  <si>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</si>
  <si>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</si>
  <si>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</si>
  <si>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</si>
  <si>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</si>
  <si>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</si>
  <si>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</si>
  <si>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</si>
  <si>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</si>
  <si>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</si>
  <si>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</si>
  <si>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</si>
  <si>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</si>
  <si>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</si>
  <si>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</si>
  <si>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</si>
  <si>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</si>
  <si>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</si>
  <si>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</si>
  <si>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</si>
  <si>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</si>
  <si>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</si>
  <si>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</si>
  <si>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</si>
  <si>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</si>
  <si>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</si>
  <si>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</si>
  <si>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</si>
  <si>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</si>
  <si>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</si>
  <si>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</si>
  <si>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</si>
  <si>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</si>
  <si>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</si>
  <si>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</si>
  <si>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</si>
  <si>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</si>
  <si>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</si>
  <si>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</si>
  <si>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</si>
  <si>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</si>
  <si>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</si>
  <si>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</si>
  <si>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</si>
  <si>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</si>
  <si>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</si>
  <si>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</si>
  <si>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</si>
  <si>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</si>
  <si>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</si>
  <si>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</si>
  <si>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</si>
  <si>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</si>
  <si>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</si>
  <si>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</si>
  <si>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</si>
  <si>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</si>
  <si>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</si>
  <si>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</si>
  <si>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</si>
  <si>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</si>
  <si>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</si>
  <si>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</si>
  <si>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</si>
  <si>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</si>
  <si>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</si>
  <si>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</si>
  <si>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</si>
  <si>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</si>
  <si>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</si>
  <si>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</si>
  <si>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</si>
  <si>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</si>
  <si>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</si>
  <si>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</si>
  <si>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</si>
  <si>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</si>
  <si>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</si>
  <si>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</si>
  <si>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</si>
  <si>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</si>
  <si>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</si>
  <si>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</si>
  <si>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</si>
  <si>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</si>
  <si>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</si>
  <si>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</si>
  <si>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</si>
  <si>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</si>
  <si>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</si>
  <si>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</si>
  <si>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</si>
  <si>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</si>
  <si>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</si>
  <si>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</si>
  <si>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</si>
  <si>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</si>
  <si>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</si>
  <si>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</si>
  <si>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</si>
  <si>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</si>
  <si>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</si>
  <si>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</si>
  <si>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</si>
  <si>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</si>
  <si>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</si>
  <si>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</si>
  <si>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</si>
  <si>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</si>
  <si>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</si>
  <si>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</si>
  <si>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</si>
  <si>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</si>
  <si>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</si>
  <si>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</si>
  <si>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</si>
  <si>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</si>
  <si>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</si>
  <si>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</si>
  <si>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</si>
  <si>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</si>
  <si>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</si>
  <si>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</si>
  <si>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</si>
  <si>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</si>
  <si>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</si>
  <si>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</si>
  <si>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</si>
  <si>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</si>
  <si>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</si>
  <si>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</si>
  <si>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</si>
  <si>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</si>
  <si>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</si>
  <si>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</si>
  <si>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</si>
  <si>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</si>
  <si>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</si>
  <si>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</si>
  <si>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</si>
  <si>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</si>
  <si>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</si>
  <si>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</si>
  <si>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</si>
  <si>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</si>
  <si>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</si>
  <si>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</si>
  <si>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</si>
  <si>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</si>
  <si>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</si>
  <si>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</si>
  <si>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</si>
  <si>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</si>
  <si>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</si>
  <si>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</si>
  <si>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</si>
  <si>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</si>
  <si>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</si>
  <si>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</si>
  <si>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</si>
  <si>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</si>
  <si>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</si>
  <si>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</si>
  <si>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</si>
  <si>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</si>
  <si>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</si>
  <si>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</si>
  <si>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</si>
  <si>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</si>
  <si>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</si>
  <si>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</si>
  <si>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</si>
  <si>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</si>
  <si>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</si>
  <si>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</si>
  <si>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</si>
  <si>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</si>
  <si>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</si>
  <si>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</si>
  <si>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</si>
  <si>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</si>
  <si>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</si>
  <si>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</si>
  <si>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</si>
  <si>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</si>
  <si>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</si>
  <si>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</si>
  <si>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</si>
  <si>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</si>
  <si>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</si>
  <si>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</si>
  <si>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</si>
  <si>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</si>
  <si>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</si>
  <si>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</si>
  <si>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</si>
  <si>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</si>
  <si>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</si>
  <si>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</si>
  <si>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</si>
  <si>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</si>
  <si>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</si>
  <si>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</si>
  <si>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</si>
  <si>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</si>
  <si>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</si>
  <si>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</si>
  <si>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</si>
  <si>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</si>
  <si>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</si>
  <si>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</si>
  <si>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</si>
  <si>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</si>
  <si>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</si>
  <si>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</si>
  <si>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</si>
  <si>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</si>
  <si>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</si>
  <si>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</si>
  <si>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</si>
  <si>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</si>
  <si>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</si>
  <si>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</si>
  <si>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</si>
  <si>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</si>
  <si>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</si>
  <si>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</si>
  <si>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</si>
  <si>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</si>
  <si>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</si>
  <si>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</si>
  <si>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</si>
  <si>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</si>
  <si>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</si>
  <si>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</si>
  <si>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</si>
  <si>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</si>
  <si>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</si>
  <si>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</si>
  <si>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</si>
  <si>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</si>
  <si>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</si>
  <si>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</si>
  <si>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</si>
  <si>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</si>
  <si>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</si>
  <si>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</si>
  <si>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</si>
  <si>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</si>
  <si>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</si>
  <si>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</si>
  <si>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</si>
  <si>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</si>
  <si>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</si>
  <si>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</si>
  <si>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</si>
  <si>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</si>
  <si>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</si>
  <si>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</si>
  <si>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</si>
  <si>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</si>
  <si>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</si>
  <si>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</si>
  <si>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</si>
  <si>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</si>
  <si>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</si>
  <si>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</si>
  <si>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</si>
  <si>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</si>
  <si>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</si>
  <si>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</si>
  <si>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</si>
  <si>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</si>
  <si>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</si>
  <si>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</si>
  <si>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</si>
  <si>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</si>
  <si>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</si>
  <si>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</si>
  <si>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</si>
  <si>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</si>
  <si>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</si>
  <si>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</si>
  <si>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</si>
  <si>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</si>
  <si>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</si>
  <si>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</si>
  <si>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</si>
  <si>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</si>
  <si>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</si>
  <si>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</si>
  <si>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</si>
  <si>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</si>
  <si>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</si>
  <si>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</si>
  <si>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</si>
  <si>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</si>
  <si>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</si>
  <si>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</si>
  <si>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</si>
  <si>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</si>
  <si>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</si>
  <si>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</si>
  <si>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</si>
  <si>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</si>
  <si>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</si>
  <si>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</si>
  <si>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</si>
  <si>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</si>
  <si>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</si>
  <si>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</si>
  <si>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</si>
  <si>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</si>
  <si>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</si>
  <si>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</si>
  <si>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</si>
  <si>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</si>
  <si>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</si>
  <si>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</si>
  <si>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</si>
  <si>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</si>
  <si>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</si>
  <si>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</si>
  <si>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</si>
  <si>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</si>
  <si>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</si>
  <si>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</si>
  <si>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</si>
  <si>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</si>
  <si>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</si>
  <si>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</si>
  <si>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</si>
  <si>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</si>
  <si>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</si>
  <si>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</si>
  <si>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</si>
  <si>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</si>
  <si>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</si>
  <si>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</si>
  <si>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</si>
  <si>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</si>
  <si>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</si>
  <si>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</si>
  <si>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</si>
  <si>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</si>
  <si>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</si>
  <si>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</si>
  <si>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</si>
  <si>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</si>
  <si>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</si>
  <si>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</si>
  <si>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</si>
  <si>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</si>
  <si>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</si>
  <si>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</si>
  <si>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</si>
  <si>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</si>
  <si>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</si>
  <si>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</si>
  <si>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</si>
  <si>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</si>
  <si>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</si>
  <si>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</si>
  <si>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</si>
  <si>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</si>
  <si>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</si>
  <si>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</si>
  <si>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</si>
  <si>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</si>
  <si>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</si>
  <si>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</si>
  <si>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</si>
  <si>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</si>
  <si>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</si>
  <si>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</si>
  <si>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</si>
  <si>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</si>
  <si>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</si>
  <si>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</si>
  <si>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</si>
  <si>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</si>
  <si>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</si>
  <si>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</si>
  <si>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</si>
  <si>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</si>
  <si>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</si>
  <si>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</si>
  <si>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</si>
  <si>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</si>
  <si>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</si>
  <si>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</si>
  <si>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</si>
  <si>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</si>
  <si>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</si>
  <si>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</si>
  <si>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</si>
  <si>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</si>
  <si>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</si>
  <si>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</si>
  <si>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</si>
  <si>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</si>
  <si>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</si>
  <si>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</si>
  <si>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</si>
  <si>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</si>
  <si>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</si>
  <si>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ANGLOGOLD ASHANTI PLC</t>
  </si>
  <si>
    <t>ASML HOLDING NV NY REG SHS</t>
  </si>
  <si>
    <t>ASTRAZENECA PLC SPONS ADR</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</si>
  <si>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</si>
  <si>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</si>
  <si>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</si>
  <si>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</si>
  <si>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</si>
  <si>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</si>
  <si>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</si>
  <si>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</si>
  <si>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</si>
  <si>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</si>
  <si>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</si>
  <si>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</si>
  <si>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</si>
  <si>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</si>
  <si>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</si>
  <si>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</si>
  <si>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</si>
  <si>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</si>
  <si>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</si>
  <si>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</si>
  <si>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</si>
  <si>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</si>
  <si>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</si>
  <si>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</si>
  <si>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</si>
  <si>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</si>
  <si>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</si>
  <si>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</si>
  <si>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</si>
  <si>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</si>
  <si>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</si>
  <si>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</si>
  <si>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</si>
  <si>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</si>
  <si>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</si>
  <si>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</si>
  <si>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</si>
  <si>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</si>
  <si>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</si>
  <si>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</si>
  <si>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</si>
  <si>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</si>
  <si>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</si>
  <si>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</si>
  <si>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</si>
  <si>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</si>
  <si>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</si>
  <si>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</si>
  <si>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</si>
  <si>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</si>
  <si>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</si>
  <si>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</si>
  <si>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</si>
  <si>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</si>
  <si>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</si>
  <si>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</si>
  <si>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</si>
  <si>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</si>
  <si>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</si>
  <si>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</si>
  <si>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</si>
  <si>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</si>
  <si>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B4R2R5908</t>
  </si>
  <si>
    <t>JULIUS BAER GROUP LTD</t>
  </si>
  <si>
    <t>USD</t>
  </si>
  <si>
    <t>48137C108</t>
  </si>
  <si>
    <t>JULIUS BAER GROUP LTD UN ADR</t>
  </si>
  <si>
    <t>BJ2KSG907</t>
  </si>
  <si>
    <t>AKZO NOBEL N.V.</t>
  </si>
  <si>
    <t>ANGLOGOLD ASHANTI SPON ADR</t>
  </si>
  <si>
    <t>DEUTSCHE BANK AG REGISTERED</t>
  </si>
  <si>
    <t>CREDIT SUISSE GROUP AG REG</t>
  </si>
  <si>
    <t>92334N103</t>
  </si>
  <si>
    <t>VEOLIA ENVIRONNEMENT ADR</t>
  </si>
  <si>
    <t>035128206</t>
  </si>
  <si>
    <t>026349902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</si>
</sst>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8">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5" t="s">
        <v>202</v>
      </c>
      <c r="C5" s="315"/>
      <c r="D5" s="315"/>
      <c r="E5" s="315"/>
      <c r="F5" s="315"/>
      <c r="G5" s="315"/>
      <c r="H5" s="315"/>
      <c r="I5" s="315"/>
      <c r="J5" s="315"/>
      <c r="K5" s="315"/>
      <c r="L5" s="315"/>
      <c r="M5" s="315"/>
      <c r="N5" s="315"/>
      <c r="O5" s="315"/>
      <c r="P5" s="315"/>
    </row>
    <row r="6" spans="1:19">
      <c r="B6" s="315"/>
      <c r="C6" s="315"/>
      <c r="D6" s="315"/>
      <c r="E6" s="315"/>
      <c r="F6" s="315"/>
      <c r="G6" s="315"/>
      <c r="H6" s="315"/>
      <c r="I6" s="315"/>
      <c r="J6" s="315"/>
      <c r="K6" s="315"/>
      <c r="L6" s="315"/>
      <c r="M6" s="315"/>
      <c r="N6" s="315"/>
      <c r="O6" s="315"/>
      <c r="P6" s="315"/>
    </row>
    <row r="7" spans="1:19">
      <c r="B7" s="315"/>
      <c r="C7" s="315"/>
      <c r="D7" s="315"/>
      <c r="E7" s="315"/>
      <c r="F7" s="315"/>
      <c r="G7" s="315"/>
      <c r="H7" s="315"/>
      <c r="I7" s="315"/>
      <c r="J7" s="315"/>
      <c r="K7" s="315"/>
      <c r="L7" s="315"/>
      <c r="M7" s="315"/>
      <c r="N7" s="315"/>
      <c r="O7" s="315"/>
      <c r="P7" s="315"/>
    </row>
    <row r="8" spans="1:19" ht="12.75" customHeight="1">
      <c r="B8" s="130"/>
      <c r="C8" s="130"/>
      <c r="D8" s="130"/>
      <c r="E8" s="130"/>
      <c r="F8" s="130"/>
      <c r="G8" s="130"/>
      <c r="H8" s="130"/>
      <c r="I8" s="130"/>
      <c r="J8" s="130"/>
      <c r="K8" s="130"/>
      <c r="L8" s="130"/>
      <c r="M8" s="130"/>
      <c r="N8" s="130"/>
      <c r="O8" s="130"/>
      <c r="P8" s="130"/>
    </row>
    <row r="9" spans="1:19" ht="15" customHeight="1">
      <c r="B9" s="316" t="s">
        <v>189</v>
      </c>
      <c r="C9" s="316"/>
      <c r="D9" s="316"/>
      <c r="E9" s="316"/>
      <c r="F9" s="316"/>
      <c r="G9" s="316"/>
      <c r="H9" s="316"/>
      <c r="I9" s="316"/>
      <c r="J9" s="316"/>
      <c r="K9" s="316"/>
      <c r="L9" s="316"/>
      <c r="M9" s="316"/>
      <c r="N9" s="316"/>
      <c r="O9" s="316"/>
      <c r="P9" s="316"/>
      <c r="Q9" s="316"/>
    </row>
    <row r="10" spans="1:19" ht="15" customHeight="1">
      <c r="B10" s="316"/>
      <c r="C10" s="316"/>
      <c r="D10" s="316"/>
      <c r="E10" s="316"/>
      <c r="F10" s="316"/>
      <c r="G10" s="316"/>
      <c r="H10" s="316"/>
      <c r="I10" s="316"/>
      <c r="J10" s="316"/>
      <c r="K10" s="316"/>
      <c r="L10" s="316"/>
      <c r="M10" s="316"/>
      <c r="N10" s="316"/>
      <c r="O10" s="316"/>
      <c r="P10" s="316"/>
      <c r="Q10" s="316"/>
    </row>
    <row r="11" spans="1:19" ht="15" customHeight="1">
      <c r="B11" s="316" t="s">
        <v>245</v>
      </c>
      <c r="C11" s="316"/>
      <c r="D11" s="316"/>
      <c r="E11" s="316"/>
      <c r="F11" s="316"/>
      <c r="G11" s="316"/>
      <c r="H11" s="316"/>
      <c r="I11" s="316"/>
      <c r="J11" s="316"/>
      <c r="K11" s="316"/>
      <c r="L11" s="316"/>
      <c r="M11" s="316"/>
      <c r="N11" s="316"/>
      <c r="O11" s="316"/>
      <c r="P11" s="316"/>
      <c r="Q11" s="316"/>
    </row>
    <row r="12" spans="1:19" ht="26.25" customHeight="1">
      <c r="B12" s="316"/>
      <c r="C12" s="316"/>
      <c r="D12" s="316"/>
      <c r="E12" s="316"/>
      <c r="F12" s="316"/>
      <c r="G12" s="316"/>
      <c r="H12" s="316"/>
      <c r="I12" s="316"/>
      <c r="J12" s="316"/>
      <c r="K12" s="316"/>
      <c r="L12" s="316"/>
      <c r="M12" s="316"/>
      <c r="N12" s="316"/>
      <c r="O12" s="316"/>
      <c r="P12" s="316"/>
      <c r="Q12" s="316"/>
    </row>
    <row r="13" spans="1:19">
      <c r="C13" s="10"/>
    </row>
    <row r="14" spans="1:19">
      <c r="B14" s="314" t="s">
        <v>246</v>
      </c>
      <c r="C14" s="314"/>
      <c r="D14" s="314"/>
      <c r="E14" s="314"/>
      <c r="F14" s="314"/>
      <c r="G14" s="314"/>
      <c r="H14" s="314"/>
      <c r="I14" s="314"/>
      <c r="J14" s="314"/>
      <c r="K14" s="314"/>
      <c r="L14" s="314"/>
      <c r="M14" s="314"/>
      <c r="N14" s="314"/>
      <c r="O14" s="314"/>
      <c r="P14" s="314"/>
      <c r="Q14" s="314"/>
      <c r="R14" s="314"/>
      <c r="S14" s="314"/>
    </row>
    <row r="15" spans="1:19" ht="38.25" customHeight="1">
      <c r="B15" s="314"/>
      <c r="C15" s="314"/>
      <c r="D15" s="314"/>
      <c r="E15" s="314"/>
      <c r="F15" s="314"/>
      <c r="G15" s="314"/>
      <c r="H15" s="314"/>
      <c r="I15" s="314"/>
      <c r="J15" s="314"/>
      <c r="K15" s="314"/>
      <c r="L15" s="314"/>
      <c r="M15" s="314"/>
      <c r="N15" s="314"/>
      <c r="O15" s="314"/>
      <c r="P15" s="314"/>
      <c r="Q15" s="314"/>
      <c r="R15" s="314"/>
      <c r="S15" s="314"/>
    </row>
    <row r="16" spans="1:19">
      <c r="B16" s="11" t="s">
        <v>110</v>
      </c>
      <c r="C16" s="10"/>
    </row>
    <row r="17" spans="2:19">
      <c r="B17" s="11" t="s">
        <v>111</v>
      </c>
      <c r="C17" s="10"/>
    </row>
    <row r="18" spans="2:19" ht="8.25" customHeight="1">
      <c r="C18" s="10"/>
    </row>
    <row r="19" spans="2:19" ht="15" customHeight="1">
      <c r="B19" s="317" t="s">
        <v>247</v>
      </c>
      <c r="C19" s="317"/>
      <c r="D19" s="317"/>
      <c r="E19" s="317"/>
      <c r="F19" s="317"/>
      <c r="G19" s="317"/>
      <c r="H19" s="317"/>
      <c r="I19" s="317"/>
      <c r="J19" s="317"/>
      <c r="K19" s="317"/>
      <c r="L19" s="317"/>
      <c r="M19" s="317"/>
      <c r="N19" s="317"/>
      <c r="O19" s="317"/>
      <c r="P19" s="317"/>
      <c r="Q19" s="317"/>
      <c r="R19" s="317"/>
      <c r="S19" s="317"/>
    </row>
    <row r="20" spans="2:19" ht="37.5" customHeight="1">
      <c r="B20" s="317" t="s">
        <v>187</v>
      </c>
      <c r="C20" s="317"/>
      <c r="D20" s="317"/>
      <c r="E20" s="317"/>
      <c r="F20" s="317"/>
      <c r="G20" s="317"/>
      <c r="H20" s="317"/>
      <c r="I20" s="317"/>
      <c r="J20" s="317"/>
      <c r="K20" s="317"/>
      <c r="L20" s="317"/>
      <c r="M20" s="317"/>
      <c r="N20" s="317"/>
      <c r="O20" s="317"/>
      <c r="P20" s="317"/>
      <c r="Q20" s="317"/>
      <c r="R20" s="317"/>
      <c r="S20" s="317"/>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519</v>
      </c>
      <c r="B4" s="87">
        <v>14060.69</v>
      </c>
      <c r="C4" s="87"/>
      <c r="D4" s="87" t="s">
        <v>442</v>
      </c>
      <c r="E4" s="87">
        <v>14060.69</v>
      </c>
      <c r="F4" s="87"/>
      <c r="G4" s="87">
        <v>-11.02</v>
      </c>
      <c r="H4" s="87"/>
      <c r="I4" s="95"/>
      <c r="J4" s="127">
        <v>45471</v>
      </c>
      <c r="K4" s="127">
        <v>45474</v>
      </c>
      <c r="L4" s="95"/>
    </row>
    <row r="5" spans="1:16">
      <c r="A5" s="87" t="s">
        <v>519</v>
      </c>
      <c r="B5" s="87">
        <v>16.649999999999999</v>
      </c>
      <c r="C5" s="87"/>
      <c r="D5" s="87" t="s">
        <v>444</v>
      </c>
      <c r="E5" s="87">
        <v>16.649999999999999</v>
      </c>
      <c r="F5" s="87"/>
      <c r="G5" s="87">
        <v>-0.01</v>
      </c>
      <c r="H5" s="87"/>
      <c r="I5" s="95"/>
      <c r="J5" s="127">
        <v>45471</v>
      </c>
      <c r="K5" s="127">
        <v>45474</v>
      </c>
      <c r="L5" s="95"/>
    </row>
    <row r="6" spans="1:16">
      <c r="A6" s="87" t="s">
        <v>519</v>
      </c>
      <c r="B6" s="87">
        <v>30205.51</v>
      </c>
      <c r="C6" s="87"/>
      <c r="D6" s="87" t="s">
        <v>446</v>
      </c>
      <c r="E6" s="87">
        <v>30205.51</v>
      </c>
      <c r="F6" s="87"/>
      <c r="G6" s="87">
        <v>-22.76</v>
      </c>
      <c r="H6" s="87"/>
      <c r="I6" s="95"/>
      <c r="J6" s="127">
        <v>45471</v>
      </c>
      <c r="K6" s="127">
        <v>45474</v>
      </c>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44282.85</v>
      </c>
      <c r="C11" s="73">
        <f t="shared" ref="C11:H11" si="0">SUM(C4:C10)</f>
        <v>0</v>
      </c>
      <c r="D11" s="73">
        <f t="shared" si="0"/>
        <v>0</v>
      </c>
      <c r="E11" s="73">
        <f>SUM(E4:E10)</f>
        <v>44282.85</v>
      </c>
      <c r="F11" s="73">
        <f t="shared" si="0"/>
        <v>0</v>
      </c>
      <c r="G11" s="73">
        <f t="shared" si="0"/>
        <v>-33.79</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-33.79</v>
      </c>
      <c r="E25" s="80">
        <f>H11</f>
        <v>0</v>
      </c>
      <c r="F25" s="81">
        <f>D25-E25</f>
        <v>-33.79</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3" customWidth="1"/>
    <col min="8" max="9" width="15.7109375" style="313" customWidth="1"/>
    <col min="11" max="11" width="15.7109375" style="313" customWidth="1"/>
    <col min="13" max="13" width="10.7109375" customWidth="1"/>
  </cols>
  <sheetData>
    <row r="1" spans="1:13">
      <c r="A1" t="s">
        <v>264</v>
      </c>
      <c r="B1" s="275" t="s">
        <v>265</v>
      </c>
      <c r="C1" s="275" t="s">
        <v>266</v>
      </c>
      <c r="D1" t="s">
        <v>267</v>
      </c>
      <c r="E1" t="s">
        <v>268</v>
      </c>
      <c r="F1" s="313" t="s">
        <v>269</v>
      </c>
      <c r="G1" t="s">
        <v>270</v>
      </c>
      <c r="H1" s="313" t="s">
        <v>271</v>
      </c>
      <c r="I1" s="313" t="s">
        <v>272</v>
      </c>
      <c r="J1" t="s">
        <v>273</v>
      </c>
      <c r="K1" s="313" t="s">
        <v>274</v>
      </c>
      <c r="L1" t="s">
        <v>275</v>
      </c>
      <c r="M1" t="s">
        <v>276</v>
      </c>
    </row>
    <row r="2" spans="1:13">
      <c r="A2" t="s">
        <v>295</v>
      </c>
      <c r="B2" s="275">
        <v>4031976</v>
      </c>
      <c r="C2" s="275">
        <v>4031976</v>
      </c>
      <c r="D2" t="s">
        <v>296</v>
      </c>
      <c r="E2">
        <v>2175</v>
      </c>
      <c r="F2" s="313">
        <v>442936.32000000001</v>
      </c>
      <c r="G2">
        <v>238.91</v>
      </c>
      <c r="H2" s="313">
        <v>519632.53</v>
      </c>
      <c r="I2" s="313">
        <v>399696.88</v>
      </c>
      <c r="J2">
        <v>223</v>
      </c>
      <c r="K2" s="313">
        <v>485025</v>
      </c>
      <c r="L2" t="s">
        <v>297</v>
      </c>
      <c r="M2" s="1">
        <v>45473</v>
      </c>
    </row>
    <row r="3" spans="1:13">
      <c r="A3" t="s">
        <v>295</v>
      </c>
      <c r="B3" s="277" t="s">
        <v>298</v>
      </c>
      <c r="C3" s="275" t="s">
        <v>299</v>
      </c>
      <c r="D3" t="s">
        <v>300</v>
      </c>
      <c r="E3">
        <v>18971</v>
      </c>
      <c r="F3" s="313">
        <v>1021132.43</v>
      </c>
      <c r="G3">
        <v>93.2</v>
      </c>
      <c r="H3" s="313">
        <v>1768097.2</v>
      </c>
      <c r="I3" s="313">
        <v>1021132.43</v>
      </c>
      <c r="J3">
        <v>93.2</v>
      </c>
      <c r="K3" s="313">
        <v>1768097.2</v>
      </c>
      <c r="L3" t="s">
        <v>301</v>
      </c>
      <c r="M3" s="1">
        <v>45473</v>
      </c>
    </row>
    <row r="4" spans="1:13">
      <c r="A4" t="s">
        <v>295</v>
      </c>
      <c r="B4" s="311" t="s">
        <v>435</v>
      </c>
      <c r="C4" s="275" t="s">
        <v>302</v>
      </c>
      <c r="D4" t="s">
        <v>303</v>
      </c>
      <c r="E4">
        <v>31500</v>
      </c>
      <c r="F4" s="313">
        <v>1012896.05</v>
      </c>
      <c r="G4">
        <v>27.03</v>
      </c>
      <c r="H4" s="313">
        <v>851445</v>
      </c>
      <c r="I4" s="313">
        <v>1012896.05</v>
      </c>
      <c r="J4">
        <v>27.03</v>
      </c>
      <c r="K4" s="313">
        <v>851445</v>
      </c>
      <c r="L4" t="s">
        <v>301</v>
      </c>
      <c r="M4" s="1">
        <v>45473</v>
      </c>
    </row>
    <row r="5" spans="1:13">
      <c r="A5" t="s">
        <v>295</v>
      </c>
      <c r="B5" s="275" t="s">
        <v>304</v>
      </c>
      <c r="C5" s="275" t="s">
        <v>305</v>
      </c>
      <c r="D5" t="s">
        <v>306</v>
      </c>
      <c r="E5">
        <v>8299</v>
      </c>
      <c r="F5" s="313">
        <v>1031935.35</v>
      </c>
      <c r="G5">
        <v>72</v>
      </c>
      <c r="H5" s="313">
        <v>597528</v>
      </c>
      <c r="I5" s="313">
        <v>1031935.35</v>
      </c>
      <c r="J5">
        <v>72</v>
      </c>
      <c r="K5" s="313">
        <v>597528</v>
      </c>
      <c r="L5" t="s">
        <v>301</v>
      </c>
      <c r="M5" s="1">
        <v>45473</v>
      </c>
    </row>
    <row r="6" spans="1:13">
      <c r="A6" t="s">
        <v>295</v>
      </c>
      <c r="B6" s="275" t="s">
        <v>307</v>
      </c>
      <c r="C6" s="275" t="s">
        <v>308</v>
      </c>
      <c r="D6" t="s">
        <v>309</v>
      </c>
      <c r="E6">
        <v>56241</v>
      </c>
      <c r="F6" s="313">
        <v>913347.22</v>
      </c>
      <c r="G6">
        <v>17</v>
      </c>
      <c r="H6" s="313">
        <v>956097</v>
      </c>
      <c r="I6" s="313">
        <v>913347.22</v>
      </c>
      <c r="J6">
        <v>17</v>
      </c>
      <c r="K6" s="313">
        <v>956097</v>
      </c>
      <c r="L6" t="s">
        <v>301</v>
      </c>
      <c r="M6" s="1">
        <v>45473</v>
      </c>
    </row>
    <row r="7" spans="1:13">
      <c r="A7" t="s">
        <v>295</v>
      </c>
      <c r="B7" s="275" t="s">
        <v>310</v>
      </c>
      <c r="C7" s="275" t="s">
        <v>311</v>
      </c>
      <c r="D7" t="s">
        <v>312</v>
      </c>
      <c r="E7">
        <v>19400</v>
      </c>
      <c r="F7" s="313">
        <v>454359.64</v>
      </c>
      <c r="G7">
        <v>25.13</v>
      </c>
      <c r="H7" s="313">
        <v>487522</v>
      </c>
      <c r="I7" s="313">
        <v>454359.64</v>
      </c>
      <c r="J7">
        <v>25.13</v>
      </c>
      <c r="K7" s="313">
        <v>487522</v>
      </c>
      <c r="L7" t="s">
        <v>301</v>
      </c>
      <c r="M7" s="1">
        <v>45473</v>
      </c>
    </row>
    <row r="8" spans="1:13">
      <c r="A8" t="s">
        <v>295</v>
      </c>
      <c r="B8" s="277" t="s">
        <v>313</v>
      </c>
      <c r="C8" s="275" t="s">
        <v>314</v>
      </c>
      <c r="D8" t="s">
        <v>315</v>
      </c>
      <c r="E8">
        <v>3060</v>
      </c>
      <c r="F8" s="313">
        <v>1238046.94</v>
      </c>
      <c r="G8">
        <v>1022.73</v>
      </c>
      <c r="H8" s="313">
        <v>3129553.8</v>
      </c>
      <c r="I8" s="313">
        <v>1238046.94</v>
      </c>
      <c r="J8">
        <v>1022.73</v>
      </c>
      <c r="K8" s="313">
        <v>3129553.8</v>
      </c>
      <c r="L8" t="s">
        <v>301</v>
      </c>
      <c r="M8" s="1">
        <v>45473</v>
      </c>
    </row>
    <row r="9" spans="1:13">
      <c r="A9" t="s">
        <v>295</v>
      </c>
      <c r="B9" s="311" t="s">
        <v>436</v>
      </c>
      <c r="C9" s="275">
        <v>2989044</v>
      </c>
      <c r="D9" t="s">
        <v>316</v>
      </c>
      <c r="E9">
        <v>12800</v>
      </c>
      <c r="F9" s="313">
        <v>850998.03</v>
      </c>
      <c r="G9">
        <v>77.989999999999995</v>
      </c>
      <c r="H9" s="313">
        <v>998272</v>
      </c>
      <c r="I9" s="313">
        <v>850998.03</v>
      </c>
      <c r="J9">
        <v>77.989999999999995</v>
      </c>
      <c r="K9" s="313">
        <v>998272</v>
      </c>
      <c r="L9" t="s">
        <v>301</v>
      </c>
      <c r="M9" s="1">
        <v>45473</v>
      </c>
    </row>
    <row r="10" spans="1:13">
      <c r="A10" t="s">
        <v>295</v>
      </c>
      <c r="B10" s="311" t="s">
        <v>437</v>
      </c>
      <c r="C10" s="311" t="s">
        <v>437</v>
      </c>
      <c r="D10" t="s">
        <v>317</v>
      </c>
      <c r="E10">
        <v>95532</v>
      </c>
      <c r="F10" s="313">
        <v>781139.86</v>
      </c>
      <c r="G10">
        <v>16.690000000000001</v>
      </c>
      <c r="H10" s="313">
        <v>1594212.9</v>
      </c>
      <c r="I10" s="313">
        <v>603709.68999999994</v>
      </c>
      <c r="J10">
        <v>13.2</v>
      </c>
      <c r="K10" s="313">
        <v>1261022.3999999999</v>
      </c>
      <c r="L10" t="s">
        <v>318</v>
      </c>
      <c r="M10" s="1">
        <v>45473</v>
      </c>
    </row>
    <row r="11" spans="1:13">
      <c r="A11" t="s">
        <v>295</v>
      </c>
      <c r="B11" s="275">
        <v>7124594</v>
      </c>
      <c r="C11" s="275">
        <v>7124594</v>
      </c>
      <c r="D11" t="s">
        <v>319</v>
      </c>
      <c r="E11">
        <v>3146</v>
      </c>
      <c r="F11" s="313">
        <v>470293.67</v>
      </c>
      <c r="G11">
        <v>176.03</v>
      </c>
      <c r="H11" s="313">
        <v>553796.81999999995</v>
      </c>
      <c r="I11" s="313">
        <v>472170.82</v>
      </c>
      <c r="J11">
        <v>158.19999999999999</v>
      </c>
      <c r="K11" s="313">
        <v>497697.2</v>
      </c>
      <c r="L11" t="s">
        <v>320</v>
      </c>
      <c r="M11" s="1">
        <v>45473</v>
      </c>
    </row>
    <row r="12" spans="1:13">
      <c r="A12" t="s">
        <v>295</v>
      </c>
      <c r="B12" s="311" t="s">
        <v>321</v>
      </c>
      <c r="C12" s="311">
        <v>2136646</v>
      </c>
      <c r="D12" t="s">
        <v>322</v>
      </c>
      <c r="E12">
        <v>18300</v>
      </c>
      <c r="F12" s="313">
        <v>283688.71000000002</v>
      </c>
      <c r="G12">
        <v>18.829999999999998</v>
      </c>
      <c r="H12" s="313">
        <v>344589</v>
      </c>
      <c r="I12" s="313">
        <v>283688.71000000002</v>
      </c>
      <c r="J12">
        <v>18.829999999999998</v>
      </c>
      <c r="K12" s="313">
        <v>344589</v>
      </c>
      <c r="L12" t="s">
        <v>301</v>
      </c>
      <c r="M12" s="1">
        <v>45473</v>
      </c>
    </row>
    <row r="13" spans="1:13">
      <c r="A13" t="s">
        <v>295</v>
      </c>
      <c r="B13" s="275" t="s">
        <v>323</v>
      </c>
      <c r="C13" s="275" t="s">
        <v>323</v>
      </c>
      <c r="D13" t="s">
        <v>324</v>
      </c>
      <c r="E13">
        <v>21432</v>
      </c>
      <c r="F13" s="313">
        <v>645208</v>
      </c>
      <c r="G13">
        <v>38.049999999999997</v>
      </c>
      <c r="H13" s="313">
        <v>815553.98</v>
      </c>
      <c r="I13" s="313">
        <v>498458.67</v>
      </c>
      <c r="J13">
        <v>30.1</v>
      </c>
      <c r="K13" s="313">
        <v>645103.19999999995</v>
      </c>
      <c r="L13" t="s">
        <v>318</v>
      </c>
      <c r="M13" s="1">
        <v>45473</v>
      </c>
    </row>
    <row r="14" spans="1:13">
      <c r="A14" t="s">
        <v>295</v>
      </c>
      <c r="B14" s="275">
        <v>124765108</v>
      </c>
      <c r="C14" s="275">
        <v>2125097</v>
      </c>
      <c r="D14" t="s">
        <v>325</v>
      </c>
      <c r="E14">
        <v>39100</v>
      </c>
      <c r="F14" s="313">
        <v>718831.5</v>
      </c>
      <c r="G14">
        <v>18.579999999999998</v>
      </c>
      <c r="H14" s="313">
        <v>726478</v>
      </c>
      <c r="I14" s="313">
        <v>718831.5</v>
      </c>
      <c r="J14">
        <v>18.579999999999998</v>
      </c>
      <c r="K14" s="313">
        <v>726478</v>
      </c>
      <c r="L14" t="s">
        <v>301</v>
      </c>
      <c r="M14" s="1">
        <v>45473</v>
      </c>
    </row>
    <row r="15" spans="1:13">
      <c r="A15" t="s">
        <v>295</v>
      </c>
      <c r="B15" s="275" t="s">
        <v>326</v>
      </c>
      <c r="C15" s="275" t="s">
        <v>327</v>
      </c>
      <c r="D15" t="s">
        <v>328</v>
      </c>
      <c r="E15">
        <v>6700</v>
      </c>
      <c r="F15" s="313">
        <v>485350.87</v>
      </c>
      <c r="G15">
        <v>99.81</v>
      </c>
      <c r="H15" s="313">
        <v>668727</v>
      </c>
      <c r="I15" s="313">
        <v>485350.87</v>
      </c>
      <c r="J15">
        <v>99.81</v>
      </c>
      <c r="K15" s="313">
        <v>668727</v>
      </c>
      <c r="L15" t="s">
        <v>301</v>
      </c>
      <c r="M15" s="1">
        <v>45473</v>
      </c>
    </row>
    <row r="16" spans="1:13">
      <c r="A16" t="s">
        <v>295</v>
      </c>
      <c r="B16" s="275">
        <v>202712600</v>
      </c>
      <c r="C16" s="275" t="s">
        <v>329</v>
      </c>
      <c r="D16" t="s">
        <v>330</v>
      </c>
      <c r="E16">
        <v>12700</v>
      </c>
      <c r="F16" s="313">
        <v>924588.87</v>
      </c>
      <c r="G16">
        <v>84.58</v>
      </c>
      <c r="H16" s="313">
        <v>1074166</v>
      </c>
      <c r="I16" s="313">
        <v>924588.87</v>
      </c>
      <c r="J16">
        <v>84.58</v>
      </c>
      <c r="K16" s="313">
        <v>1074166</v>
      </c>
      <c r="L16" t="s">
        <v>301</v>
      </c>
      <c r="M16" s="1">
        <v>45473</v>
      </c>
    </row>
    <row r="17" spans="1:13">
      <c r="A17" t="s">
        <v>295</v>
      </c>
      <c r="B17" s="275" t="s">
        <v>331</v>
      </c>
      <c r="C17" s="275" t="s">
        <v>331</v>
      </c>
      <c r="D17" t="s">
        <v>332</v>
      </c>
      <c r="E17">
        <v>26919</v>
      </c>
      <c r="F17" s="313">
        <v>604089.14</v>
      </c>
      <c r="G17">
        <v>37.82</v>
      </c>
      <c r="H17" s="313">
        <v>1018042.32</v>
      </c>
      <c r="I17" s="313">
        <v>538513.17000000004</v>
      </c>
      <c r="J17">
        <v>35.299999999999997</v>
      </c>
      <c r="K17" s="313">
        <v>950240.7</v>
      </c>
      <c r="L17" t="s">
        <v>297</v>
      </c>
      <c r="M17" s="1">
        <v>45473</v>
      </c>
    </row>
    <row r="18" spans="1:13">
      <c r="A18" t="s">
        <v>295</v>
      </c>
      <c r="B18" s="275" t="s">
        <v>333</v>
      </c>
      <c r="C18" s="275" t="s">
        <v>334</v>
      </c>
      <c r="D18" t="s">
        <v>335</v>
      </c>
      <c r="E18">
        <v>7600</v>
      </c>
      <c r="F18" s="313">
        <v>307794.75</v>
      </c>
      <c r="G18">
        <v>46.64</v>
      </c>
      <c r="H18" s="313">
        <v>354464</v>
      </c>
      <c r="I18" s="313">
        <v>307794.75</v>
      </c>
      <c r="J18">
        <v>46.64</v>
      </c>
      <c r="K18" s="313">
        <v>354464</v>
      </c>
      <c r="L18" t="s">
        <v>301</v>
      </c>
      <c r="M18" s="1">
        <v>45473</v>
      </c>
    </row>
    <row r="19" spans="1:13">
      <c r="A19" t="s">
        <v>295</v>
      </c>
      <c r="B19" s="275" t="s">
        <v>336</v>
      </c>
      <c r="C19" s="275" t="s">
        <v>337</v>
      </c>
      <c r="D19" t="s">
        <v>338</v>
      </c>
      <c r="E19">
        <v>5050</v>
      </c>
      <c r="F19" s="313">
        <v>504463.3</v>
      </c>
      <c r="G19">
        <v>408.37</v>
      </c>
      <c r="H19" s="313">
        <v>2062268.5</v>
      </c>
      <c r="I19" s="313">
        <v>504463.3</v>
      </c>
      <c r="J19">
        <v>408.37</v>
      </c>
      <c r="K19" s="313">
        <v>2062268.5</v>
      </c>
      <c r="L19" t="s">
        <v>301</v>
      </c>
      <c r="M19" s="1">
        <v>45473</v>
      </c>
    </row>
    <row r="20" spans="1:13">
      <c r="A20" t="s">
        <v>295</v>
      </c>
      <c r="B20" s="275">
        <v>398438408</v>
      </c>
      <c r="C20" s="275" t="s">
        <v>339</v>
      </c>
      <c r="D20" t="s">
        <v>340</v>
      </c>
      <c r="E20">
        <v>32700</v>
      </c>
      <c r="F20" s="313">
        <v>671551.45</v>
      </c>
      <c r="G20">
        <v>6.3</v>
      </c>
      <c r="H20" s="313">
        <v>206173.5</v>
      </c>
      <c r="I20" s="313">
        <v>671551.45</v>
      </c>
      <c r="J20">
        <v>6.3</v>
      </c>
      <c r="K20" s="313">
        <v>206173.5</v>
      </c>
      <c r="L20" t="s">
        <v>301</v>
      </c>
      <c r="M20" s="1">
        <v>45473</v>
      </c>
    </row>
    <row r="21" spans="1:13">
      <c r="A21" t="s">
        <v>295</v>
      </c>
      <c r="B21" s="275" t="s">
        <v>341</v>
      </c>
      <c r="C21" s="275">
        <v>2781648</v>
      </c>
      <c r="D21" t="s">
        <v>342</v>
      </c>
      <c r="E21">
        <v>16000</v>
      </c>
      <c r="F21" s="313">
        <v>1069574.47</v>
      </c>
      <c r="G21">
        <v>64.33</v>
      </c>
      <c r="H21" s="313">
        <v>1029280</v>
      </c>
      <c r="I21" s="313">
        <v>1069574.47</v>
      </c>
      <c r="J21">
        <v>64.33</v>
      </c>
      <c r="K21" s="313">
        <v>1029280</v>
      </c>
      <c r="L21" t="s">
        <v>301</v>
      </c>
      <c r="M21" s="1">
        <v>45473</v>
      </c>
    </row>
    <row r="22" spans="1:13">
      <c r="A22" t="s">
        <v>295</v>
      </c>
      <c r="B22" s="275" t="s">
        <v>343</v>
      </c>
      <c r="C22" s="275">
        <v>2569286</v>
      </c>
      <c r="D22" t="s">
        <v>344</v>
      </c>
      <c r="E22">
        <v>53800</v>
      </c>
      <c r="F22" s="313">
        <v>754535.58</v>
      </c>
      <c r="G22">
        <v>28.81</v>
      </c>
      <c r="H22" s="313">
        <v>1549978</v>
      </c>
      <c r="I22" s="313">
        <v>754535.58</v>
      </c>
      <c r="J22">
        <v>28.81</v>
      </c>
      <c r="K22" s="313">
        <v>1549978</v>
      </c>
      <c r="L22" t="s">
        <v>301</v>
      </c>
      <c r="M22" s="1">
        <v>45473</v>
      </c>
    </row>
    <row r="23" spans="1:13">
      <c r="A23" t="s">
        <v>295</v>
      </c>
      <c r="B23" s="275" t="s">
        <v>345</v>
      </c>
      <c r="C23" s="275" t="s">
        <v>346</v>
      </c>
      <c r="D23" t="s">
        <v>347</v>
      </c>
      <c r="E23">
        <v>3900</v>
      </c>
      <c r="F23" s="313">
        <v>823039.68</v>
      </c>
      <c r="G23">
        <v>313.47000000000003</v>
      </c>
      <c r="H23" s="313">
        <v>1222533</v>
      </c>
      <c r="I23" s="313">
        <v>823039.68</v>
      </c>
      <c r="J23">
        <v>313.47000000000003</v>
      </c>
      <c r="K23" s="313">
        <v>1222533</v>
      </c>
      <c r="L23" t="s">
        <v>301</v>
      </c>
      <c r="M23" s="1">
        <v>45473</v>
      </c>
    </row>
    <row r="24" spans="1:13">
      <c r="A24" t="s">
        <v>295</v>
      </c>
      <c r="B24" s="275">
        <v>5889505</v>
      </c>
      <c r="C24" s="275">
        <v>5889505</v>
      </c>
      <c r="D24" t="s">
        <v>348</v>
      </c>
      <c r="E24">
        <v>23736</v>
      </c>
      <c r="F24" s="313">
        <v>638458.15</v>
      </c>
      <c r="G24">
        <v>36.75</v>
      </c>
      <c r="H24" s="313">
        <v>872362.85</v>
      </c>
      <c r="I24" s="313">
        <v>576436.41</v>
      </c>
      <c r="J24">
        <v>34.299999999999997</v>
      </c>
      <c r="K24" s="313">
        <v>814263.48</v>
      </c>
      <c r="L24" t="s">
        <v>297</v>
      </c>
      <c r="M24" s="1">
        <v>45473</v>
      </c>
    </row>
    <row r="25" spans="1:13">
      <c r="A25" t="s">
        <v>295</v>
      </c>
      <c r="B25" s="275">
        <v>456788108</v>
      </c>
      <c r="C25" s="275">
        <v>2398822</v>
      </c>
      <c r="D25" t="s">
        <v>349</v>
      </c>
      <c r="E25">
        <v>31500</v>
      </c>
      <c r="F25" s="313">
        <v>625407.03</v>
      </c>
      <c r="G25">
        <v>18.62</v>
      </c>
      <c r="H25" s="313">
        <v>586530</v>
      </c>
      <c r="I25" s="313">
        <v>625407.03</v>
      </c>
      <c r="J25">
        <v>18.62</v>
      </c>
      <c r="K25" s="313">
        <v>586530</v>
      </c>
      <c r="L25" t="s">
        <v>301</v>
      </c>
      <c r="M25" s="1">
        <v>45473</v>
      </c>
    </row>
    <row r="26" spans="1:13">
      <c r="A26" t="s">
        <v>295</v>
      </c>
      <c r="B26" s="275" t="s">
        <v>350</v>
      </c>
      <c r="C26" s="275" t="s">
        <v>351</v>
      </c>
      <c r="D26" t="s">
        <v>352</v>
      </c>
      <c r="E26">
        <v>23391</v>
      </c>
      <c r="F26" s="313">
        <v>1576487.07</v>
      </c>
      <c r="G26">
        <v>105.95</v>
      </c>
      <c r="H26" s="313">
        <v>2478276.4500000002</v>
      </c>
      <c r="I26" s="313">
        <v>1576487.07</v>
      </c>
      <c r="J26">
        <v>105.95</v>
      </c>
      <c r="K26" s="313">
        <v>2478276.4500000002</v>
      </c>
      <c r="L26" t="s">
        <v>301</v>
      </c>
      <c r="M26" s="1">
        <v>45473</v>
      </c>
    </row>
    <row r="27" spans="1:13">
      <c r="A27" t="s">
        <v>295</v>
      </c>
      <c r="B27" s="275" t="s">
        <v>353</v>
      </c>
      <c r="C27" s="275" t="s">
        <v>354</v>
      </c>
      <c r="D27" t="s">
        <v>355</v>
      </c>
      <c r="E27">
        <v>24359</v>
      </c>
      <c r="F27" s="313">
        <v>1061183.3</v>
      </c>
      <c r="G27">
        <v>56.61</v>
      </c>
      <c r="H27" s="313">
        <v>1378962.99</v>
      </c>
      <c r="I27" s="313">
        <v>1061183.3</v>
      </c>
      <c r="J27">
        <v>56.61</v>
      </c>
      <c r="K27" s="313">
        <v>1378962.99</v>
      </c>
      <c r="L27" t="s">
        <v>301</v>
      </c>
      <c r="M27" s="1">
        <v>45473</v>
      </c>
    </row>
    <row r="28" spans="1:13">
      <c r="A28" t="s">
        <v>295</v>
      </c>
      <c r="B28" s="275">
        <v>6499260</v>
      </c>
      <c r="C28" s="275">
        <v>6499260</v>
      </c>
      <c r="D28" t="s">
        <v>356</v>
      </c>
      <c r="E28">
        <v>19600</v>
      </c>
      <c r="F28" s="313">
        <v>273131.55</v>
      </c>
      <c r="G28">
        <v>11.51</v>
      </c>
      <c r="H28" s="313">
        <v>225638.25</v>
      </c>
      <c r="I28" s="313">
        <v>30249672</v>
      </c>
      <c r="J28">
        <v>1851.5</v>
      </c>
      <c r="K28" s="313">
        <v>36289400</v>
      </c>
      <c r="L28" t="s">
        <v>357</v>
      </c>
      <c r="M28" s="1">
        <v>45473</v>
      </c>
    </row>
    <row r="29" spans="1:13">
      <c r="A29" t="s">
        <v>295</v>
      </c>
      <c r="B29" s="275" t="s">
        <v>358</v>
      </c>
      <c r="C29" s="275" t="s">
        <v>359</v>
      </c>
      <c r="D29" t="s">
        <v>360</v>
      </c>
      <c r="E29">
        <v>5700</v>
      </c>
      <c r="F29" s="313">
        <v>503931.46</v>
      </c>
      <c r="G29">
        <v>96.88</v>
      </c>
      <c r="H29" s="313">
        <v>552216</v>
      </c>
      <c r="I29" s="313">
        <v>503931.46</v>
      </c>
      <c r="J29">
        <v>96.88</v>
      </c>
      <c r="K29" s="313">
        <v>552216</v>
      </c>
      <c r="L29" t="s">
        <v>301</v>
      </c>
      <c r="M29" s="1">
        <v>45473</v>
      </c>
    </row>
    <row r="30" spans="1:13">
      <c r="A30" t="s">
        <v>295</v>
      </c>
      <c r="B30" s="275" t="s">
        <v>361</v>
      </c>
      <c r="C30" s="275" t="s">
        <v>361</v>
      </c>
      <c r="D30" t="s">
        <v>362</v>
      </c>
      <c r="E30">
        <v>9500</v>
      </c>
      <c r="F30" s="313">
        <v>559219.54</v>
      </c>
      <c r="G30">
        <v>118.84</v>
      </c>
      <c r="H30" s="313">
        <v>1128950.7</v>
      </c>
      <c r="I30" s="313">
        <v>424160.04</v>
      </c>
      <c r="J30">
        <v>94</v>
      </c>
      <c r="K30" s="313">
        <v>893000</v>
      </c>
      <c r="L30" t="s">
        <v>318</v>
      </c>
      <c r="M30" s="1">
        <v>45473</v>
      </c>
    </row>
    <row r="31" spans="1:13">
      <c r="A31" t="s">
        <v>295</v>
      </c>
      <c r="B31" s="275">
        <v>7333378</v>
      </c>
      <c r="C31" s="275">
        <v>7333378</v>
      </c>
      <c r="D31" t="s">
        <v>363</v>
      </c>
      <c r="E31">
        <v>1600</v>
      </c>
      <c r="F31" s="313">
        <v>279697.90999999997</v>
      </c>
      <c r="G31">
        <v>545.67999999999995</v>
      </c>
      <c r="H31" s="313">
        <v>873083.34</v>
      </c>
      <c r="I31" s="313">
        <v>279634.38</v>
      </c>
      <c r="J31">
        <v>490.4</v>
      </c>
      <c r="K31" s="313">
        <v>784640</v>
      </c>
      <c r="L31" t="s">
        <v>320</v>
      </c>
      <c r="M31" s="1">
        <v>45473</v>
      </c>
    </row>
    <row r="32" spans="1:13">
      <c r="A32" t="s">
        <v>295</v>
      </c>
      <c r="B32" s="275">
        <v>502441306</v>
      </c>
      <c r="C32" s="275">
        <v>2165747</v>
      </c>
      <c r="D32" t="s">
        <v>364</v>
      </c>
      <c r="E32">
        <v>5600</v>
      </c>
      <c r="F32" s="313">
        <v>872210.17</v>
      </c>
      <c r="G32">
        <v>153.35</v>
      </c>
      <c r="H32" s="313">
        <v>858760</v>
      </c>
      <c r="I32" s="313">
        <v>872210.17</v>
      </c>
      <c r="J32">
        <v>153.35</v>
      </c>
      <c r="K32" s="313">
        <v>858760</v>
      </c>
      <c r="L32" t="s">
        <v>301</v>
      </c>
      <c r="M32" s="1">
        <v>45473</v>
      </c>
    </row>
    <row r="33" spans="1:13">
      <c r="A33" t="s">
        <v>295</v>
      </c>
      <c r="B33" s="275" t="s">
        <v>365</v>
      </c>
      <c r="C33" s="275" t="s">
        <v>365</v>
      </c>
      <c r="D33" t="s">
        <v>366</v>
      </c>
      <c r="E33">
        <v>45</v>
      </c>
      <c r="F33" s="313">
        <v>4834</v>
      </c>
      <c r="G33">
        <v>136.47</v>
      </c>
      <c r="H33" s="313">
        <v>6141.11</v>
      </c>
      <c r="I33" s="313">
        <v>7578.6</v>
      </c>
      <c r="J33">
        <v>204.69</v>
      </c>
      <c r="K33" s="313">
        <v>9211.0499999999993</v>
      </c>
      <c r="L33" t="s">
        <v>367</v>
      </c>
      <c r="M33" s="1">
        <v>45473</v>
      </c>
    </row>
    <row r="34" spans="1:13">
      <c r="A34" t="s">
        <v>295</v>
      </c>
      <c r="B34" s="275">
        <v>6555805</v>
      </c>
      <c r="C34" s="275">
        <v>6555805</v>
      </c>
      <c r="D34" t="s">
        <v>368</v>
      </c>
      <c r="E34">
        <v>14750</v>
      </c>
      <c r="F34" s="313">
        <v>510732.08</v>
      </c>
      <c r="G34">
        <v>27.18</v>
      </c>
      <c r="H34" s="313">
        <v>400963.75</v>
      </c>
      <c r="I34" s="313">
        <v>60082160</v>
      </c>
      <c r="J34">
        <v>4372</v>
      </c>
      <c r="K34" s="313">
        <v>64487000</v>
      </c>
      <c r="L34" t="s">
        <v>357</v>
      </c>
      <c r="M34" s="1">
        <v>45473</v>
      </c>
    </row>
    <row r="35" spans="1:13">
      <c r="A35" t="s">
        <v>295</v>
      </c>
      <c r="B35" s="275">
        <v>4741844</v>
      </c>
      <c r="C35" s="275">
        <v>4741844</v>
      </c>
      <c r="D35" t="s">
        <v>369</v>
      </c>
      <c r="E35">
        <v>4638</v>
      </c>
      <c r="F35" s="313">
        <v>497928.6</v>
      </c>
      <c r="G35">
        <v>165.79</v>
      </c>
      <c r="H35" s="313">
        <v>768942.04</v>
      </c>
      <c r="I35" s="313">
        <v>452311.28</v>
      </c>
      <c r="J35">
        <v>154.75</v>
      </c>
      <c r="K35" s="313">
        <v>717730.5</v>
      </c>
      <c r="L35" t="s">
        <v>297</v>
      </c>
      <c r="M35" s="1">
        <v>45473</v>
      </c>
    </row>
    <row r="36" spans="1:13">
      <c r="A36" t="s">
        <v>295</v>
      </c>
      <c r="B36" s="275">
        <v>636274409</v>
      </c>
      <c r="C36" s="275" t="s">
        <v>370</v>
      </c>
      <c r="D36" t="s">
        <v>371</v>
      </c>
      <c r="E36">
        <v>12034</v>
      </c>
      <c r="F36" s="313">
        <v>801030.24</v>
      </c>
      <c r="G36">
        <v>56.8</v>
      </c>
      <c r="H36" s="313">
        <v>683531.2</v>
      </c>
      <c r="I36" s="313">
        <v>801030.24</v>
      </c>
      <c r="J36">
        <v>56.8</v>
      </c>
      <c r="K36" s="313">
        <v>683531.2</v>
      </c>
      <c r="L36" t="s">
        <v>301</v>
      </c>
      <c r="M36" s="1">
        <v>45473</v>
      </c>
    </row>
    <row r="37" spans="1:13">
      <c r="A37" t="s">
        <v>295</v>
      </c>
      <c r="B37" s="275">
        <v>641069406</v>
      </c>
      <c r="C37" s="275" t="s">
        <v>372</v>
      </c>
      <c r="D37" t="s">
        <v>373</v>
      </c>
      <c r="E37">
        <v>6900</v>
      </c>
      <c r="F37" s="313">
        <v>805883.85</v>
      </c>
      <c r="G37">
        <v>102.45</v>
      </c>
      <c r="H37" s="313">
        <v>706905</v>
      </c>
      <c r="I37" s="313">
        <v>805883.85</v>
      </c>
      <c r="J37">
        <v>102.45</v>
      </c>
      <c r="K37" s="313">
        <v>706905</v>
      </c>
      <c r="L37" t="s">
        <v>301</v>
      </c>
      <c r="M37" s="1">
        <v>45473</v>
      </c>
    </row>
    <row r="38" spans="1:13">
      <c r="A38" t="s">
        <v>295</v>
      </c>
      <c r="B38" s="275">
        <v>6640682</v>
      </c>
      <c r="C38" s="275">
        <v>6640682</v>
      </c>
      <c r="D38" t="s">
        <v>374</v>
      </c>
      <c r="E38">
        <v>6566</v>
      </c>
      <c r="F38" s="313">
        <v>410490.65</v>
      </c>
      <c r="G38">
        <v>44.67</v>
      </c>
      <c r="H38" s="313">
        <v>293332.77</v>
      </c>
      <c r="I38" s="313">
        <v>46150570</v>
      </c>
      <c r="J38">
        <v>7185</v>
      </c>
      <c r="K38" s="313">
        <v>47176710</v>
      </c>
      <c r="L38" t="s">
        <v>357</v>
      </c>
      <c r="M38" s="1">
        <v>45473</v>
      </c>
    </row>
    <row r="39" spans="1:13">
      <c r="A39" t="s">
        <v>295</v>
      </c>
      <c r="B39" s="275">
        <v>654902204</v>
      </c>
      <c r="C39" s="275">
        <v>2640891</v>
      </c>
      <c r="D39" t="s">
        <v>375</v>
      </c>
      <c r="E39">
        <v>216500</v>
      </c>
      <c r="F39" s="313">
        <v>955979.45</v>
      </c>
      <c r="G39">
        <v>3.78</v>
      </c>
      <c r="H39" s="313">
        <v>818370</v>
      </c>
      <c r="I39" s="313">
        <v>955979.45</v>
      </c>
      <c r="J39">
        <v>3.78</v>
      </c>
      <c r="K39" s="313">
        <v>818370</v>
      </c>
      <c r="L39" t="s">
        <v>301</v>
      </c>
      <c r="M39" s="1">
        <v>45473</v>
      </c>
    </row>
    <row r="40" spans="1:13">
      <c r="A40" t="s">
        <v>295</v>
      </c>
      <c r="B40" s="275" t="s">
        <v>376</v>
      </c>
      <c r="C40" s="275">
        <v>2620105</v>
      </c>
      <c r="D40" t="s">
        <v>377</v>
      </c>
      <c r="E40">
        <v>8000</v>
      </c>
      <c r="F40" s="313">
        <v>840687.4</v>
      </c>
      <c r="G40">
        <v>106.46</v>
      </c>
      <c r="H40" s="313">
        <v>851680</v>
      </c>
      <c r="I40" s="313">
        <v>840687.4</v>
      </c>
      <c r="J40">
        <v>106.46</v>
      </c>
      <c r="K40" s="313">
        <v>851680</v>
      </c>
      <c r="L40" t="s">
        <v>301</v>
      </c>
      <c r="M40" s="1">
        <v>45473</v>
      </c>
    </row>
    <row r="41" spans="1:13">
      <c r="A41" t="s">
        <v>295</v>
      </c>
      <c r="B41" s="275">
        <v>670100205</v>
      </c>
      <c r="C41" s="275">
        <v>2651202</v>
      </c>
      <c r="D41" t="s">
        <v>378</v>
      </c>
      <c r="E41">
        <v>8560</v>
      </c>
      <c r="F41" s="313">
        <v>672064.41</v>
      </c>
      <c r="G41">
        <v>142.74</v>
      </c>
      <c r="H41" s="313">
        <v>1221854.3999999999</v>
      </c>
      <c r="I41" s="313">
        <v>672064.41</v>
      </c>
      <c r="J41">
        <v>142.74</v>
      </c>
      <c r="K41" s="313">
        <v>1221854.3999999999</v>
      </c>
      <c r="L41" t="s">
        <v>301</v>
      </c>
      <c r="M41" s="1">
        <v>45473</v>
      </c>
    </row>
    <row r="42" spans="1:13">
      <c r="A42" t="s">
        <v>295</v>
      </c>
      <c r="B42" s="275">
        <v>6659428</v>
      </c>
      <c r="C42" s="275">
        <v>6659428</v>
      </c>
      <c r="D42" t="s">
        <v>379</v>
      </c>
      <c r="E42">
        <v>7706</v>
      </c>
      <c r="F42" s="313">
        <v>368241.23</v>
      </c>
      <c r="G42">
        <v>34.380000000000003</v>
      </c>
      <c r="H42" s="313">
        <v>264916.21000000002</v>
      </c>
      <c r="I42" s="313">
        <v>41163475.140000001</v>
      </c>
      <c r="J42">
        <v>5529</v>
      </c>
      <c r="K42" s="313">
        <v>42606474</v>
      </c>
      <c r="L42" t="s">
        <v>357</v>
      </c>
      <c r="M42" s="1">
        <v>45473</v>
      </c>
    </row>
    <row r="43" spans="1:13">
      <c r="A43" t="s">
        <v>295</v>
      </c>
      <c r="B43" s="275">
        <v>683715106</v>
      </c>
      <c r="C43" s="275">
        <v>2655657</v>
      </c>
      <c r="D43" t="s">
        <v>380</v>
      </c>
      <c r="E43">
        <v>19400</v>
      </c>
      <c r="F43" s="313">
        <v>706343.96</v>
      </c>
      <c r="G43">
        <v>30.04</v>
      </c>
      <c r="H43" s="313">
        <v>582776</v>
      </c>
      <c r="I43" s="313">
        <v>706343.96</v>
      </c>
      <c r="J43">
        <v>30.04</v>
      </c>
      <c r="K43" s="313">
        <v>582776</v>
      </c>
      <c r="L43" t="s">
        <v>301</v>
      </c>
      <c r="M43" s="1">
        <v>45473</v>
      </c>
    </row>
    <row r="44" spans="1:13">
      <c r="A44" t="s">
        <v>295</v>
      </c>
      <c r="B44" s="275">
        <v>6661144</v>
      </c>
      <c r="C44" s="275">
        <v>6661144</v>
      </c>
      <c r="D44" t="s">
        <v>381</v>
      </c>
      <c r="E44">
        <v>23000</v>
      </c>
      <c r="F44" s="313">
        <v>365871.12</v>
      </c>
      <c r="G44">
        <v>22.09</v>
      </c>
      <c r="H44" s="313">
        <v>507964.93</v>
      </c>
      <c r="I44" s="313">
        <v>40687512</v>
      </c>
      <c r="J44">
        <v>3552</v>
      </c>
      <c r="K44" s="313">
        <v>81696000</v>
      </c>
      <c r="L44" t="s">
        <v>357</v>
      </c>
      <c r="M44" s="1">
        <v>45473</v>
      </c>
    </row>
    <row r="45" spans="1:13">
      <c r="A45" t="s">
        <v>295</v>
      </c>
      <c r="B45" s="275">
        <v>722304102</v>
      </c>
      <c r="C45" s="275" t="s">
        <v>382</v>
      </c>
      <c r="D45" t="s">
        <v>383</v>
      </c>
      <c r="E45">
        <v>8100</v>
      </c>
      <c r="F45" s="313">
        <v>1149032.58</v>
      </c>
      <c r="G45">
        <v>132.94999999999999</v>
      </c>
      <c r="H45" s="313">
        <v>1076895</v>
      </c>
      <c r="I45" s="313">
        <v>1149032.58</v>
      </c>
      <c r="J45">
        <v>132.94999999999999</v>
      </c>
      <c r="K45" s="313">
        <v>1076895</v>
      </c>
      <c r="L45" t="s">
        <v>301</v>
      </c>
      <c r="M45" s="1">
        <v>45473</v>
      </c>
    </row>
    <row r="46" spans="1:13">
      <c r="A46" t="s">
        <v>295</v>
      </c>
      <c r="B46" s="275">
        <v>705015105</v>
      </c>
      <c r="C46" s="275">
        <v>2704485</v>
      </c>
      <c r="D46" t="s">
        <v>384</v>
      </c>
      <c r="E46">
        <v>52500</v>
      </c>
      <c r="F46" s="313">
        <v>611978.65</v>
      </c>
      <c r="G46">
        <v>12.48</v>
      </c>
      <c r="H46" s="313">
        <v>655200</v>
      </c>
      <c r="I46" s="313">
        <v>611978.65</v>
      </c>
      <c r="J46">
        <v>12.48</v>
      </c>
      <c r="K46" s="313">
        <v>655200</v>
      </c>
      <c r="L46" t="s">
        <v>301</v>
      </c>
      <c r="M46" s="1">
        <v>45473</v>
      </c>
    </row>
    <row r="47" spans="1:13">
      <c r="A47" t="s">
        <v>295</v>
      </c>
      <c r="B47" s="275" t="s">
        <v>385</v>
      </c>
      <c r="C47" s="275" t="s">
        <v>386</v>
      </c>
      <c r="D47" t="s">
        <v>387</v>
      </c>
      <c r="E47">
        <v>68500</v>
      </c>
      <c r="F47" s="313">
        <v>855308.12</v>
      </c>
      <c r="G47">
        <v>14.89</v>
      </c>
      <c r="H47" s="313">
        <v>1019965</v>
      </c>
      <c r="I47" s="313">
        <v>855308.12</v>
      </c>
      <c r="J47">
        <v>14.89</v>
      </c>
      <c r="K47" s="313">
        <v>1019965</v>
      </c>
      <c r="L47" t="s">
        <v>301</v>
      </c>
      <c r="M47" s="1">
        <v>45473</v>
      </c>
    </row>
    <row r="48" spans="1:13">
      <c r="A48" t="s">
        <v>295</v>
      </c>
      <c r="B48" s="275">
        <v>6229597</v>
      </c>
      <c r="C48" s="275">
        <v>6229597</v>
      </c>
      <c r="D48" t="s">
        <v>388</v>
      </c>
      <c r="E48">
        <v>44267</v>
      </c>
      <c r="F48" s="313">
        <v>363083.65</v>
      </c>
      <c r="G48">
        <v>5.16</v>
      </c>
      <c r="H48" s="313">
        <v>228422.45</v>
      </c>
      <c r="I48" s="313">
        <v>40548763.079999998</v>
      </c>
      <c r="J48">
        <v>829.9</v>
      </c>
      <c r="K48" s="313">
        <v>36737183.299999997</v>
      </c>
      <c r="L48" t="s">
        <v>357</v>
      </c>
      <c r="M48" s="1">
        <v>45473</v>
      </c>
    </row>
    <row r="49" spans="1:13">
      <c r="A49" t="s">
        <v>295</v>
      </c>
      <c r="B49" s="275">
        <v>759530108</v>
      </c>
      <c r="C49" s="275" t="s">
        <v>389</v>
      </c>
      <c r="D49" t="s">
        <v>390</v>
      </c>
      <c r="E49">
        <v>28600</v>
      </c>
      <c r="F49" s="313">
        <v>726926.38</v>
      </c>
      <c r="G49">
        <v>45.88</v>
      </c>
      <c r="H49" s="313">
        <v>1312168</v>
      </c>
      <c r="I49" s="313">
        <v>726926.38</v>
      </c>
      <c r="J49">
        <v>45.88</v>
      </c>
      <c r="K49" s="313">
        <v>1312168</v>
      </c>
      <c r="L49" t="s">
        <v>301</v>
      </c>
      <c r="M49" s="1">
        <v>45473</v>
      </c>
    </row>
    <row r="50" spans="1:13">
      <c r="A50" t="s">
        <v>295</v>
      </c>
      <c r="B50" s="275">
        <v>775781206</v>
      </c>
      <c r="C50" s="275">
        <v>2739001</v>
      </c>
      <c r="D50" t="s">
        <v>391</v>
      </c>
      <c r="E50">
        <v>187000</v>
      </c>
      <c r="F50" s="313">
        <v>734394.6</v>
      </c>
      <c r="G50">
        <v>5.73</v>
      </c>
      <c r="H50" s="313">
        <v>1071510</v>
      </c>
      <c r="I50" s="313">
        <v>734394.6</v>
      </c>
      <c r="J50">
        <v>5.73</v>
      </c>
      <c r="K50" s="313">
        <v>1071510</v>
      </c>
      <c r="L50" t="s">
        <v>301</v>
      </c>
      <c r="M50" s="1">
        <v>45473</v>
      </c>
    </row>
    <row r="51" spans="1:13">
      <c r="A51" t="s">
        <v>295</v>
      </c>
      <c r="B51" s="275">
        <v>799926100</v>
      </c>
      <c r="C51" s="275" t="s">
        <v>392</v>
      </c>
      <c r="D51" t="s">
        <v>393</v>
      </c>
      <c r="E51">
        <v>18340</v>
      </c>
      <c r="F51" s="313">
        <v>612523.23</v>
      </c>
      <c r="G51">
        <v>36.200000000000003</v>
      </c>
      <c r="H51" s="313">
        <v>663908</v>
      </c>
      <c r="I51" s="313">
        <v>612523.23</v>
      </c>
      <c r="J51">
        <v>36.200000000000003</v>
      </c>
      <c r="K51" s="313">
        <v>663908</v>
      </c>
      <c r="L51" t="s">
        <v>301</v>
      </c>
      <c r="M51" s="1">
        <v>45473</v>
      </c>
    </row>
    <row r="52" spans="1:13">
      <c r="A52" t="s">
        <v>295</v>
      </c>
      <c r="B52" s="275">
        <v>803054204</v>
      </c>
      <c r="C52" s="275">
        <v>2775135</v>
      </c>
      <c r="D52" t="s">
        <v>394</v>
      </c>
      <c r="E52">
        <v>9350</v>
      </c>
      <c r="F52" s="313">
        <v>1237439.9099999999</v>
      </c>
      <c r="G52">
        <v>201.71</v>
      </c>
      <c r="H52" s="313">
        <v>1885988.5</v>
      </c>
      <c r="I52" s="313">
        <v>1237439.9099999999</v>
      </c>
      <c r="J52">
        <v>201.71</v>
      </c>
      <c r="K52" s="313">
        <v>1885988.5</v>
      </c>
      <c r="L52" t="s">
        <v>301</v>
      </c>
      <c r="M52" s="1">
        <v>45473</v>
      </c>
    </row>
    <row r="53" spans="1:13">
      <c r="A53" t="s">
        <v>295</v>
      </c>
      <c r="B53" s="275" t="s">
        <v>395</v>
      </c>
      <c r="C53" s="275" t="s">
        <v>396</v>
      </c>
      <c r="D53" t="s">
        <v>397</v>
      </c>
      <c r="E53">
        <v>26570</v>
      </c>
      <c r="F53" s="313">
        <v>1254128.93</v>
      </c>
      <c r="G53">
        <v>66.05</v>
      </c>
      <c r="H53" s="313">
        <v>1754948.5</v>
      </c>
      <c r="I53" s="313">
        <v>1254128.93</v>
      </c>
      <c r="J53">
        <v>66.05</v>
      </c>
      <c r="K53" s="313">
        <v>1754948.5</v>
      </c>
      <c r="L53" t="s">
        <v>301</v>
      </c>
      <c r="M53" s="1">
        <v>45473</v>
      </c>
    </row>
    <row r="54" spans="1:13">
      <c r="A54" t="s">
        <v>295</v>
      </c>
      <c r="B54" s="275" t="s">
        <v>398</v>
      </c>
      <c r="C54" s="275" t="s">
        <v>399</v>
      </c>
      <c r="D54" t="s">
        <v>400</v>
      </c>
      <c r="E54">
        <v>17000</v>
      </c>
      <c r="F54" s="313">
        <v>415827.6</v>
      </c>
      <c r="G54">
        <v>20.93</v>
      </c>
      <c r="H54" s="313">
        <v>355810</v>
      </c>
      <c r="I54" s="313">
        <v>415827.6</v>
      </c>
      <c r="J54">
        <v>20.93</v>
      </c>
      <c r="K54" s="313">
        <v>355810</v>
      </c>
      <c r="L54" t="s">
        <v>301</v>
      </c>
      <c r="M54" s="1">
        <v>45473</v>
      </c>
    </row>
    <row r="55" spans="1:13">
      <c r="A55" t="s">
        <v>295</v>
      </c>
      <c r="B55" s="275" t="s">
        <v>401</v>
      </c>
      <c r="C55" s="275" t="s">
        <v>401</v>
      </c>
      <c r="D55" t="s">
        <v>402</v>
      </c>
      <c r="E55">
        <v>12237</v>
      </c>
      <c r="F55" s="313">
        <v>237984.83</v>
      </c>
      <c r="G55">
        <v>20.09</v>
      </c>
      <c r="H55" s="313">
        <v>245876.95</v>
      </c>
      <c r="I55" s="313">
        <v>2136580.2000000002</v>
      </c>
      <c r="J55">
        <v>212.8</v>
      </c>
      <c r="K55" s="313">
        <v>2604033.6</v>
      </c>
      <c r="L55" t="s">
        <v>403</v>
      </c>
      <c r="M55" s="1">
        <v>45473</v>
      </c>
    </row>
    <row r="56" spans="1:13">
      <c r="A56" t="s">
        <v>295</v>
      </c>
      <c r="B56" s="275" t="s">
        <v>404</v>
      </c>
      <c r="C56" s="275">
        <v>2615565</v>
      </c>
      <c r="D56" t="s">
        <v>405</v>
      </c>
      <c r="E56">
        <v>36300</v>
      </c>
      <c r="F56" s="313">
        <v>1152676.04</v>
      </c>
      <c r="G56">
        <v>24.78</v>
      </c>
      <c r="H56" s="313">
        <v>899514</v>
      </c>
      <c r="I56" s="313">
        <v>1152676.04</v>
      </c>
      <c r="J56">
        <v>24.78</v>
      </c>
      <c r="K56" s="313">
        <v>899514</v>
      </c>
      <c r="L56" t="s">
        <v>301</v>
      </c>
      <c r="M56" s="1">
        <v>45473</v>
      </c>
    </row>
    <row r="57" spans="1:13">
      <c r="A57" t="s">
        <v>295</v>
      </c>
      <c r="B57" s="275" t="s">
        <v>406</v>
      </c>
      <c r="C57" s="275" t="s">
        <v>406</v>
      </c>
      <c r="D57" t="s">
        <v>407</v>
      </c>
      <c r="E57">
        <v>27723</v>
      </c>
      <c r="F57" s="313">
        <v>552070.17000000004</v>
      </c>
      <c r="G57">
        <v>21.55</v>
      </c>
      <c r="H57" s="313">
        <v>597569.09</v>
      </c>
      <c r="I57" s="313">
        <v>428726.2</v>
      </c>
      <c r="J57">
        <v>17.05</v>
      </c>
      <c r="K57" s="313">
        <v>472677.15</v>
      </c>
      <c r="L57" t="s">
        <v>318</v>
      </c>
      <c r="M57" s="1">
        <v>45473</v>
      </c>
    </row>
    <row r="58" spans="1:13">
      <c r="A58" t="s">
        <v>295</v>
      </c>
      <c r="B58" s="275">
        <v>833635105</v>
      </c>
      <c r="C58" s="275">
        <v>2771122</v>
      </c>
      <c r="D58" t="s">
        <v>408</v>
      </c>
      <c r="E58">
        <v>4300</v>
      </c>
      <c r="F58" s="313">
        <v>341986.97</v>
      </c>
      <c r="G58">
        <v>40.75</v>
      </c>
      <c r="H58" s="313">
        <v>175225</v>
      </c>
      <c r="I58" s="313">
        <v>341986.97</v>
      </c>
      <c r="J58">
        <v>40.75</v>
      </c>
      <c r="K58" s="313">
        <v>175225</v>
      </c>
      <c r="L58" t="s">
        <v>301</v>
      </c>
      <c r="M58" s="1">
        <v>45473</v>
      </c>
    </row>
    <row r="59" spans="1:13">
      <c r="A59" t="s">
        <v>295</v>
      </c>
      <c r="B59" s="275">
        <v>835699307</v>
      </c>
      <c r="C59" s="275">
        <v>2821481</v>
      </c>
      <c r="D59" t="s">
        <v>409</v>
      </c>
      <c r="E59">
        <v>17400</v>
      </c>
      <c r="F59" s="313">
        <v>1162277.5</v>
      </c>
      <c r="G59">
        <v>84.95</v>
      </c>
      <c r="H59" s="313">
        <v>1478130</v>
      </c>
      <c r="I59" s="313">
        <v>1162277.5</v>
      </c>
      <c r="J59">
        <v>84.95</v>
      </c>
      <c r="K59" s="313">
        <v>1478130</v>
      </c>
      <c r="L59" t="s">
        <v>301</v>
      </c>
      <c r="M59" s="1">
        <v>45473</v>
      </c>
    </row>
    <row r="60" spans="1:13">
      <c r="A60" t="s">
        <v>295</v>
      </c>
      <c r="B60" s="275">
        <v>861012102</v>
      </c>
      <c r="C60" s="275">
        <v>2430025</v>
      </c>
      <c r="D60" t="s">
        <v>410</v>
      </c>
      <c r="E60">
        <v>32400</v>
      </c>
      <c r="F60" s="313">
        <v>1463460.69</v>
      </c>
      <c r="G60">
        <v>39.28</v>
      </c>
      <c r="H60" s="313">
        <v>1272672</v>
      </c>
      <c r="I60" s="313">
        <v>1463460.69</v>
      </c>
      <c r="J60">
        <v>39.28</v>
      </c>
      <c r="K60" s="313">
        <v>1272672</v>
      </c>
      <c r="L60" t="s">
        <v>301</v>
      </c>
      <c r="M60" s="1">
        <v>45473</v>
      </c>
    </row>
    <row r="61" spans="1:13">
      <c r="A61" t="s">
        <v>295</v>
      </c>
      <c r="B61" s="275">
        <v>6356406</v>
      </c>
      <c r="C61" s="275">
        <v>6356406</v>
      </c>
      <c r="D61" t="s">
        <v>411</v>
      </c>
      <c r="E61">
        <v>20871</v>
      </c>
      <c r="F61" s="313">
        <v>450556.66</v>
      </c>
      <c r="G61">
        <v>21.2</v>
      </c>
      <c r="H61" s="313">
        <v>442517.63</v>
      </c>
      <c r="I61" s="313">
        <v>53997720</v>
      </c>
      <c r="J61">
        <v>3410</v>
      </c>
      <c r="K61" s="313">
        <v>71170110</v>
      </c>
      <c r="L61" t="s">
        <v>357</v>
      </c>
      <c r="M61" s="1">
        <v>45473</v>
      </c>
    </row>
    <row r="62" spans="1:13">
      <c r="A62" t="s">
        <v>295</v>
      </c>
      <c r="B62" s="275" t="s">
        <v>412</v>
      </c>
      <c r="C62" s="275" t="s">
        <v>412</v>
      </c>
      <c r="D62" t="s">
        <v>413</v>
      </c>
      <c r="E62">
        <v>8509</v>
      </c>
      <c r="F62" s="313">
        <v>683825.18</v>
      </c>
      <c r="G62">
        <v>122.46</v>
      </c>
      <c r="H62" s="313">
        <v>1041974.18</v>
      </c>
      <c r="I62" s="313">
        <v>611503.18999999994</v>
      </c>
      <c r="J62">
        <v>114.3</v>
      </c>
      <c r="K62" s="313">
        <v>972578.7</v>
      </c>
      <c r="L62" t="s">
        <v>297</v>
      </c>
      <c r="M62" s="1">
        <v>45473</v>
      </c>
    </row>
    <row r="63" spans="1:13">
      <c r="A63" t="s">
        <v>295</v>
      </c>
      <c r="B63" s="275">
        <v>874039100</v>
      </c>
      <c r="C63" s="275">
        <v>2113382</v>
      </c>
      <c r="D63" t="s">
        <v>414</v>
      </c>
      <c r="E63">
        <v>23700</v>
      </c>
      <c r="F63" s="313">
        <v>2475434.13</v>
      </c>
      <c r="G63">
        <v>173.81</v>
      </c>
      <c r="H63" s="313">
        <v>4119297</v>
      </c>
      <c r="I63" s="313">
        <v>2475434.13</v>
      </c>
      <c r="J63">
        <v>173.81</v>
      </c>
      <c r="K63" s="313">
        <v>4119297</v>
      </c>
      <c r="L63" t="s">
        <v>301</v>
      </c>
      <c r="M63" s="1">
        <v>45473</v>
      </c>
    </row>
    <row r="64" spans="1:13">
      <c r="A64" t="s">
        <v>295</v>
      </c>
      <c r="B64" s="275">
        <v>6869302</v>
      </c>
      <c r="C64" s="275">
        <v>6869302</v>
      </c>
      <c r="D64" t="s">
        <v>415</v>
      </c>
      <c r="E64">
        <v>9000</v>
      </c>
      <c r="F64" s="313">
        <v>297065.8</v>
      </c>
      <c r="G64">
        <v>61.34</v>
      </c>
      <c r="H64" s="313">
        <v>552042.53</v>
      </c>
      <c r="I64" s="313">
        <v>33615966.490000002</v>
      </c>
      <c r="J64">
        <v>9865</v>
      </c>
      <c r="K64" s="313">
        <v>88785000</v>
      </c>
      <c r="L64" t="s">
        <v>357</v>
      </c>
      <c r="M64" s="1">
        <v>45473</v>
      </c>
    </row>
    <row r="65" spans="1:13">
      <c r="A65" t="s">
        <v>295</v>
      </c>
      <c r="B65" s="275">
        <v>5999330</v>
      </c>
      <c r="C65" s="275">
        <v>5999330</v>
      </c>
      <c r="D65" t="s">
        <v>416</v>
      </c>
      <c r="E65">
        <v>3800</v>
      </c>
      <c r="F65" s="313">
        <v>672025.92</v>
      </c>
      <c r="G65">
        <v>105.36</v>
      </c>
      <c r="H65" s="313">
        <v>400355.69</v>
      </c>
      <c r="I65" s="313">
        <v>585399.44999999995</v>
      </c>
      <c r="J65">
        <v>98.34</v>
      </c>
      <c r="K65" s="313">
        <v>373692</v>
      </c>
      <c r="L65" t="s">
        <v>297</v>
      </c>
      <c r="M65" s="1">
        <v>45473</v>
      </c>
    </row>
    <row r="66" spans="1:13">
      <c r="A66" t="s">
        <v>295</v>
      </c>
      <c r="B66" s="277" t="s">
        <v>417</v>
      </c>
      <c r="C66" s="277" t="s">
        <v>418</v>
      </c>
      <c r="D66" t="s">
        <v>419</v>
      </c>
      <c r="E66">
        <v>31200</v>
      </c>
      <c r="F66" s="313">
        <v>1470394.8</v>
      </c>
      <c r="G66">
        <v>47.36</v>
      </c>
      <c r="H66" s="313">
        <v>1477632</v>
      </c>
      <c r="I66" s="313">
        <v>1470394.8</v>
      </c>
      <c r="J66">
        <v>47.36</v>
      </c>
      <c r="K66" s="313">
        <v>1477632</v>
      </c>
      <c r="L66" t="s">
        <v>301</v>
      </c>
      <c r="M66" s="1">
        <v>45473</v>
      </c>
    </row>
    <row r="67" spans="1:13">
      <c r="A67" t="s">
        <v>295</v>
      </c>
      <c r="B67" s="275" t="s">
        <v>420</v>
      </c>
      <c r="C67" s="275" t="s">
        <v>421</v>
      </c>
      <c r="D67" t="s">
        <v>422</v>
      </c>
      <c r="E67">
        <v>74300</v>
      </c>
      <c r="F67" s="313">
        <v>1493053.29</v>
      </c>
      <c r="G67">
        <v>29.54</v>
      </c>
      <c r="H67" s="313">
        <v>2194822</v>
      </c>
      <c r="I67" s="313">
        <v>1493053.29</v>
      </c>
      <c r="J67">
        <v>29.54</v>
      </c>
      <c r="K67" s="313">
        <v>2194822</v>
      </c>
      <c r="L67" t="s">
        <v>301</v>
      </c>
      <c r="M67" s="1">
        <v>45473</v>
      </c>
    </row>
    <row r="68" spans="1:13">
      <c r="A68" t="s">
        <v>295</v>
      </c>
      <c r="B68" s="275">
        <v>4031879</v>
      </c>
      <c r="C68" s="275">
        <v>4031879</v>
      </c>
      <c r="D68" t="s">
        <v>423</v>
      </c>
      <c r="E68">
        <v>27304</v>
      </c>
      <c r="F68" s="313">
        <v>552308.05000000005</v>
      </c>
      <c r="G68">
        <v>29.91</v>
      </c>
      <c r="H68" s="313">
        <v>816721.32</v>
      </c>
      <c r="I68" s="313">
        <v>493779.59</v>
      </c>
      <c r="J68">
        <v>27.92</v>
      </c>
      <c r="K68" s="313">
        <v>762327.68</v>
      </c>
      <c r="L68" t="s">
        <v>297</v>
      </c>
      <c r="M68" s="1">
        <v>45473</v>
      </c>
    </row>
    <row r="69" spans="1:13">
      <c r="A69" t="s">
        <v>295</v>
      </c>
      <c r="B69" s="312">
        <v>6986041</v>
      </c>
      <c r="C69" s="275">
        <v>6986041</v>
      </c>
      <c r="D69" t="s">
        <v>424</v>
      </c>
      <c r="E69">
        <v>8300</v>
      </c>
      <c r="F69" s="313">
        <v>221817.63</v>
      </c>
      <c r="G69">
        <v>35.92</v>
      </c>
      <c r="H69" s="313">
        <v>298135.3</v>
      </c>
      <c r="I69" s="313">
        <v>25065392</v>
      </c>
      <c r="J69">
        <v>5777</v>
      </c>
      <c r="K69" s="313">
        <v>47949100</v>
      </c>
      <c r="L69" t="s">
        <v>357</v>
      </c>
      <c r="M69" s="1">
        <v>45473</v>
      </c>
    </row>
    <row r="70" spans="1:13">
      <c r="A70" t="s">
        <v>295</v>
      </c>
      <c r="B70" s="275" t="s">
        <v>425</v>
      </c>
      <c r="C70" s="275" t="s">
        <v>426</v>
      </c>
      <c r="D70" t="s">
        <v>427</v>
      </c>
      <c r="E70">
        <v>13600</v>
      </c>
      <c r="F70" s="313">
        <v>727888.91</v>
      </c>
      <c r="G70">
        <v>30.84</v>
      </c>
      <c r="H70" s="313">
        <v>419424</v>
      </c>
      <c r="I70" s="313">
        <v>727888.91</v>
      </c>
      <c r="J70">
        <v>30.84</v>
      </c>
      <c r="K70" s="313">
        <v>419424</v>
      </c>
      <c r="L70" t="s">
        <v>301</v>
      </c>
      <c r="M70" s="1">
        <v>45473</v>
      </c>
    </row>
    <row r="71" spans="1:13">
      <c r="A71" t="s">
        <v>295</v>
      </c>
      <c r="B71" s="275" t="s">
        <v>428</v>
      </c>
      <c r="C71" s="275" t="s">
        <v>428</v>
      </c>
      <c r="D71" t="s">
        <v>429</v>
      </c>
      <c r="F71" s="313">
        <v>1732818.24</v>
      </c>
      <c r="H71" s="313">
        <v>1732818.24</v>
      </c>
      <c r="I71" s="313">
        <v>1732818.24</v>
      </c>
      <c r="K71" s="313">
        <v>1732818.24</v>
      </c>
      <c r="L71" t="s">
        <v>301</v>
      </c>
      <c r="M71" s="1">
        <v>45473</v>
      </c>
    </row>
    <row r="72" spans="1:13">
      <c r="A72" t="s">
        <v>295</v>
      </c>
      <c r="B72" s="275" t="s">
        <v>428</v>
      </c>
      <c r="C72" s="275" t="s">
        <v>428</v>
      </c>
      <c r="D72" t="s">
        <v>430</v>
      </c>
      <c r="E72">
        <v>-61.63</v>
      </c>
      <c r="F72" s="313">
        <v>-41.98</v>
      </c>
      <c r="G72">
        <v>0.67</v>
      </c>
      <c r="H72" s="313">
        <v>-41.09</v>
      </c>
      <c r="I72" s="313">
        <v>-61.63</v>
      </c>
      <c r="J72">
        <v>1</v>
      </c>
      <c r="K72" s="313">
        <v>-61.63</v>
      </c>
      <c r="L72" t="s">
        <v>367</v>
      </c>
      <c r="M72" s="1">
        <v>45473</v>
      </c>
    </row>
    <row r="73" spans="1:13">
      <c r="A73" t="s">
        <v>295</v>
      </c>
      <c r="B73" s="275" t="s">
        <v>428</v>
      </c>
      <c r="C73" s="275" t="s">
        <v>428</v>
      </c>
      <c r="D73" t="s">
        <v>431</v>
      </c>
      <c r="E73">
        <v>33.47</v>
      </c>
      <c r="F73" s="313">
        <v>37</v>
      </c>
      <c r="G73">
        <v>1.1100000000000001</v>
      </c>
      <c r="H73" s="313">
        <v>37.24</v>
      </c>
      <c r="I73" s="313">
        <v>33.47</v>
      </c>
      <c r="J73">
        <v>1</v>
      </c>
      <c r="K73" s="313">
        <v>33.47</v>
      </c>
      <c r="L73" t="s">
        <v>320</v>
      </c>
      <c r="M73" s="1">
        <v>45473</v>
      </c>
    </row>
    <row r="74" spans="1:13">
      <c r="A74" t="s">
        <v>295</v>
      </c>
      <c r="B74" s="275" t="s">
        <v>428</v>
      </c>
      <c r="C74" s="275" t="s">
        <v>428</v>
      </c>
      <c r="D74" t="s">
        <v>432</v>
      </c>
      <c r="E74">
        <v>13191.34</v>
      </c>
      <c r="F74" s="313">
        <v>14240.95</v>
      </c>
      <c r="G74">
        <v>1.07</v>
      </c>
      <c r="H74" s="313">
        <v>14132.57</v>
      </c>
      <c r="I74" s="313">
        <v>13191.34</v>
      </c>
      <c r="J74">
        <v>1</v>
      </c>
      <c r="K74" s="313">
        <v>13191.34</v>
      </c>
      <c r="L74" t="s">
        <v>297</v>
      </c>
      <c r="M74" s="1">
        <v>45473</v>
      </c>
    </row>
    <row r="75" spans="1:13">
      <c r="A75" t="s">
        <v>295</v>
      </c>
      <c r="B75" s="275" t="s">
        <v>428</v>
      </c>
      <c r="C75" s="275" t="s">
        <v>428</v>
      </c>
      <c r="D75" t="s">
        <v>433</v>
      </c>
      <c r="E75">
        <v>10.48</v>
      </c>
      <c r="F75" s="313">
        <v>13.41</v>
      </c>
      <c r="G75">
        <v>1.26</v>
      </c>
      <c r="H75" s="313">
        <v>13.25</v>
      </c>
      <c r="I75" s="313">
        <v>10.48</v>
      </c>
      <c r="J75">
        <v>1</v>
      </c>
      <c r="K75" s="313">
        <v>10.48</v>
      </c>
      <c r="L75" t="s">
        <v>318</v>
      </c>
      <c r="M75" s="1">
        <v>45473</v>
      </c>
    </row>
    <row r="76" spans="1:13">
      <c r="A76" t="s">
        <v>295</v>
      </c>
      <c r="B76" s="275" t="s">
        <v>428</v>
      </c>
      <c r="C76" s="275" t="s">
        <v>428</v>
      </c>
      <c r="D76" t="s">
        <v>434</v>
      </c>
      <c r="E76">
        <v>4862520</v>
      </c>
      <c r="F76" s="313">
        <v>30729.89</v>
      </c>
      <c r="G76">
        <v>0.01</v>
      </c>
      <c r="H76" s="313">
        <v>30233.91</v>
      </c>
      <c r="I76" s="313">
        <v>4862520</v>
      </c>
      <c r="J76">
        <v>1</v>
      </c>
      <c r="K76" s="313">
        <v>4862520</v>
      </c>
      <c r="L76" t="s">
        <v>357</v>
      </c>
      <c r="M76" s="1">
        <v>45473</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sortState xmlns:xlrd2="http://schemas.microsoft.com/office/spreadsheetml/2017/richdata2" ref="A72:M76">
    <sortCondition ref="L72:L7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45473</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1777193.6700000002</v>
      </c>
      <c r="D14" s="182">
        <f>Cash!D19</f>
        <v>1777194.1199999999</v>
      </c>
      <c r="E14" s="183">
        <f>C14-D14</f>
        <v>-0.44999999972060323</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1779581</v>
      </c>
      <c r="D17" s="186">
        <f>Share_Cost_Mkt!E81</f>
        <v>1779581</v>
      </c>
      <c r="E17" s="183">
        <f>C17-D17</f>
        <v>0</v>
      </c>
      <c r="F17" s="29"/>
      <c r="G17" s="30" t="s">
        <v>51</v>
      </c>
      <c r="H17" s="31"/>
    </row>
    <row r="18" spans="1:8" ht="15.75">
      <c r="A18" s="37"/>
      <c r="B18" s="28" t="s">
        <v>39</v>
      </c>
      <c r="C18" s="183">
        <f>Share_Cost_Mkt!H81</f>
        <v>50818064.789999984</v>
      </c>
      <c r="D18" s="183">
        <f>Share_Cost_Mkt!I81</f>
        <v>51255085.219999976</v>
      </c>
      <c r="E18" s="183">
        <f>C18-D18</f>
        <v>-437020.42999999225</v>
      </c>
      <c r="F18" s="29"/>
      <c r="G18" s="30" t="s">
        <v>51</v>
      </c>
      <c r="H18" s="31"/>
    </row>
    <row r="19" spans="1:8" ht="79.900000000000006" customHeight="1">
      <c r="A19" s="37"/>
      <c r="B19" s="28" t="s">
        <v>40</v>
      </c>
      <c r="C19" s="183">
        <f>Share_Cost_Mkt!P81</f>
        <v>65048496.270000011</v>
      </c>
      <c r="D19" s="183">
        <f>Share_Cost_Mkt!Q81</f>
        <v>65047292.680000015</v>
      </c>
      <c r="E19" s="183">
        <f>C19-D19</f>
        <v>1203.5899999961257</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42191.47</v>
      </c>
      <c r="D22" s="183">
        <f>SUM(Open_Trades!E45)</f>
        <v>0</v>
      </c>
      <c r="E22" s="183">
        <f t="shared" ref="E22:E28" si="0">C22-D22</f>
        <v>42191.47</v>
      </c>
      <c r="F22" s="29"/>
      <c r="G22" s="30" t="s">
        <v>43</v>
      </c>
      <c r="H22" s="31"/>
    </row>
    <row r="23" spans="1:8" ht="15.75">
      <c r="A23" s="37"/>
      <c r="B23" s="37" t="s">
        <v>229</v>
      </c>
      <c r="C23" s="183">
        <f>SUM(INT_BNI_SSC)</f>
        <v>7586.87</v>
      </c>
      <c r="D23" s="183">
        <f>SUM(INT_BNI_IM)</f>
        <v>0</v>
      </c>
      <c r="E23" s="183">
        <f t="shared" si="0"/>
        <v>7586.87</v>
      </c>
      <c r="F23" s="29"/>
      <c r="G23" s="30" t="s">
        <v>3</v>
      </c>
      <c r="H23" s="31"/>
    </row>
    <row r="24" spans="1:8" ht="27.75" customHeight="1">
      <c r="A24" s="37"/>
      <c r="B24" s="37" t="s">
        <v>228</v>
      </c>
      <c r="C24" s="183">
        <f>SUM(Dividends!I104)</f>
        <v>86209.61</v>
      </c>
      <c r="D24" s="183">
        <f>SUM(Dividends!J104)</f>
        <v>0</v>
      </c>
      <c r="E24" s="183">
        <f t="shared" si="0"/>
        <v>86209.61</v>
      </c>
      <c r="F24" s="29"/>
      <c r="G24" s="30" t="s">
        <v>1</v>
      </c>
      <c r="H24" s="31"/>
    </row>
    <row r="25" spans="1:8" ht="15.75">
      <c r="A25" s="37"/>
      <c r="B25" s="37" t="s">
        <v>243</v>
      </c>
      <c r="C25" s="183">
        <f>Tax_Reclaims!J103</f>
        <v>161867.09000000003</v>
      </c>
      <c r="D25" s="183">
        <f>SUM(Tax_Reclaims!M103)</f>
        <v>0</v>
      </c>
      <c r="E25" s="183">
        <f t="shared" si="0"/>
        <v>161867.09000000003</v>
      </c>
      <c r="F25" s="29"/>
      <c r="G25" s="30" t="s">
        <v>2</v>
      </c>
      <c r="H25" s="31"/>
    </row>
    <row r="26" spans="1:8" ht="23.25" customHeight="1">
      <c r="A26" s="37"/>
      <c r="B26" s="28" t="s">
        <v>49</v>
      </c>
      <c r="C26" s="183">
        <f>SUM('Pending_FX '!B11,'Pending_FX '!B22)</f>
        <v>44282.85</v>
      </c>
      <c r="D26" s="183">
        <f>SUM('Pending_FX '!C11,'Pending_FX '!C22)</f>
        <v>0</v>
      </c>
      <c r="E26" s="183">
        <f t="shared" si="0"/>
        <v>44282.85</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44282.85</v>
      </c>
      <c r="D32" s="183">
        <f>SUM('Pending_FX '!C11,'Pending_FX '!C22)</f>
        <v>0</v>
      </c>
      <c r="E32" s="183">
        <f t="shared" ref="E32:E41" si="1">C32-D32</f>
        <v>44282.85</v>
      </c>
      <c r="F32" s="29"/>
      <c r="G32" s="30" t="s">
        <v>45</v>
      </c>
      <c r="H32" s="31"/>
    </row>
    <row r="33" spans="1:8" ht="15.75">
      <c r="A33" s="253"/>
      <c r="B33" s="37" t="s">
        <v>225</v>
      </c>
      <c r="C33" s="187">
        <v>92376.73</v>
      </c>
      <c r="D33" s="187"/>
      <c r="E33" s="183">
        <f>C33-D33</f>
        <v>92376.73</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-1345.3499999999997</v>
      </c>
      <c r="D37" s="187">
        <f>SUM(Dividends!R104,Tax_Reclaims!O103)</f>
        <v>0</v>
      </c>
      <c r="E37" s="183">
        <f t="shared" si="1"/>
        <v>-1345.3499999999997</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-33.79</v>
      </c>
      <c r="D41" s="183">
        <f>'Pending_FX '!E25</f>
        <v>0</v>
      </c>
      <c r="E41" s="183">
        <f t="shared" si="1"/>
        <v>-33.79</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67029789.109999999</v>
      </c>
      <c r="D43" s="183">
        <f>SUM(D14+D19+D22+D23+D24+D25+D26+D27+D28)-SUM(D31:D35)+SUM(D37:D41)</f>
        <v>66824486.800000012</v>
      </c>
      <c r="E43" s="186">
        <f>C43-D43</f>
        <v>205302.30999998748</v>
      </c>
      <c r="F43" s="258">
        <f>(E43/$D43)*10000</f>
        <v>30.722616787831051</v>
      </c>
      <c r="G43" s="30" t="s">
        <v>248</v>
      </c>
      <c r="H43" s="38"/>
    </row>
    <row r="44" spans="1:8" ht="20.25" customHeight="1">
      <c r="A44" s="37"/>
      <c r="B44" s="259" t="s">
        <v>50</v>
      </c>
      <c r="C44" s="37"/>
      <c r="D44" s="37"/>
      <c r="E44" s="257">
        <f>IF(ISERROR(E43/C43),0,E43/C43)</f>
        <v>3.0628517965806783E-3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161867.09000000003</v>
      </c>
      <c r="E48" s="183"/>
      <c r="F48" s="307"/>
      <c r="G48" s="30"/>
      <c r="H48" s="38"/>
    </row>
    <row r="49" spans="1:8" ht="20.25" customHeight="1">
      <c r="B49" s="308" t="s">
        <v>292</v>
      </c>
      <c r="C49" s="37"/>
      <c r="D49" s="186">
        <f>C23+C24+C27+C28</f>
        <v>93796.479999999996</v>
      </c>
      <c r="E49" s="183"/>
      <c r="F49" s="307"/>
      <c r="G49" s="30"/>
      <c r="H49" s="38"/>
    </row>
    <row r="50" spans="1:8" ht="20.25" customHeight="1">
      <c r="B50" s="308" t="s">
        <v>282</v>
      </c>
      <c r="C50" s="37"/>
      <c r="D50" s="186">
        <f>C33</f>
        <v>92376.73</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67029789.109999999</v>
      </c>
      <c r="D53" s="186">
        <f>D43+D48+D49-D50-D51-D52</f>
        <v>66987773.640000015</v>
      </c>
      <c r="E53" s="183">
        <f>C53-D53</f>
        <v>42015.469999983907</v>
      </c>
      <c r="F53" s="310">
        <f>(E53/$D53)*10000</f>
        <v>6.272110225035969</v>
      </c>
      <c r="G53" s="30" t="s">
        <v>286</v>
      </c>
      <c r="H53" s="38"/>
    </row>
    <row r="54" spans="1:8">
      <c r="A54" s="42"/>
      <c r="B54" s="305" t="s">
        <v>287</v>
      </c>
      <c r="C54" s="37"/>
      <c r="D54" s="37"/>
      <c r="E54" s="257">
        <f>IF(ISERROR(E53/C53),0,E53/C53)</f>
        <v>6.2681787542302931E-4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67029789.109999999</v>
      </c>
      <c r="D57" s="270">
        <v>67029789.109999999</v>
      </c>
      <c r="E57" s="183">
        <f t="shared" ref="E57" si="2">C57-D57</f>
        <v>0</v>
      </c>
      <c r="F57" s="258">
        <f>(E57/$D57)*10000</f>
        <v>0</v>
      </c>
      <c r="G57" s="30" t="s">
        <v>237</v>
      </c>
      <c r="H57" s="38"/>
    </row>
    <row r="58" spans="1:8">
      <c r="A58" s="42"/>
      <c r="C58" s="256"/>
    </row>
    <row r="59" spans="1:8" ht="16.5" thickBot="1">
      <c r="B59" s="35" t="s">
        <v>242</v>
      </c>
      <c r="C59" s="260">
        <f>C57-C43</f>
        <v>0</v>
      </c>
      <c r="D59" s="260">
        <f>D57-D43</f>
        <v>205302.30999998748</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239.00035700000001</v>
      </c>
      <c r="M3" s="203">
        <f>VLOOKUP(A3,Sheet1!$C$2:$G$84,5,FALSE)</f>
        <v>238.91</v>
      </c>
      <c r="N3" s="204">
        <f t="shared" ref="N3:N67" si="2">L3-M3</f>
        <v>9.0357000000011567E-2</v>
      </c>
      <c r="O3" s="218">
        <f t="shared" ref="O3:O67" si="3">ROUND(N3/L3,10)</f>
        <v>3.7806219999999999E-4</v>
      </c>
      <c r="P3">
        <v>519825.78</v>
      </c>
      <c r="Q3" s="203">
        <f>VLOOKUP(A3,Sheet1!$C$2:$H$84,6,FALSE)</f>
        <v>519632.53</v>
      </c>
      <c r="R3" s="204">
        <f>P3-Q3</f>
        <v>193.25</v>
      </c>
      <c r="S3" s="218">
        <f>ROUND(R3/P3,10)</f>
        <v>3.717592E-4</v>
      </c>
      <c r="T3" s="2"/>
      <c r="U3" s="280">
        <v>4031976</v>
      </c>
    </row>
    <row r="4" spans="1:21" ht="15">
      <c r="A4" s="250" t="str">
        <f>VLOOKUP(U4,Sheet1!$C$2:$C$84,1,FALSE)</f>
        <v>B1HHKD3</v>
      </c>
      <c r="B4" s="275" t="s">
        <v>298</v>
      </c>
      <c r="C4" s="275" t="s">
        <v>448</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93.2</v>
      </c>
      <c r="M4" s="203">
        <f>VLOOKUP(A4,Sheet1!$C$2:$G$84,5,FALSE)</f>
        <v>93.2</v>
      </c>
      <c r="N4" s="204">
        <f t="shared" si="2"/>
        <v>0</v>
      </c>
      <c r="O4" s="218">
        <f t="shared" si="3"/>
        <v>0</v>
      </c>
      <c r="P4">
        <v>1768097.2</v>
      </c>
      <c r="Q4" s="203">
        <f>VLOOKUP(A4,Sheet1!$C$2:$H$84,6,FALSE)</f>
        <v>1768097.2</v>
      </c>
      <c r="R4" s="204">
        <f t="shared" ref="R4:R62" si="6">P4-Q4</f>
        <v>0</v>
      </c>
      <c r="S4" s="218">
        <f t="shared" ref="S4:S67" si="7">ROUND(R4/P4,10)</f>
        <v>0</v>
      </c>
      <c r="T4" s="2"/>
      <c r="U4" s="280" t="s">
        <v>299</v>
      </c>
    </row>
    <row r="5" spans="1:21" ht="15">
      <c r="A5" s="250" t="str">
        <f>VLOOKUP(U5,Sheet1!$C$2:$C$84,1,FALSE)</f>
        <v>B6331J3</v>
      </c>
      <c r="B5" s="275" t="s">
        <v>435</v>
      </c>
      <c r="C5" s="275" t="s">
        <v>449</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27.03</v>
      </c>
      <c r="M5" s="203">
        <f>VLOOKUP(A5,Sheet1!$C$2:$G$84,5,FALSE)</f>
        <v>27.03</v>
      </c>
      <c r="N5" s="204">
        <f t="shared" si="2"/>
        <v>0</v>
      </c>
      <c r="O5" s="218">
        <f t="shared" si="3"/>
        <v>0</v>
      </c>
      <c r="P5">
        <v>851445</v>
      </c>
      <c r="Q5" s="203">
        <f>VLOOKUP(A5,Sheet1!$C$2:$H$84,6,FALSE)</f>
        <v>851445</v>
      </c>
      <c r="R5" s="204">
        <f t="shared" si="6"/>
        <v>0</v>
      </c>
      <c r="S5" s="218">
        <f t="shared" si="7"/>
        <v>0</v>
      </c>
      <c r="T5" s="2"/>
      <c r="U5" s="280" t="s">
        <v>302</v>
      </c>
    </row>
    <row r="6" spans="1:21" ht="15">
      <c r="A6" s="250" t="str">
        <f>VLOOKUP(U6,Sheet1!$C$2:$C$84,1,FALSE)</f>
        <v>BP41ZD1</v>
      </c>
      <c r="B6" s="275" t="s">
        <v>304</v>
      </c>
      <c r="C6" s="275" t="s">
        <v>450</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72</v>
      </c>
      <c r="M6" s="203">
        <f>VLOOKUP(A6,Sheet1!$C$2:$G$84,5,FALSE)</f>
        <v>72</v>
      </c>
      <c r="N6" s="204">
        <f t="shared" si="2"/>
        <v>0</v>
      </c>
      <c r="O6" s="218">
        <f t="shared" si="3"/>
        <v>0</v>
      </c>
      <c r="P6">
        <v>597528</v>
      </c>
      <c r="Q6" s="203">
        <f>VLOOKUP(A6,Sheet1!$C$2:$H$84,6,FALSE)</f>
        <v>597528</v>
      </c>
      <c r="R6" s="204">
        <f t="shared" si="6"/>
        <v>0</v>
      </c>
      <c r="S6" s="218">
        <f t="shared" si="7"/>
        <v>0</v>
      </c>
      <c r="T6" s="2"/>
      <c r="U6" s="280" t="s">
        <v>305</v>
      </c>
    </row>
    <row r="7" spans="1:21" ht="15">
      <c r="A7" s="250" t="str">
        <f>VLOOKUP(U7,Sheet1!$C$2:$C$84,1,FALSE)</f>
        <v>BNHN4P5</v>
      </c>
      <c r="B7" s="275" t="s">
        <v>307</v>
      </c>
      <c r="C7" s="275" t="s">
        <v>451</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17</v>
      </c>
      <c r="M7" s="203">
        <f>VLOOKUP(A7,Sheet1!$C$2:$G$84,5,FALSE)</f>
        <v>17</v>
      </c>
      <c r="N7" s="204">
        <f t="shared" si="2"/>
        <v>0</v>
      </c>
      <c r="O7" s="218">
        <f t="shared" si="3"/>
        <v>0</v>
      </c>
      <c r="P7">
        <v>956097</v>
      </c>
      <c r="Q7" s="203">
        <f>VLOOKUP(A7,Sheet1!$C$2:$H$84,6,FALSE)</f>
        <v>956097</v>
      </c>
      <c r="R7" s="204">
        <f t="shared" si="6"/>
        <v>0</v>
      </c>
      <c r="S7" s="218">
        <f t="shared" si="7"/>
        <v>0</v>
      </c>
      <c r="T7" s="2"/>
      <c r="U7" s="280" t="s">
        <v>308</v>
      </c>
    </row>
    <row r="8" spans="1:21" ht="15">
      <c r="A8" s="250" t="str">
        <f>VLOOKUP(U8,Sheet1!$C$2:$C$84,1,FALSE)</f>
        <v>BRXH266</v>
      </c>
      <c r="B8" s="275" t="s">
        <v>310</v>
      </c>
      <c r="C8" s="275" t="s">
        <v>452</v>
      </c>
      <c r="D8">
        <v>19400</v>
      </c>
      <c r="E8" s="203">
        <f>VLOOKUP(A8,Sheet1!$C$2:$E$84,3,FALSE)</f>
        <v>19400</v>
      </c>
      <c r="F8" s="204">
        <f t="shared" si="0"/>
        <v>0</v>
      </c>
      <c r="G8" s="218">
        <f t="shared" si="4"/>
        <v>0</v>
      </c>
      <c r="H8">
        <v>454359.64</v>
      </c>
      <c r="I8" s="206">
        <f>VLOOKUP(A8,Sheet1!$C$2:$F$84,4,FALSE)</f>
        <v>454359.64</v>
      </c>
      <c r="J8" s="204">
        <f t="shared" si="1"/>
        <v>0</v>
      </c>
      <c r="K8" s="218">
        <f t="shared" si="5"/>
        <v>0</v>
      </c>
      <c r="L8" s="285">
        <v>25.13</v>
      </c>
      <c r="M8" s="203">
        <f>VLOOKUP(A8,Sheet1!$C$2:$G$84,5,FALSE)</f>
        <v>25.13</v>
      </c>
      <c r="N8" s="204">
        <f t="shared" si="2"/>
        <v>0</v>
      </c>
      <c r="O8" s="218">
        <f t="shared" si="3"/>
        <v>0</v>
      </c>
      <c r="P8">
        <v>487522</v>
      </c>
      <c r="Q8" s="203">
        <f>VLOOKUP(A8,Sheet1!$C$2:$H$84,6,FALSE)</f>
        <v>487522</v>
      </c>
      <c r="R8" s="204">
        <f t="shared" si="6"/>
        <v>0</v>
      </c>
      <c r="S8" s="218">
        <f t="shared" si="7"/>
        <v>0</v>
      </c>
      <c r="T8" s="2"/>
      <c r="U8" s="280" t="s">
        <v>311</v>
      </c>
    </row>
    <row r="9" spans="1:21" ht="15">
      <c r="A9" s="250" t="str">
        <f>VLOOKUP(U9,Sheet1!$C$2:$C$84,1,FALSE)</f>
        <v>B908F01</v>
      </c>
      <c r="B9" s="275" t="s">
        <v>313</v>
      </c>
      <c r="C9" s="275" t="s">
        <v>453</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1022.73</v>
      </c>
      <c r="M9" s="203">
        <f>VLOOKUP(A9,Sheet1!$C$2:$G$84,5,FALSE)</f>
        <v>1022.73</v>
      </c>
      <c r="N9" s="204">
        <f t="shared" si="2"/>
        <v>0</v>
      </c>
      <c r="O9" s="218">
        <f t="shared" si="3"/>
        <v>0</v>
      </c>
      <c r="P9">
        <v>3129553.8</v>
      </c>
      <c r="Q9" s="203">
        <f>VLOOKUP(A9,Sheet1!$C$2:$H$84,6,FALSE)</f>
        <v>3129553.8</v>
      </c>
      <c r="R9" s="204">
        <f t="shared" si="6"/>
        <v>0</v>
      </c>
      <c r="S9" s="218">
        <f t="shared" si="7"/>
        <v>0</v>
      </c>
      <c r="T9" s="2"/>
      <c r="U9" s="280" t="s">
        <v>314</v>
      </c>
    </row>
    <row r="10" spans="1:21" ht="15">
      <c r="A10" s="250">
        <f>VLOOKUP(U10,Sheet1!$C$2:$C$84,1,FALSE)</f>
        <v>2989044</v>
      </c>
      <c r="B10" s="275" t="s">
        <v>436</v>
      </c>
      <c r="C10" s="275" t="s">
        <v>454</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77.989999999999995</v>
      </c>
      <c r="M10" s="203">
        <f>VLOOKUP(A10,Sheet1!$C$2:$G$84,5,FALSE)</f>
        <v>77.989999999999995</v>
      </c>
      <c r="N10" s="204">
        <f t="shared" si="2"/>
        <v>0</v>
      </c>
      <c r="O10" s="218">
        <f t="shared" si="3"/>
        <v>0</v>
      </c>
      <c r="P10">
        <v>998272</v>
      </c>
      <c r="Q10" s="203">
        <f>VLOOKUP(A10,Sheet1!$C$2:$H$84,6,FALSE)</f>
        <v>998272</v>
      </c>
      <c r="R10" s="204">
        <f t="shared" si="6"/>
        <v>0</v>
      </c>
      <c r="S10" s="218">
        <f t="shared" si="7"/>
        <v>0</v>
      </c>
      <c r="T10" s="2"/>
      <c r="U10" s="280">
        <v>2989044</v>
      </c>
    </row>
    <row r="11" spans="1:21" ht="15">
      <c r="A11" s="250" t="str">
        <f>VLOOKUP(U11,Sheet1!$C$2:$C$84,1,FALSE)</f>
        <v>0263494</v>
      </c>
      <c r="B11" s="275" t="s">
        <v>530</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16.686112999999999</v>
      </c>
      <c r="M11" s="203">
        <f>VLOOKUP(A11,Sheet1!$C$2:$G$84,5,FALSE)</f>
        <v>16.690000000000001</v>
      </c>
      <c r="N11" s="204">
        <f t="shared" si="2"/>
        <v>-3.8870000000024163E-3</v>
      </c>
      <c r="O11" s="218">
        <f t="shared" si="3"/>
        <v>-2.3294820000000001E-4</v>
      </c>
      <c r="P11">
        <v>1594057.72</v>
      </c>
      <c r="Q11" s="203">
        <f>VLOOKUP(A11,Sheet1!$C$2:$H$84,6,FALSE)</f>
        <v>1594212.9</v>
      </c>
      <c r="R11" s="204">
        <f t="shared" si="6"/>
        <v>-155.17999999993481</v>
      </c>
      <c r="S11" s="218">
        <f t="shared" si="7"/>
        <v>-9.7349000000000006E-5</v>
      </c>
      <c r="T11" s="2"/>
      <c r="U11" s="290" t="s">
        <v>437</v>
      </c>
    </row>
    <row r="12" spans="1:21" ht="15">
      <c r="A12" s="250">
        <f>VLOOKUP(U12,Sheet1!$C$2:$C$84,1,FALSE)</f>
        <v>7124594</v>
      </c>
      <c r="B12" s="275">
        <v>712459908</v>
      </c>
      <c r="C12" s="275" t="s">
        <v>455</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176.051636</v>
      </c>
      <c r="M12" s="203">
        <f>VLOOKUP(A12,Sheet1!$C$2:$G$84,5,FALSE)</f>
        <v>176.03</v>
      </c>
      <c r="N12" s="204">
        <f t="shared" si="2"/>
        <v>2.1636000000000877E-2</v>
      </c>
      <c r="O12" s="218">
        <f t="shared" si="3"/>
        <v>1.2289580000000001E-4</v>
      </c>
      <c r="P12">
        <v>553858.44999999995</v>
      </c>
      <c r="Q12" s="203">
        <f>VLOOKUP(A12,Sheet1!$C$2:$H$84,6,FALSE)</f>
        <v>553796.81999999995</v>
      </c>
      <c r="R12" s="204">
        <f t="shared" si="6"/>
        <v>61.630000000004657</v>
      </c>
      <c r="S12" s="218">
        <f t="shared" si="7"/>
        <v>1.112739E-4</v>
      </c>
      <c r="T12" s="2"/>
      <c r="U12" s="280">
        <v>7124594</v>
      </c>
    </row>
    <row r="13" spans="1:21" ht="15">
      <c r="A13" s="250">
        <f>VLOOKUP(U13,Sheet1!$C$2:$C$84,1,FALSE)</f>
        <v>2136646</v>
      </c>
      <c r="B13" s="275" t="s">
        <v>321</v>
      </c>
      <c r="C13" s="275" t="s">
        <v>456</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18.829999999999998</v>
      </c>
      <c r="M13" s="203">
        <f>VLOOKUP(A13,Sheet1!$C$2:$G$84,5,FALSE)</f>
        <v>18.829999999999998</v>
      </c>
      <c r="N13" s="204">
        <f t="shared" si="2"/>
        <v>0</v>
      </c>
      <c r="O13" s="218">
        <f t="shared" si="3"/>
        <v>0</v>
      </c>
      <c r="P13">
        <v>344589</v>
      </c>
      <c r="Q13" s="203">
        <f>VLOOKUP(A13,Sheet1!$C$2:$H$84,6,FALSE)</f>
        <v>344589</v>
      </c>
      <c r="R13" s="204">
        <f t="shared" si="6"/>
        <v>0</v>
      </c>
      <c r="S13" s="218">
        <f t="shared" si="7"/>
        <v>0</v>
      </c>
      <c r="T13" s="2"/>
      <c r="U13" s="280">
        <v>2136646</v>
      </c>
    </row>
    <row r="14" spans="1:21" ht="15">
      <c r="A14" s="250" t="str">
        <f>VLOOKUP(U14,Sheet1!$C$2:$C$84,1,FALSE)</f>
        <v>B3VCFN3</v>
      </c>
      <c r="B14" s="275" t="s">
        <v>385</v>
      </c>
      <c r="C14" s="275" t="s">
        <v>457</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14.89</v>
      </c>
      <c r="M14" s="203">
        <f>VLOOKUP(A14,Sheet1!$C$2:$G$84,5,FALSE)</f>
        <v>14.89</v>
      </c>
      <c r="N14" s="204">
        <f t="shared" si="2"/>
        <v>0</v>
      </c>
      <c r="O14" s="218">
        <f t="shared" si="3"/>
        <v>0</v>
      </c>
      <c r="P14">
        <v>1019965</v>
      </c>
      <c r="Q14" s="203">
        <f>VLOOKUP(A14,Sheet1!$C$2:$H$84,6,FALSE)</f>
        <v>1019965</v>
      </c>
      <c r="R14" s="204">
        <f t="shared" si="6"/>
        <v>0</v>
      </c>
      <c r="S14" s="218">
        <f t="shared" si="7"/>
        <v>0</v>
      </c>
      <c r="T14" s="2"/>
      <c r="U14" s="280" t="s">
        <v>386</v>
      </c>
    </row>
    <row r="15" spans="1:21" ht="15">
      <c r="A15" s="250" t="str">
        <f>VLOOKUP(U15,Sheet1!$C$2:$C$84,1,FALSE)</f>
        <v>B0744B3</v>
      </c>
      <c r="B15" s="275" t="s">
        <v>458</v>
      </c>
      <c r="C15" s="275" t="s">
        <v>459</v>
      </c>
      <c r="D15">
        <v>21432</v>
      </c>
      <c r="E15" s="203">
        <f>VLOOKUP(A15,Sheet1!$C$2:$E$84,3,FALSE)</f>
        <v>21432</v>
      </c>
      <c r="F15" s="204">
        <f t="shared" si="0"/>
        <v>0</v>
      </c>
      <c r="G15" s="218">
        <f t="shared" si="4"/>
        <v>0</v>
      </c>
      <c r="H15">
        <v>645208.07999999996</v>
      </c>
      <c r="I15" s="206">
        <f>VLOOKUP(A15,Sheet1!$C$2:$F$84,4,FALSE)</f>
        <v>645208</v>
      </c>
      <c r="J15" s="204">
        <f t="shared" si="1"/>
        <v>7.9999999958090484E-2</v>
      </c>
      <c r="K15" s="218">
        <f t="shared" si="5"/>
        <v>1.24E-7</v>
      </c>
      <c r="L15" s="285">
        <v>38.049393000000002</v>
      </c>
      <c r="M15" s="203">
        <f>VLOOKUP(A15,Sheet1!$C$2:$G$84,5,FALSE)</f>
        <v>38.049999999999997</v>
      </c>
      <c r="N15" s="204">
        <f t="shared" si="2"/>
        <v>-6.0699999999513921E-4</v>
      </c>
      <c r="O15" s="218">
        <f t="shared" si="3"/>
        <v>-1.5952900000000001E-5</v>
      </c>
      <c r="P15">
        <v>815474.6</v>
      </c>
      <c r="Q15" s="203">
        <f>VLOOKUP(A15,Sheet1!$C$2:$H$84,6,FALSE)</f>
        <v>815553.98</v>
      </c>
      <c r="R15" s="204">
        <f t="shared" si="6"/>
        <v>-79.380000000004657</v>
      </c>
      <c r="S15" s="218">
        <f t="shared" si="7"/>
        <v>-9.7342099999999998E-5</v>
      </c>
      <c r="T15" s="2"/>
      <c r="U15" s="280" t="s">
        <v>323</v>
      </c>
    </row>
    <row r="16" spans="1:21" ht="15">
      <c r="A16" s="250">
        <f>VLOOKUP(U16,Sheet1!$C$2:$C$84,1,FALSE)</f>
        <v>2125097</v>
      </c>
      <c r="B16" s="275">
        <v>124765108</v>
      </c>
      <c r="C16" s="275" t="s">
        <v>460</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18.579999999999998</v>
      </c>
      <c r="M16" s="203">
        <f>VLOOKUP(A16,Sheet1!$C$2:$G$84,5,FALSE)</f>
        <v>18.579999999999998</v>
      </c>
      <c r="N16" s="204">
        <f t="shared" si="2"/>
        <v>0</v>
      </c>
      <c r="O16" s="218">
        <f t="shared" si="3"/>
        <v>0</v>
      </c>
      <c r="P16">
        <v>726478</v>
      </c>
      <c r="Q16" s="203">
        <f>VLOOKUP(A16,Sheet1!$C$2:$H$84,6,FALSE)</f>
        <v>726478</v>
      </c>
      <c r="R16" s="204">
        <f t="shared" si="6"/>
        <v>0</v>
      </c>
      <c r="S16" s="218">
        <f t="shared" si="7"/>
        <v>0</v>
      </c>
      <c r="T16" s="2"/>
      <c r="U16" s="280">
        <v>2125097</v>
      </c>
    </row>
    <row r="17" spans="1:21" ht="15">
      <c r="A17" s="250" t="str">
        <f>VLOOKUP(U17,Sheet1!$C$2:$C$84,1,FALSE)</f>
        <v>BJ2L553</v>
      </c>
      <c r="B17" s="275" t="s">
        <v>326</v>
      </c>
      <c r="C17" s="275" t="s">
        <v>461</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99.81</v>
      </c>
      <c r="M17" s="203">
        <f>VLOOKUP(A17,Sheet1!$C$2:$G$84,5,FALSE)</f>
        <v>99.81</v>
      </c>
      <c r="N17" s="204">
        <f t="shared" si="2"/>
        <v>0</v>
      </c>
      <c r="O17" s="218">
        <f t="shared" si="3"/>
        <v>0</v>
      </c>
      <c r="P17">
        <v>668727</v>
      </c>
      <c r="Q17" s="203">
        <f>VLOOKUP(A17,Sheet1!$C$2:$H$84,6,FALSE)</f>
        <v>668727</v>
      </c>
      <c r="R17" s="204">
        <f t="shared" si="6"/>
        <v>0</v>
      </c>
      <c r="S17" s="218">
        <f t="shared" si="7"/>
        <v>0</v>
      </c>
      <c r="T17" s="2"/>
      <c r="U17" s="280" t="s">
        <v>327</v>
      </c>
    </row>
    <row r="18" spans="1:21" ht="15">
      <c r="A18" s="250" t="str">
        <f>VLOOKUP(U18,Sheet1!$C$2:$C$84,1,FALSE)</f>
        <v>B3B1QJ3</v>
      </c>
      <c r="B18" s="275">
        <v>202712600</v>
      </c>
      <c r="C18" s="275" t="s">
        <v>462</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84.58</v>
      </c>
      <c r="M18" s="203">
        <f>VLOOKUP(A18,Sheet1!$C$2:$G$84,5,FALSE)</f>
        <v>84.58</v>
      </c>
      <c r="N18" s="204">
        <f t="shared" si="2"/>
        <v>0</v>
      </c>
      <c r="O18" s="218">
        <f t="shared" si="3"/>
        <v>0</v>
      </c>
      <c r="P18">
        <v>1074166</v>
      </c>
      <c r="Q18" s="203">
        <f>VLOOKUP(A18,Sheet1!$C$2:$H$84,6,FALSE)</f>
        <v>1074166</v>
      </c>
      <c r="R18" s="204">
        <f t="shared" si="6"/>
        <v>0</v>
      </c>
      <c r="S18" s="218">
        <f t="shared" si="7"/>
        <v>0</v>
      </c>
      <c r="T18" s="2"/>
      <c r="U18" s="290" t="s">
        <v>329</v>
      </c>
    </row>
    <row r="19" spans="1:21" ht="15">
      <c r="A19" s="250" t="str">
        <f>VLOOKUP(U19,Sheet1!$C$2:$C$84,1,FALSE)</f>
        <v>BM8H5Y5</v>
      </c>
      <c r="B19" s="275" t="s">
        <v>463</v>
      </c>
      <c r="C19" s="275" t="s">
        <v>464</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37.832791999999998</v>
      </c>
      <c r="M19" s="203">
        <f>VLOOKUP(A19,Sheet1!$C$2:$G$84,5,FALSE)</f>
        <v>37.82</v>
      </c>
      <c r="N19" s="204">
        <f t="shared" si="2"/>
        <v>1.2791999999997472E-2</v>
      </c>
      <c r="O19" s="218">
        <f t="shared" si="3"/>
        <v>3.3811939999999998E-4</v>
      </c>
      <c r="P19">
        <v>1018420.93</v>
      </c>
      <c r="Q19" s="203">
        <f>VLOOKUP(A19,Sheet1!$C$2:$H$84,6,FALSE)</f>
        <v>1018042.32</v>
      </c>
      <c r="R19" s="204">
        <f t="shared" si="6"/>
        <v>378.61000000010245</v>
      </c>
      <c r="S19" s="218">
        <f t="shared" si="7"/>
        <v>3.7176180000000002E-4</v>
      </c>
      <c r="T19" s="2"/>
      <c r="U19" s="280" t="s">
        <v>331</v>
      </c>
    </row>
    <row r="20" spans="1:21" ht="15">
      <c r="A20" s="250" t="str">
        <f>VLOOKUP(U20,Sheet1!$C$2:$C$84,1,FALSE)</f>
        <v>B1FWBH1</v>
      </c>
      <c r="B20" s="275" t="s">
        <v>333</v>
      </c>
      <c r="C20" s="275" t="s">
        <v>465</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46.64</v>
      </c>
      <c r="M20" s="203">
        <f>VLOOKUP(A20,Sheet1!$C$2:$G$84,5,FALSE)</f>
        <v>46.64</v>
      </c>
      <c r="N20" s="204">
        <f t="shared" si="2"/>
        <v>0</v>
      </c>
      <c r="O20" s="218">
        <f t="shared" si="3"/>
        <v>0</v>
      </c>
      <c r="P20">
        <v>354464</v>
      </c>
      <c r="Q20" s="203">
        <f>VLOOKUP(A20,Sheet1!$C$2:$H$84,6,FALSE)</f>
        <v>354464</v>
      </c>
      <c r="R20" s="204">
        <f t="shared" si="6"/>
        <v>0</v>
      </c>
      <c r="S20" s="218">
        <f t="shared" si="7"/>
        <v>0</v>
      </c>
      <c r="T20" s="2"/>
      <c r="U20" s="280" t="s">
        <v>334</v>
      </c>
    </row>
    <row r="21" spans="1:21" ht="15">
      <c r="A21" s="250" t="str">
        <f>VLOOKUP(U21,Sheet1!$C$2:$C$84,1,FALSE)</f>
        <v>BZ1GMK5</v>
      </c>
      <c r="B21" s="275" t="s">
        <v>336</v>
      </c>
      <c r="C21" s="275" t="s">
        <v>466</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408.37</v>
      </c>
      <c r="M21" s="203">
        <f>VLOOKUP(A21,Sheet1!$C$2:$G$84,5,FALSE)</f>
        <v>408.37</v>
      </c>
      <c r="N21" s="204">
        <f t="shared" si="2"/>
        <v>0</v>
      </c>
      <c r="O21" s="218">
        <f t="shared" si="3"/>
        <v>0</v>
      </c>
      <c r="P21">
        <v>2062268.5</v>
      </c>
      <c r="Q21" s="203">
        <f>VLOOKUP(A21,Sheet1!$C$2:$H$84,6,FALSE)</f>
        <v>2062268.5</v>
      </c>
      <c r="R21" s="204">
        <f t="shared" si="6"/>
        <v>0</v>
      </c>
      <c r="S21" s="218">
        <f t="shared" si="7"/>
        <v>0</v>
      </c>
      <c r="T21" s="2"/>
      <c r="U21" s="280" t="s">
        <v>337</v>
      </c>
    </row>
    <row r="22" spans="1:21" ht="15">
      <c r="A22" s="250" t="str">
        <f>VLOOKUP(U22,Sheet1!$C$2:$C$84,1,FALSE)</f>
        <v>B8K7T65</v>
      </c>
      <c r="B22" s="275">
        <v>398438408</v>
      </c>
      <c r="C22" s="275" t="s">
        <v>467</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6.3049999999999997</v>
      </c>
      <c r="M22" s="203">
        <f>VLOOKUP(A22,Sheet1!$C$2:$G$84,5,FALSE)</f>
        <v>6.3</v>
      </c>
      <c r="N22" s="204">
        <f t="shared" si="2"/>
        <v>4.9999999999998934E-3</v>
      </c>
      <c r="O22" s="218">
        <f t="shared" si="3"/>
        <v>7.9302140000000001E-4</v>
      </c>
      <c r="P22">
        <v>206173.5</v>
      </c>
      <c r="Q22" s="203">
        <f>VLOOKUP(A22,Sheet1!$C$2:$H$84,6,FALSE)</f>
        <v>206173.5</v>
      </c>
      <c r="R22" s="204">
        <f t="shared" si="6"/>
        <v>0</v>
      </c>
      <c r="S22" s="218">
        <f t="shared" si="7"/>
        <v>0</v>
      </c>
      <c r="T22" s="2"/>
      <c r="U22" s="280" t="s">
        <v>339</v>
      </c>
    </row>
    <row r="23" spans="1:21" ht="15">
      <c r="A23" s="250">
        <f>VLOOKUP(U23,Sheet1!$C$2:$C$84,1,FALSE)</f>
        <v>2781648</v>
      </c>
      <c r="B23" s="275" t="s">
        <v>341</v>
      </c>
      <c r="C23" s="275" t="s">
        <v>468</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64.33</v>
      </c>
      <c r="M23" s="203">
        <f>VLOOKUP(A23,Sheet1!$C$2:$G$84,5,FALSE)</f>
        <v>64.33</v>
      </c>
      <c r="N23" s="204">
        <f t="shared" si="2"/>
        <v>0</v>
      </c>
      <c r="O23" s="218">
        <f t="shared" si="3"/>
        <v>0</v>
      </c>
      <c r="P23">
        <v>1029280</v>
      </c>
      <c r="Q23" s="203">
        <f>VLOOKUP(A23,Sheet1!$C$2:$H$84,6,FALSE)</f>
        <v>1029280</v>
      </c>
      <c r="R23" s="204">
        <f t="shared" si="6"/>
        <v>0</v>
      </c>
      <c r="S23" s="218">
        <f t="shared" si="7"/>
        <v>0</v>
      </c>
      <c r="T23" s="2"/>
      <c r="U23" s="280">
        <v>2781648</v>
      </c>
    </row>
    <row r="24" spans="1:21" ht="15">
      <c r="A24" s="250">
        <f>VLOOKUP(U24,Sheet1!$C$2:$C$84,1,FALSE)</f>
        <v>2569286</v>
      </c>
      <c r="B24" s="275" t="s">
        <v>343</v>
      </c>
      <c r="C24" s="275" t="s">
        <v>469</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28.81</v>
      </c>
      <c r="M24" s="203">
        <f>VLOOKUP(A24,Sheet1!$C$2:$G$84,5,FALSE)</f>
        <v>28.81</v>
      </c>
      <c r="N24" s="204">
        <f t="shared" si="2"/>
        <v>0</v>
      </c>
      <c r="O24" s="218">
        <f t="shared" si="3"/>
        <v>0</v>
      </c>
      <c r="P24">
        <v>1549978</v>
      </c>
      <c r="Q24" s="203">
        <f>VLOOKUP(A24,Sheet1!$C$2:$H$84,6,FALSE)</f>
        <v>1549978</v>
      </c>
      <c r="R24" s="204">
        <f t="shared" si="6"/>
        <v>0</v>
      </c>
      <c r="S24" s="218">
        <f t="shared" si="7"/>
        <v>0</v>
      </c>
      <c r="T24" s="2"/>
      <c r="U24" s="280">
        <v>2569286</v>
      </c>
    </row>
    <row r="25" spans="1:21" ht="15">
      <c r="A25" s="250" t="str">
        <f>VLOOKUP(U25,Sheet1!$C$2:$C$84,1,FALSE)</f>
        <v>B94G471</v>
      </c>
      <c r="B25" s="275" t="s">
        <v>345</v>
      </c>
      <c r="C25" s="275" t="s">
        <v>470</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313.47000000000003</v>
      </c>
      <c r="M25" s="203">
        <f>VLOOKUP(A25,Sheet1!$C$2:$G$84,5,FALSE)</f>
        <v>313.47000000000003</v>
      </c>
      <c r="N25" s="204">
        <f t="shared" ref="N25:N27" si="12">L25-M25</f>
        <v>0</v>
      </c>
      <c r="O25" s="218">
        <f t="shared" ref="O25:O27" si="13">ROUND(N25/L25,10)</f>
        <v>0</v>
      </c>
      <c r="P25">
        <v>1222533</v>
      </c>
      <c r="Q25" s="203">
        <f>VLOOKUP(A25,Sheet1!$C$2:$H$84,6,FALSE)</f>
        <v>1222533</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36.766399999999997</v>
      </c>
      <c r="M26" s="203">
        <f>VLOOKUP(A26,Sheet1!$C$2:$G$84,5,FALSE)</f>
        <v>36.75</v>
      </c>
      <c r="N26" s="204">
        <f t="shared" si="12"/>
        <v>1.6399999999997306E-2</v>
      </c>
      <c r="O26" s="218">
        <f t="shared" si="13"/>
        <v>4.4605939999999998E-4</v>
      </c>
      <c r="P26">
        <v>872687.27</v>
      </c>
      <c r="Q26" s="203">
        <f>VLOOKUP(A26,Sheet1!$C$2:$H$84,6,FALSE)</f>
        <v>872362.85</v>
      </c>
      <c r="R26" s="204">
        <f t="shared" si="14"/>
        <v>324.42000000004191</v>
      </c>
      <c r="S26" s="218">
        <f t="shared" si="15"/>
        <v>3.7174830000000003E-4</v>
      </c>
      <c r="T26" s="2"/>
      <c r="U26" s="280">
        <v>5889505</v>
      </c>
    </row>
    <row r="27" spans="1:21" ht="15">
      <c r="A27" s="250">
        <f>VLOOKUP(U27,Sheet1!$C$2:$C$84,1,FALSE)</f>
        <v>2398822</v>
      </c>
      <c r="B27" s="275">
        <v>456788108</v>
      </c>
      <c r="C27" s="275" t="s">
        <v>471</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18.62</v>
      </c>
      <c r="M27" s="203">
        <f>VLOOKUP(A27,Sheet1!$C$2:$G$84,5,FALSE)</f>
        <v>18.62</v>
      </c>
      <c r="N27" s="204">
        <f t="shared" si="12"/>
        <v>0</v>
      </c>
      <c r="O27" s="218">
        <f t="shared" si="13"/>
        <v>0</v>
      </c>
      <c r="P27">
        <v>586530</v>
      </c>
      <c r="Q27" s="203">
        <f>VLOOKUP(A27,Sheet1!$C$2:$H$84,6,FALSE)</f>
        <v>586530</v>
      </c>
      <c r="R27" s="204">
        <f t="shared" si="14"/>
        <v>0</v>
      </c>
      <c r="S27" s="218">
        <f t="shared" si="15"/>
        <v>0</v>
      </c>
      <c r="T27" s="2"/>
      <c r="U27" s="280">
        <v>2398822</v>
      </c>
    </row>
    <row r="28" spans="1:21" ht="15">
      <c r="A28" s="250" t="str">
        <f>VLOOKUP(U28,Sheet1!$C$2:$C$84,1,FALSE)</f>
        <v>BF7NT10</v>
      </c>
      <c r="B28" s="275" t="s">
        <v>350</v>
      </c>
      <c r="C28" s="275" t="s">
        <v>472</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105.95</v>
      </c>
      <c r="M28" s="203">
        <f>VLOOKUP(A28,Sheet1!$C$2:$G$84,5,FALSE)</f>
        <v>105.95</v>
      </c>
      <c r="N28" s="204">
        <f t="shared" si="2"/>
        <v>0</v>
      </c>
      <c r="O28" s="218">
        <f t="shared" si="3"/>
        <v>0</v>
      </c>
      <c r="P28">
        <v>2478276.4500000002</v>
      </c>
      <c r="Q28" s="203">
        <f>VLOOKUP(A28,Sheet1!$C$2:$H$84,6,FALSE)</f>
        <v>2478276.4500000002</v>
      </c>
      <c r="R28" s="204">
        <f t="shared" si="6"/>
        <v>0</v>
      </c>
      <c r="S28" s="218">
        <f t="shared" si="7"/>
        <v>0</v>
      </c>
      <c r="T28" s="2"/>
      <c r="U28" s="280" t="s">
        <v>351</v>
      </c>
    </row>
    <row r="29" spans="1:21" ht="15">
      <c r="A29" s="250" t="str">
        <f>VLOOKUP(U29,Sheet1!$C$2:$C$84,1,FALSE)</f>
        <v>B3DG2Y3</v>
      </c>
      <c r="B29" s="275" t="s">
        <v>353</v>
      </c>
      <c r="C29" s="275" t="s">
        <v>473</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56.61</v>
      </c>
      <c r="M29" s="203">
        <f>VLOOKUP(A29,Sheet1!$C$2:$G$84,5,FALSE)</f>
        <v>56.61</v>
      </c>
      <c r="N29" s="204">
        <f t="shared" si="2"/>
        <v>0</v>
      </c>
      <c r="O29" s="218">
        <f t="shared" si="3"/>
        <v>0</v>
      </c>
      <c r="P29">
        <v>1378962.99</v>
      </c>
      <c r="Q29" s="203">
        <f>VLOOKUP(A29,Sheet1!$C$2:$H$84,6,FALSE)</f>
        <v>1378962.99</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11.510009</v>
      </c>
      <c r="M30" s="203">
        <f>VLOOKUP(A30,Sheet1!$C$2:$G$84,5,FALSE)</f>
        <v>11.51</v>
      </c>
      <c r="N30" s="204">
        <f t="shared" si="2"/>
        <v>9.0000000003698233E-6</v>
      </c>
      <c r="O30" s="218">
        <f t="shared" si="3"/>
        <v>7.8189999999999998E-7</v>
      </c>
      <c r="P30">
        <v>225596.17</v>
      </c>
      <c r="Q30" s="203">
        <f>VLOOKUP(A30,Sheet1!$C$2:$H$84,6,FALSE)</f>
        <v>225638.25</v>
      </c>
      <c r="R30" s="204">
        <f t="shared" si="6"/>
        <v>-42.079999999987194</v>
      </c>
      <c r="S30" s="218">
        <f t="shared" si="7"/>
        <v>-1.8652799999999999E-4</v>
      </c>
      <c r="T30" s="2"/>
      <c r="U30" s="280">
        <v>6499260</v>
      </c>
    </row>
    <row r="31" spans="1:21" ht="15">
      <c r="A31" s="250" t="str">
        <f>VLOOKUP(U31,Sheet1!$C$2:$C$84,1,FALSE)</f>
        <v>B1921K0</v>
      </c>
      <c r="B31" s="275" t="s">
        <v>358</v>
      </c>
      <c r="C31" s="275" t="s">
        <v>474</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96.88</v>
      </c>
      <c r="M31" s="203">
        <f>VLOOKUP(A31,Sheet1!$C$2:$G$84,5,FALSE)</f>
        <v>96.88</v>
      </c>
      <c r="N31" s="204">
        <f t="shared" si="2"/>
        <v>0</v>
      </c>
      <c r="O31" s="218">
        <f t="shared" si="3"/>
        <v>0</v>
      </c>
      <c r="P31">
        <v>552216</v>
      </c>
      <c r="Q31" s="203">
        <f>VLOOKUP(A31,Sheet1!$C$2:$H$84,6,FALSE)</f>
        <v>552216</v>
      </c>
      <c r="R31" s="204">
        <f t="shared" si="6"/>
        <v>0</v>
      </c>
      <c r="S31" s="218">
        <f t="shared" si="7"/>
        <v>0</v>
      </c>
      <c r="T31" s="2"/>
      <c r="U31" s="280" t="s">
        <v>359</v>
      </c>
    </row>
    <row r="32" spans="1:21" ht="15">
      <c r="A32" s="250" t="str">
        <f>VLOOKUP(U32,Sheet1!$C$2:$C$84,1,FALSE)</f>
        <v>B0SWJX3</v>
      </c>
      <c r="B32" s="275" t="s">
        <v>475</v>
      </c>
      <c r="C32" s="275" t="s">
        <v>476</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118.82534800000001</v>
      </c>
      <c r="M32" s="203">
        <f>VLOOKUP(A32,Sheet1!$C$2:$G$84,5,FALSE)</f>
        <v>118.84</v>
      </c>
      <c r="N32" s="204">
        <f t="shared" si="2"/>
        <v>-1.4651999999998111E-2</v>
      </c>
      <c r="O32" s="218">
        <f t="shared" si="3"/>
        <v>-1.2330699999999999E-4</v>
      </c>
      <c r="P32">
        <v>1128840.81</v>
      </c>
      <c r="Q32" s="203">
        <f>VLOOKUP(A32,Sheet1!$C$2:$H$84,6,FALSE)</f>
        <v>1128950.7</v>
      </c>
      <c r="R32" s="204">
        <f t="shared" si="6"/>
        <v>-109.88999999989755</v>
      </c>
      <c r="S32" s="218">
        <f t="shared" si="7"/>
        <v>-9.7347600000000003E-5</v>
      </c>
      <c r="T32" s="2"/>
      <c r="U32" s="280" t="s">
        <v>361</v>
      </c>
    </row>
    <row r="33" spans="1:21" ht="15">
      <c r="A33" s="250">
        <f>VLOOKUP(U33,Sheet1!$C$2:$C$84,1,FALSE)</f>
        <v>7333378</v>
      </c>
      <c r="B33" s="275">
        <v>733337901</v>
      </c>
      <c r="C33" s="275" t="s">
        <v>477</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545.73781399999996</v>
      </c>
      <c r="M33" s="203">
        <f>VLOOKUP(A33,Sheet1!$C$2:$G$84,5,FALSE)</f>
        <v>545.67999999999995</v>
      </c>
      <c r="N33" s="204">
        <f t="shared" si="2"/>
        <v>5.7814000000007582E-2</v>
      </c>
      <c r="O33" s="218">
        <f t="shared" si="3"/>
        <v>1.0593730000000001E-4</v>
      </c>
      <c r="P33">
        <v>873180.5</v>
      </c>
      <c r="Q33" s="203">
        <f>VLOOKUP(A33,Sheet1!$C$2:$H$84,6,FALSE)</f>
        <v>873083.34</v>
      </c>
      <c r="R33" s="204">
        <f t="shared" si="6"/>
        <v>97.160000000032596</v>
      </c>
      <c r="S33" s="218">
        <f t="shared" si="7"/>
        <v>1.112714E-4</v>
      </c>
      <c r="T33" s="2"/>
      <c r="U33" s="280">
        <v>7333378</v>
      </c>
    </row>
    <row r="34" spans="1:21" ht="15">
      <c r="A34" s="250">
        <f>VLOOKUP(U34,Sheet1!$C$2:$C$84,1,FALSE)</f>
        <v>2165747</v>
      </c>
      <c r="B34" s="275">
        <v>502441306</v>
      </c>
      <c r="C34" s="275" t="s">
        <v>478</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153.35</v>
      </c>
      <c r="M34" s="203">
        <f>VLOOKUP(A34,Sheet1!$C$2:$G$84,5,FALSE)</f>
        <v>153.35</v>
      </c>
      <c r="N34" s="204">
        <f t="shared" ref="N34:N58" si="16">L34-M34</f>
        <v>0</v>
      </c>
      <c r="O34" s="218">
        <f t="shared" ref="O34:O58" si="17">ROUND(N34/L34,10)</f>
        <v>0</v>
      </c>
      <c r="P34">
        <v>858760</v>
      </c>
      <c r="Q34" s="203">
        <f>VLOOKUP(A34,Sheet1!$C$2:$H$84,6,FALSE)</f>
        <v>858760</v>
      </c>
      <c r="R34" s="204">
        <f t="shared" ref="R34:R58" si="18">P34-Q34</f>
        <v>0</v>
      </c>
      <c r="S34" s="218">
        <f t="shared" ref="S34:S58" si="19">ROUND(R34/P34,10)</f>
        <v>0</v>
      </c>
      <c r="T34" s="2"/>
      <c r="U34" s="280">
        <v>2165747</v>
      </c>
    </row>
    <row r="35" spans="1:21" ht="15">
      <c r="A35" s="250" t="str">
        <f>VLOOKUP(U35,Sheet1!$C$2:$C$84,1,FALSE)</f>
        <v>B28YTC2</v>
      </c>
      <c r="B35" s="275" t="s">
        <v>479</v>
      </c>
      <c r="C35" s="275" t="s">
        <v>366</v>
      </c>
      <c r="D35">
        <v>45</v>
      </c>
      <c r="E35" s="203">
        <f>VLOOKUP(A35,Sheet1!$C$2:$E$84,3,FALSE)</f>
        <v>45</v>
      </c>
      <c r="F35" s="204">
        <f t="shared" si="0"/>
        <v>0</v>
      </c>
      <c r="G35" s="218">
        <f t="shared" si="4"/>
        <v>0</v>
      </c>
      <c r="H35">
        <v>4834</v>
      </c>
      <c r="I35" s="206">
        <f>VLOOKUP(A35,Sheet1!$C$2:$F$84,4,FALSE)</f>
        <v>4834</v>
      </c>
      <c r="J35" s="204">
        <f t="shared" si="1"/>
        <v>0</v>
      </c>
      <c r="K35" s="218">
        <f t="shared" si="5"/>
        <v>0</v>
      </c>
      <c r="L35" s="285">
        <v>136.702236</v>
      </c>
      <c r="M35" s="203">
        <f>VLOOKUP(A35,Sheet1!$C$2:$G$84,5,FALSE)</f>
        <v>136.47</v>
      </c>
      <c r="N35" s="204">
        <f t="shared" si="16"/>
        <v>0.23223600000000033</v>
      </c>
      <c r="O35" s="218">
        <f t="shared" si="17"/>
        <v>1.6988457000000001E-3</v>
      </c>
      <c r="P35">
        <v>6151.6</v>
      </c>
      <c r="Q35" s="203">
        <f>VLOOKUP(A35,Sheet1!$C$2:$H$84,6,FALSE)</f>
        <v>6141.11</v>
      </c>
      <c r="R35" s="204">
        <f t="shared" si="18"/>
        <v>10.490000000000691</v>
      </c>
      <c r="S35" s="218">
        <f t="shared" si="19"/>
        <v>1.7052473999999999E-3</v>
      </c>
      <c r="T35" s="2"/>
      <c r="U35" s="280" t="s">
        <v>365</v>
      </c>
    </row>
    <row r="36" spans="1:21" ht="15">
      <c r="A36" s="250">
        <f>VLOOKUP(U36,Sheet1!$C$2:$C$84,1,FALSE)</f>
        <v>6555805</v>
      </c>
      <c r="B36" s="275">
        <v>655580009</v>
      </c>
      <c r="C36" s="275" t="s">
        <v>480</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27.178913000000001</v>
      </c>
      <c r="M36" s="203">
        <f>VLOOKUP(A36,Sheet1!$C$2:$G$84,5,FALSE)</f>
        <v>27.18</v>
      </c>
      <c r="N36" s="204">
        <f t="shared" si="16"/>
        <v>-1.0869999999982838E-3</v>
      </c>
      <c r="O36" s="218">
        <f t="shared" si="17"/>
        <v>-3.9994199999999997E-5</v>
      </c>
      <c r="P36">
        <v>400888.97</v>
      </c>
      <c r="Q36" s="203">
        <f>VLOOKUP(A36,Sheet1!$C$2:$H$84,6,FALSE)</f>
        <v>400963.75</v>
      </c>
      <c r="R36" s="204">
        <f t="shared" si="18"/>
        <v>-74.78000000002794</v>
      </c>
      <c r="S36" s="218">
        <f t="shared" si="19"/>
        <v>-1.8653539999999999E-4</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165.853387</v>
      </c>
      <c r="M37" s="203">
        <f>VLOOKUP(A37,Sheet1!$C$2:$G$84,5,FALSE)</f>
        <v>165.79</v>
      </c>
      <c r="N37" s="204">
        <f t="shared" si="16"/>
        <v>6.3387000000005855E-2</v>
      </c>
      <c r="O37" s="218">
        <f t="shared" si="17"/>
        <v>3.821869E-4</v>
      </c>
      <c r="P37">
        <v>769228.01</v>
      </c>
      <c r="Q37" s="203">
        <f>VLOOKUP(A37,Sheet1!$C$2:$H$84,6,FALSE)</f>
        <v>768942.04</v>
      </c>
      <c r="R37" s="204">
        <f t="shared" si="18"/>
        <v>285.96999999997206</v>
      </c>
      <c r="S37" s="218">
        <f t="shared" si="19"/>
        <v>3.7176229999999998E-4</v>
      </c>
      <c r="T37" s="2"/>
      <c r="U37" s="280">
        <v>4741844</v>
      </c>
    </row>
    <row r="38" spans="1:21" ht="15">
      <c r="A38" s="250" t="str">
        <f>VLOOKUP(U38,Sheet1!$C$2:$C$84,1,FALSE)</f>
        <v>BZ8FYV0</v>
      </c>
      <c r="B38" s="275">
        <v>636274409</v>
      </c>
      <c r="C38" s="275" t="s">
        <v>481</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56.8</v>
      </c>
      <c r="M38" s="203">
        <f>VLOOKUP(A38,Sheet1!$C$2:$G$84,5,FALSE)</f>
        <v>56.8</v>
      </c>
      <c r="N38" s="204">
        <f t="shared" si="16"/>
        <v>0</v>
      </c>
      <c r="O38" s="218">
        <f t="shared" si="17"/>
        <v>0</v>
      </c>
      <c r="P38">
        <v>683531.2</v>
      </c>
      <c r="Q38" s="203">
        <f>VLOOKUP(A38,Sheet1!$C$2:$H$84,6,FALSE)</f>
        <v>683531.2</v>
      </c>
      <c r="R38" s="204">
        <f t="shared" si="18"/>
        <v>0</v>
      </c>
      <c r="S38" s="218">
        <f t="shared" si="19"/>
        <v>0</v>
      </c>
      <c r="T38" s="2"/>
      <c r="U38" s="280" t="s">
        <v>370</v>
      </c>
    </row>
    <row r="39" spans="1:21" ht="15">
      <c r="A39" s="250" t="str">
        <f>VLOOKUP(U39,Sheet1!$C$2:$C$84,1,FALSE)</f>
        <v>B014JG9</v>
      </c>
      <c r="B39" s="275">
        <v>641069406</v>
      </c>
      <c r="C39" s="275" t="s">
        <v>482</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102.45</v>
      </c>
      <c r="M39" s="203">
        <f>VLOOKUP(A39,Sheet1!$C$2:$G$84,5,FALSE)</f>
        <v>102.45</v>
      </c>
      <c r="N39" s="204">
        <f t="shared" si="16"/>
        <v>0</v>
      </c>
      <c r="O39" s="218">
        <f t="shared" si="17"/>
        <v>0</v>
      </c>
      <c r="P39">
        <v>706905</v>
      </c>
      <c r="Q39" s="203">
        <f>VLOOKUP(A39,Sheet1!$C$2:$H$84,6,FALSE)</f>
        <v>706905</v>
      </c>
      <c r="R39" s="204">
        <f t="shared" si="18"/>
        <v>0</v>
      </c>
      <c r="S39" s="218">
        <f t="shared" si="19"/>
        <v>0</v>
      </c>
      <c r="T39" s="2"/>
      <c r="U39" s="280" t="s">
        <v>372</v>
      </c>
    </row>
    <row r="40" spans="1:21" ht="15">
      <c r="A40" s="250">
        <f>VLOOKUP(U40,Sheet1!$C$2:$C$84,1,FALSE)</f>
        <v>6640682</v>
      </c>
      <c r="B40" s="275">
        <v>664068004</v>
      </c>
      <c r="C40" s="275" t="s">
        <v>483</v>
      </c>
      <c r="D40">
        <v>6566</v>
      </c>
      <c r="E40" s="203">
        <f>VLOOKUP(A40,Sheet1!$C$2:$E$84,3,FALSE)</f>
        <v>6566</v>
      </c>
      <c r="F40" s="204">
        <f t="shared" si="0"/>
        <v>0</v>
      </c>
      <c r="G40" s="218">
        <f t="shared" si="4"/>
        <v>0</v>
      </c>
      <c r="H40">
        <v>362296.13</v>
      </c>
      <c r="I40" s="206">
        <f>VLOOKUP(A40,Sheet1!$C$2:$F$84,4,FALSE)</f>
        <v>410490.65</v>
      </c>
      <c r="J40" s="204">
        <f t="shared" si="1"/>
        <v>-48194.520000000019</v>
      </c>
      <c r="K40" s="218">
        <f t="shared" si="5"/>
        <v>-0.13302521340000001</v>
      </c>
      <c r="L40" s="285">
        <v>44.666168999999996</v>
      </c>
      <c r="M40" s="203">
        <f>VLOOKUP(A40,Sheet1!$C$2:$G$84,5,FALSE)</f>
        <v>44.67</v>
      </c>
      <c r="N40" s="204">
        <f t="shared" si="16"/>
        <v>-3.8310000000052469E-3</v>
      </c>
      <c r="O40" s="218">
        <f t="shared" si="17"/>
        <v>-8.57696E-5</v>
      </c>
      <c r="P40">
        <v>293278.07</v>
      </c>
      <c r="Q40" s="203">
        <f>VLOOKUP(A40,Sheet1!$C$2:$H$84,6,FALSE)</f>
        <v>293332.77</v>
      </c>
      <c r="R40" s="204">
        <f t="shared" si="18"/>
        <v>-54.700000000011642</v>
      </c>
      <c r="S40" s="218">
        <f t="shared" si="19"/>
        <v>-1.8651240000000001E-4</v>
      </c>
      <c r="T40" s="2"/>
      <c r="U40" s="280">
        <v>6640682</v>
      </c>
    </row>
    <row r="41" spans="1:21" ht="15">
      <c r="A41" s="250">
        <f>VLOOKUP(U41,Sheet1!$C$2:$C$84,1,FALSE)</f>
        <v>2640891</v>
      </c>
      <c r="B41" s="275">
        <v>654902204</v>
      </c>
      <c r="C41" s="275" t="s">
        <v>484</v>
      </c>
      <c r="D41">
        <v>216500</v>
      </c>
      <c r="E41" s="203">
        <f>VLOOKUP(A41,Sheet1!$C$2:$E$84,3,FALSE)</f>
        <v>216500</v>
      </c>
      <c r="F41" s="204">
        <f t="shared" si="0"/>
        <v>0</v>
      </c>
      <c r="G41" s="218">
        <f t="shared" si="4"/>
        <v>0</v>
      </c>
      <c r="H41">
        <v>955979.45</v>
      </c>
      <c r="I41" s="206">
        <f>VLOOKUP(A41,Sheet1!$C$2:$F$84,4,FALSE)</f>
        <v>955979.45</v>
      </c>
      <c r="J41" s="204">
        <f t="shared" si="1"/>
        <v>0</v>
      </c>
      <c r="K41" s="218">
        <f t="shared" si="5"/>
        <v>0</v>
      </c>
      <c r="L41" s="285">
        <v>3.78</v>
      </c>
      <c r="M41" s="203">
        <f>VLOOKUP(A41,Sheet1!$C$2:$G$84,5,FALSE)</f>
        <v>3.78</v>
      </c>
      <c r="N41" s="204">
        <f t="shared" si="16"/>
        <v>0</v>
      </c>
      <c r="O41" s="218">
        <f t="shared" si="17"/>
        <v>0</v>
      </c>
      <c r="P41">
        <v>818370</v>
      </c>
      <c r="Q41" s="203">
        <f>VLOOKUP(A41,Sheet1!$C$2:$H$84,6,FALSE)</f>
        <v>818370</v>
      </c>
      <c r="R41" s="204">
        <f t="shared" si="18"/>
        <v>0</v>
      </c>
      <c r="S41" s="218">
        <f t="shared" si="19"/>
        <v>0</v>
      </c>
      <c r="T41" s="2"/>
      <c r="U41" s="280">
        <v>2640891</v>
      </c>
    </row>
    <row r="42" spans="1:21" ht="15">
      <c r="A42" s="250">
        <f>VLOOKUP(U42,Sheet1!$C$2:$C$84,1,FALSE)</f>
        <v>2620105</v>
      </c>
      <c r="B42" s="275" t="s">
        <v>376</v>
      </c>
      <c r="C42" s="275" t="s">
        <v>485</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106.46</v>
      </c>
      <c r="M42" s="203">
        <f>VLOOKUP(A42,Sheet1!$C$2:$G$84,5,FALSE)</f>
        <v>106.46</v>
      </c>
      <c r="N42" s="204">
        <f t="shared" si="16"/>
        <v>0</v>
      </c>
      <c r="O42" s="218">
        <f t="shared" si="17"/>
        <v>0</v>
      </c>
      <c r="P42">
        <v>851680</v>
      </c>
      <c r="Q42" s="203">
        <f>VLOOKUP(A42,Sheet1!$C$2:$H$84,6,FALSE)</f>
        <v>851680</v>
      </c>
      <c r="R42" s="204">
        <f t="shared" si="18"/>
        <v>0</v>
      </c>
      <c r="S42" s="218">
        <f t="shared" si="19"/>
        <v>0</v>
      </c>
      <c r="T42" s="2"/>
      <c r="U42" s="280">
        <v>2620105</v>
      </c>
    </row>
    <row r="43" spans="1:21" ht="15">
      <c r="A43" s="250">
        <f>VLOOKUP(U43,Sheet1!$C$2:$C$84,1,FALSE)</f>
        <v>2651202</v>
      </c>
      <c r="B43" s="275">
        <v>670100205</v>
      </c>
      <c r="C43" s="275" t="s">
        <v>486</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142.74</v>
      </c>
      <c r="M43" s="203">
        <f>VLOOKUP(A43,Sheet1!$C$2:$G$84,5,FALSE)</f>
        <v>142.74</v>
      </c>
      <c r="N43" s="204">
        <f t="shared" si="16"/>
        <v>0</v>
      </c>
      <c r="O43" s="218">
        <f t="shared" si="17"/>
        <v>0</v>
      </c>
      <c r="P43">
        <v>1221854.3999999999</v>
      </c>
      <c r="Q43" s="203">
        <f>VLOOKUP(A43,Sheet1!$C$2:$H$84,6,FALSE)</f>
        <v>1221854.3999999999</v>
      </c>
      <c r="R43" s="204">
        <f t="shared" si="18"/>
        <v>0</v>
      </c>
      <c r="S43" s="218">
        <f t="shared" si="19"/>
        <v>0</v>
      </c>
      <c r="T43" s="2"/>
      <c r="U43" s="280">
        <v>2651202</v>
      </c>
    </row>
    <row r="44" spans="1:21" ht="15">
      <c r="A44" s="250">
        <f>VLOOKUP(U44,Sheet1!$C$2:$C$84,1,FALSE)</f>
        <v>6659428</v>
      </c>
      <c r="B44" s="275">
        <v>665942009</v>
      </c>
      <c r="C44" s="275" t="s">
        <v>487</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34.371502999999997</v>
      </c>
      <c r="M44" s="203">
        <f>VLOOKUP(A44,Sheet1!$C$2:$G$84,5,FALSE)</f>
        <v>34.380000000000003</v>
      </c>
      <c r="N44" s="204">
        <f t="shared" si="16"/>
        <v>-8.4970000000055279E-3</v>
      </c>
      <c r="O44" s="218">
        <f t="shared" si="17"/>
        <v>-2.4721059999999997E-4</v>
      </c>
      <c r="P44">
        <v>264866.8</v>
      </c>
      <c r="Q44" s="203">
        <f>VLOOKUP(A44,Sheet1!$C$2:$H$84,6,FALSE)</f>
        <v>264916.21000000002</v>
      </c>
      <c r="R44" s="204">
        <f t="shared" si="18"/>
        <v>-49.410000000032596</v>
      </c>
      <c r="S44" s="218">
        <f t="shared" si="19"/>
        <v>-1.8654659999999999E-4</v>
      </c>
      <c r="T44" s="2"/>
      <c r="U44" s="280">
        <v>6659428</v>
      </c>
    </row>
    <row r="45" spans="1:21" ht="15">
      <c r="A45" s="250">
        <f>VLOOKUP(U45,Sheet1!$C$2:$C$84,1,FALSE)</f>
        <v>2655657</v>
      </c>
      <c r="B45" s="275">
        <v>683715106</v>
      </c>
      <c r="C45" s="275" t="s">
        <v>488</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30.04</v>
      </c>
      <c r="M45" s="203">
        <f>VLOOKUP(A45,Sheet1!$C$2:$G$84,5,FALSE)</f>
        <v>30.04</v>
      </c>
      <c r="N45" s="204">
        <f t="shared" si="16"/>
        <v>0</v>
      </c>
      <c r="O45" s="218">
        <f t="shared" si="17"/>
        <v>0</v>
      </c>
      <c r="P45">
        <v>582776</v>
      </c>
      <c r="Q45" s="203">
        <f>VLOOKUP(A45,Sheet1!$C$2:$H$84,6,FALSE)</f>
        <v>582776</v>
      </c>
      <c r="R45" s="204">
        <f t="shared" si="18"/>
        <v>0</v>
      </c>
      <c r="S45" s="218">
        <f t="shared" si="19"/>
        <v>0</v>
      </c>
      <c r="T45" s="2"/>
      <c r="U45" s="280">
        <v>2655657</v>
      </c>
    </row>
    <row r="46" spans="1:21" ht="15">
      <c r="A46" s="250">
        <f>VLOOKUP(U46,Sheet1!$C$2:$C$84,1,FALSE)</f>
        <v>6661144</v>
      </c>
      <c r="B46" s="275">
        <v>666114004</v>
      </c>
      <c r="C46" s="275" t="s">
        <v>489</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22.081313000000002</v>
      </c>
      <c r="M46" s="203">
        <f>VLOOKUP(A46,Sheet1!$C$2:$G$84,5,FALSE)</f>
        <v>22.09</v>
      </c>
      <c r="N46" s="204">
        <f t="shared" si="16"/>
        <v>-8.6869999999983349E-3</v>
      </c>
      <c r="O46" s="218">
        <f t="shared" si="17"/>
        <v>-3.9340959999999999E-4</v>
      </c>
      <c r="P46">
        <v>507870.2</v>
      </c>
      <c r="Q46" s="203">
        <f>VLOOKUP(A46,Sheet1!$C$2:$H$84,6,FALSE)</f>
        <v>507964.93</v>
      </c>
      <c r="R46" s="204">
        <f t="shared" si="18"/>
        <v>-94.729999999981374</v>
      </c>
      <c r="S46" s="218">
        <f t="shared" si="19"/>
        <v>-1.8652400000000001E-4</v>
      </c>
      <c r="T46" s="2"/>
      <c r="U46" s="280">
        <v>6661144</v>
      </c>
    </row>
    <row r="47" spans="1:21" ht="15">
      <c r="A47" s="250" t="str">
        <f>VLOOKUP(U47,Sheet1!$C$2:$C$84,1,FALSE)</f>
        <v>BYVW0F7</v>
      </c>
      <c r="B47" s="275">
        <v>722304102</v>
      </c>
      <c r="C47" s="275" t="s">
        <v>490</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132.94999999999999</v>
      </c>
      <c r="M47" s="203">
        <f>VLOOKUP(A47,Sheet1!$C$2:$G$84,5,FALSE)</f>
        <v>132.94999999999999</v>
      </c>
      <c r="N47" s="204">
        <f t="shared" si="16"/>
        <v>0</v>
      </c>
      <c r="O47" s="218">
        <f t="shared" si="17"/>
        <v>0</v>
      </c>
      <c r="P47">
        <v>1076895</v>
      </c>
      <c r="Q47" s="203">
        <f>VLOOKUP(A47,Sheet1!$C$2:$H$84,6,FALSE)</f>
        <v>1076895</v>
      </c>
      <c r="R47" s="204">
        <f t="shared" si="18"/>
        <v>0</v>
      </c>
      <c r="S47" s="218">
        <f t="shared" si="19"/>
        <v>0</v>
      </c>
      <c r="T47" s="2"/>
      <c r="U47" s="280" t="s">
        <v>382</v>
      </c>
    </row>
    <row r="48" spans="1:21" ht="15">
      <c r="A48" s="250">
        <f>VLOOKUP(U48,Sheet1!$C$2:$C$84,1,FALSE)</f>
        <v>2704485</v>
      </c>
      <c r="B48" s="275">
        <v>705015105</v>
      </c>
      <c r="C48" s="275" t="s">
        <v>491</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12.48</v>
      </c>
      <c r="M48" s="203">
        <f>VLOOKUP(A48,Sheet1!$C$2:$G$84,5,FALSE)</f>
        <v>12.48</v>
      </c>
      <c r="N48" s="204">
        <f t="shared" si="16"/>
        <v>0</v>
      </c>
      <c r="O48" s="218">
        <f t="shared" si="17"/>
        <v>0</v>
      </c>
      <c r="P48">
        <v>655200</v>
      </c>
      <c r="Q48" s="203">
        <f>VLOOKUP(A48,Sheet1!$C$2:$H$84,6,FALSE)</f>
        <v>655200</v>
      </c>
      <c r="R48" s="204">
        <f t="shared" si="18"/>
        <v>0</v>
      </c>
      <c r="S48" s="218">
        <f t="shared" si="19"/>
        <v>0</v>
      </c>
      <c r="T48" s="2"/>
      <c r="U48" s="280">
        <v>2704485</v>
      </c>
    </row>
    <row r="49" spans="1:37" ht="15">
      <c r="A49" s="250">
        <f>VLOOKUP(U49,Sheet1!$C$2:$C$84,1,FALSE)</f>
        <v>2771122</v>
      </c>
      <c r="B49" s="275">
        <v>833635105</v>
      </c>
      <c r="C49" s="275" t="s">
        <v>492</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40.75</v>
      </c>
      <c r="M49" s="203">
        <f>VLOOKUP(A49,Sheet1!$C$2:$G$84,5,FALSE)</f>
        <v>40.75</v>
      </c>
      <c r="N49" s="204">
        <f t="shared" ref="N49:N52" si="24">L49-M49</f>
        <v>0</v>
      </c>
      <c r="O49" s="218">
        <f t="shared" ref="O49:O52" si="25">ROUND(N49/L49,10)</f>
        <v>0</v>
      </c>
      <c r="P49">
        <v>175225</v>
      </c>
      <c r="Q49" s="203">
        <f>VLOOKUP(A49,Sheet1!$C$2:$H$84,6,FALSE)</f>
        <v>175225</v>
      </c>
      <c r="R49" s="204">
        <f t="shared" ref="R49:R52" si="26">P49-Q49</f>
        <v>0</v>
      </c>
      <c r="S49" s="218">
        <f t="shared" ref="S49:S52" si="27">ROUND(R49/P49,10)</f>
        <v>0</v>
      </c>
      <c r="T49" s="2"/>
      <c r="U49" s="280">
        <v>2771122</v>
      </c>
    </row>
    <row r="50" spans="1:37" ht="15">
      <c r="A50" s="250">
        <f>VLOOKUP(U50,Sheet1!$C$2:$C$84,1,FALSE)</f>
        <v>6229597</v>
      </c>
      <c r="B50" s="275">
        <v>622959906</v>
      </c>
      <c r="C50" s="275" t="s">
        <v>493</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5.1591449999999996</v>
      </c>
      <c r="M50" s="203">
        <f>VLOOKUP(A50,Sheet1!$C$2:$G$84,5,FALSE)</f>
        <v>5.16</v>
      </c>
      <c r="N50" s="204">
        <f t="shared" si="24"/>
        <v>-8.5500000000049425E-4</v>
      </c>
      <c r="O50" s="218">
        <f t="shared" si="25"/>
        <v>-1.6572510000000001E-4</v>
      </c>
      <c r="P50">
        <v>228379.85</v>
      </c>
      <c r="Q50" s="203">
        <f>VLOOKUP(A50,Sheet1!$C$2:$H$84,6,FALSE)</f>
        <v>228422.45</v>
      </c>
      <c r="R50" s="204">
        <f t="shared" si="26"/>
        <v>-42.600000000005821</v>
      </c>
      <c r="S50" s="218">
        <f t="shared" si="27"/>
        <v>-1.865313E-4</v>
      </c>
      <c r="T50" s="2"/>
      <c r="U50" s="280">
        <v>6229597</v>
      </c>
    </row>
    <row r="51" spans="1:37" ht="15">
      <c r="A51" s="250" t="str">
        <f>VLOOKUP(U51,Sheet1!$C$2:$C$84,1,FALSE)</f>
        <v>BYRY2M8</v>
      </c>
      <c r="B51" s="275">
        <v>759530108</v>
      </c>
      <c r="C51" s="275" t="s">
        <v>494</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45.88</v>
      </c>
      <c r="M51" s="203">
        <f>VLOOKUP(A51,Sheet1!$C$2:$G$84,5,FALSE)</f>
        <v>45.88</v>
      </c>
      <c r="N51" s="204">
        <f t="shared" si="24"/>
        <v>0</v>
      </c>
      <c r="O51" s="218">
        <f t="shared" si="25"/>
        <v>0</v>
      </c>
      <c r="P51">
        <v>1312168</v>
      </c>
      <c r="Q51" s="203">
        <f>VLOOKUP(A51,Sheet1!$C$2:$H$84,6,FALSE)</f>
        <v>1312168</v>
      </c>
      <c r="R51" s="204">
        <f t="shared" si="26"/>
        <v>0</v>
      </c>
      <c r="S51" s="218">
        <f t="shared" si="27"/>
        <v>0</v>
      </c>
      <c r="T51" s="2"/>
      <c r="U51" s="280" t="s">
        <v>389</v>
      </c>
    </row>
    <row r="52" spans="1:37" ht="15">
      <c r="A52" s="250">
        <f>VLOOKUP(U52,Sheet1!$C$2:$C$84,1,FALSE)</f>
        <v>2739001</v>
      </c>
      <c r="B52" s="275">
        <v>775781206</v>
      </c>
      <c r="C52" s="275" t="s">
        <v>495</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5.73</v>
      </c>
      <c r="M52" s="203">
        <f>VLOOKUP(A52,Sheet1!$C$2:$G$84,5,FALSE)</f>
        <v>5.73</v>
      </c>
      <c r="N52" s="204">
        <f t="shared" si="24"/>
        <v>0</v>
      </c>
      <c r="O52" s="218">
        <f t="shared" si="25"/>
        <v>0</v>
      </c>
      <c r="P52">
        <v>1071510</v>
      </c>
      <c r="Q52" s="203">
        <f>VLOOKUP(A52,Sheet1!$C$2:$H$84,6,FALSE)</f>
        <v>1071510</v>
      </c>
      <c r="R52" s="204">
        <f t="shared" si="26"/>
        <v>0</v>
      </c>
      <c r="S52" s="218">
        <f t="shared" si="27"/>
        <v>0</v>
      </c>
      <c r="T52" s="2"/>
      <c r="U52" s="280">
        <v>2739001</v>
      </c>
    </row>
    <row r="53" spans="1:37" ht="15">
      <c r="A53" s="250" t="str">
        <f>VLOOKUP(U53,Sheet1!$C$2:$C$84,1,FALSE)</f>
        <v>BS1L687</v>
      </c>
      <c r="B53" s="275">
        <v>799926100</v>
      </c>
      <c r="C53" s="275" t="s">
        <v>496</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36.200000000000003</v>
      </c>
      <c r="M53" s="203">
        <f>VLOOKUP(A53,Sheet1!$C$2:$G$84,5,FALSE)</f>
        <v>36.200000000000003</v>
      </c>
      <c r="N53" s="204">
        <f t="shared" si="16"/>
        <v>0</v>
      </c>
      <c r="O53" s="218">
        <f t="shared" si="17"/>
        <v>0</v>
      </c>
      <c r="P53">
        <v>663908</v>
      </c>
      <c r="Q53" s="203">
        <f>VLOOKUP(A53,Sheet1!$C$2:$H$84,6,FALSE)</f>
        <v>663908</v>
      </c>
      <c r="R53" s="204">
        <f t="shared" si="18"/>
        <v>0</v>
      </c>
      <c r="S53" s="218">
        <f t="shared" si="19"/>
        <v>0</v>
      </c>
      <c r="T53" s="2"/>
      <c r="U53" s="280" t="s">
        <v>392</v>
      </c>
    </row>
    <row r="54" spans="1:37" ht="15">
      <c r="A54" s="250">
        <f>VLOOKUP(U54,Sheet1!$C$2:$C$84,1,FALSE)</f>
        <v>2775135</v>
      </c>
      <c r="B54" s="275">
        <v>803054204</v>
      </c>
      <c r="C54" s="275" t="s">
        <v>497</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201.71</v>
      </c>
      <c r="M54" s="203">
        <f>VLOOKUP(A54,Sheet1!$C$2:$G$84,5,FALSE)</f>
        <v>201.71</v>
      </c>
      <c r="N54" s="204">
        <f t="shared" si="16"/>
        <v>0</v>
      </c>
      <c r="O54" s="218">
        <f t="shared" si="17"/>
        <v>0</v>
      </c>
      <c r="P54">
        <v>1885988.5</v>
      </c>
      <c r="Q54" s="203">
        <f>VLOOKUP(A54,Sheet1!$C$2:$H$84,6,FALSE)</f>
        <v>1885988.5</v>
      </c>
      <c r="R54" s="204">
        <f t="shared" si="18"/>
        <v>0</v>
      </c>
      <c r="S54" s="218">
        <f t="shared" si="19"/>
        <v>0</v>
      </c>
      <c r="T54" s="2"/>
      <c r="U54" s="280">
        <v>2775135</v>
      </c>
    </row>
    <row r="55" spans="1:37" ht="15">
      <c r="A55" s="250" t="str">
        <f>VLOOKUP(U55,Sheet1!$C$2:$C$84,1,FALSE)</f>
        <v>BXDZ9Z0</v>
      </c>
      <c r="B55" s="275" t="s">
        <v>395</v>
      </c>
      <c r="C55" s="275" t="s">
        <v>498</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66.05</v>
      </c>
      <c r="M55" s="203">
        <f>VLOOKUP(A55,Sheet1!$C$2:$G$84,5,FALSE)</f>
        <v>66.05</v>
      </c>
      <c r="N55" s="204">
        <f t="shared" si="16"/>
        <v>0</v>
      </c>
      <c r="O55" s="218">
        <f t="shared" si="17"/>
        <v>0</v>
      </c>
      <c r="P55">
        <v>1754948.5</v>
      </c>
      <c r="Q55" s="203">
        <f>VLOOKUP(A55,Sheet1!$C$2:$H$84,6,FALSE)</f>
        <v>1754948.5</v>
      </c>
      <c r="R55" s="204">
        <f t="shared" si="18"/>
        <v>0</v>
      </c>
      <c r="S55" s="218">
        <f t="shared" si="19"/>
        <v>0</v>
      </c>
      <c r="T55" s="2"/>
      <c r="U55" s="280" t="s">
        <v>396</v>
      </c>
    </row>
    <row r="56" spans="1:37" ht="15">
      <c r="A56" s="250" t="str">
        <f>VLOOKUP(U56,Sheet1!$C$2:$C$84,1,FALSE)</f>
        <v>BMCNGB3</v>
      </c>
      <c r="B56" s="275" t="s">
        <v>398</v>
      </c>
      <c r="C56" s="275" t="s">
        <v>499</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20.93</v>
      </c>
      <c r="M56" s="203">
        <f>VLOOKUP(A56,Sheet1!$C$2:$G$84,5,FALSE)</f>
        <v>20.93</v>
      </c>
      <c r="N56" s="204">
        <f t="shared" si="16"/>
        <v>0</v>
      </c>
      <c r="O56" s="218">
        <f t="shared" si="17"/>
        <v>0</v>
      </c>
      <c r="P56">
        <v>355810</v>
      </c>
      <c r="Q56" s="203">
        <f>VLOOKUP(A56,Sheet1!$C$2:$H$84,6,FALSE)</f>
        <v>355810</v>
      </c>
      <c r="R56" s="204">
        <f t="shared" si="18"/>
        <v>0</v>
      </c>
      <c r="S56" s="218">
        <f t="shared" si="19"/>
        <v>0</v>
      </c>
      <c r="T56" s="2"/>
      <c r="U56" s="280" t="s">
        <v>399</v>
      </c>
    </row>
    <row r="57" spans="1:37" ht="15">
      <c r="A57" s="250" t="str">
        <f>VLOOKUP(U57,Sheet1!$C$2:$C$84,1,FALSE)</f>
        <v>B1Q3J35</v>
      </c>
      <c r="B57" s="275" t="s">
        <v>500</v>
      </c>
      <c r="C57" s="275" t="s">
        <v>501</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20.094048999999998</v>
      </c>
      <c r="M57" s="203">
        <f>VLOOKUP(A57,Sheet1!$C$2:$G$84,5,FALSE)</f>
        <v>20.09</v>
      </c>
      <c r="N57" s="204">
        <f t="shared" si="16"/>
        <v>4.048999999998415E-3</v>
      </c>
      <c r="O57" s="218">
        <f t="shared" si="17"/>
        <v>2.015024E-4</v>
      </c>
      <c r="P57">
        <v>245890.88</v>
      </c>
      <c r="Q57" s="203">
        <f>VLOOKUP(A57,Sheet1!$C$2:$H$84,6,FALSE)</f>
        <v>245876.95</v>
      </c>
      <c r="R57" s="204">
        <f t="shared" si="18"/>
        <v>13.929999999993015</v>
      </c>
      <c r="S57" s="218">
        <f t="shared" si="19"/>
        <v>5.6651099999999997E-5</v>
      </c>
      <c r="T57" s="2"/>
      <c r="U57" s="280" t="s">
        <v>401</v>
      </c>
    </row>
    <row r="58" spans="1:37" ht="15">
      <c r="A58" s="250">
        <f>VLOOKUP(U58,Sheet1!$C$2:$C$84,1,FALSE)</f>
        <v>2615565</v>
      </c>
      <c r="B58" s="275" t="s">
        <v>404</v>
      </c>
      <c r="C58" s="275" t="s">
        <v>502</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24.78</v>
      </c>
      <c r="M58" s="203">
        <f>VLOOKUP(A58,Sheet1!$C$2:$G$84,5,FALSE)</f>
        <v>24.78</v>
      </c>
      <c r="N58" s="204">
        <f t="shared" si="16"/>
        <v>0</v>
      </c>
      <c r="O58" s="218">
        <f t="shared" si="17"/>
        <v>0</v>
      </c>
      <c r="P58">
        <v>899514</v>
      </c>
      <c r="Q58" s="203">
        <f>VLOOKUP(A58,Sheet1!$C$2:$H$84,6,FALSE)</f>
        <v>899514</v>
      </c>
      <c r="R58" s="204">
        <f t="shared" si="18"/>
        <v>0</v>
      </c>
      <c r="S58" s="218">
        <f t="shared" si="19"/>
        <v>0</v>
      </c>
      <c r="T58" s="2"/>
      <c r="U58" s="280">
        <v>2615565</v>
      </c>
    </row>
    <row r="59" spans="1:37" ht="15">
      <c r="A59" s="250" t="str">
        <f>VLOOKUP(U59,Sheet1!$C$2:$C$84,1,FALSE)</f>
        <v>B1WY233</v>
      </c>
      <c r="B59" s="275" t="s">
        <v>503</v>
      </c>
      <c r="C59" s="275" t="s">
        <v>504</v>
      </c>
      <c r="D59">
        <v>27723</v>
      </c>
      <c r="E59" s="203">
        <f>VLOOKUP(A59,Sheet1!$C$2:$E$84,3,FALSE)</f>
        <v>27723</v>
      </c>
      <c r="F59" s="204">
        <f t="shared" si="0"/>
        <v>0</v>
      </c>
      <c r="G59" s="218">
        <f t="shared" si="4"/>
        <v>0</v>
      </c>
      <c r="H59">
        <v>552070.35</v>
      </c>
      <c r="I59" s="206">
        <f>VLOOKUP(A59,Sheet1!$C$2:$F$84,4,FALSE)</f>
        <v>552070.17000000004</v>
      </c>
      <c r="J59" s="204">
        <f t="shared" si="1"/>
        <v>0.17999999993480742</v>
      </c>
      <c r="K59" s="218">
        <f t="shared" si="5"/>
        <v>3.2599999999999998E-7</v>
      </c>
      <c r="L59" s="285">
        <v>21.552896</v>
      </c>
      <c r="M59" s="203">
        <f>VLOOKUP(A59,Sheet1!$C$2:$G$84,5,FALSE)</f>
        <v>21.55</v>
      </c>
      <c r="N59" s="204">
        <f t="shared" si="2"/>
        <v>2.8959999999997876E-3</v>
      </c>
      <c r="O59" s="218">
        <f t="shared" si="3"/>
        <v>1.3436709999999999E-4</v>
      </c>
      <c r="P59">
        <v>597510.92000000004</v>
      </c>
      <c r="Q59" s="203">
        <f>VLOOKUP(A59,Sheet1!$C$2:$H$84,6,FALSE)</f>
        <v>597569.09</v>
      </c>
      <c r="R59" s="204">
        <f t="shared" si="6"/>
        <v>-58.169999999925494</v>
      </c>
      <c r="S59" s="218">
        <f t="shared" si="7"/>
        <v>-9.7353899999999996E-5</v>
      </c>
      <c r="T59" s="2"/>
      <c r="U59" s="280" t="s">
        <v>406</v>
      </c>
    </row>
    <row r="60" spans="1:37" ht="15">
      <c r="A60" s="250">
        <f>VLOOKUP(U60,Sheet1!$C$2:$C$84,1,FALSE)</f>
        <v>2821481</v>
      </c>
      <c r="B60" s="275">
        <v>835699307</v>
      </c>
      <c r="C60" s="275" t="s">
        <v>505</v>
      </c>
      <c r="D60">
        <v>17400</v>
      </c>
      <c r="E60" s="203">
        <f>VLOOKUP(A60,Sheet1!$C$2:$E$84,3,FALSE)</f>
        <v>17400</v>
      </c>
      <c r="F60" s="204">
        <f t="shared" si="0"/>
        <v>0</v>
      </c>
      <c r="G60" s="218">
        <f t="shared" si="4"/>
        <v>0</v>
      </c>
      <c r="H60">
        <v>1089911.05</v>
      </c>
      <c r="I60" s="206">
        <f>VLOOKUP(A60,Sheet1!$C$2:$F$84,4,FALSE)</f>
        <v>1162277.5</v>
      </c>
      <c r="J60" s="204">
        <f t="shared" si="1"/>
        <v>-72366.449999999953</v>
      </c>
      <c r="K60" s="218">
        <f t="shared" si="5"/>
        <v>-6.6396656900000003E-2</v>
      </c>
      <c r="L60" s="285">
        <v>84.95</v>
      </c>
      <c r="M60" s="203">
        <f>VLOOKUP(A60,Sheet1!$C$2:$G$84,5,FALSE)</f>
        <v>84.95</v>
      </c>
      <c r="N60" s="204">
        <f t="shared" si="2"/>
        <v>0</v>
      </c>
      <c r="O60" s="218">
        <f t="shared" si="3"/>
        <v>0</v>
      </c>
      <c r="P60">
        <v>1478130</v>
      </c>
      <c r="Q60" s="203">
        <f>VLOOKUP(A60,Sheet1!$C$2:$H$84,6,FALSE)</f>
        <v>1478130</v>
      </c>
      <c r="R60" s="204">
        <f t="shared" si="6"/>
        <v>0</v>
      </c>
      <c r="S60" s="218">
        <f t="shared" si="7"/>
        <v>0</v>
      </c>
      <c r="T60" s="2"/>
      <c r="U60" s="280">
        <v>2821481</v>
      </c>
    </row>
    <row r="61" spans="1:37" ht="15">
      <c r="A61" s="250">
        <f>VLOOKUP(U61,Sheet1!$C$2:$C$84,1,FALSE)</f>
        <v>2430025</v>
      </c>
      <c r="B61" s="275">
        <v>861012102</v>
      </c>
      <c r="C61" s="275" t="s">
        <v>506</v>
      </c>
      <c r="D61">
        <v>32400</v>
      </c>
      <c r="E61" s="203">
        <f>VLOOKUP(A61,Sheet1!$C$2:$E$84,3,FALSE)</f>
        <v>32400</v>
      </c>
      <c r="F61" s="204">
        <f t="shared" si="0"/>
        <v>0</v>
      </c>
      <c r="G61" s="218">
        <f t="shared" si="4"/>
        <v>0</v>
      </c>
      <c r="H61">
        <v>1463460.69</v>
      </c>
      <c r="I61" s="206">
        <f>VLOOKUP(A61,Sheet1!$C$2:$F$84,4,FALSE)</f>
        <v>1463460.69</v>
      </c>
      <c r="J61" s="204">
        <f t="shared" si="1"/>
        <v>0</v>
      </c>
      <c r="K61" s="218">
        <f t="shared" si="5"/>
        <v>0</v>
      </c>
      <c r="L61" s="285">
        <v>39.28</v>
      </c>
      <c r="M61" s="203">
        <f>VLOOKUP(A61,Sheet1!$C$2:$G$84,5,FALSE)</f>
        <v>39.28</v>
      </c>
      <c r="N61" s="204">
        <f t="shared" si="2"/>
        <v>0</v>
      </c>
      <c r="O61" s="218">
        <f t="shared" si="3"/>
        <v>0</v>
      </c>
      <c r="P61">
        <v>1272672</v>
      </c>
      <c r="Q61" s="203">
        <f>VLOOKUP(A61,Sheet1!$C$2:$H$84,6,FALSE)</f>
        <v>1272672</v>
      </c>
      <c r="R61" s="204">
        <f t="shared" si="6"/>
        <v>0</v>
      </c>
      <c r="S61" s="218">
        <f t="shared" si="7"/>
        <v>0</v>
      </c>
      <c r="T61" s="2"/>
      <c r="U61" s="280">
        <v>2430025</v>
      </c>
    </row>
    <row r="62" spans="1:37" ht="15">
      <c r="A62" s="250">
        <f>VLOOKUP(U62,Sheet1!$C$2:$C$84,1,FALSE)</f>
        <v>6356406</v>
      </c>
      <c r="B62" s="275">
        <v>635640006</v>
      </c>
      <c r="C62" s="275" t="s">
        <v>411</v>
      </c>
      <c r="D62">
        <v>20871</v>
      </c>
      <c r="E62" s="203">
        <f>VLOOKUP(A62,Sheet1!$C$2:$E$84,3,FALSE)</f>
        <v>20871</v>
      </c>
      <c r="F62" s="204">
        <f t="shared" si="0"/>
        <v>0</v>
      </c>
      <c r="G62" s="218">
        <f t="shared" si="4"/>
        <v>0</v>
      </c>
      <c r="H62">
        <v>471246.75</v>
      </c>
      <c r="I62" s="206">
        <f>VLOOKUP(A62,Sheet1!$C$2:$F$84,4,FALSE)</f>
        <v>450556.66</v>
      </c>
      <c r="J62" s="204">
        <f t="shared" si="1"/>
        <v>20690.090000000026</v>
      </c>
      <c r="K62" s="218">
        <f t="shared" si="5"/>
        <v>4.3905003099999999E-2</v>
      </c>
      <c r="L62" s="285">
        <v>21.198557999999998</v>
      </c>
      <c r="M62" s="203">
        <f>VLOOKUP(A62,Sheet1!$C$2:$G$84,5,FALSE)</f>
        <v>21.2</v>
      </c>
      <c r="N62" s="204">
        <f t="shared" si="2"/>
        <v>-1.4420000000008315E-3</v>
      </c>
      <c r="O62" s="218">
        <f t="shared" si="3"/>
        <v>-6.8023500000000004E-5</v>
      </c>
      <c r="P62">
        <v>442435.1</v>
      </c>
      <c r="Q62" s="203">
        <f>VLOOKUP(A62,Sheet1!$C$2:$H$84,6,FALSE)</f>
        <v>442517.63</v>
      </c>
      <c r="R62" s="204">
        <f t="shared" si="6"/>
        <v>-82.53000000002794</v>
      </c>
      <c r="S62" s="218">
        <f t="shared" si="7"/>
        <v>-1.8653579999999999E-4</v>
      </c>
      <c r="T62" s="2"/>
      <c r="U62" s="280">
        <v>6356406</v>
      </c>
    </row>
    <row r="63" spans="1:37" ht="15">
      <c r="A63" s="250" t="str">
        <f>VLOOKUP(U63,Sheet1!$C$2:$C$84,1,FALSE)</f>
        <v>B1JB4K8</v>
      </c>
      <c r="B63" s="275" t="s">
        <v>507</v>
      </c>
      <c r="C63" s="275" t="s">
        <v>508</v>
      </c>
      <c r="D63">
        <v>8509</v>
      </c>
      <c r="E63" s="203">
        <f>VLOOKUP(A63,Sheet1!$C$2:$E$84,3,FALSE)</f>
        <v>8509</v>
      </c>
      <c r="F63" s="204">
        <f t="shared" ref="F63:F66" si="28">D63-E63</f>
        <v>0</v>
      </c>
      <c r="G63" s="218">
        <f t="shared" ref="G63:G66" si="29">ROUND(F63/D63,10)</f>
        <v>0</v>
      </c>
      <c r="H63">
        <v>683825.18</v>
      </c>
      <c r="I63" s="206">
        <f>VLOOKUP(A63,Sheet1!$C$2:$F$84,4,FALSE)</f>
        <v>683825.18</v>
      </c>
      <c r="J63" s="204">
        <f t="shared" ref="J63:J65" si="30">H63-I63</f>
        <v>0</v>
      </c>
      <c r="K63" s="218">
        <f t="shared" ref="K63:K65" si="31">ROUND(J63/H63,10)</f>
        <v>0</v>
      </c>
      <c r="L63" s="285">
        <v>122.50108</v>
      </c>
      <c r="M63" s="203">
        <f>VLOOKUP(A63,Sheet1!$C$2:$G$84,5,FALSE)</f>
        <v>122.46</v>
      </c>
      <c r="N63" s="204">
        <f t="shared" ref="N63" si="32">L63-M63</f>
        <v>4.1080000000007999E-2</v>
      </c>
      <c r="O63" s="218">
        <f t="shared" ref="O63" si="33">ROUND(N63/L63,10)</f>
        <v>3.3534400000000001E-4</v>
      </c>
      <c r="P63">
        <v>1042361.69</v>
      </c>
      <c r="Q63" s="203">
        <f>VLOOKUP(A63,Sheet1!$C$2:$H$84,6,FALSE)</f>
        <v>1041974.18</v>
      </c>
      <c r="R63" s="204">
        <f t="shared" ref="R63" si="34">P63-Q63</f>
        <v>387.5099999998929</v>
      </c>
      <c r="S63" s="218">
        <f t="shared" ref="S63" si="35">ROUND(R63/P63,10)</f>
        <v>3.7176160000000001E-4</v>
      </c>
      <c r="T63" s="122"/>
      <c r="U63" s="280" t="s">
        <v>412</v>
      </c>
      <c r="V63" s="276"/>
      <c r="W63" s="276"/>
      <c r="X63" s="204"/>
      <c r="Y63" s="218"/>
      <c r="Z63" s="204"/>
      <c r="AA63" s="204"/>
      <c r="AB63" s="204"/>
      <c r="AC63" s="218"/>
      <c r="AD63" s="276"/>
      <c r="AE63" s="276"/>
      <c r="AF63" s="204"/>
      <c r="AG63" s="218"/>
      <c r="AH63" s="276"/>
      <c r="AI63" s="276"/>
      <c r="AJ63" s="204"/>
      <c r="AK63" s="218"/>
    </row>
    <row r="64" spans="1:37" ht="15">
      <c r="A64" s="250">
        <f>VLOOKUP(U64,Sheet1!$C$2:$C$84,1,FALSE)</f>
        <v>2113382</v>
      </c>
      <c r="B64" s="275">
        <v>874039100</v>
      </c>
      <c r="C64" s="275" t="s">
        <v>509</v>
      </c>
      <c r="D64">
        <v>23700</v>
      </c>
      <c r="E64" s="203">
        <f>VLOOKUP(A64,Sheet1!$C$2:$E$84,3,FALSE)</f>
        <v>23700</v>
      </c>
      <c r="F64" s="204">
        <f t="shared" si="28"/>
        <v>0</v>
      </c>
      <c r="G64" s="218">
        <f t="shared" si="29"/>
        <v>0</v>
      </c>
      <c r="H64">
        <v>2475434.13</v>
      </c>
      <c r="I64" s="206">
        <f>VLOOKUP(A64,Sheet1!$C$2:$F$84,4,FALSE)</f>
        <v>2475434.13</v>
      </c>
      <c r="J64" s="204">
        <f t="shared" si="30"/>
        <v>0</v>
      </c>
      <c r="K64" s="218">
        <f t="shared" si="31"/>
        <v>0</v>
      </c>
      <c r="L64" s="285">
        <v>173.81</v>
      </c>
      <c r="M64" s="203">
        <f>VLOOKUP(A64,Sheet1!$C$2:$G$84,5,FALSE)</f>
        <v>173.81</v>
      </c>
      <c r="N64" s="204">
        <f t="shared" si="2"/>
        <v>0</v>
      </c>
      <c r="O64" s="218">
        <f t="shared" si="3"/>
        <v>0</v>
      </c>
      <c r="P64">
        <v>4119297</v>
      </c>
      <c r="Q64" s="203">
        <f>VLOOKUP(A64,Sheet1!$C$2:$H$84,6,FALSE)</f>
        <v>4119297</v>
      </c>
      <c r="R64" s="204">
        <f t="shared" ref="R64:R67" si="36">P64-Q64</f>
        <v>0</v>
      </c>
      <c r="S64" s="218">
        <f t="shared" si="7"/>
        <v>0</v>
      </c>
      <c r="T64" s="2"/>
      <c r="U64" s="280">
        <v>2113382</v>
      </c>
    </row>
    <row r="65" spans="1:21" ht="15">
      <c r="A65" s="250">
        <f>VLOOKUP(U65,Sheet1!$C$2:$C$84,1,FALSE)</f>
        <v>6869302</v>
      </c>
      <c r="B65" s="275">
        <v>686930009</v>
      </c>
      <c r="C65" s="275" t="s">
        <v>510</v>
      </c>
      <c r="D65">
        <v>9000</v>
      </c>
      <c r="E65" s="203">
        <f>VLOOKUP(A65,Sheet1!$C$2:$E$84,3,FALSE)</f>
        <v>9000</v>
      </c>
      <c r="F65" s="204">
        <f t="shared" si="28"/>
        <v>0</v>
      </c>
      <c r="G65" s="218">
        <f t="shared" si="29"/>
        <v>0</v>
      </c>
      <c r="H65">
        <v>247854.34</v>
      </c>
      <c r="I65" s="206">
        <f>VLOOKUP(A65,Sheet1!$C$2:$F$84,4,FALSE)</f>
        <v>297065.8</v>
      </c>
      <c r="J65" s="204">
        <f t="shared" si="30"/>
        <v>-49211.459999999992</v>
      </c>
      <c r="K65" s="218">
        <f t="shared" si="31"/>
        <v>-0.1985499225</v>
      </c>
      <c r="L65" s="285">
        <v>61.326619000000001</v>
      </c>
      <c r="M65" s="203">
        <f>VLOOKUP(A65,Sheet1!$C$2:$G$84,5,FALSE)</f>
        <v>61.34</v>
      </c>
      <c r="N65" s="204">
        <f t="shared" si="2"/>
        <v>-1.338100000000253E-2</v>
      </c>
      <c r="O65" s="218">
        <f t="shared" si="3"/>
        <v>-2.181924E-4</v>
      </c>
      <c r="P65">
        <v>551939.56999999995</v>
      </c>
      <c r="Q65" s="203">
        <f>VLOOKUP(A65,Sheet1!$C$2:$H$84,6,FALSE)</f>
        <v>552042.53</v>
      </c>
      <c r="R65" s="204">
        <f t="shared" si="36"/>
        <v>-102.96000000007916</v>
      </c>
      <c r="S65" s="218">
        <f t="shared" si="7"/>
        <v>-1.865422E-4</v>
      </c>
      <c r="T65" s="2"/>
      <c r="U65" s="280">
        <v>6869302</v>
      </c>
    </row>
    <row r="66" spans="1:21" ht="15">
      <c r="A66" s="250">
        <f>VLOOKUP(U66,Sheet1!$C$2:$C$84,1,FALSE)</f>
        <v>5999330</v>
      </c>
      <c r="B66" s="275">
        <v>599933900</v>
      </c>
      <c r="C66" s="275" t="s">
        <v>511</v>
      </c>
      <c r="D66">
        <v>3800</v>
      </c>
      <c r="E66" s="203">
        <f>VLOOKUP(A66,Sheet1!$C$2:$E$84,3,FALSE)</f>
        <v>3800</v>
      </c>
      <c r="F66" s="204">
        <f t="shared" si="28"/>
        <v>0</v>
      </c>
      <c r="G66" s="218">
        <f t="shared" si="29"/>
        <v>0</v>
      </c>
      <c r="H66">
        <v>672025.92</v>
      </c>
      <c r="I66" s="206">
        <f>VLOOKUP(A66,Sheet1!$C$2:$F$84,4,FALSE)</f>
        <v>672025.92</v>
      </c>
      <c r="J66" s="204">
        <f t="shared" si="1"/>
        <v>0</v>
      </c>
      <c r="K66" s="218">
        <f t="shared" si="5"/>
        <v>0</v>
      </c>
      <c r="L66" s="285">
        <v>105.39594200000001</v>
      </c>
      <c r="M66" s="203">
        <f>VLOOKUP(A66,Sheet1!$C$2:$G$84,5,FALSE)</f>
        <v>105.36</v>
      </c>
      <c r="N66" s="204">
        <f t="shared" si="2"/>
        <v>3.5942000000005692E-2</v>
      </c>
      <c r="O66" s="218">
        <f t="shared" si="3"/>
        <v>3.4101880000000001E-4</v>
      </c>
      <c r="P66">
        <v>400504.58</v>
      </c>
      <c r="Q66" s="203">
        <f>VLOOKUP(A66,Sheet1!$C$2:$H$84,6,FALSE)</f>
        <v>400355.69</v>
      </c>
      <c r="R66" s="204">
        <f t="shared" si="36"/>
        <v>148.89000000001397</v>
      </c>
      <c r="S66" s="218">
        <f t="shared" si="7"/>
        <v>3.71756E-4</v>
      </c>
      <c r="T66" s="2"/>
      <c r="U66" s="280">
        <v>5999330</v>
      </c>
    </row>
    <row r="67" spans="1:21" ht="15">
      <c r="A67" s="250" t="str">
        <f>VLOOKUP(U67,Sheet1!$C$2:$C$84,1,FALSE)</f>
        <v>B3F2DZ7</v>
      </c>
      <c r="B67" s="275" t="s">
        <v>417</v>
      </c>
      <c r="C67" s="275" t="s">
        <v>512</v>
      </c>
      <c r="D67">
        <v>31200</v>
      </c>
      <c r="E67" s="203">
        <f>VLOOKUP(A67,Sheet1!$C$2:$E$84,3,FALSE)</f>
        <v>31200</v>
      </c>
      <c r="F67" s="204">
        <f t="shared" si="0"/>
        <v>0</v>
      </c>
      <c r="G67" s="218">
        <f t="shared" si="4"/>
        <v>0</v>
      </c>
      <c r="H67">
        <v>1470394.8</v>
      </c>
      <c r="I67" s="206">
        <f>VLOOKUP(A67,Sheet1!$C$2:$F$84,4,FALSE)</f>
        <v>1470394.8</v>
      </c>
      <c r="J67" s="204">
        <f t="shared" si="1"/>
        <v>0</v>
      </c>
      <c r="K67" s="218">
        <f t="shared" si="5"/>
        <v>0</v>
      </c>
      <c r="L67" s="285">
        <v>47.36</v>
      </c>
      <c r="M67" s="203">
        <f>VLOOKUP(A67,Sheet1!$C$2:$G$84,5,FALSE)</f>
        <v>47.36</v>
      </c>
      <c r="N67" s="204">
        <f t="shared" si="2"/>
        <v>0</v>
      </c>
      <c r="O67" s="218">
        <f t="shared" si="3"/>
        <v>0</v>
      </c>
      <c r="P67">
        <v>1477632</v>
      </c>
      <c r="Q67" s="203">
        <f>VLOOKUP(A67,Sheet1!$C$2:$H$84,6,FALSE)</f>
        <v>1477632</v>
      </c>
      <c r="R67" s="204">
        <f t="shared" si="36"/>
        <v>0</v>
      </c>
      <c r="S67" s="218">
        <f t="shared" si="7"/>
        <v>0</v>
      </c>
      <c r="T67" s="2"/>
      <c r="U67" s="280" t="s">
        <v>418</v>
      </c>
    </row>
    <row r="68" spans="1:21" ht="15">
      <c r="A68" s="250" t="str">
        <f>VLOOKUP(U68,Sheet1!$C$2:$C$84,1,FALSE)</f>
        <v>BRTR118</v>
      </c>
      <c r="B68" s="275" t="s">
        <v>420</v>
      </c>
      <c r="C68" s="275" t="s">
        <v>513</v>
      </c>
      <c r="D68">
        <v>74300</v>
      </c>
      <c r="E68" s="203">
        <f>VLOOKUP(A68,Sheet1!$C$2:$E$84,3,FALSE)</f>
        <v>74300</v>
      </c>
      <c r="F68" s="204">
        <f t="shared" ref="F68:F71" si="37">D68-E68</f>
        <v>0</v>
      </c>
      <c r="G68" s="218">
        <f t="shared" ref="G68:G71" si="38">ROUND(F68/D68,10)</f>
        <v>0</v>
      </c>
      <c r="H68">
        <v>1467343.08</v>
      </c>
      <c r="I68" s="206">
        <f>VLOOKUP(A68,Sheet1!$C$2:$F$84,4,FALSE)</f>
        <v>1493053.29</v>
      </c>
      <c r="J68" s="204">
        <f t="shared" ref="J68:J71" si="39">H68-I68</f>
        <v>-25710.209999999963</v>
      </c>
      <c r="K68" s="218">
        <f t="shared" ref="K68:K71" si="40">ROUND(J68/H68,10)</f>
        <v>-1.7521607799999998E-2</v>
      </c>
      <c r="L68" s="285">
        <v>29.54</v>
      </c>
      <c r="M68" s="203">
        <f>VLOOKUP(A68,Sheet1!$C$2:$G$84,5,FALSE)</f>
        <v>29.54</v>
      </c>
      <c r="N68" s="204">
        <f t="shared" ref="N68:N71" si="41">L68-M68</f>
        <v>0</v>
      </c>
      <c r="O68" s="218">
        <f t="shared" ref="O68:O71" si="42">ROUND(N68/L68,10)</f>
        <v>0</v>
      </c>
      <c r="P68">
        <v>2194822</v>
      </c>
      <c r="Q68" s="203">
        <f>VLOOKUP(A68,Sheet1!$C$2:$H$84,6,FALSE)</f>
        <v>2194822</v>
      </c>
      <c r="R68" s="204">
        <f t="shared" ref="R68:R71" si="43">P68-Q68</f>
        <v>0</v>
      </c>
      <c r="S68" s="218">
        <f t="shared" ref="S68:S71" si="44">ROUND(R68/P68,10)</f>
        <v>0</v>
      </c>
      <c r="T68" s="2"/>
      <c r="U68" s="280" t="s">
        <v>421</v>
      </c>
    </row>
    <row r="69" spans="1:21" ht="15">
      <c r="A69" s="250">
        <f>VLOOKUP(U69,Sheet1!$C$2:$C$84,1,FALSE)</f>
        <v>4031879</v>
      </c>
      <c r="B69" s="275">
        <v>403187909</v>
      </c>
      <c r="C69" s="275" t="s">
        <v>514</v>
      </c>
      <c r="D69">
        <v>27304</v>
      </c>
      <c r="E69" s="203">
        <f>VLOOKUP(A69,Sheet1!$C$2:$E$84,3,FALSE)</f>
        <v>27304</v>
      </c>
      <c r="F69" s="204">
        <f t="shared" si="37"/>
        <v>0</v>
      </c>
      <c r="G69" s="218">
        <f t="shared" si="38"/>
        <v>0</v>
      </c>
      <c r="H69">
        <v>552308.07999999996</v>
      </c>
      <c r="I69" s="206">
        <f>VLOOKUP(A69,Sheet1!$C$2:$F$84,4,FALSE)</f>
        <v>552308.05000000005</v>
      </c>
      <c r="J69" s="204">
        <f t="shared" si="39"/>
        <v>2.9999999911524355E-2</v>
      </c>
      <c r="K69" s="218">
        <f t="shared" si="40"/>
        <v>5.4300000000000003E-8</v>
      </c>
      <c r="L69" s="285">
        <v>29.923272999999998</v>
      </c>
      <c r="M69" s="203">
        <f>VLOOKUP(A69,Sheet1!$C$2:$G$84,5,FALSE)</f>
        <v>29.91</v>
      </c>
      <c r="N69" s="204">
        <f t="shared" si="41"/>
        <v>1.3272999999998092E-2</v>
      </c>
      <c r="O69" s="218">
        <f t="shared" si="42"/>
        <v>4.4356780000000002E-4</v>
      </c>
      <c r="P69">
        <v>817025.06</v>
      </c>
      <c r="Q69" s="203">
        <f>VLOOKUP(A69,Sheet1!$C$2:$H$84,6,FALSE)</f>
        <v>816721.32</v>
      </c>
      <c r="R69" s="204">
        <f t="shared" si="43"/>
        <v>303.7400000001071</v>
      </c>
      <c r="S69" s="218">
        <f t="shared" si="44"/>
        <v>3.7176340000000003E-4</v>
      </c>
      <c r="T69" s="2"/>
      <c r="U69" s="280">
        <v>4031879</v>
      </c>
    </row>
    <row r="70" spans="1:21" ht="15">
      <c r="A70" s="250">
        <f>VLOOKUP(U70,Sheet1!$C$2:$C$84,1,FALSE)</f>
        <v>6986041</v>
      </c>
      <c r="B70" s="275">
        <v>698604006</v>
      </c>
      <c r="C70" s="275" t="s">
        <v>515</v>
      </c>
      <c r="D70">
        <v>8300</v>
      </c>
      <c r="E70" s="203">
        <f>VLOOKUP(A70,Sheet1!$C$2:$E$84,3,FALSE)</f>
        <v>8300</v>
      </c>
      <c r="F70" s="204">
        <f t="shared" si="37"/>
        <v>0</v>
      </c>
      <c r="G70" s="218">
        <f t="shared" si="38"/>
        <v>0</v>
      </c>
      <c r="H70">
        <v>221817.63</v>
      </c>
      <c r="I70" s="206">
        <f>VLOOKUP(A70,Sheet1!$C$2:$F$84,4,FALSE)</f>
        <v>221817.63</v>
      </c>
      <c r="J70" s="204">
        <f t="shared" si="39"/>
        <v>0</v>
      </c>
      <c r="K70" s="218">
        <f t="shared" si="40"/>
        <v>0</v>
      </c>
      <c r="L70" s="285">
        <v>35.913215999999998</v>
      </c>
      <c r="M70" s="203">
        <f>VLOOKUP(A70,Sheet1!$C$2:$G$84,5,FALSE)</f>
        <v>35.92</v>
      </c>
      <c r="N70" s="204">
        <f t="shared" si="41"/>
        <v>-6.7840000000032319E-3</v>
      </c>
      <c r="O70" s="218">
        <f t="shared" si="42"/>
        <v>-1.888998E-4</v>
      </c>
      <c r="P70">
        <v>298079.7</v>
      </c>
      <c r="Q70" s="203">
        <f>VLOOKUP(A70,Sheet1!$C$2:$H$84,6,FALSE)</f>
        <v>298135.3</v>
      </c>
      <c r="R70" s="204">
        <f t="shared" si="43"/>
        <v>-55.599999999976717</v>
      </c>
      <c r="S70" s="218">
        <f t="shared" si="44"/>
        <v>-1.8652729999999999E-4</v>
      </c>
      <c r="T70" s="2"/>
      <c r="U70" s="280">
        <v>6986041</v>
      </c>
    </row>
    <row r="71" spans="1:21" ht="15">
      <c r="A71" s="250" t="str">
        <f>VLOOKUP(U71,Sheet1!$C$2:$C$84,1,FALSE)</f>
        <v>BYW4289</v>
      </c>
      <c r="B71" s="275" t="s">
        <v>425</v>
      </c>
      <c r="C71" s="275" t="s">
        <v>516</v>
      </c>
      <c r="D71">
        <v>13600</v>
      </c>
      <c r="E71" s="203">
        <f>VLOOKUP(A71,Sheet1!$C$2:$E$84,3,FALSE)</f>
        <v>13600</v>
      </c>
      <c r="F71" s="204">
        <f t="shared" si="37"/>
        <v>0</v>
      </c>
      <c r="G71" s="218">
        <f t="shared" si="38"/>
        <v>0</v>
      </c>
      <c r="H71">
        <v>727888.91</v>
      </c>
      <c r="I71" s="206">
        <f>VLOOKUP(A71,Sheet1!$C$2:$F$84,4,FALSE)</f>
        <v>727888.91</v>
      </c>
      <c r="J71" s="204">
        <f t="shared" si="39"/>
        <v>0</v>
      </c>
      <c r="K71" s="218">
        <f t="shared" si="40"/>
        <v>0</v>
      </c>
      <c r="L71" s="285">
        <v>30.84</v>
      </c>
      <c r="M71" s="203">
        <f>VLOOKUP(A71,Sheet1!$C$2:$G$84,5,FALSE)</f>
        <v>30.84</v>
      </c>
      <c r="N71" s="204">
        <f t="shared" si="41"/>
        <v>0</v>
      </c>
      <c r="O71" s="218">
        <f t="shared" si="42"/>
        <v>0</v>
      </c>
      <c r="P71">
        <v>419424</v>
      </c>
      <c r="Q71" s="203">
        <f>VLOOKUP(A71,Sheet1!$C$2:$H$84,6,FALSE)</f>
        <v>419424</v>
      </c>
      <c r="R71" s="204">
        <f t="shared" si="43"/>
        <v>0</v>
      </c>
      <c r="S71" s="218">
        <f t="shared" si="44"/>
        <v>0</v>
      </c>
      <c r="T71" s="2"/>
      <c r="U71" s="280" t="s">
        <v>426</v>
      </c>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1779581</v>
      </c>
      <c r="E81" s="212">
        <f t="shared" si="45"/>
        <v>1779581</v>
      </c>
      <c r="F81" s="213">
        <f t="shared" si="45"/>
        <v>0</v>
      </c>
      <c r="G81" s="245">
        <f t="shared" si="4"/>
        <v>0</v>
      </c>
      <c r="H81" s="211">
        <f>SUM(H3:H79)</f>
        <v>50818064.789999984</v>
      </c>
      <c r="I81" s="212">
        <f>SUM(I3:I79)</f>
        <v>51255085.219999976</v>
      </c>
      <c r="J81" s="213">
        <f t="shared" si="45"/>
        <v>-437020.43000000017</v>
      </c>
      <c r="K81" s="246">
        <f>ROUND(J81/H81,10)</f>
        <v>-8.5997062999999992E-3</v>
      </c>
      <c r="L81" s="288">
        <f t="shared" si="45"/>
        <v>6380.9931609999976</v>
      </c>
      <c r="M81" s="212">
        <f t="shared" si="45"/>
        <v>6380.4599999999982</v>
      </c>
      <c r="N81" s="213">
        <f t="shared" si="45"/>
        <v>0.53316100000002109</v>
      </c>
      <c r="O81" s="246">
        <f>ROUND(N81/L81,10)</f>
        <v>8.3554500000000001E-5</v>
      </c>
      <c r="P81" s="211">
        <f t="shared" si="45"/>
        <v>65048496.270000011</v>
      </c>
      <c r="Q81" s="212">
        <f t="shared" si="45"/>
        <v>65047292.680000015</v>
      </c>
      <c r="R81" s="213">
        <f t="shared" si="45"/>
        <v>1203.5900000002684</v>
      </c>
      <c r="S81" s="269">
        <f t="shared" si="45"/>
        <v>2.5185808000000001E-3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1732818.24</v>
      </c>
      <c r="D4">
        <v>1732818.24</v>
      </c>
      <c r="E4" s="65">
        <f>C4-D4</f>
        <v>0</v>
      </c>
      <c r="F4" s="227">
        <f>ROUND(E4/C4,10)</f>
        <v>0</v>
      </c>
      <c r="G4" s="59"/>
    </row>
    <row r="5" spans="1:7" ht="13.9" customHeight="1">
      <c r="A5" t="s">
        <v>438</v>
      </c>
      <c r="B5" t="s">
        <v>439</v>
      </c>
      <c r="C5">
        <v>-41.16</v>
      </c>
      <c r="D5">
        <v>-41.09</v>
      </c>
      <c r="E5" s="65">
        <f t="shared" ref="E5:E17" si="0">C5-D5</f>
        <v>-6.9999999999993179E-2</v>
      </c>
      <c r="F5" s="227">
        <f t="shared" ref="F5:F19" si="1">ROUND(E5/C5,10)</f>
        <v>1.7006803000000001E-3</v>
      </c>
      <c r="G5" s="59"/>
    </row>
    <row r="6" spans="1:7" ht="13.9" customHeight="1">
      <c r="A6" t="s">
        <v>440</v>
      </c>
      <c r="B6" t="s">
        <v>441</v>
      </c>
      <c r="C6">
        <v>37.25</v>
      </c>
      <c r="D6">
        <v>37.24</v>
      </c>
      <c r="E6" s="65">
        <f t="shared" si="0"/>
        <v>9.9999999999980105E-3</v>
      </c>
      <c r="F6" s="227">
        <f t="shared" si="1"/>
        <v>2.6845640000000001E-4</v>
      </c>
      <c r="G6" s="59"/>
    </row>
    <row r="7" spans="1:7" ht="13.9" customHeight="1">
      <c r="A7" t="s">
        <v>442</v>
      </c>
      <c r="B7" t="s">
        <v>443</v>
      </c>
      <c r="C7">
        <v>14137.82</v>
      </c>
      <c r="D7">
        <v>14132.57</v>
      </c>
      <c r="E7" s="65">
        <f t="shared" si="0"/>
        <v>5.25</v>
      </c>
      <c r="F7" s="227">
        <f t="shared" si="1"/>
        <v>3.7134439999999999E-4</v>
      </c>
      <c r="G7" s="59"/>
    </row>
    <row r="8" spans="1:7" ht="12.75">
      <c r="A8" t="s">
        <v>444</v>
      </c>
      <c r="B8" t="s">
        <v>445</v>
      </c>
      <c r="C8">
        <v>13.25</v>
      </c>
      <c r="D8">
        <v>13.25</v>
      </c>
      <c r="E8" s="65">
        <f t="shared" si="0"/>
        <v>0</v>
      </c>
      <c r="F8" s="227">
        <f t="shared" si="1"/>
        <v>0</v>
      </c>
      <c r="G8" s="57"/>
    </row>
    <row r="9" spans="1:7" ht="12.75">
      <c r="A9" t="s">
        <v>446</v>
      </c>
      <c r="B9" t="s">
        <v>447</v>
      </c>
      <c r="C9">
        <v>30228.27</v>
      </c>
      <c r="D9">
        <v>30233.91</v>
      </c>
      <c r="E9" s="65">
        <f t="shared" si="0"/>
        <v>-5.6399999999994179</v>
      </c>
      <c r="F9" s="227">
        <f t="shared" si="1"/>
        <v>-1.8658030000000001E-4</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1777193.6700000002</v>
      </c>
      <c r="D19" s="70">
        <f>SUM(D4:D18)</f>
        <v>1777194.1199999999</v>
      </c>
      <c r="E19" s="70">
        <f>SUM(E4:E18)</f>
        <v>-0.44999999999941309</v>
      </c>
      <c r="F19" s="227">
        <f t="shared" si="1"/>
        <v>-2.5320000000000002E-7</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442</v>
      </c>
      <c r="C2" s="275" t="s">
        <v>507</v>
      </c>
      <c r="D2" t="s">
        <v>508</v>
      </c>
      <c r="E2">
        <v>8509</v>
      </c>
      <c r="F2"/>
      <c r="G2" s="225">
        <f>E2-F2</f>
        <v>8509</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442</v>
      </c>
      <c r="C3" s="275" t="s">
        <v>507</v>
      </c>
      <c r="D3" t="s">
        <v>508</v>
      </c>
      <c r="E3">
        <v>8509</v>
      </c>
      <c r="F3"/>
      <c r="G3" s="225">
        <f t="shared" ref="G3:G7" si="0">E3-F3</f>
        <v>8509</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442</v>
      </c>
      <c r="C4" s="275" t="s">
        <v>507</v>
      </c>
      <c r="D4" t="s">
        <v>508</v>
      </c>
      <c r="E4">
        <v>8509</v>
      </c>
      <c r="F4"/>
      <c r="G4" s="225">
        <f t="shared" si="0"/>
        <v>8509</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442</v>
      </c>
      <c r="C5" s="275" t="s">
        <v>507</v>
      </c>
      <c r="D5" t="s">
        <v>508</v>
      </c>
      <c r="E5">
        <v>8509</v>
      </c>
      <c r="F5"/>
      <c r="G5" s="225">
        <f t="shared" si="0"/>
        <v>8509</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442</v>
      </c>
      <c r="C6" s="275" t="s">
        <v>507</v>
      </c>
      <c r="D6" t="s">
        <v>508</v>
      </c>
      <c r="E6">
        <v>8509</v>
      </c>
      <c r="F6"/>
      <c r="G6" s="225">
        <f t="shared" si="0"/>
        <v>8509</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438</v>
      </c>
      <c r="C7" s="275" t="s">
        <v>479</v>
      </c>
      <c r="D7" t="s">
        <v>366</v>
      </c>
      <c r="E7">
        <v>45</v>
      </c>
      <c r="F7"/>
      <c r="G7" s="225">
        <f t="shared" si="0"/>
        <v>45</v>
      </c>
      <c r="H7" s="237">
        <f t="shared" si="1"/>
        <v>1</v>
      </c>
      <c r="I7">
        <v>45.88</v>
      </c>
      <c r="J7"/>
      <c r="K7" s="225">
        <f t="shared" si="2"/>
        <v>45.88</v>
      </c>
      <c r="L7" s="237">
        <f t="shared" si="3"/>
        <v>1</v>
      </c>
      <c r="M7">
        <v>0</v>
      </c>
      <c r="N7"/>
      <c r="O7" s="225">
        <f t="shared" si="4"/>
        <v>0</v>
      </c>
      <c r="P7" s="237" t="e">
        <f t="shared" si="5"/>
        <v>#DIV/0!</v>
      </c>
      <c r="Q7">
        <v>0.4</v>
      </c>
      <c r="R7"/>
      <c r="S7" s="225">
        <f t="shared" si="6"/>
        <v>0.4</v>
      </c>
      <c r="T7" s="237">
        <f t="shared" si="7"/>
        <v>1</v>
      </c>
      <c r="U7" s="133"/>
    </row>
    <row r="8" spans="1:24" s="57" customFormat="1" ht="12.75">
      <c r="A8" t="s">
        <v>261</v>
      </c>
      <c r="B8" t="s">
        <v>438</v>
      </c>
      <c r="C8" s="275" t="s">
        <v>479</v>
      </c>
      <c r="D8" t="s">
        <v>366</v>
      </c>
      <c r="E8">
        <v>45</v>
      </c>
      <c r="F8"/>
      <c r="G8" s="225">
        <f t="shared" ref="G8:G18" si="8">E8-F8</f>
        <v>45</v>
      </c>
      <c r="H8" s="237">
        <f t="shared" ref="H8:H18" si="9">ROUND(G8/E8,10)</f>
        <v>1</v>
      </c>
      <c r="I8">
        <v>68.819999999999993</v>
      </c>
      <c r="J8"/>
      <c r="K8" s="225">
        <f t="shared" ref="K8:K18" si="10">I8-J8</f>
        <v>68.819999999999993</v>
      </c>
      <c r="L8" s="237">
        <f t="shared" ref="L8:L18" si="11">ROUND(K8/I8,10)</f>
        <v>1</v>
      </c>
      <c r="M8">
        <v>0</v>
      </c>
      <c r="N8"/>
      <c r="O8" s="225">
        <f t="shared" ref="O8:O101" si="12">M8-N8</f>
        <v>0</v>
      </c>
      <c r="P8" s="237" t="e">
        <f t="shared" ref="P8:P101" si="13">ROUND(O8/M8,10)</f>
        <v>#DIV/0!</v>
      </c>
      <c r="Q8">
        <v>0.6</v>
      </c>
      <c r="R8"/>
      <c r="S8" s="225">
        <f t="shared" ref="S8:S101" si="14">Q8-R8</f>
        <v>0.6</v>
      </c>
      <c r="T8" s="237">
        <f t="shared" ref="T8:T101" si="15">ROUND(S8/Q8,10)</f>
        <v>1</v>
      </c>
      <c r="U8" s="133"/>
    </row>
    <row r="9" spans="1:24" s="57" customFormat="1" ht="12.75">
      <c r="A9" t="s">
        <v>261</v>
      </c>
      <c r="B9" t="s">
        <v>440</v>
      </c>
      <c r="C9" s="275" t="s">
        <v>517</v>
      </c>
      <c r="D9" t="s">
        <v>518</v>
      </c>
      <c r="E9">
        <v>4054</v>
      </c>
      <c r="F9"/>
      <c r="G9" s="225">
        <f t="shared" si="8"/>
        <v>4054</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519</v>
      </c>
      <c r="C10" s="275" t="s">
        <v>520</v>
      </c>
      <c r="D10" t="s">
        <v>521</v>
      </c>
      <c r="E10">
        <v>816.32</v>
      </c>
      <c r="F10"/>
      <c r="G10" s="225">
        <f t="shared" si="8"/>
        <v>816.32</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519</v>
      </c>
      <c r="C11" s="275" t="s">
        <v>313</v>
      </c>
      <c r="D11" t="s">
        <v>453</v>
      </c>
      <c r="E11">
        <v>3060</v>
      </c>
      <c r="F11"/>
      <c r="G11" s="225">
        <f t="shared" si="8"/>
        <v>3060</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519</v>
      </c>
      <c r="C12" s="275" t="s">
        <v>304</v>
      </c>
      <c r="D12" t="s">
        <v>450</v>
      </c>
      <c r="E12">
        <v>8299</v>
      </c>
      <c r="F12"/>
      <c r="G12" s="225">
        <f t="shared" si="8"/>
        <v>8299</v>
      </c>
      <c r="H12" s="237">
        <f t="shared" si="9"/>
        <v>1</v>
      </c>
      <c r="I12">
        <v>5477.34</v>
      </c>
      <c r="J12"/>
      <c r="K12" s="225">
        <f t="shared" si="10"/>
        <v>5477.34</v>
      </c>
      <c r="L12" s="237">
        <f t="shared" si="11"/>
        <v>1</v>
      </c>
      <c r="M12">
        <v>0</v>
      </c>
      <c r="N12"/>
      <c r="O12" s="225">
        <f t="shared" si="12"/>
        <v>0</v>
      </c>
      <c r="P12" s="237" t="e">
        <f t="shared" si="13"/>
        <v>#DIV/0!</v>
      </c>
      <c r="Q12">
        <v>0</v>
      </c>
      <c r="R12"/>
      <c r="S12" s="225">
        <f t="shared" si="14"/>
        <v>0</v>
      </c>
      <c r="T12" s="237" t="e">
        <f t="shared" si="15"/>
        <v>#DIV/0!</v>
      </c>
      <c r="U12" s="133"/>
    </row>
    <row r="13" spans="1:24" s="57" customFormat="1" ht="12.75">
      <c r="A13" t="s">
        <v>261</v>
      </c>
      <c r="B13" t="s">
        <v>519</v>
      </c>
      <c r="C13" s="275" t="s">
        <v>304</v>
      </c>
      <c r="D13" t="s">
        <v>450</v>
      </c>
      <c r="E13">
        <v>8299</v>
      </c>
      <c r="F13"/>
      <c r="G13" s="225">
        <f t="shared" si="8"/>
        <v>8299</v>
      </c>
      <c r="H13" s="237">
        <f t="shared" si="9"/>
        <v>1</v>
      </c>
      <c r="I13">
        <v>8299</v>
      </c>
      <c r="J13"/>
      <c r="K13" s="225">
        <f t="shared" si="10"/>
        <v>8299</v>
      </c>
      <c r="L13" s="237">
        <f t="shared" si="11"/>
        <v>1</v>
      </c>
      <c r="M13">
        <v>0</v>
      </c>
      <c r="N13"/>
      <c r="O13" s="225">
        <f t="shared" si="12"/>
        <v>0</v>
      </c>
      <c r="P13" s="237" t="e">
        <f t="shared" si="13"/>
        <v>#DIV/0!</v>
      </c>
      <c r="Q13">
        <v>0</v>
      </c>
      <c r="R13"/>
      <c r="S13" s="225">
        <f t="shared" si="14"/>
        <v>0</v>
      </c>
      <c r="T13" s="237" t="e">
        <f t="shared" si="15"/>
        <v>#DIV/0!</v>
      </c>
      <c r="U13" s="133"/>
    </row>
    <row r="14" spans="1:24" s="57" customFormat="1" ht="12.75">
      <c r="A14" t="s">
        <v>261</v>
      </c>
      <c r="B14" t="s">
        <v>519</v>
      </c>
      <c r="C14" s="275" t="s">
        <v>420</v>
      </c>
      <c r="D14" t="s">
        <v>513</v>
      </c>
      <c r="E14">
        <v>74300</v>
      </c>
      <c r="F14"/>
      <c r="G14" s="225">
        <f t="shared" si="8"/>
        <v>74300</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519</v>
      </c>
      <c r="C15" s="275" t="s">
        <v>420</v>
      </c>
      <c r="D15" t="s">
        <v>513</v>
      </c>
      <c r="E15">
        <v>35000</v>
      </c>
      <c r="F15"/>
      <c r="G15" s="225">
        <f t="shared" si="8"/>
        <v>35000</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519</v>
      </c>
      <c r="C16" s="275" t="s">
        <v>420</v>
      </c>
      <c r="D16" t="s">
        <v>513</v>
      </c>
      <c r="E16">
        <v>52000</v>
      </c>
      <c r="F16"/>
      <c r="G16" s="225">
        <f t="shared" si="8"/>
        <v>52000</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519</v>
      </c>
      <c r="C17" s="275" t="s">
        <v>336</v>
      </c>
      <c r="D17" t="s">
        <v>466</v>
      </c>
      <c r="E17">
        <v>6400</v>
      </c>
      <c r="F17"/>
      <c r="G17" s="225">
        <f t="shared" si="8"/>
        <v>6400</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519</v>
      </c>
      <c r="C18" s="275">
        <v>636274409</v>
      </c>
      <c r="D18" t="s">
        <v>481</v>
      </c>
      <c r="E18">
        <v>12034</v>
      </c>
      <c r="F18"/>
      <c r="G18" s="225">
        <f t="shared" si="8"/>
        <v>12034</v>
      </c>
      <c r="H18" s="237">
        <f t="shared" si="9"/>
        <v>1</v>
      </c>
      <c r="I18">
        <v>30011.59</v>
      </c>
      <c r="J18"/>
      <c r="K18" s="225">
        <f t="shared" si="10"/>
        <v>30011.59</v>
      </c>
      <c r="L18" s="237">
        <f t="shared" si="11"/>
        <v>1</v>
      </c>
      <c r="M18">
        <v>0</v>
      </c>
      <c r="N18"/>
      <c r="O18" s="225">
        <f t="shared" si="12"/>
        <v>0</v>
      </c>
      <c r="P18" s="237" t="e">
        <f t="shared" si="13"/>
        <v>#DIV/0!</v>
      </c>
      <c r="Q18">
        <v>0</v>
      </c>
      <c r="R18"/>
      <c r="S18" s="225">
        <f t="shared" si="14"/>
        <v>0</v>
      </c>
      <c r="T18" s="237" t="e">
        <f t="shared" si="15"/>
        <v>#DIV/0!</v>
      </c>
      <c r="U18" s="133"/>
    </row>
    <row r="19" spans="1:21" s="57" customFormat="1" ht="12.75">
      <c r="A19" t="s">
        <v>261</v>
      </c>
      <c r="B19" t="s">
        <v>442</v>
      </c>
      <c r="C19" s="275" t="s">
        <v>522</v>
      </c>
      <c r="D19" t="s">
        <v>523</v>
      </c>
      <c r="E19">
        <v>3630</v>
      </c>
      <c r="F19"/>
      <c r="G19" s="225">
        <f t="shared" ref="G19:G38" si="16">E19-F19</f>
        <v>3630</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442</v>
      </c>
      <c r="C20" s="275" t="s">
        <v>522</v>
      </c>
      <c r="D20" t="s">
        <v>523</v>
      </c>
      <c r="E20">
        <v>3630</v>
      </c>
      <c r="F20"/>
      <c r="G20" s="225">
        <f t="shared" si="16"/>
        <v>3630</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442</v>
      </c>
      <c r="C21" s="275" t="s">
        <v>522</v>
      </c>
      <c r="D21" t="s">
        <v>523</v>
      </c>
      <c r="E21">
        <v>3630</v>
      </c>
      <c r="F21"/>
      <c r="G21" s="225">
        <f t="shared" si="16"/>
        <v>3630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442</v>
      </c>
      <c r="C22" s="275" t="s">
        <v>522</v>
      </c>
      <c r="D22" t="s">
        <v>523</v>
      </c>
      <c r="E22">
        <v>3630</v>
      </c>
      <c r="F22"/>
      <c r="G22" s="225">
        <f t="shared" ref="G22:G27" si="26">E22-F22</f>
        <v>3630</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519</v>
      </c>
      <c r="C23" s="275" t="s">
        <v>398</v>
      </c>
      <c r="D23" t="s">
        <v>499</v>
      </c>
      <c r="E23">
        <v>12610</v>
      </c>
      <c r="F23"/>
      <c r="G23" s="225">
        <f t="shared" si="26"/>
        <v>12610</v>
      </c>
      <c r="H23" s="237">
        <f t="shared" si="27"/>
        <v>1</v>
      </c>
      <c r="I23">
        <v>3445.89</v>
      </c>
      <c r="J23"/>
      <c r="K23" s="225">
        <f t="shared" si="28"/>
        <v>3445.89</v>
      </c>
      <c r="L23" s="237">
        <f t="shared" si="29"/>
        <v>1</v>
      </c>
      <c r="M23">
        <v>746.94</v>
      </c>
      <c r="N23"/>
      <c r="O23" s="225">
        <f t="shared" si="30"/>
        <v>746.94</v>
      </c>
      <c r="P23" s="237">
        <f t="shared" si="31"/>
        <v>1</v>
      </c>
      <c r="Q23">
        <v>0</v>
      </c>
      <c r="R23"/>
      <c r="S23" s="225">
        <f t="shared" si="32"/>
        <v>0</v>
      </c>
      <c r="T23" s="237" t="e">
        <f t="shared" si="33"/>
        <v>#DIV/0!</v>
      </c>
      <c r="U23" s="133"/>
    </row>
    <row r="24" spans="1:21" s="57" customFormat="1" ht="12.75">
      <c r="A24" t="s">
        <v>261</v>
      </c>
      <c r="B24" t="s">
        <v>442</v>
      </c>
      <c r="C24" s="275">
        <v>599933900</v>
      </c>
      <c r="D24" t="s">
        <v>511</v>
      </c>
      <c r="E24">
        <v>3800</v>
      </c>
      <c r="F24"/>
      <c r="G24" s="225">
        <f t="shared" si="26"/>
        <v>3800</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519</v>
      </c>
      <c r="C25" s="275" t="s">
        <v>529</v>
      </c>
      <c r="D25" t="s">
        <v>524</v>
      </c>
      <c r="E25">
        <v>19400</v>
      </c>
      <c r="F25"/>
      <c r="G25" s="225">
        <f t="shared" si="26"/>
        <v>19400</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519</v>
      </c>
      <c r="C26" s="275">
        <v>456788108</v>
      </c>
      <c r="D26" t="s">
        <v>471</v>
      </c>
      <c r="E26">
        <v>31500</v>
      </c>
      <c r="F26"/>
      <c r="G26" s="225">
        <f t="shared" si="26"/>
        <v>31500</v>
      </c>
      <c r="H26" s="237">
        <f t="shared" si="27"/>
        <v>1</v>
      </c>
      <c r="I26">
        <v>9511.0300000000007</v>
      </c>
      <c r="J26"/>
      <c r="K26" s="225">
        <f t="shared" si="28"/>
        <v>9511.0300000000007</v>
      </c>
      <c r="L26" s="237">
        <f t="shared" si="29"/>
        <v>1</v>
      </c>
      <c r="M26">
        <v>1056.78</v>
      </c>
      <c r="N26"/>
      <c r="O26" s="225">
        <f t="shared" si="30"/>
        <v>1056.78</v>
      </c>
      <c r="P26" s="237">
        <f t="shared" si="31"/>
        <v>1</v>
      </c>
      <c r="Q26">
        <v>0</v>
      </c>
      <c r="R26"/>
      <c r="S26" s="225">
        <f t="shared" si="32"/>
        <v>0</v>
      </c>
      <c r="T26" s="237" t="e">
        <f t="shared" si="33"/>
        <v>#DIV/0!</v>
      </c>
      <c r="U26" s="133"/>
    </row>
    <row r="27" spans="1:21" s="57" customFormat="1" ht="12.75">
      <c r="A27" t="s">
        <v>261</v>
      </c>
      <c r="B27" t="s">
        <v>442</v>
      </c>
      <c r="C27" s="275">
        <v>403197908</v>
      </c>
      <c r="D27" t="s">
        <v>296</v>
      </c>
      <c r="E27">
        <v>2175</v>
      </c>
      <c r="F27"/>
      <c r="G27" s="225">
        <f t="shared" si="26"/>
        <v>2175</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442</v>
      </c>
      <c r="C28" s="275">
        <v>403197908</v>
      </c>
      <c r="D28" t="s">
        <v>296</v>
      </c>
      <c r="E28">
        <v>2175</v>
      </c>
      <c r="F28"/>
      <c r="G28" s="225">
        <f t="shared" si="16"/>
        <v>2175</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442</v>
      </c>
      <c r="C29" s="275">
        <v>403197908</v>
      </c>
      <c r="D29" t="s">
        <v>296</v>
      </c>
      <c r="E29">
        <v>1275</v>
      </c>
      <c r="F29"/>
      <c r="G29" s="225">
        <f t="shared" si="16"/>
        <v>1275</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442</v>
      </c>
      <c r="C30" s="275">
        <v>403197908</v>
      </c>
      <c r="D30" t="s">
        <v>296</v>
      </c>
      <c r="E30">
        <v>2175</v>
      </c>
      <c r="F30"/>
      <c r="G30" s="225">
        <f t="shared" si="16"/>
        <v>2175</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442</v>
      </c>
      <c r="C31" s="275">
        <v>403197908</v>
      </c>
      <c r="D31" t="s">
        <v>296</v>
      </c>
      <c r="E31">
        <v>1275</v>
      </c>
      <c r="F31"/>
      <c r="G31" s="225">
        <f t="shared" si="16"/>
        <v>1275</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442</v>
      </c>
      <c r="C32" s="275">
        <v>403197908</v>
      </c>
      <c r="D32" t="s">
        <v>296</v>
      </c>
      <c r="E32">
        <v>2175</v>
      </c>
      <c r="F32"/>
      <c r="G32" s="225">
        <f t="shared" si="16"/>
        <v>2175</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442</v>
      </c>
      <c r="C33" s="275">
        <v>403197908</v>
      </c>
      <c r="D33" t="s">
        <v>296</v>
      </c>
      <c r="E33">
        <v>2175</v>
      </c>
      <c r="F33"/>
      <c r="G33" s="225">
        <f t="shared" si="16"/>
        <v>2175</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442</v>
      </c>
      <c r="C34" s="275">
        <v>474184900</v>
      </c>
      <c r="D34" t="s">
        <v>369</v>
      </c>
      <c r="E34">
        <v>2838</v>
      </c>
      <c r="F34"/>
      <c r="G34" s="225">
        <f t="shared" si="16"/>
        <v>2838</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442</v>
      </c>
      <c r="C35" s="275">
        <v>474184900</v>
      </c>
      <c r="D35" t="s">
        <v>369</v>
      </c>
      <c r="E35">
        <v>2838</v>
      </c>
      <c r="F35"/>
      <c r="G35" s="225">
        <f t="shared" si="16"/>
        <v>2838</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442</v>
      </c>
      <c r="C36" s="275">
        <v>474184900</v>
      </c>
      <c r="D36" t="s">
        <v>369</v>
      </c>
      <c r="E36">
        <v>4638</v>
      </c>
      <c r="F36"/>
      <c r="G36" s="225">
        <f t="shared" si="16"/>
        <v>4638</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442</v>
      </c>
      <c r="C37" s="275">
        <v>474184900</v>
      </c>
      <c r="D37" t="s">
        <v>369</v>
      </c>
      <c r="E37">
        <v>4638</v>
      </c>
      <c r="F37"/>
      <c r="G37" s="225">
        <f t="shared" si="16"/>
        <v>4638</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442</v>
      </c>
      <c r="C38" s="275">
        <v>474184900</v>
      </c>
      <c r="D38" t="s">
        <v>369</v>
      </c>
      <c r="E38">
        <v>4638</v>
      </c>
      <c r="F38"/>
      <c r="G38" s="225">
        <f t="shared" si="16"/>
        <v>4638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442</v>
      </c>
      <c r="C39" s="275">
        <v>474184900</v>
      </c>
      <c r="D39" t="s">
        <v>369</v>
      </c>
      <c r="E39">
        <v>4638</v>
      </c>
      <c r="F39"/>
      <c r="G39" s="225">
        <f t="shared" ref="G39:G52" si="34">E39-F39</f>
        <v>4638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442</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442</v>
      </c>
      <c r="C41" s="275">
        <v>474184900</v>
      </c>
      <c r="D41" t="s">
        <v>369</v>
      </c>
      <c r="E41">
        <v>4638</v>
      </c>
      <c r="F41"/>
      <c r="G41" s="225">
        <f t="shared" si="34"/>
        <v>4638</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442</v>
      </c>
      <c r="C42" s="275">
        <v>533004909</v>
      </c>
      <c r="D42" t="s">
        <v>464</v>
      </c>
      <c r="E42">
        <v>6569</v>
      </c>
      <c r="F42"/>
      <c r="G42" s="225">
        <f t="shared" si="34"/>
        <v>6569</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442</v>
      </c>
      <c r="C43" s="275">
        <v>575035902</v>
      </c>
      <c r="D43" t="s">
        <v>525</v>
      </c>
      <c r="E43">
        <v>14142</v>
      </c>
      <c r="F43"/>
      <c r="G43" s="225">
        <f t="shared" si="34"/>
        <v>14142</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442</v>
      </c>
      <c r="C44" s="275">
        <v>575035902</v>
      </c>
      <c r="D44" t="s">
        <v>525</v>
      </c>
      <c r="E44">
        <v>14142</v>
      </c>
      <c r="F44"/>
      <c r="G44" s="225">
        <f t="shared" si="34"/>
        <v>14142</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442</v>
      </c>
      <c r="C45" s="275">
        <v>575035902</v>
      </c>
      <c r="D45" t="s">
        <v>525</v>
      </c>
      <c r="E45">
        <v>14142</v>
      </c>
      <c r="F45"/>
      <c r="G45" s="225">
        <f t="shared" si="34"/>
        <v>14142</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442</v>
      </c>
      <c r="C46" s="275">
        <v>588950907</v>
      </c>
      <c r="D46" t="s">
        <v>348</v>
      </c>
      <c r="E46">
        <v>24398</v>
      </c>
      <c r="F46"/>
      <c r="G46" s="225">
        <f t="shared" si="34"/>
        <v>24398</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442</v>
      </c>
      <c r="C47" s="275">
        <v>588950907</v>
      </c>
      <c r="D47" t="s">
        <v>348</v>
      </c>
      <c r="E47">
        <v>24398</v>
      </c>
      <c r="F47"/>
      <c r="G47" s="225">
        <f t="shared" si="34"/>
        <v>24398</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442</v>
      </c>
      <c r="C48" s="275">
        <v>588950907</v>
      </c>
      <c r="D48" t="s">
        <v>348</v>
      </c>
      <c r="E48">
        <v>24398</v>
      </c>
      <c r="F48"/>
      <c r="G48" s="225">
        <f t="shared" si="34"/>
        <v>24398</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442</v>
      </c>
      <c r="C49" s="275">
        <v>588950907</v>
      </c>
      <c r="D49" t="s">
        <v>348</v>
      </c>
      <c r="E49">
        <v>24398</v>
      </c>
      <c r="F49"/>
      <c r="G49" s="225">
        <f t="shared" si="34"/>
        <v>24398</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442</v>
      </c>
      <c r="C50" s="275">
        <v>588950907</v>
      </c>
      <c r="D50" t="s">
        <v>348</v>
      </c>
      <c r="E50">
        <v>16536</v>
      </c>
      <c r="F50"/>
      <c r="G50" s="225">
        <f t="shared" si="34"/>
        <v>16536</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442</v>
      </c>
      <c r="C51" s="275">
        <v>588950907</v>
      </c>
      <c r="D51" t="s">
        <v>348</v>
      </c>
      <c r="E51">
        <v>23736</v>
      </c>
      <c r="F51"/>
      <c r="G51" s="225">
        <f t="shared" si="34"/>
        <v>23736</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519</v>
      </c>
      <c r="C52" s="275">
        <v>861012102</v>
      </c>
      <c r="D52" t="s">
        <v>506</v>
      </c>
      <c r="E52">
        <v>32400</v>
      </c>
      <c r="F52"/>
      <c r="G52" s="225">
        <f t="shared" si="34"/>
        <v>32400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519</v>
      </c>
      <c r="C53" s="275">
        <v>861012102</v>
      </c>
      <c r="D53" t="s">
        <v>506</v>
      </c>
      <c r="E53">
        <v>32400</v>
      </c>
      <c r="F53"/>
      <c r="G53" s="225">
        <f t="shared" ref="G53:G64" si="36">E53-F53</f>
        <v>32400</v>
      </c>
      <c r="H53" s="237">
        <f t="shared" ref="H53:H64" si="37">ROUND(G53/E53,10)</f>
        <v>1</v>
      </c>
      <c r="I53">
        <v>2478.6</v>
      </c>
      <c r="J53"/>
      <c r="K53" s="225">
        <f t="shared" si="18"/>
        <v>2478.6</v>
      </c>
      <c r="L53" s="237">
        <f t="shared" si="19"/>
        <v>1</v>
      </c>
      <c r="M53">
        <v>437.4</v>
      </c>
      <c r="N53"/>
      <c r="O53" s="225">
        <f t="shared" si="12"/>
        <v>437.4</v>
      </c>
      <c r="P53" s="237">
        <f t="shared" si="13"/>
        <v>1</v>
      </c>
      <c r="Q53">
        <v>0</v>
      </c>
      <c r="R53"/>
      <c r="S53" s="225">
        <f t="shared" si="14"/>
        <v>0</v>
      </c>
      <c r="T53" s="237" t="e">
        <f t="shared" si="15"/>
        <v>#DIV/0!</v>
      </c>
      <c r="U53" s="133"/>
    </row>
    <row r="54" spans="1:21" s="57" customFormat="1" ht="12.75">
      <c r="A54" t="s">
        <v>261</v>
      </c>
      <c r="B54" t="s">
        <v>519</v>
      </c>
      <c r="C54" s="275">
        <v>874039100</v>
      </c>
      <c r="D54" t="s">
        <v>509</v>
      </c>
      <c r="E54">
        <v>23700</v>
      </c>
      <c r="F54"/>
      <c r="G54" s="225">
        <f t="shared" si="36"/>
        <v>23700</v>
      </c>
      <c r="H54" s="237">
        <f t="shared" si="37"/>
        <v>1</v>
      </c>
      <c r="I54">
        <v>10190.74</v>
      </c>
      <c r="J54"/>
      <c r="K54" s="225">
        <f t="shared" ref="K54:K64" si="38">I54-J54</f>
        <v>10190.74</v>
      </c>
      <c r="L54" s="237">
        <f t="shared" ref="L54:L64" si="39">ROUND(K54/I54,10)</f>
        <v>1</v>
      </c>
      <c r="M54">
        <v>2708.93</v>
      </c>
      <c r="N54"/>
      <c r="O54" s="225">
        <f t="shared" ref="O54:O64" si="40">M54-N54</f>
        <v>2708.93</v>
      </c>
      <c r="P54" s="237">
        <f t="shared" ref="P54:P64" si="41">ROUND(O54/M54,10)</f>
        <v>1</v>
      </c>
      <c r="Q54">
        <v>0</v>
      </c>
      <c r="R54"/>
      <c r="S54" s="225">
        <f t="shared" ref="S54:S64" si="42">Q54-R54</f>
        <v>0</v>
      </c>
      <c r="T54" s="237" t="e">
        <f t="shared" ref="T54:T64" si="43">ROUND(S54/Q54,10)</f>
        <v>#DIV/0!</v>
      </c>
      <c r="U54" s="133"/>
    </row>
    <row r="55" spans="1:21" s="57" customFormat="1" ht="12.75">
      <c r="A55" t="s">
        <v>261</v>
      </c>
      <c r="B55" t="s">
        <v>519</v>
      </c>
      <c r="C55" s="275">
        <v>641069406</v>
      </c>
      <c r="D55" t="s">
        <v>482</v>
      </c>
      <c r="E55">
        <v>6900</v>
      </c>
      <c r="F55"/>
      <c r="G55" s="225">
        <f t="shared" si="36"/>
        <v>6900</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519</v>
      </c>
      <c r="C56" s="275">
        <v>641069406</v>
      </c>
      <c r="D56" t="s">
        <v>482</v>
      </c>
      <c r="E56">
        <v>3700</v>
      </c>
      <c r="F56"/>
      <c r="G56" s="225">
        <f t="shared" si="36"/>
        <v>3700</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519</v>
      </c>
      <c r="C57" s="275" t="s">
        <v>376</v>
      </c>
      <c r="D57" t="s">
        <v>485</v>
      </c>
      <c r="E57">
        <v>8000</v>
      </c>
      <c r="F57"/>
      <c r="G57" s="225">
        <f t="shared" si="36"/>
        <v>8000</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519</v>
      </c>
      <c r="C58" s="275">
        <v>670100205</v>
      </c>
      <c r="D58" t="s">
        <v>486</v>
      </c>
      <c r="E58">
        <v>3200</v>
      </c>
      <c r="F58"/>
      <c r="G58" s="225">
        <f t="shared" si="36"/>
        <v>3200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519</v>
      </c>
      <c r="C59" s="275">
        <v>670100205</v>
      </c>
      <c r="D59" t="s">
        <v>486</v>
      </c>
      <c r="E59">
        <v>8560</v>
      </c>
      <c r="F59"/>
      <c r="G59" s="225">
        <f t="shared" si="36"/>
        <v>8560</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519</v>
      </c>
      <c r="C60" s="275">
        <v>670100205</v>
      </c>
      <c r="D60" t="s">
        <v>486</v>
      </c>
      <c r="E60">
        <v>3200</v>
      </c>
      <c r="F60"/>
      <c r="G60" s="225">
        <f t="shared" si="36"/>
        <v>3200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519</v>
      </c>
      <c r="C61" s="275">
        <v>803054204</v>
      </c>
      <c r="D61" t="s">
        <v>497</v>
      </c>
      <c r="E61">
        <v>4650</v>
      </c>
      <c r="F61"/>
      <c r="G61" s="225">
        <f t="shared" si="36"/>
        <v>4650</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519</v>
      </c>
      <c r="C62" s="275">
        <v>803054204</v>
      </c>
      <c r="D62" t="s">
        <v>497</v>
      </c>
      <c r="E62">
        <v>3300</v>
      </c>
      <c r="F62"/>
      <c r="G62" s="225">
        <f t="shared" si="36"/>
        <v>3300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519</v>
      </c>
      <c r="C63" s="275">
        <v>803054204</v>
      </c>
      <c r="D63" t="s">
        <v>497</v>
      </c>
      <c r="E63">
        <v>5800</v>
      </c>
      <c r="F63"/>
      <c r="G63" s="225">
        <f t="shared" si="36"/>
        <v>5800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519</v>
      </c>
      <c r="C64" s="275">
        <v>803054204</v>
      </c>
      <c r="D64" t="s">
        <v>497</v>
      </c>
      <c r="E64">
        <v>9600</v>
      </c>
      <c r="F64"/>
      <c r="G64" s="225">
        <f t="shared" si="36"/>
        <v>9600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519</v>
      </c>
      <c r="C65" s="275">
        <v>803054204</v>
      </c>
      <c r="D65" t="s">
        <v>497</v>
      </c>
      <c r="E65">
        <v>4650</v>
      </c>
      <c r="F65"/>
      <c r="G65" s="225">
        <f t="shared" ref="G65:G101" si="44">E65-F65</f>
        <v>4650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519</v>
      </c>
      <c r="C66" s="275">
        <v>803054204</v>
      </c>
      <c r="D66" t="s">
        <v>497</v>
      </c>
      <c r="E66">
        <v>6350</v>
      </c>
      <c r="F66"/>
      <c r="G66" s="225">
        <f t="shared" si="44"/>
        <v>6350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519</v>
      </c>
      <c r="C67" s="275">
        <v>803054204</v>
      </c>
      <c r="D67" t="s">
        <v>497</v>
      </c>
      <c r="E67">
        <v>4650</v>
      </c>
      <c r="F67"/>
      <c r="G67" s="225">
        <f t="shared" si="44"/>
        <v>4650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519</v>
      </c>
      <c r="C68" s="275">
        <v>803054204</v>
      </c>
      <c r="D68" t="s">
        <v>497</v>
      </c>
      <c r="E68">
        <v>9350</v>
      </c>
      <c r="F68"/>
      <c r="G68" s="225">
        <f t="shared" si="44"/>
        <v>9350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440</v>
      </c>
      <c r="C69" s="275">
        <v>712459908</v>
      </c>
      <c r="D69" t="s">
        <v>455</v>
      </c>
      <c r="E69">
        <v>3146</v>
      </c>
      <c r="F69"/>
      <c r="G69" s="225">
        <f t="shared" si="44"/>
        <v>3146</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440</v>
      </c>
      <c r="C70" s="275">
        <v>712459908</v>
      </c>
      <c r="D70" t="s">
        <v>455</v>
      </c>
      <c r="E70">
        <v>3146</v>
      </c>
      <c r="F70"/>
      <c r="G70" s="225">
        <f t="shared" si="44"/>
        <v>3146</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440</v>
      </c>
      <c r="C71" s="275">
        <v>712459908</v>
      </c>
      <c r="D71" t="s">
        <v>455</v>
      </c>
      <c r="E71">
        <v>3146</v>
      </c>
      <c r="F71"/>
      <c r="G71" s="225">
        <f t="shared" si="44"/>
        <v>3146</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440</v>
      </c>
      <c r="C72" s="275">
        <v>717158901</v>
      </c>
      <c r="D72" t="s">
        <v>526</v>
      </c>
      <c r="E72">
        <v>16931</v>
      </c>
      <c r="F72"/>
      <c r="G72" s="225">
        <f t="shared" si="44"/>
        <v>16931</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440</v>
      </c>
      <c r="C73" s="275">
        <v>733337901</v>
      </c>
      <c r="D73" t="s">
        <v>477</v>
      </c>
      <c r="E73">
        <v>1600</v>
      </c>
      <c r="F73"/>
      <c r="G73" s="225">
        <f t="shared" si="44"/>
        <v>1600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440</v>
      </c>
      <c r="C74" s="275">
        <v>733337901</v>
      </c>
      <c r="D74" t="s">
        <v>477</v>
      </c>
      <c r="E74">
        <v>2200</v>
      </c>
      <c r="F74"/>
      <c r="G74" s="225">
        <f t="shared" si="44"/>
        <v>2200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440</v>
      </c>
      <c r="C75" s="275">
        <v>733337901</v>
      </c>
      <c r="D75" t="s">
        <v>477</v>
      </c>
      <c r="E75">
        <v>1600</v>
      </c>
      <c r="F75"/>
      <c r="G75" s="225">
        <f t="shared" si="44"/>
        <v>1600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519</v>
      </c>
      <c r="C76" s="275" t="s">
        <v>527</v>
      </c>
      <c r="D76" t="s">
        <v>528</v>
      </c>
      <c r="E76">
        <v>3000</v>
      </c>
      <c r="F76"/>
      <c r="G76" s="225">
        <f t="shared" si="44"/>
        <v>3000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519</v>
      </c>
      <c r="C77" s="275">
        <v>502441306</v>
      </c>
      <c r="D77" t="s">
        <v>478</v>
      </c>
      <c r="E77">
        <v>2600</v>
      </c>
      <c r="F77"/>
      <c r="G77" s="225">
        <f t="shared" si="44"/>
        <v>2600</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519</v>
      </c>
      <c r="C78" s="275">
        <v>502441306</v>
      </c>
      <c r="D78" t="s">
        <v>478</v>
      </c>
      <c r="E78">
        <v>2600</v>
      </c>
      <c r="F78"/>
      <c r="G78" s="225">
        <f t="shared" si="44"/>
        <v>2600</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519</v>
      </c>
      <c r="C79" s="275">
        <v>502441306</v>
      </c>
      <c r="D79" t="s">
        <v>478</v>
      </c>
      <c r="E79">
        <v>5600</v>
      </c>
      <c r="F79"/>
      <c r="G79" s="225">
        <f t="shared" si="44"/>
        <v>5600</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444</v>
      </c>
      <c r="C80" s="275" t="s">
        <v>458</v>
      </c>
      <c r="D80" t="s">
        <v>459</v>
      </c>
      <c r="E80">
        <v>21432</v>
      </c>
      <c r="F80"/>
      <c r="G80" s="225">
        <f t="shared" si="44"/>
        <v>21432</v>
      </c>
      <c r="H80" s="237">
        <f t="shared" si="45"/>
        <v>1</v>
      </c>
      <c r="I80">
        <v>13602.72</v>
      </c>
      <c r="J80"/>
      <c r="K80" s="225">
        <f t="shared" si="46"/>
        <v>13602.72</v>
      </c>
      <c r="L80" s="237">
        <f t="shared" si="47"/>
        <v>1</v>
      </c>
      <c r="M80">
        <v>0</v>
      </c>
      <c r="N80"/>
      <c r="O80" s="225">
        <f t="shared" si="12"/>
        <v>0</v>
      </c>
      <c r="P80" s="237" t="e">
        <f t="shared" si="13"/>
        <v>#DIV/0!</v>
      </c>
      <c r="Q80">
        <v>-29.54</v>
      </c>
      <c r="R80"/>
      <c r="S80" s="225">
        <f t="shared" si="14"/>
        <v>-29.54</v>
      </c>
      <c r="T80" s="237">
        <f t="shared" si="15"/>
        <v>1</v>
      </c>
      <c r="U80" s="133"/>
    </row>
    <row r="81" spans="1:21" s="57" customFormat="1" ht="12.75">
      <c r="A81" t="s">
        <v>261</v>
      </c>
      <c r="B81" t="s">
        <v>519</v>
      </c>
      <c r="C81" s="275" t="s">
        <v>358</v>
      </c>
      <c r="D81" t="s">
        <v>474</v>
      </c>
      <c r="E81">
        <v>2500</v>
      </c>
      <c r="F81"/>
      <c r="G81" s="225">
        <f t="shared" si="44"/>
        <v>2500</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519</v>
      </c>
      <c r="C82" s="275" t="s">
        <v>358</v>
      </c>
      <c r="D82" t="s">
        <v>474</v>
      </c>
      <c r="E82">
        <v>2500</v>
      </c>
      <c r="F82"/>
      <c r="G82" s="225">
        <f t="shared" si="44"/>
        <v>2500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519</v>
      </c>
      <c r="C83" s="275" t="s">
        <v>333</v>
      </c>
      <c r="D83" t="s">
        <v>465</v>
      </c>
      <c r="E83">
        <v>7600</v>
      </c>
      <c r="F83"/>
      <c r="G83" s="225">
        <f t="shared" si="44"/>
        <v>7600</v>
      </c>
      <c r="H83" s="237">
        <f t="shared" si="45"/>
        <v>1</v>
      </c>
      <c r="I83">
        <v>3078</v>
      </c>
      <c r="J83"/>
      <c r="K83" s="225">
        <f t="shared" si="46"/>
        <v>3078</v>
      </c>
      <c r="L83" s="237">
        <f t="shared" si="47"/>
        <v>1</v>
      </c>
      <c r="M83">
        <v>0</v>
      </c>
      <c r="N83"/>
      <c r="O83" s="225">
        <f t="shared" si="12"/>
        <v>0</v>
      </c>
      <c r="P83" s="237" t="e">
        <f t="shared" si="13"/>
        <v>#DIV/0!</v>
      </c>
      <c r="Q83">
        <v>0</v>
      </c>
      <c r="R83"/>
      <c r="S83" s="225">
        <f t="shared" si="14"/>
        <v>0</v>
      </c>
      <c r="T83" s="237" t="e">
        <f t="shared" si="15"/>
        <v>#DIV/0!</v>
      </c>
      <c r="U83" s="133"/>
    </row>
    <row r="84" spans="1:21" s="57" customFormat="1" ht="12.75">
      <c r="A84" t="s">
        <v>261</v>
      </c>
      <c r="B84" t="s">
        <v>442</v>
      </c>
      <c r="C84" s="275" t="s">
        <v>507</v>
      </c>
      <c r="D84" t="s">
        <v>508</v>
      </c>
      <c r="E84">
        <v>2432</v>
      </c>
      <c r="F84"/>
      <c r="G84" s="225">
        <f t="shared" si="44"/>
        <v>2432</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442</v>
      </c>
      <c r="C85" s="275" t="s">
        <v>507</v>
      </c>
      <c r="D85" t="s">
        <v>508</v>
      </c>
      <c r="E85">
        <v>2432</v>
      </c>
      <c r="F85"/>
      <c r="G85" s="225">
        <f t="shared" si="44"/>
        <v>2432</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442</v>
      </c>
      <c r="C86" s="275" t="s">
        <v>507</v>
      </c>
      <c r="D86" t="s">
        <v>508</v>
      </c>
      <c r="E86">
        <v>8509</v>
      </c>
      <c r="F86"/>
      <c r="G86" s="225">
        <f t="shared" si="44"/>
        <v>8509</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825899.32000000007</v>
      </c>
      <c r="F104" s="233">
        <f>SUM(F2:F103)</f>
        <v>0</v>
      </c>
      <c r="G104" s="143">
        <f>SUM(G2:G103)</f>
        <v>825899.32000000007</v>
      </c>
      <c r="H104" s="237">
        <f>ROUND(G104/E104,10)</f>
        <v>1</v>
      </c>
      <c r="I104" s="142">
        <f>SUM(I2:I103)</f>
        <v>86209.61</v>
      </c>
      <c r="J104" s="143">
        <f>SUM(J2:J103)</f>
        <v>0</v>
      </c>
      <c r="K104" s="143">
        <f>SUM(K2:K103)</f>
        <v>86209.61</v>
      </c>
      <c r="L104" s="238">
        <f>ROUND(K104/I104,10)</f>
        <v>1</v>
      </c>
      <c r="M104" s="142">
        <f>SUM(M2:M103)</f>
        <v>4950.0499999999993</v>
      </c>
      <c r="N104" s="143">
        <f>SUM(N2:N103)</f>
        <v>0</v>
      </c>
      <c r="O104" s="143">
        <f>SUM(O2:O103)</f>
        <v>4950.0499999999993</v>
      </c>
      <c r="P104" s="238">
        <f>ROUND(O104/M104,10)</f>
        <v>1</v>
      </c>
      <c r="Q104" s="142">
        <f>SUM(Q2:Q103)</f>
        <v>-28.54</v>
      </c>
      <c r="R104" s="143">
        <f>SUM(R2:R103)</f>
        <v>0</v>
      </c>
      <c r="S104" s="143">
        <f t="shared" ref="S104" si="56">SUM(S2:S103)</f>
        <v>-28.54</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7586.87</v>
      </c>
      <c r="E2" s="268"/>
      <c r="F2" s="171">
        <f>D2-E2</f>
        <v>7586.87</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7586.87</v>
      </c>
      <c r="E8" s="222">
        <f>SUM(E2:E7)</f>
        <v>0</v>
      </c>
      <c r="F8" s="5">
        <f>SUM(F2:F7)</f>
        <v>7586.87</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v>474184900</v>
      </c>
      <c r="B2" t="s">
        <v>369</v>
      </c>
      <c r="C2">
        <v>2838</v>
      </c>
      <c r="D2" s="1">
        <v>43223</v>
      </c>
      <c r="E2" t="s">
        <v>442</v>
      </c>
      <c r="F2">
        <v>935.65</v>
      </c>
      <c r="G2"/>
      <c r="H2" s="171">
        <f t="shared" ref="H2:H102" si="0">F2-G2</f>
        <v>935.65</v>
      </c>
      <c r="I2" s="243">
        <f t="shared" ref="I2:I102" si="1">ROUND(H2/F2,10)</f>
        <v>1</v>
      </c>
      <c r="J2">
        <v>1130.46</v>
      </c>
      <c r="K2">
        <v>1002.78</v>
      </c>
      <c r="L2">
        <v>-127.68</v>
      </c>
      <c r="M2"/>
      <c r="N2"/>
      <c r="O2"/>
      <c r="P2" s="171">
        <f t="shared" ref="P2:P102" si="2">J2-N2</f>
        <v>1130.46</v>
      </c>
      <c r="Q2" s="241">
        <f>ROUND(P2/J2,10)</f>
        <v>1</v>
      </c>
      <c r="R2" s="171">
        <f>K2-M2</f>
        <v>1002.78</v>
      </c>
      <c r="S2" s="241">
        <f>ROUND(R2/K2,10)</f>
        <v>1</v>
      </c>
      <c r="T2" s="171">
        <f>L2-O2</f>
        <v>-127.68</v>
      </c>
      <c r="U2" s="241">
        <f>ROUND(T2/L2,10)</f>
        <v>1</v>
      </c>
      <c r="V2" s="3"/>
    </row>
    <row r="3" spans="1:22">
      <c r="A3" s="275">
        <v>474184900</v>
      </c>
      <c r="B3" t="s">
        <v>369</v>
      </c>
      <c r="C3">
        <v>4638</v>
      </c>
      <c r="D3" s="1">
        <v>43587</v>
      </c>
      <c r="E3" t="s">
        <v>442</v>
      </c>
      <c r="F3">
        <v>1529.09</v>
      </c>
      <c r="G3"/>
      <c r="H3" s="171">
        <f t="shared" si="0"/>
        <v>1529.09</v>
      </c>
      <c r="I3" s="243">
        <f t="shared" si="1"/>
        <v>1</v>
      </c>
      <c r="J3">
        <v>1707.38</v>
      </c>
      <c r="K3">
        <v>1638.8</v>
      </c>
      <c r="L3">
        <v>-68.58</v>
      </c>
      <c r="M3"/>
      <c r="N3"/>
      <c r="O3"/>
      <c r="P3" s="171">
        <f t="shared" si="2"/>
        <v>1707.38</v>
      </c>
      <c r="Q3" s="241">
        <f t="shared" ref="Q3:Q103" si="3">ROUND(P3/J3,10)</f>
        <v>1</v>
      </c>
      <c r="R3" s="171">
        <f t="shared" ref="R3:R102" si="4">K3-M3</f>
        <v>1638.8</v>
      </c>
      <c r="S3" s="241">
        <f t="shared" ref="S3:S102" si="5">ROUND(R3/K3,10)</f>
        <v>1</v>
      </c>
      <c r="T3" s="171">
        <f t="shared" ref="T3:T102" si="6">L3-O3</f>
        <v>-68.58</v>
      </c>
      <c r="U3" s="241">
        <f t="shared" ref="U3:U102" si="7">ROUND(T3/L3,10)</f>
        <v>1</v>
      </c>
      <c r="V3" s="3"/>
    </row>
    <row r="4" spans="1:22">
      <c r="A4" s="275">
        <v>474184900</v>
      </c>
      <c r="B4" t="s">
        <v>369</v>
      </c>
      <c r="C4">
        <v>4638</v>
      </c>
      <c r="D4" s="1">
        <v>43985</v>
      </c>
      <c r="E4" t="s">
        <v>442</v>
      </c>
      <c r="F4">
        <v>1590.25</v>
      </c>
      <c r="G4"/>
      <c r="H4" s="171">
        <f t="shared" si="0"/>
        <v>1590.25</v>
      </c>
      <c r="I4" s="243">
        <f t="shared" si="1"/>
        <v>1</v>
      </c>
      <c r="J4">
        <v>1768.92</v>
      </c>
      <c r="K4">
        <v>1704.35</v>
      </c>
      <c r="L4">
        <v>-64.569999999999993</v>
      </c>
      <c r="M4"/>
      <c r="N4"/>
      <c r="O4"/>
      <c r="P4" s="171">
        <f t="shared" si="2"/>
        <v>1768.92</v>
      </c>
      <c r="Q4" s="241">
        <f t="shared" si="3"/>
        <v>1</v>
      </c>
      <c r="R4" s="171">
        <f t="shared" si="4"/>
        <v>1704.35</v>
      </c>
      <c r="S4" s="241">
        <f t="shared" si="5"/>
        <v>1</v>
      </c>
      <c r="T4" s="171">
        <f t="shared" si="6"/>
        <v>-64.569999999999993</v>
      </c>
      <c r="U4" s="241">
        <f t="shared" si="7"/>
        <v>1</v>
      </c>
      <c r="V4" s="3"/>
    </row>
    <row r="5" spans="1:22">
      <c r="A5" s="275">
        <v>474184900</v>
      </c>
      <c r="B5" t="s">
        <v>369</v>
      </c>
      <c r="C5">
        <v>4638</v>
      </c>
      <c r="D5" s="1">
        <v>44314</v>
      </c>
      <c r="E5" t="s">
        <v>442</v>
      </c>
      <c r="F5">
        <v>1712.58</v>
      </c>
      <c r="G5"/>
      <c r="H5" s="171">
        <f t="shared" si="0"/>
        <v>1712.58</v>
      </c>
      <c r="I5" s="243">
        <f t="shared" si="1"/>
        <v>1</v>
      </c>
      <c r="J5">
        <v>2069.23</v>
      </c>
      <c r="K5">
        <v>1835.46</v>
      </c>
      <c r="L5">
        <v>-233.77</v>
      </c>
      <c r="M5"/>
      <c r="N5"/>
      <c r="O5"/>
      <c r="P5" s="171">
        <f t="shared" si="2"/>
        <v>2069.23</v>
      </c>
      <c r="Q5" s="241">
        <f t="shared" si="3"/>
        <v>1</v>
      </c>
      <c r="R5" s="171">
        <f t="shared" si="4"/>
        <v>1835.46</v>
      </c>
      <c r="S5" s="241">
        <f t="shared" si="5"/>
        <v>1</v>
      </c>
      <c r="T5" s="171">
        <f t="shared" si="6"/>
        <v>-233.77</v>
      </c>
      <c r="U5" s="241">
        <f t="shared" si="7"/>
        <v>1</v>
      </c>
      <c r="V5" s="3"/>
    </row>
    <row r="6" spans="1:22">
      <c r="A6" s="275">
        <v>474184900</v>
      </c>
      <c r="B6" t="s">
        <v>369</v>
      </c>
      <c r="C6">
        <v>4638</v>
      </c>
      <c r="D6" s="1">
        <v>44678</v>
      </c>
      <c r="E6" t="s">
        <v>442</v>
      </c>
      <c r="F6">
        <v>2263.0500000000002</v>
      </c>
      <c r="G6"/>
      <c r="H6" s="171">
        <f t="shared" si="0"/>
        <v>2263.0500000000002</v>
      </c>
      <c r="I6" s="243">
        <f t="shared" si="1"/>
        <v>1</v>
      </c>
      <c r="J6">
        <v>2423.16</v>
      </c>
      <c r="K6">
        <v>2425.42</v>
      </c>
      <c r="L6">
        <v>2.2599999999999998</v>
      </c>
      <c r="M6"/>
      <c r="N6"/>
      <c r="O6"/>
      <c r="P6" s="171">
        <f t="shared" si="2"/>
        <v>2423.16</v>
      </c>
      <c r="Q6" s="241">
        <f t="shared" si="3"/>
        <v>1</v>
      </c>
      <c r="R6" s="171">
        <f t="shared" si="4"/>
        <v>2425.42</v>
      </c>
      <c r="S6" s="241">
        <f t="shared" si="5"/>
        <v>1</v>
      </c>
      <c r="T6" s="171">
        <f t="shared" si="6"/>
        <v>2.2599999999999998</v>
      </c>
      <c r="U6" s="241">
        <f t="shared" si="7"/>
        <v>1</v>
      </c>
      <c r="V6" s="3"/>
    </row>
    <row r="7" spans="1:22">
      <c r="A7" s="275">
        <v>474184900</v>
      </c>
      <c r="B7" t="s">
        <v>369</v>
      </c>
      <c r="C7">
        <v>4638</v>
      </c>
      <c r="D7" s="1">
        <v>45050</v>
      </c>
      <c r="E7" t="s">
        <v>442</v>
      </c>
      <c r="F7">
        <v>2691.2</v>
      </c>
      <c r="G7"/>
      <c r="H7" s="171">
        <f t="shared" si="0"/>
        <v>2691.2</v>
      </c>
      <c r="I7" s="243">
        <f t="shared" si="1"/>
        <v>1</v>
      </c>
      <c r="J7">
        <v>2954.67</v>
      </c>
      <c r="K7">
        <v>2884.29</v>
      </c>
      <c r="L7">
        <v>-70.38</v>
      </c>
      <c r="M7"/>
      <c r="N7"/>
      <c r="O7"/>
      <c r="P7" s="171">
        <f t="shared" si="2"/>
        <v>2954.67</v>
      </c>
      <c r="Q7" s="241">
        <f t="shared" si="3"/>
        <v>1</v>
      </c>
      <c r="R7" s="171">
        <f t="shared" si="4"/>
        <v>2884.29</v>
      </c>
      <c r="S7" s="241">
        <f t="shared" si="5"/>
        <v>1</v>
      </c>
      <c r="T7" s="171">
        <f t="shared" si="6"/>
        <v>-70.38</v>
      </c>
      <c r="U7" s="241">
        <f t="shared" si="7"/>
        <v>1</v>
      </c>
      <c r="V7" s="3"/>
    </row>
    <row r="8" spans="1:22">
      <c r="A8" s="275">
        <v>474184900</v>
      </c>
      <c r="B8" t="s">
        <v>369</v>
      </c>
      <c r="C8">
        <v>4638</v>
      </c>
      <c r="D8" s="1">
        <v>45414</v>
      </c>
      <c r="E8" t="s">
        <v>442</v>
      </c>
      <c r="F8">
        <v>2691.2</v>
      </c>
      <c r="G8"/>
      <c r="H8" s="171">
        <f t="shared" ref="H8:H24" si="8">F8-G8</f>
        <v>2691.2</v>
      </c>
      <c r="I8" s="243">
        <f t="shared" ref="I8:I24" si="9">ROUND(H8/F8,10)</f>
        <v>1</v>
      </c>
      <c r="J8">
        <v>2883.08</v>
      </c>
      <c r="K8">
        <v>2884.29</v>
      </c>
      <c r="L8">
        <v>1.21</v>
      </c>
      <c r="M8"/>
      <c r="N8"/>
      <c r="O8"/>
      <c r="P8" s="171">
        <f t="shared" ref="P8:P24" si="10">J8-N8</f>
        <v>2883.08</v>
      </c>
      <c r="Q8" s="241">
        <f t="shared" si="3"/>
        <v>1</v>
      </c>
      <c r="R8" s="171">
        <f t="shared" ref="R8:R24" si="11">K8-M8</f>
        <v>2884.29</v>
      </c>
      <c r="S8" s="241">
        <f t="shared" si="5"/>
        <v>1</v>
      </c>
      <c r="T8" s="171">
        <f t="shared" ref="T8:T24" si="12">L8-O8</f>
        <v>1.21</v>
      </c>
      <c r="U8" s="241">
        <f t="shared" ref="U8:U24" si="13">ROUND(T8/L8,10)</f>
        <v>1</v>
      </c>
      <c r="V8" s="3"/>
    </row>
    <row r="9" spans="1:22">
      <c r="A9" s="275">
        <v>533004909</v>
      </c>
      <c r="B9" t="s">
        <v>464</v>
      </c>
      <c r="C9">
        <v>6569</v>
      </c>
      <c r="D9" s="1">
        <v>44348</v>
      </c>
      <c r="E9" t="s">
        <v>442</v>
      </c>
      <c r="F9">
        <v>423.04</v>
      </c>
      <c r="G9"/>
      <c r="H9" s="171">
        <f t="shared" si="8"/>
        <v>423.04</v>
      </c>
      <c r="I9" s="243">
        <f t="shared" si="9"/>
        <v>1</v>
      </c>
      <c r="J9">
        <v>515.33000000000004</v>
      </c>
      <c r="K9">
        <v>453.39</v>
      </c>
      <c r="L9">
        <v>-61.94</v>
      </c>
      <c r="M9"/>
      <c r="N9"/>
      <c r="O9"/>
      <c r="P9" s="171">
        <f t="shared" si="10"/>
        <v>515.33000000000004</v>
      </c>
      <c r="Q9" s="241">
        <f t="shared" ref="Q9:Q22" si="14">ROUND(P9/J9,10)</f>
        <v>1</v>
      </c>
      <c r="R9" s="171">
        <f t="shared" si="11"/>
        <v>453.39</v>
      </c>
      <c r="S9" s="241">
        <f t="shared" ref="S9:S22" si="15">ROUND(R9/K9,10)</f>
        <v>1</v>
      </c>
      <c r="T9" s="171">
        <f t="shared" si="12"/>
        <v>-61.94</v>
      </c>
      <c r="U9" s="241">
        <f t="shared" si="13"/>
        <v>1</v>
      </c>
      <c r="V9" s="3"/>
    </row>
    <row r="10" spans="1:22">
      <c r="A10" s="275">
        <v>575035902</v>
      </c>
      <c r="B10" t="s">
        <v>525</v>
      </c>
      <c r="C10">
        <v>14142</v>
      </c>
      <c r="D10" s="1">
        <v>42878</v>
      </c>
      <c r="E10" t="s">
        <v>442</v>
      </c>
      <c r="F10">
        <v>298.39999999999998</v>
      </c>
      <c r="G10"/>
      <c r="H10" s="171">
        <f t="shared" ref="H10:H19" si="16">F10-G10</f>
        <v>298.39999999999998</v>
      </c>
      <c r="I10" s="243">
        <f t="shared" ref="I10:I19" si="17">ROUND(H10/F10,10)</f>
        <v>1</v>
      </c>
      <c r="J10">
        <v>334.06</v>
      </c>
      <c r="K10">
        <v>319.81</v>
      </c>
      <c r="L10">
        <v>-14.25</v>
      </c>
      <c r="M10"/>
      <c r="N10"/>
      <c r="O10"/>
      <c r="P10" s="171">
        <f t="shared" ref="P10:P19" si="18">J10-N10</f>
        <v>334.06</v>
      </c>
      <c r="Q10" s="241">
        <f t="shared" si="14"/>
        <v>1</v>
      </c>
      <c r="R10" s="171">
        <f t="shared" ref="R10:R19" si="19">K10-M10</f>
        <v>319.81</v>
      </c>
      <c r="S10" s="241">
        <f t="shared" si="15"/>
        <v>1</v>
      </c>
      <c r="T10" s="171">
        <f t="shared" ref="T10:T19" si="20">L10-O10</f>
        <v>-14.25</v>
      </c>
      <c r="U10" s="241">
        <f t="shared" ref="U10:U19" si="21">ROUND(T10/L10,10)</f>
        <v>1</v>
      </c>
      <c r="V10" s="3"/>
    </row>
    <row r="11" spans="1:22">
      <c r="A11" s="275">
        <v>575035902</v>
      </c>
      <c r="B11" t="s">
        <v>525</v>
      </c>
      <c r="C11">
        <v>14142</v>
      </c>
      <c r="D11" s="1">
        <v>42878</v>
      </c>
      <c r="E11" t="s">
        <v>442</v>
      </c>
      <c r="F11">
        <v>410.29</v>
      </c>
      <c r="G11"/>
      <c r="H11" s="171">
        <f t="shared" si="16"/>
        <v>410.29</v>
      </c>
      <c r="I11" s="243">
        <f t="shared" si="17"/>
        <v>1</v>
      </c>
      <c r="J11">
        <v>459.33</v>
      </c>
      <c r="K11">
        <v>439.73</v>
      </c>
      <c r="L11">
        <v>-19.600000000000001</v>
      </c>
      <c r="M11"/>
      <c r="N11"/>
      <c r="O11"/>
      <c r="P11" s="171">
        <f t="shared" si="18"/>
        <v>459.33</v>
      </c>
      <c r="Q11" s="241">
        <f t="shared" si="14"/>
        <v>1</v>
      </c>
      <c r="R11" s="171">
        <f t="shared" si="19"/>
        <v>439.73</v>
      </c>
      <c r="S11" s="241">
        <f t="shared" si="15"/>
        <v>1</v>
      </c>
      <c r="T11" s="171">
        <f t="shared" si="20"/>
        <v>-19.600000000000001</v>
      </c>
      <c r="U11" s="241">
        <f t="shared" si="21"/>
        <v>1</v>
      </c>
      <c r="V11" s="3"/>
    </row>
    <row r="12" spans="1:22">
      <c r="A12" s="275">
        <v>575035902</v>
      </c>
      <c r="B12" t="s">
        <v>525</v>
      </c>
      <c r="C12">
        <v>14142</v>
      </c>
      <c r="D12" s="1">
        <v>43249</v>
      </c>
      <c r="E12" t="s">
        <v>442</v>
      </c>
      <c r="F12">
        <v>410.29</v>
      </c>
      <c r="G12"/>
      <c r="H12" s="171">
        <f t="shared" si="16"/>
        <v>410.29</v>
      </c>
      <c r="I12" s="243">
        <f t="shared" si="17"/>
        <v>1</v>
      </c>
      <c r="J12">
        <v>478.18</v>
      </c>
      <c r="K12">
        <v>439.73</v>
      </c>
      <c r="L12">
        <v>-38.450000000000003</v>
      </c>
      <c r="M12"/>
      <c r="N12"/>
      <c r="O12"/>
      <c r="P12" s="171">
        <f t="shared" si="18"/>
        <v>478.18</v>
      </c>
      <c r="Q12" s="241">
        <f t="shared" si="14"/>
        <v>1</v>
      </c>
      <c r="R12" s="171">
        <f t="shared" si="19"/>
        <v>439.73</v>
      </c>
      <c r="S12" s="241">
        <f t="shared" si="15"/>
        <v>1</v>
      </c>
      <c r="T12" s="171">
        <f t="shared" si="20"/>
        <v>-38.450000000000003</v>
      </c>
      <c r="U12" s="241">
        <f t="shared" si="21"/>
        <v>1</v>
      </c>
      <c r="V12" s="3"/>
    </row>
    <row r="13" spans="1:22">
      <c r="A13" s="275">
        <v>588950907</v>
      </c>
      <c r="B13" t="s">
        <v>348</v>
      </c>
      <c r="C13">
        <v>24398</v>
      </c>
      <c r="D13" s="1">
        <v>44257</v>
      </c>
      <c r="E13" t="s">
        <v>442</v>
      </c>
      <c r="F13">
        <v>1415.69</v>
      </c>
      <c r="G13"/>
      <c r="H13" s="171">
        <f t="shared" si="16"/>
        <v>1415.69</v>
      </c>
      <c r="I13" s="243">
        <f t="shared" si="17"/>
        <v>1</v>
      </c>
      <c r="J13">
        <v>1718.37</v>
      </c>
      <c r="K13">
        <v>1517.27</v>
      </c>
      <c r="L13">
        <v>-201.1</v>
      </c>
      <c r="M13"/>
      <c r="N13"/>
      <c r="O13"/>
      <c r="P13" s="171">
        <f t="shared" si="18"/>
        <v>1718.37</v>
      </c>
      <c r="Q13" s="241">
        <f t="shared" si="14"/>
        <v>1</v>
      </c>
      <c r="R13" s="171">
        <f t="shared" si="19"/>
        <v>1517.27</v>
      </c>
      <c r="S13" s="241">
        <f t="shared" si="15"/>
        <v>1</v>
      </c>
      <c r="T13" s="171">
        <f t="shared" si="20"/>
        <v>-201.1</v>
      </c>
      <c r="U13" s="241">
        <f t="shared" si="21"/>
        <v>1</v>
      </c>
      <c r="V13" s="3"/>
    </row>
    <row r="14" spans="1:22">
      <c r="A14" s="275">
        <v>588950907</v>
      </c>
      <c r="B14" t="s">
        <v>348</v>
      </c>
      <c r="C14">
        <v>24398</v>
      </c>
      <c r="D14" s="1">
        <v>43522</v>
      </c>
      <c r="E14" t="s">
        <v>442</v>
      </c>
      <c r="F14">
        <v>1737.44</v>
      </c>
      <c r="G14"/>
      <c r="H14" s="171">
        <f t="shared" si="16"/>
        <v>1737.44</v>
      </c>
      <c r="I14" s="243">
        <f t="shared" si="17"/>
        <v>1</v>
      </c>
      <c r="J14">
        <v>1970.17</v>
      </c>
      <c r="K14">
        <v>1862.1</v>
      </c>
      <c r="L14">
        <v>-108.07</v>
      </c>
      <c r="M14"/>
      <c r="N14"/>
      <c r="O14"/>
      <c r="P14" s="171">
        <f t="shared" si="18"/>
        <v>1970.17</v>
      </c>
      <c r="Q14" s="241">
        <f t="shared" si="14"/>
        <v>1</v>
      </c>
      <c r="R14" s="171">
        <f t="shared" si="19"/>
        <v>1862.1</v>
      </c>
      <c r="S14" s="241">
        <f t="shared" si="15"/>
        <v>1</v>
      </c>
      <c r="T14" s="171">
        <f t="shared" si="20"/>
        <v>-108.07</v>
      </c>
      <c r="U14" s="241">
        <f t="shared" si="21"/>
        <v>1</v>
      </c>
      <c r="V14" s="3"/>
    </row>
    <row r="15" spans="1:22">
      <c r="A15" s="275">
        <v>588950907</v>
      </c>
      <c r="B15" t="s">
        <v>348</v>
      </c>
      <c r="C15">
        <v>24398</v>
      </c>
      <c r="D15" s="1">
        <v>43886</v>
      </c>
      <c r="E15" t="s">
        <v>442</v>
      </c>
      <c r="F15">
        <v>1737.44</v>
      </c>
      <c r="G15"/>
      <c r="H15" s="171">
        <f t="shared" si="16"/>
        <v>1737.44</v>
      </c>
      <c r="I15" s="243">
        <f t="shared" si="17"/>
        <v>1</v>
      </c>
      <c r="J15">
        <v>1885.47</v>
      </c>
      <c r="K15">
        <v>1862.1</v>
      </c>
      <c r="L15">
        <v>-23.37</v>
      </c>
      <c r="M15"/>
      <c r="N15"/>
      <c r="O15"/>
      <c r="P15" s="171">
        <f t="shared" si="18"/>
        <v>1885.47</v>
      </c>
      <c r="Q15" s="241">
        <f t="shared" si="14"/>
        <v>1</v>
      </c>
      <c r="R15" s="171">
        <f t="shared" si="19"/>
        <v>1862.1</v>
      </c>
      <c r="S15" s="241">
        <f t="shared" si="15"/>
        <v>1</v>
      </c>
      <c r="T15" s="171">
        <f t="shared" si="20"/>
        <v>-23.37</v>
      </c>
      <c r="U15" s="241">
        <f t="shared" si="21"/>
        <v>1</v>
      </c>
      <c r="V15" s="3"/>
    </row>
    <row r="16" spans="1:22">
      <c r="A16" s="275">
        <v>588950907</v>
      </c>
      <c r="B16" t="s">
        <v>348</v>
      </c>
      <c r="C16">
        <v>24398</v>
      </c>
      <c r="D16" s="1">
        <v>44614</v>
      </c>
      <c r="E16" t="s">
        <v>442</v>
      </c>
      <c r="F16">
        <v>1737.44</v>
      </c>
      <c r="G16"/>
      <c r="H16" s="171">
        <f t="shared" si="16"/>
        <v>1737.44</v>
      </c>
      <c r="I16" s="243">
        <f t="shared" si="17"/>
        <v>1</v>
      </c>
      <c r="J16">
        <v>1970.52</v>
      </c>
      <c r="K16">
        <v>1862.1</v>
      </c>
      <c r="L16">
        <v>-108.42</v>
      </c>
      <c r="M16"/>
      <c r="N16"/>
      <c r="O16"/>
      <c r="P16" s="171">
        <f t="shared" si="18"/>
        <v>1970.52</v>
      </c>
      <c r="Q16" s="241">
        <f t="shared" si="14"/>
        <v>1</v>
      </c>
      <c r="R16" s="171">
        <f t="shared" si="19"/>
        <v>1862.1</v>
      </c>
      <c r="S16" s="241">
        <f t="shared" si="15"/>
        <v>1</v>
      </c>
      <c r="T16" s="171">
        <f t="shared" si="20"/>
        <v>-108.42</v>
      </c>
      <c r="U16" s="241">
        <f t="shared" si="21"/>
        <v>1</v>
      </c>
      <c r="V16" s="3"/>
    </row>
    <row r="17" spans="1:22">
      <c r="A17" s="275">
        <v>588950907</v>
      </c>
      <c r="B17" t="s">
        <v>348</v>
      </c>
      <c r="C17">
        <v>16536</v>
      </c>
      <c r="D17" s="1">
        <v>44978</v>
      </c>
      <c r="E17" t="s">
        <v>442</v>
      </c>
      <c r="F17">
        <v>1395.64</v>
      </c>
      <c r="G17"/>
      <c r="H17" s="171">
        <f t="shared" si="16"/>
        <v>1395.64</v>
      </c>
      <c r="I17" s="243">
        <f t="shared" si="17"/>
        <v>1</v>
      </c>
      <c r="J17">
        <v>1488.24</v>
      </c>
      <c r="K17">
        <v>1495.78</v>
      </c>
      <c r="L17">
        <v>7.54</v>
      </c>
      <c r="M17"/>
      <c r="N17"/>
      <c r="O17"/>
      <c r="P17" s="171">
        <f t="shared" si="18"/>
        <v>1488.24</v>
      </c>
      <c r="Q17" s="241">
        <f t="shared" si="14"/>
        <v>1</v>
      </c>
      <c r="R17" s="171">
        <f t="shared" si="19"/>
        <v>1495.78</v>
      </c>
      <c r="S17" s="241">
        <f t="shared" si="15"/>
        <v>1</v>
      </c>
      <c r="T17" s="171">
        <f t="shared" si="20"/>
        <v>7.54</v>
      </c>
      <c r="U17" s="241">
        <f t="shared" si="21"/>
        <v>1</v>
      </c>
      <c r="V17" s="3"/>
    </row>
    <row r="18" spans="1:22">
      <c r="A18" s="275">
        <v>588950907</v>
      </c>
      <c r="B18" t="s">
        <v>348</v>
      </c>
      <c r="C18">
        <v>23736</v>
      </c>
      <c r="D18" s="1">
        <v>45350</v>
      </c>
      <c r="E18" t="s">
        <v>442</v>
      </c>
      <c r="F18">
        <v>2191.13</v>
      </c>
      <c r="G18"/>
      <c r="H18" s="171">
        <f t="shared" si="16"/>
        <v>2191.13</v>
      </c>
      <c r="I18" s="243">
        <f t="shared" si="17"/>
        <v>1</v>
      </c>
      <c r="J18">
        <v>2377.6999999999998</v>
      </c>
      <c r="K18">
        <v>2348.34</v>
      </c>
      <c r="L18">
        <v>-29.36</v>
      </c>
      <c r="M18"/>
      <c r="N18"/>
      <c r="O18"/>
      <c r="P18" s="171">
        <f t="shared" si="18"/>
        <v>2377.6999999999998</v>
      </c>
      <c r="Q18" s="241">
        <f t="shared" si="14"/>
        <v>1</v>
      </c>
      <c r="R18" s="171">
        <f t="shared" si="19"/>
        <v>2348.34</v>
      </c>
      <c r="S18" s="241">
        <f t="shared" si="15"/>
        <v>1</v>
      </c>
      <c r="T18" s="171">
        <f t="shared" si="20"/>
        <v>-29.36</v>
      </c>
      <c r="U18" s="241">
        <f t="shared" si="21"/>
        <v>1</v>
      </c>
      <c r="V18" s="3"/>
    </row>
    <row r="19" spans="1:22">
      <c r="A19" s="275">
        <v>861012102</v>
      </c>
      <c r="B19" t="s">
        <v>506</v>
      </c>
      <c r="C19">
        <v>32400</v>
      </c>
      <c r="D19" s="1">
        <v>45377</v>
      </c>
      <c r="E19" t="s">
        <v>519</v>
      </c>
      <c r="F19">
        <v>291.60000000000002</v>
      </c>
      <c r="G19"/>
      <c r="H19" s="171">
        <f t="shared" si="16"/>
        <v>291.60000000000002</v>
      </c>
      <c r="I19" s="243">
        <f t="shared" si="17"/>
        <v>1</v>
      </c>
      <c r="J19">
        <v>291.60000000000002</v>
      </c>
      <c r="K19">
        <v>291.60000000000002</v>
      </c>
      <c r="L19">
        <v>0</v>
      </c>
      <c r="M19"/>
      <c r="N19"/>
      <c r="O19"/>
      <c r="P19" s="171">
        <f t="shared" si="18"/>
        <v>291.60000000000002</v>
      </c>
      <c r="Q19" s="241">
        <f t="shared" si="14"/>
        <v>1</v>
      </c>
      <c r="R19" s="171">
        <f t="shared" si="19"/>
        <v>291.60000000000002</v>
      </c>
      <c r="S19" s="241">
        <f t="shared" si="15"/>
        <v>1</v>
      </c>
      <c r="T19" s="171">
        <f t="shared" si="20"/>
        <v>0</v>
      </c>
      <c r="U19" s="241" t="e">
        <f t="shared" si="21"/>
        <v>#DIV/0!</v>
      </c>
      <c r="V19" s="3"/>
    </row>
    <row r="20" spans="1:22">
      <c r="A20" s="275">
        <v>861012102</v>
      </c>
      <c r="B20" t="s">
        <v>506</v>
      </c>
      <c r="C20">
        <v>32400</v>
      </c>
      <c r="D20" s="1">
        <v>45475</v>
      </c>
      <c r="E20" t="s">
        <v>519</v>
      </c>
      <c r="F20">
        <v>437.4</v>
      </c>
      <c r="G20"/>
      <c r="H20" s="171">
        <f t="shared" si="8"/>
        <v>437.4</v>
      </c>
      <c r="I20" s="243">
        <f t="shared" si="9"/>
        <v>1</v>
      </c>
      <c r="J20">
        <v>437.4</v>
      </c>
      <c r="K20">
        <v>437.4</v>
      </c>
      <c r="L20">
        <v>0</v>
      </c>
      <c r="M20"/>
      <c r="N20"/>
      <c r="O20"/>
      <c r="P20" s="171">
        <f t="shared" si="10"/>
        <v>437.4</v>
      </c>
      <c r="Q20" s="241">
        <f t="shared" si="14"/>
        <v>1</v>
      </c>
      <c r="R20" s="171">
        <f t="shared" si="11"/>
        <v>437.4</v>
      </c>
      <c r="S20" s="241">
        <f t="shared" si="15"/>
        <v>1</v>
      </c>
      <c r="T20" s="171">
        <f t="shared" si="12"/>
        <v>0</v>
      </c>
      <c r="U20" s="241" t="e">
        <f t="shared" si="13"/>
        <v>#DIV/0!</v>
      </c>
      <c r="V20" s="3"/>
    </row>
    <row r="21" spans="1:22">
      <c r="A21" s="275">
        <v>874039100</v>
      </c>
      <c r="B21" t="s">
        <v>509</v>
      </c>
      <c r="C21">
        <v>23700</v>
      </c>
      <c r="D21" s="1">
        <v>45484</v>
      </c>
      <c r="E21" t="s">
        <v>519</v>
      </c>
      <c r="F21">
        <v>0</v>
      </c>
      <c r="G21"/>
      <c r="H21" s="171">
        <f t="shared" si="8"/>
        <v>0</v>
      </c>
      <c r="I21" s="243" t="e">
        <f t="shared" si="9"/>
        <v>#DIV/0!</v>
      </c>
      <c r="J21">
        <v>0</v>
      </c>
      <c r="K21">
        <v>0</v>
      </c>
      <c r="L21">
        <v>0</v>
      </c>
      <c r="M21"/>
      <c r="N21"/>
      <c r="O21"/>
      <c r="P21" s="171">
        <f t="shared" si="10"/>
        <v>0</v>
      </c>
      <c r="Q21" s="241" t="e">
        <f t="shared" si="14"/>
        <v>#DIV/0!</v>
      </c>
      <c r="R21" s="171">
        <f t="shared" si="11"/>
        <v>0</v>
      </c>
      <c r="S21" s="241" t="e">
        <f t="shared" si="15"/>
        <v>#DIV/0!</v>
      </c>
      <c r="T21" s="171">
        <f t="shared" si="12"/>
        <v>0</v>
      </c>
      <c r="U21" s="241" t="e">
        <f t="shared" si="13"/>
        <v>#DIV/0!</v>
      </c>
      <c r="V21" s="3"/>
    </row>
    <row r="22" spans="1:22">
      <c r="A22" s="275">
        <v>641069406</v>
      </c>
      <c r="B22" t="s">
        <v>482</v>
      </c>
      <c r="C22">
        <v>6900</v>
      </c>
      <c r="D22" s="1">
        <v>45443</v>
      </c>
      <c r="E22" t="s">
        <v>519</v>
      </c>
      <c r="F22">
        <v>7843.41</v>
      </c>
      <c r="G22"/>
      <c r="H22" s="171">
        <f t="shared" si="8"/>
        <v>7843.41</v>
      </c>
      <c r="I22" s="243">
        <f t="shared" si="9"/>
        <v>1</v>
      </c>
      <c r="J22">
        <v>7843.41</v>
      </c>
      <c r="K22">
        <v>7843.41</v>
      </c>
      <c r="L22">
        <v>0</v>
      </c>
      <c r="M22"/>
      <c r="N22"/>
      <c r="O22"/>
      <c r="P22" s="171">
        <f t="shared" si="10"/>
        <v>7843.41</v>
      </c>
      <c r="Q22" s="241">
        <f t="shared" si="14"/>
        <v>1</v>
      </c>
      <c r="R22" s="171">
        <f t="shared" si="11"/>
        <v>7843.41</v>
      </c>
      <c r="S22" s="241">
        <f t="shared" si="15"/>
        <v>1</v>
      </c>
      <c r="T22" s="171">
        <f t="shared" si="12"/>
        <v>0</v>
      </c>
      <c r="U22" s="241" t="e">
        <f t="shared" si="13"/>
        <v>#DIV/0!</v>
      </c>
      <c r="V22" s="3"/>
    </row>
    <row r="23" spans="1:22">
      <c r="A23" s="275">
        <v>641069406</v>
      </c>
      <c r="B23" t="s">
        <v>482</v>
      </c>
      <c r="C23">
        <v>3700</v>
      </c>
      <c r="D23" s="1">
        <v>45085</v>
      </c>
      <c r="E23" t="s">
        <v>519</v>
      </c>
      <c r="F23">
        <v>4287.03</v>
      </c>
      <c r="G23"/>
      <c r="H23" s="171">
        <f t="shared" si="8"/>
        <v>4287.03</v>
      </c>
      <c r="I23" s="243">
        <f t="shared" si="9"/>
        <v>1</v>
      </c>
      <c r="J23">
        <v>4287.03</v>
      </c>
      <c r="K23">
        <v>4287.03</v>
      </c>
      <c r="L23">
        <v>0</v>
      </c>
      <c r="M23"/>
      <c r="N23"/>
      <c r="O23"/>
      <c r="P23" s="171">
        <f t="shared" si="10"/>
        <v>4287.03</v>
      </c>
      <c r="Q23" s="241">
        <f t="shared" si="3"/>
        <v>1</v>
      </c>
      <c r="R23" s="171">
        <f t="shared" si="11"/>
        <v>4287.03</v>
      </c>
      <c r="S23" s="241">
        <f t="shared" si="5"/>
        <v>1</v>
      </c>
      <c r="T23" s="171">
        <f t="shared" si="12"/>
        <v>0</v>
      </c>
      <c r="U23" s="241" t="e">
        <f t="shared" si="13"/>
        <v>#DIV/0!</v>
      </c>
      <c r="V23" s="3"/>
    </row>
    <row r="24" spans="1:22">
      <c r="A24" s="275" t="s">
        <v>376</v>
      </c>
      <c r="B24" t="s">
        <v>485</v>
      </c>
      <c r="C24">
        <v>8000</v>
      </c>
      <c r="D24" s="1">
        <v>45401</v>
      </c>
      <c r="E24" t="s">
        <v>519</v>
      </c>
      <c r="F24">
        <v>10470.719999999999</v>
      </c>
      <c r="G24"/>
      <c r="H24" s="171">
        <f t="shared" si="8"/>
        <v>10470.719999999999</v>
      </c>
      <c r="I24" s="243">
        <f t="shared" si="9"/>
        <v>1</v>
      </c>
      <c r="J24">
        <v>10470.719999999999</v>
      </c>
      <c r="K24">
        <v>10470.719999999999</v>
      </c>
      <c r="L24">
        <v>0</v>
      </c>
      <c r="M24"/>
      <c r="N24"/>
      <c r="O24"/>
      <c r="P24" s="171">
        <f t="shared" si="10"/>
        <v>10470.719999999999</v>
      </c>
      <c r="Q24" s="241">
        <f t="shared" si="3"/>
        <v>1</v>
      </c>
      <c r="R24" s="171">
        <f t="shared" si="11"/>
        <v>10470.719999999999</v>
      </c>
      <c r="S24" s="241">
        <f t="shared" si="5"/>
        <v>1</v>
      </c>
      <c r="T24" s="171">
        <f t="shared" si="12"/>
        <v>0</v>
      </c>
      <c r="U24" s="241" t="e">
        <f t="shared" si="13"/>
        <v>#DIV/0!</v>
      </c>
      <c r="V24" s="3"/>
    </row>
    <row r="25" spans="1:22">
      <c r="A25" s="275">
        <v>670100205</v>
      </c>
      <c r="B25" t="s">
        <v>486</v>
      </c>
      <c r="C25">
        <v>3200</v>
      </c>
      <c r="D25" s="1">
        <v>45167</v>
      </c>
      <c r="E25" t="s">
        <v>519</v>
      </c>
      <c r="F25">
        <v>336.51</v>
      </c>
      <c r="G25"/>
      <c r="H25" s="171">
        <f t="shared" si="0"/>
        <v>336.51</v>
      </c>
      <c r="I25" s="243">
        <f t="shared" si="1"/>
        <v>1</v>
      </c>
      <c r="J25">
        <v>336.51</v>
      </c>
      <c r="K25">
        <v>336.51</v>
      </c>
      <c r="L25">
        <v>0</v>
      </c>
      <c r="M25"/>
      <c r="N25"/>
      <c r="O25"/>
      <c r="P25" s="171">
        <f t="shared" si="2"/>
        <v>336.51</v>
      </c>
      <c r="Q25" s="241">
        <f t="shared" si="3"/>
        <v>1</v>
      </c>
      <c r="R25" s="171">
        <f t="shared" si="4"/>
        <v>336.51</v>
      </c>
      <c r="S25" s="241">
        <f t="shared" si="5"/>
        <v>1</v>
      </c>
      <c r="T25" s="171">
        <f t="shared" si="6"/>
        <v>0</v>
      </c>
      <c r="U25" s="241" t="e">
        <f t="shared" si="7"/>
        <v>#DIV/0!</v>
      </c>
      <c r="V25" s="3"/>
    </row>
    <row r="26" spans="1:22">
      <c r="A26" s="275">
        <v>670100205</v>
      </c>
      <c r="B26" t="s">
        <v>486</v>
      </c>
      <c r="C26">
        <v>8560</v>
      </c>
      <c r="D26" s="1">
        <v>45384</v>
      </c>
      <c r="E26" t="s">
        <v>519</v>
      </c>
      <c r="F26">
        <v>1193.27</v>
      </c>
      <c r="G26"/>
      <c r="H26" s="171">
        <f t="shared" si="0"/>
        <v>1193.27</v>
      </c>
      <c r="I26" s="243">
        <f t="shared" si="1"/>
        <v>1</v>
      </c>
      <c r="J26">
        <v>1193.27</v>
      </c>
      <c r="K26">
        <v>1193.27</v>
      </c>
      <c r="L26">
        <v>0</v>
      </c>
      <c r="M26"/>
      <c r="N26"/>
      <c r="O26"/>
      <c r="P26" s="171">
        <f t="shared" si="2"/>
        <v>1193.27</v>
      </c>
      <c r="Q26" s="241">
        <f t="shared" si="3"/>
        <v>1</v>
      </c>
      <c r="R26" s="171">
        <f t="shared" si="4"/>
        <v>1193.27</v>
      </c>
      <c r="S26" s="241">
        <f t="shared" si="5"/>
        <v>1</v>
      </c>
      <c r="T26" s="171">
        <f t="shared" si="6"/>
        <v>0</v>
      </c>
      <c r="U26" s="241" t="e">
        <f t="shared" si="7"/>
        <v>#DIV/0!</v>
      </c>
      <c r="V26" s="3"/>
    </row>
    <row r="27" spans="1:22">
      <c r="A27" s="275">
        <v>670100205</v>
      </c>
      <c r="B27" t="s">
        <v>486</v>
      </c>
      <c r="C27">
        <v>3200</v>
      </c>
      <c r="D27" s="1">
        <v>45020</v>
      </c>
      <c r="E27" t="s">
        <v>519</v>
      </c>
      <c r="F27">
        <v>453.34</v>
      </c>
      <c r="G27"/>
      <c r="H27" s="171">
        <f t="shared" si="0"/>
        <v>453.34</v>
      </c>
      <c r="I27" s="243">
        <f t="shared" si="1"/>
        <v>1</v>
      </c>
      <c r="J27">
        <v>453.34</v>
      </c>
      <c r="K27">
        <v>453.34</v>
      </c>
      <c r="L27">
        <v>0</v>
      </c>
      <c r="M27"/>
      <c r="N27"/>
      <c r="O27"/>
      <c r="P27" s="171">
        <f t="shared" si="2"/>
        <v>453.34</v>
      </c>
      <c r="Q27" s="241">
        <f t="shared" si="3"/>
        <v>1</v>
      </c>
      <c r="R27" s="171">
        <f t="shared" si="4"/>
        <v>453.34</v>
      </c>
      <c r="S27" s="241">
        <f t="shared" si="5"/>
        <v>1</v>
      </c>
      <c r="T27" s="171">
        <f t="shared" si="6"/>
        <v>0</v>
      </c>
      <c r="U27" s="241" t="e">
        <f t="shared" si="7"/>
        <v>#DIV/0!</v>
      </c>
      <c r="V27" s="3"/>
    </row>
    <row r="28" spans="1:22">
      <c r="A28" s="275">
        <v>803054204</v>
      </c>
      <c r="B28" t="s">
        <v>497</v>
      </c>
      <c r="C28">
        <v>4650</v>
      </c>
      <c r="D28" s="1">
        <v>44712</v>
      </c>
      <c r="E28" t="s">
        <v>519</v>
      </c>
      <c r="F28">
        <v>652.89</v>
      </c>
      <c r="G28"/>
      <c r="H28" s="171">
        <f t="shared" si="0"/>
        <v>652.89</v>
      </c>
      <c r="I28" s="243">
        <f t="shared" si="1"/>
        <v>1</v>
      </c>
      <c r="J28">
        <v>652.89</v>
      </c>
      <c r="K28">
        <v>652.89</v>
      </c>
      <c r="L28">
        <v>0</v>
      </c>
      <c r="M28"/>
      <c r="N28"/>
      <c r="O28"/>
      <c r="P28" s="171">
        <f t="shared" si="2"/>
        <v>652.89</v>
      </c>
      <c r="Q28" s="241">
        <f t="shared" ref="Q28:Q41" si="22">ROUND(P28/J28,10)</f>
        <v>1</v>
      </c>
      <c r="R28" s="171">
        <f t="shared" si="4"/>
        <v>652.89</v>
      </c>
      <c r="S28" s="241">
        <f t="shared" ref="S28:S41" si="23">ROUND(R28/K28,10)</f>
        <v>1</v>
      </c>
      <c r="T28" s="171">
        <f t="shared" si="6"/>
        <v>0</v>
      </c>
      <c r="U28" s="241" t="e">
        <f t="shared" si="7"/>
        <v>#DIV/0!</v>
      </c>
      <c r="V28" s="3"/>
    </row>
    <row r="29" spans="1:22">
      <c r="A29" s="275">
        <v>803054204</v>
      </c>
      <c r="B29" t="s">
        <v>497</v>
      </c>
      <c r="C29">
        <v>3300</v>
      </c>
      <c r="D29" s="1">
        <v>42877</v>
      </c>
      <c r="E29" t="s">
        <v>519</v>
      </c>
      <c r="F29">
        <v>1305</v>
      </c>
      <c r="G29"/>
      <c r="H29" s="171">
        <f t="shared" ref="H29:H41" si="24">F29-G29</f>
        <v>1305</v>
      </c>
      <c r="I29" s="243">
        <f t="shared" ref="I29:I41" si="25">ROUND(H29/F29,10)</f>
        <v>1</v>
      </c>
      <c r="J29">
        <v>1305</v>
      </c>
      <c r="K29">
        <v>1305</v>
      </c>
      <c r="L29">
        <v>0</v>
      </c>
      <c r="M29"/>
      <c r="N29"/>
      <c r="O29"/>
      <c r="P29" s="171">
        <f t="shared" ref="P29:P41" si="26">J29-N29</f>
        <v>1305</v>
      </c>
      <c r="Q29" s="241">
        <f t="shared" si="22"/>
        <v>1</v>
      </c>
      <c r="R29" s="171">
        <f t="shared" ref="R29:R41" si="27">K29-M29</f>
        <v>1305</v>
      </c>
      <c r="S29" s="241">
        <f t="shared" si="23"/>
        <v>1</v>
      </c>
      <c r="T29" s="171">
        <f t="shared" ref="T29:T41" si="28">L29-O29</f>
        <v>0</v>
      </c>
      <c r="U29" s="241" t="e">
        <f t="shared" ref="U29:U41" si="29">ROUND(T29/L29,10)</f>
        <v>#DIV/0!</v>
      </c>
      <c r="V29" s="3"/>
    </row>
    <row r="30" spans="1:22">
      <c r="A30" s="275">
        <v>803054204</v>
      </c>
      <c r="B30" t="s">
        <v>497</v>
      </c>
      <c r="C30">
        <v>5800</v>
      </c>
      <c r="D30" s="1">
        <v>43249</v>
      </c>
      <c r="E30" t="s">
        <v>519</v>
      </c>
      <c r="F30">
        <v>2468.7800000000002</v>
      </c>
      <c r="G30"/>
      <c r="H30" s="171">
        <f t="shared" si="24"/>
        <v>2468.7800000000002</v>
      </c>
      <c r="I30" s="243">
        <f t="shared" si="25"/>
        <v>1</v>
      </c>
      <c r="J30">
        <v>2468.7800000000002</v>
      </c>
      <c r="K30">
        <v>2468.7800000000002</v>
      </c>
      <c r="L30">
        <v>0</v>
      </c>
      <c r="M30"/>
      <c r="N30"/>
      <c r="O30"/>
      <c r="P30" s="171">
        <f t="shared" si="26"/>
        <v>2468.7800000000002</v>
      </c>
      <c r="Q30" s="241">
        <f t="shared" si="22"/>
        <v>1</v>
      </c>
      <c r="R30" s="171">
        <f t="shared" si="27"/>
        <v>2468.7800000000002</v>
      </c>
      <c r="S30" s="241">
        <f t="shared" si="23"/>
        <v>1</v>
      </c>
      <c r="T30" s="171">
        <f t="shared" si="28"/>
        <v>0</v>
      </c>
      <c r="U30" s="241" t="e">
        <f t="shared" si="29"/>
        <v>#DIV/0!</v>
      </c>
      <c r="V30" s="3"/>
    </row>
    <row r="31" spans="1:22">
      <c r="A31" s="275">
        <v>803054204</v>
      </c>
      <c r="B31" t="s">
        <v>497</v>
      </c>
      <c r="C31">
        <v>9600</v>
      </c>
      <c r="D31" s="1">
        <v>43613</v>
      </c>
      <c r="E31" t="s">
        <v>519</v>
      </c>
      <c r="F31">
        <v>4136.07</v>
      </c>
      <c r="G31"/>
      <c r="H31" s="171">
        <f t="shared" ref="H31" si="30">F31-G31</f>
        <v>4136.07</v>
      </c>
      <c r="I31" s="243">
        <f t="shared" ref="I31" si="31">ROUND(H31/F31,10)</f>
        <v>1</v>
      </c>
      <c r="J31">
        <v>4136.07</v>
      </c>
      <c r="K31">
        <v>4136.07</v>
      </c>
      <c r="L31">
        <v>0</v>
      </c>
      <c r="M31"/>
      <c r="N31"/>
      <c r="O31"/>
      <c r="P31" s="171">
        <f t="shared" ref="P31" si="32">J31-N31</f>
        <v>4136.07</v>
      </c>
      <c r="Q31" s="241">
        <f t="shared" ref="Q31" si="33">ROUND(P31/J31,10)</f>
        <v>1</v>
      </c>
      <c r="R31" s="171">
        <f t="shared" ref="R31" si="34">K31-M31</f>
        <v>4136.07</v>
      </c>
      <c r="S31" s="241">
        <f t="shared" ref="S31" si="35">ROUND(R31/K31,10)</f>
        <v>1</v>
      </c>
      <c r="T31" s="171">
        <f t="shared" ref="T31" si="36">L31-O31</f>
        <v>0</v>
      </c>
      <c r="U31" s="241" t="e">
        <f t="shared" ref="U31" si="37">ROUND(T31/L31,10)</f>
        <v>#DIV/0!</v>
      </c>
      <c r="V31" s="3"/>
    </row>
    <row r="32" spans="1:22">
      <c r="A32" s="275">
        <v>803054204</v>
      </c>
      <c r="B32" t="s">
        <v>497</v>
      </c>
      <c r="C32">
        <v>4650</v>
      </c>
      <c r="D32" s="1">
        <v>44712</v>
      </c>
      <c r="E32" t="s">
        <v>519</v>
      </c>
      <c r="F32">
        <v>2496.64</v>
      </c>
      <c r="G32"/>
      <c r="H32" s="171">
        <f t="shared" si="24"/>
        <v>2496.64</v>
      </c>
      <c r="I32" s="243">
        <f t="shared" si="25"/>
        <v>1</v>
      </c>
      <c r="J32">
        <v>2496.64</v>
      </c>
      <c r="K32">
        <v>2496.64</v>
      </c>
      <c r="L32">
        <v>0</v>
      </c>
      <c r="M32"/>
      <c r="N32"/>
      <c r="O32"/>
      <c r="P32" s="171">
        <f t="shared" si="26"/>
        <v>2496.64</v>
      </c>
      <c r="Q32" s="241">
        <f t="shared" si="22"/>
        <v>1</v>
      </c>
      <c r="R32" s="171">
        <f t="shared" si="27"/>
        <v>2496.64</v>
      </c>
      <c r="S32" s="241">
        <f t="shared" si="23"/>
        <v>1</v>
      </c>
      <c r="T32" s="171">
        <f t="shared" si="28"/>
        <v>0</v>
      </c>
      <c r="U32" s="241" t="e">
        <f t="shared" si="29"/>
        <v>#DIV/0!</v>
      </c>
      <c r="V32" s="3"/>
    </row>
    <row r="33" spans="1:22">
      <c r="A33" s="275">
        <v>803054204</v>
      </c>
      <c r="B33" t="s">
        <v>497</v>
      </c>
      <c r="C33">
        <v>6350</v>
      </c>
      <c r="D33" s="1">
        <v>45068</v>
      </c>
      <c r="E33" t="s">
        <v>519</v>
      </c>
      <c r="F33">
        <v>3739.86</v>
      </c>
      <c r="G33"/>
      <c r="H33" s="171">
        <f t="shared" si="24"/>
        <v>3739.86</v>
      </c>
      <c r="I33" s="243">
        <f t="shared" si="25"/>
        <v>1</v>
      </c>
      <c r="J33">
        <v>3739.86</v>
      </c>
      <c r="K33">
        <v>3739.86</v>
      </c>
      <c r="L33">
        <v>0</v>
      </c>
      <c r="M33"/>
      <c r="N33"/>
      <c r="O33"/>
      <c r="P33" s="171">
        <f t="shared" si="26"/>
        <v>3739.86</v>
      </c>
      <c r="Q33" s="241">
        <f t="shared" si="22"/>
        <v>1</v>
      </c>
      <c r="R33" s="171">
        <f t="shared" si="27"/>
        <v>3739.86</v>
      </c>
      <c r="S33" s="241">
        <f t="shared" si="23"/>
        <v>1</v>
      </c>
      <c r="T33" s="171">
        <f t="shared" si="28"/>
        <v>0</v>
      </c>
      <c r="U33" s="241" t="e">
        <f t="shared" si="29"/>
        <v>#DIV/0!</v>
      </c>
      <c r="V33" s="3"/>
    </row>
    <row r="34" spans="1:22">
      <c r="A34" s="275">
        <v>803054204</v>
      </c>
      <c r="B34" t="s">
        <v>497</v>
      </c>
      <c r="C34">
        <v>4650</v>
      </c>
      <c r="D34" s="1">
        <v>44341</v>
      </c>
      <c r="E34" t="s">
        <v>519</v>
      </c>
      <c r="F34">
        <v>2721.64</v>
      </c>
      <c r="G34"/>
      <c r="H34" s="171">
        <f t="shared" si="24"/>
        <v>2721.64</v>
      </c>
      <c r="I34" s="243">
        <f t="shared" si="25"/>
        <v>1</v>
      </c>
      <c r="J34">
        <v>2721.64</v>
      </c>
      <c r="K34">
        <v>2721.64</v>
      </c>
      <c r="L34">
        <v>0</v>
      </c>
      <c r="M34"/>
      <c r="N34"/>
      <c r="O34"/>
      <c r="P34" s="171">
        <f t="shared" si="26"/>
        <v>2721.64</v>
      </c>
      <c r="Q34" s="241">
        <f t="shared" si="22"/>
        <v>1</v>
      </c>
      <c r="R34" s="171">
        <f t="shared" si="27"/>
        <v>2721.64</v>
      </c>
      <c r="S34" s="241">
        <f t="shared" si="23"/>
        <v>1</v>
      </c>
      <c r="T34" s="171">
        <f t="shared" si="28"/>
        <v>0</v>
      </c>
      <c r="U34" s="241" t="e">
        <f t="shared" si="29"/>
        <v>#DIV/0!</v>
      </c>
      <c r="V34" s="3"/>
    </row>
    <row r="35" spans="1:22">
      <c r="A35" s="275">
        <v>803054204</v>
      </c>
      <c r="B35" t="s">
        <v>497</v>
      </c>
      <c r="C35">
        <v>9350</v>
      </c>
      <c r="D35" s="1">
        <v>45440</v>
      </c>
      <c r="E35" t="s">
        <v>519</v>
      </c>
      <c r="F35">
        <v>5897.13</v>
      </c>
      <c r="G35"/>
      <c r="H35" s="171">
        <f t="shared" si="24"/>
        <v>5897.13</v>
      </c>
      <c r="I35" s="243">
        <f t="shared" si="25"/>
        <v>1</v>
      </c>
      <c r="J35">
        <v>5897.13</v>
      </c>
      <c r="K35">
        <v>5897.13</v>
      </c>
      <c r="L35">
        <v>0</v>
      </c>
      <c r="M35"/>
      <c r="N35"/>
      <c r="O35"/>
      <c r="P35" s="171">
        <f t="shared" si="26"/>
        <v>5897.13</v>
      </c>
      <c r="Q35" s="241">
        <f t="shared" si="22"/>
        <v>1</v>
      </c>
      <c r="R35" s="171">
        <f t="shared" si="27"/>
        <v>5897.13</v>
      </c>
      <c r="S35" s="241">
        <f t="shared" si="23"/>
        <v>1</v>
      </c>
      <c r="T35" s="171">
        <f t="shared" si="28"/>
        <v>0</v>
      </c>
      <c r="U35" s="241" t="e">
        <f t="shared" si="29"/>
        <v>#DIV/0!</v>
      </c>
      <c r="V35" s="3"/>
    </row>
    <row r="36" spans="1:22">
      <c r="A36" s="275">
        <v>712459908</v>
      </c>
      <c r="B36" t="s">
        <v>455</v>
      </c>
      <c r="C36">
        <v>3146</v>
      </c>
      <c r="D36" s="1">
        <v>44686</v>
      </c>
      <c r="E36" t="s">
        <v>440</v>
      </c>
      <c r="F36">
        <v>7707.7</v>
      </c>
      <c r="G36"/>
      <c r="H36" s="171">
        <f t="shared" si="24"/>
        <v>7707.7</v>
      </c>
      <c r="I36" s="243">
        <f t="shared" si="25"/>
        <v>1</v>
      </c>
      <c r="J36">
        <v>7879.88</v>
      </c>
      <c r="K36">
        <v>8577.4500000000007</v>
      </c>
      <c r="L36">
        <v>697.57</v>
      </c>
      <c r="M36"/>
      <c r="N36"/>
      <c r="O36"/>
      <c r="P36" s="171">
        <f t="shared" si="26"/>
        <v>7879.88</v>
      </c>
      <c r="Q36" s="241">
        <f t="shared" si="22"/>
        <v>1</v>
      </c>
      <c r="R36" s="171">
        <f t="shared" si="27"/>
        <v>8577.4500000000007</v>
      </c>
      <c r="S36" s="241">
        <f t="shared" si="23"/>
        <v>1</v>
      </c>
      <c r="T36" s="171">
        <f t="shared" si="28"/>
        <v>697.57</v>
      </c>
      <c r="U36" s="241">
        <f t="shared" si="29"/>
        <v>1</v>
      </c>
      <c r="V36" s="3"/>
    </row>
    <row r="37" spans="1:22">
      <c r="A37" s="275">
        <v>712459908</v>
      </c>
      <c r="B37" t="s">
        <v>455</v>
      </c>
      <c r="C37">
        <v>3146</v>
      </c>
      <c r="D37" s="1">
        <v>45051</v>
      </c>
      <c r="E37" t="s">
        <v>440</v>
      </c>
      <c r="F37">
        <v>8148.14</v>
      </c>
      <c r="G37"/>
      <c r="H37" s="171">
        <f t="shared" si="24"/>
        <v>8148.14</v>
      </c>
      <c r="I37" s="243">
        <f t="shared" si="25"/>
        <v>1</v>
      </c>
      <c r="J37">
        <v>9181</v>
      </c>
      <c r="K37">
        <v>9067.59</v>
      </c>
      <c r="L37">
        <v>-113.41</v>
      </c>
      <c r="M37"/>
      <c r="N37"/>
      <c r="O37"/>
      <c r="P37" s="171">
        <f t="shared" si="26"/>
        <v>9181</v>
      </c>
      <c r="Q37" s="241">
        <f t="shared" si="22"/>
        <v>1</v>
      </c>
      <c r="R37" s="171">
        <f t="shared" si="27"/>
        <v>9067.59</v>
      </c>
      <c r="S37" s="241">
        <f t="shared" si="23"/>
        <v>1</v>
      </c>
      <c r="T37" s="171">
        <f t="shared" si="28"/>
        <v>-113.41</v>
      </c>
      <c r="U37" s="241">
        <f t="shared" si="29"/>
        <v>1</v>
      </c>
      <c r="V37" s="3"/>
    </row>
    <row r="38" spans="1:22">
      <c r="A38" s="275">
        <v>712459908</v>
      </c>
      <c r="B38" t="s">
        <v>455</v>
      </c>
      <c r="C38">
        <v>3146</v>
      </c>
      <c r="D38" s="1">
        <v>45415</v>
      </c>
      <c r="E38" t="s">
        <v>440</v>
      </c>
      <c r="F38">
        <v>8478.4699999999993</v>
      </c>
      <c r="G38"/>
      <c r="H38" s="171">
        <f t="shared" si="24"/>
        <v>8478.4699999999993</v>
      </c>
      <c r="I38" s="243">
        <f t="shared" si="25"/>
        <v>1</v>
      </c>
      <c r="J38">
        <v>9244.36</v>
      </c>
      <c r="K38">
        <v>9435.2000000000007</v>
      </c>
      <c r="L38">
        <v>190.84</v>
      </c>
      <c r="M38"/>
      <c r="N38"/>
      <c r="O38"/>
      <c r="P38" s="171">
        <f t="shared" si="26"/>
        <v>9244.36</v>
      </c>
      <c r="Q38" s="241">
        <f t="shared" si="22"/>
        <v>1</v>
      </c>
      <c r="R38" s="171">
        <f t="shared" si="27"/>
        <v>9435.2000000000007</v>
      </c>
      <c r="S38" s="241">
        <f t="shared" si="23"/>
        <v>1</v>
      </c>
      <c r="T38" s="171">
        <f t="shared" si="28"/>
        <v>190.84</v>
      </c>
      <c r="U38" s="241">
        <f t="shared" si="29"/>
        <v>1</v>
      </c>
      <c r="V38" s="3"/>
    </row>
    <row r="39" spans="1:22">
      <c r="A39" s="275">
        <v>717158901</v>
      </c>
      <c r="B39" t="s">
        <v>526</v>
      </c>
      <c r="C39">
        <v>16931</v>
      </c>
      <c r="D39" s="1">
        <v>44692</v>
      </c>
      <c r="E39" t="s">
        <v>440</v>
      </c>
      <c r="F39">
        <v>296.29000000000002</v>
      </c>
      <c r="G39"/>
      <c r="H39" s="171">
        <f t="shared" si="24"/>
        <v>296.29000000000002</v>
      </c>
      <c r="I39" s="243">
        <f t="shared" si="25"/>
        <v>1</v>
      </c>
      <c r="J39">
        <v>297.35000000000002</v>
      </c>
      <c r="K39">
        <v>329.72</v>
      </c>
      <c r="L39">
        <v>32.369999999999997</v>
      </c>
      <c r="M39"/>
      <c r="N39"/>
      <c r="O39"/>
      <c r="P39" s="171">
        <f t="shared" si="26"/>
        <v>297.35000000000002</v>
      </c>
      <c r="Q39" s="241">
        <f t="shared" si="22"/>
        <v>1</v>
      </c>
      <c r="R39" s="171">
        <f t="shared" si="27"/>
        <v>329.72</v>
      </c>
      <c r="S39" s="241">
        <f t="shared" si="23"/>
        <v>1</v>
      </c>
      <c r="T39" s="171">
        <f t="shared" si="28"/>
        <v>32.369999999999997</v>
      </c>
      <c r="U39" s="241">
        <f t="shared" si="29"/>
        <v>1</v>
      </c>
      <c r="V39" s="3"/>
    </row>
    <row r="40" spans="1:22">
      <c r="A40" s="275">
        <v>733337901</v>
      </c>
      <c r="B40" t="s">
        <v>477</v>
      </c>
      <c r="C40">
        <v>1600</v>
      </c>
      <c r="D40" s="1">
        <v>45427</v>
      </c>
      <c r="E40" t="s">
        <v>440</v>
      </c>
      <c r="F40">
        <v>1120</v>
      </c>
      <c r="G40"/>
      <c r="H40" s="171">
        <f t="shared" si="24"/>
        <v>1120</v>
      </c>
      <c r="I40" s="243">
        <f t="shared" si="25"/>
        <v>1</v>
      </c>
      <c r="J40">
        <v>1235.8599999999999</v>
      </c>
      <c r="K40">
        <v>1246.3800000000001</v>
      </c>
      <c r="L40">
        <v>10.52</v>
      </c>
      <c r="M40"/>
      <c r="N40"/>
      <c r="O40"/>
      <c r="P40" s="171">
        <f t="shared" si="26"/>
        <v>1235.8599999999999</v>
      </c>
      <c r="Q40" s="241">
        <f t="shared" si="22"/>
        <v>1</v>
      </c>
      <c r="R40" s="171">
        <f t="shared" si="27"/>
        <v>1246.3800000000001</v>
      </c>
      <c r="S40" s="241">
        <f t="shared" si="23"/>
        <v>1</v>
      </c>
      <c r="T40" s="171">
        <f t="shared" si="28"/>
        <v>10.52</v>
      </c>
      <c r="U40" s="241">
        <f t="shared" si="29"/>
        <v>1</v>
      </c>
      <c r="V40" s="3"/>
    </row>
    <row r="41" spans="1:22">
      <c r="A41" s="275">
        <v>733337901</v>
      </c>
      <c r="B41" t="s">
        <v>477</v>
      </c>
      <c r="C41">
        <v>2200</v>
      </c>
      <c r="D41" s="1">
        <v>44692</v>
      </c>
      <c r="E41" t="s">
        <v>440</v>
      </c>
      <c r="F41">
        <v>840.01</v>
      </c>
      <c r="G41"/>
      <c r="H41" s="171">
        <f t="shared" si="24"/>
        <v>840.01</v>
      </c>
      <c r="I41" s="243">
        <f t="shared" si="25"/>
        <v>1</v>
      </c>
      <c r="J41">
        <v>843.01</v>
      </c>
      <c r="K41">
        <v>934.8</v>
      </c>
      <c r="L41">
        <v>91.79</v>
      </c>
      <c r="M41"/>
      <c r="N41"/>
      <c r="O41"/>
      <c r="P41" s="171">
        <f t="shared" si="26"/>
        <v>843.01</v>
      </c>
      <c r="Q41" s="241">
        <f t="shared" si="22"/>
        <v>1</v>
      </c>
      <c r="R41" s="171">
        <f t="shared" si="27"/>
        <v>934.8</v>
      </c>
      <c r="S41" s="241">
        <f t="shared" si="23"/>
        <v>1</v>
      </c>
      <c r="T41" s="171">
        <f t="shared" si="28"/>
        <v>91.79</v>
      </c>
      <c r="U41" s="241">
        <f t="shared" si="29"/>
        <v>1</v>
      </c>
      <c r="V41" s="3"/>
    </row>
    <row r="42" spans="1:22">
      <c r="A42" s="275">
        <v>733337901</v>
      </c>
      <c r="B42" t="s">
        <v>477</v>
      </c>
      <c r="C42">
        <v>1600</v>
      </c>
      <c r="D42" s="1">
        <v>45057</v>
      </c>
      <c r="E42" t="s">
        <v>440</v>
      </c>
      <c r="F42">
        <v>980</v>
      </c>
      <c r="G42"/>
      <c r="H42" s="171">
        <f t="shared" si="0"/>
        <v>980</v>
      </c>
      <c r="I42" s="243">
        <f t="shared" si="1"/>
        <v>1</v>
      </c>
      <c r="J42">
        <v>1099.46</v>
      </c>
      <c r="K42">
        <v>1090.5899999999999</v>
      </c>
      <c r="L42">
        <v>-8.8699999999999992</v>
      </c>
      <c r="M42"/>
      <c r="N42"/>
      <c r="O42"/>
      <c r="P42" s="171">
        <f t="shared" si="2"/>
        <v>1099.46</v>
      </c>
      <c r="Q42" s="241">
        <f t="shared" si="3"/>
        <v>1</v>
      </c>
      <c r="R42" s="171">
        <f t="shared" si="4"/>
        <v>1090.5899999999999</v>
      </c>
      <c r="S42" s="241">
        <f t="shared" si="5"/>
        <v>1</v>
      </c>
      <c r="T42" s="171">
        <f t="shared" si="6"/>
        <v>-8.8699999999999992</v>
      </c>
      <c r="U42" s="241">
        <f t="shared" si="7"/>
        <v>1</v>
      </c>
      <c r="V42" s="3"/>
    </row>
    <row r="43" spans="1:22">
      <c r="A43" s="275" t="s">
        <v>527</v>
      </c>
      <c r="B43" t="s">
        <v>528</v>
      </c>
      <c r="C43">
        <v>3000</v>
      </c>
      <c r="D43" s="1">
        <v>43980</v>
      </c>
      <c r="E43" t="s">
        <v>519</v>
      </c>
      <c r="F43">
        <v>181.3</v>
      </c>
      <c r="G43"/>
      <c r="H43" s="171">
        <f t="shared" si="0"/>
        <v>181.3</v>
      </c>
      <c r="I43" s="243">
        <f t="shared" si="1"/>
        <v>1</v>
      </c>
      <c r="J43">
        <v>181.3</v>
      </c>
      <c r="K43">
        <v>181.3</v>
      </c>
      <c r="L43">
        <v>0</v>
      </c>
      <c r="M43"/>
      <c r="N43"/>
      <c r="O43"/>
      <c r="P43" s="171">
        <f t="shared" si="2"/>
        <v>181.3</v>
      </c>
      <c r="Q43" s="241">
        <f t="shared" si="3"/>
        <v>1</v>
      </c>
      <c r="R43" s="171">
        <f t="shared" si="4"/>
        <v>181.3</v>
      </c>
      <c r="S43" s="241">
        <f t="shared" si="5"/>
        <v>1</v>
      </c>
      <c r="T43" s="171">
        <f t="shared" si="6"/>
        <v>0</v>
      </c>
      <c r="U43" s="241" t="e">
        <f t="shared" si="7"/>
        <v>#DIV/0!</v>
      </c>
      <c r="V43" s="3"/>
    </row>
    <row r="44" spans="1:22">
      <c r="A44" s="275">
        <v>502441306</v>
      </c>
      <c r="B44" t="s">
        <v>478</v>
      </c>
      <c r="C44">
        <v>2600</v>
      </c>
      <c r="D44" s="1">
        <v>45281</v>
      </c>
      <c r="E44" t="s">
        <v>519</v>
      </c>
      <c r="F44">
        <v>308.02999999999997</v>
      </c>
      <c r="G44"/>
      <c r="H44" s="171">
        <f t="shared" si="0"/>
        <v>308.02999999999997</v>
      </c>
      <c r="I44" s="243">
        <f t="shared" si="1"/>
        <v>1</v>
      </c>
      <c r="J44">
        <v>308.02999999999997</v>
      </c>
      <c r="K44">
        <v>308.02999999999997</v>
      </c>
      <c r="L44">
        <v>0</v>
      </c>
      <c r="M44"/>
      <c r="N44"/>
      <c r="O44"/>
      <c r="P44" s="171">
        <f t="shared" si="2"/>
        <v>308.02999999999997</v>
      </c>
      <c r="Q44" s="241">
        <f t="shared" si="3"/>
        <v>1</v>
      </c>
      <c r="R44" s="171">
        <f t="shared" si="4"/>
        <v>308.02999999999997</v>
      </c>
      <c r="S44" s="241">
        <f t="shared" si="5"/>
        <v>1</v>
      </c>
      <c r="T44" s="171">
        <f t="shared" si="6"/>
        <v>0</v>
      </c>
      <c r="U44" s="241" t="e">
        <f t="shared" si="7"/>
        <v>#DIV/0!</v>
      </c>
      <c r="V44" s="3"/>
    </row>
    <row r="45" spans="1:22">
      <c r="A45" s="275">
        <v>502441306</v>
      </c>
      <c r="B45" t="s">
        <v>478</v>
      </c>
      <c r="C45">
        <v>2600</v>
      </c>
      <c r="D45" s="1">
        <v>45058</v>
      </c>
      <c r="E45" t="s">
        <v>519</v>
      </c>
      <c r="F45">
        <v>383.22</v>
      </c>
      <c r="G45"/>
      <c r="H45" s="171">
        <f t="shared" si="0"/>
        <v>383.22</v>
      </c>
      <c r="I45" s="243">
        <f t="shared" si="1"/>
        <v>1</v>
      </c>
      <c r="J45">
        <v>383.22</v>
      </c>
      <c r="K45">
        <v>383.22</v>
      </c>
      <c r="L45">
        <v>0</v>
      </c>
      <c r="M45"/>
      <c r="N45"/>
      <c r="O45"/>
      <c r="P45" s="171">
        <f t="shared" si="2"/>
        <v>383.22</v>
      </c>
      <c r="Q45" s="241">
        <f t="shared" si="3"/>
        <v>1</v>
      </c>
      <c r="R45" s="171">
        <f t="shared" si="4"/>
        <v>383.22</v>
      </c>
      <c r="S45" s="241">
        <f t="shared" si="5"/>
        <v>1</v>
      </c>
      <c r="T45" s="171">
        <f t="shared" si="6"/>
        <v>0</v>
      </c>
      <c r="U45" s="241" t="e">
        <f t="shared" si="7"/>
        <v>#DIV/0!</v>
      </c>
      <c r="V45" s="3"/>
    </row>
    <row r="46" spans="1:22">
      <c r="A46" s="275">
        <v>502441306</v>
      </c>
      <c r="B46" t="s">
        <v>478</v>
      </c>
      <c r="C46">
        <v>5600</v>
      </c>
      <c r="D46" s="1">
        <v>45422</v>
      </c>
      <c r="E46" t="s">
        <v>519</v>
      </c>
      <c r="F46">
        <v>862.16</v>
      </c>
      <c r="G46"/>
      <c r="H46" s="171">
        <f t="shared" si="0"/>
        <v>862.16</v>
      </c>
      <c r="I46" s="243">
        <f t="shared" si="1"/>
        <v>1</v>
      </c>
      <c r="J46">
        <v>862.16</v>
      </c>
      <c r="K46">
        <v>862.16</v>
      </c>
      <c r="L46">
        <v>0</v>
      </c>
      <c r="M46"/>
      <c r="N46"/>
      <c r="O46"/>
      <c r="P46" s="171">
        <f t="shared" si="2"/>
        <v>862.16</v>
      </c>
      <c r="Q46" s="241">
        <f t="shared" si="3"/>
        <v>1</v>
      </c>
      <c r="R46" s="171">
        <f t="shared" si="4"/>
        <v>862.16</v>
      </c>
      <c r="S46" s="241">
        <f t="shared" si="5"/>
        <v>1</v>
      </c>
      <c r="T46" s="171">
        <f t="shared" si="6"/>
        <v>0</v>
      </c>
      <c r="U46" s="241" t="e">
        <f t="shared" si="7"/>
        <v>#DIV/0!</v>
      </c>
      <c r="V46" s="3"/>
    </row>
    <row r="47" spans="1:22">
      <c r="A47" s="275" t="s">
        <v>458</v>
      </c>
      <c r="B47" t="s">
        <v>459</v>
      </c>
      <c r="C47">
        <v>21432</v>
      </c>
      <c r="D47" s="1">
        <v>45475</v>
      </c>
      <c r="E47" t="s">
        <v>444</v>
      </c>
      <c r="F47">
        <v>0</v>
      </c>
      <c r="G47"/>
      <c r="H47" s="171">
        <f t="shared" si="0"/>
        <v>0</v>
      </c>
      <c r="I47" s="243" t="e">
        <f t="shared" si="1"/>
        <v>#DIV/0!</v>
      </c>
      <c r="J47">
        <v>0</v>
      </c>
      <c r="K47">
        <v>0</v>
      </c>
      <c r="L47">
        <v>0</v>
      </c>
      <c r="M47"/>
      <c r="N47"/>
      <c r="O47"/>
      <c r="P47" s="171">
        <f t="shared" si="2"/>
        <v>0</v>
      </c>
      <c r="Q47" s="241" t="e">
        <f t="shared" si="3"/>
        <v>#DIV/0!</v>
      </c>
      <c r="R47" s="171">
        <f t="shared" si="4"/>
        <v>0</v>
      </c>
      <c r="S47" s="241" t="e">
        <f t="shared" si="5"/>
        <v>#DIV/0!</v>
      </c>
      <c r="T47" s="171">
        <f t="shared" si="6"/>
        <v>0</v>
      </c>
      <c r="U47" s="241" t="e">
        <f t="shared" si="7"/>
        <v>#DIV/0!</v>
      </c>
      <c r="V47" s="3"/>
    </row>
    <row r="48" spans="1:22">
      <c r="A48" s="275" t="s">
        <v>358</v>
      </c>
      <c r="B48" t="s">
        <v>474</v>
      </c>
      <c r="C48">
        <v>2500</v>
      </c>
      <c r="D48" s="1">
        <v>44832</v>
      </c>
      <c r="E48" t="s">
        <v>519</v>
      </c>
      <c r="F48">
        <v>877.05</v>
      </c>
      <c r="G48"/>
      <c r="H48" s="171">
        <f t="shared" si="0"/>
        <v>877.05</v>
      </c>
      <c r="I48" s="243">
        <f t="shared" si="1"/>
        <v>1</v>
      </c>
      <c r="J48">
        <v>877.05</v>
      </c>
      <c r="K48">
        <v>877.05</v>
      </c>
      <c r="L48">
        <v>0</v>
      </c>
      <c r="M48"/>
      <c r="N48"/>
      <c r="O48"/>
      <c r="P48" s="171">
        <f t="shared" si="2"/>
        <v>877.05</v>
      </c>
      <c r="Q48" s="241">
        <f t="shared" si="3"/>
        <v>1</v>
      </c>
      <c r="R48" s="171">
        <f t="shared" si="4"/>
        <v>877.05</v>
      </c>
      <c r="S48" s="241">
        <f t="shared" si="5"/>
        <v>1</v>
      </c>
      <c r="T48" s="171">
        <f t="shared" si="6"/>
        <v>0</v>
      </c>
      <c r="U48" s="241" t="e">
        <f t="shared" si="7"/>
        <v>#DIV/0!</v>
      </c>
      <c r="V48" s="3"/>
    </row>
    <row r="49" spans="1:22">
      <c r="A49" s="275" t="s">
        <v>358</v>
      </c>
      <c r="B49" t="s">
        <v>474</v>
      </c>
      <c r="C49">
        <v>2500</v>
      </c>
      <c r="D49" s="1">
        <v>45196</v>
      </c>
      <c r="E49" t="s">
        <v>519</v>
      </c>
      <c r="F49">
        <v>1039.1600000000001</v>
      </c>
      <c r="G49"/>
      <c r="H49" s="171">
        <f t="shared" si="0"/>
        <v>1039.1600000000001</v>
      </c>
      <c r="I49" s="243">
        <f t="shared" si="1"/>
        <v>1</v>
      </c>
      <c r="J49">
        <v>1039.1600000000001</v>
      </c>
      <c r="K49">
        <v>1039.1600000000001</v>
      </c>
      <c r="L49">
        <v>0</v>
      </c>
      <c r="M49"/>
      <c r="N49"/>
      <c r="O49"/>
      <c r="P49" s="171">
        <f t="shared" si="2"/>
        <v>1039.1600000000001</v>
      </c>
      <c r="Q49" s="241">
        <f t="shared" si="3"/>
        <v>1</v>
      </c>
      <c r="R49" s="171">
        <f t="shared" si="4"/>
        <v>1039.1600000000001</v>
      </c>
      <c r="S49" s="241">
        <f t="shared" si="5"/>
        <v>1</v>
      </c>
      <c r="T49" s="171">
        <f t="shared" si="6"/>
        <v>0</v>
      </c>
      <c r="U49" s="241" t="e">
        <f t="shared" si="7"/>
        <v>#DIV/0!</v>
      </c>
      <c r="V49" s="3"/>
    </row>
    <row r="50" spans="1:22">
      <c r="A50" s="275" t="s">
        <v>333</v>
      </c>
      <c r="B50" t="s">
        <v>465</v>
      </c>
      <c r="C50">
        <v>7600</v>
      </c>
      <c r="D50" s="1">
        <v>45492</v>
      </c>
      <c r="E50" t="s">
        <v>519</v>
      </c>
      <c r="F50">
        <v>0</v>
      </c>
      <c r="G50"/>
      <c r="H50" s="171">
        <f t="shared" si="0"/>
        <v>0</v>
      </c>
      <c r="I50" s="243" t="e">
        <f t="shared" si="1"/>
        <v>#DIV/0!</v>
      </c>
      <c r="J50">
        <v>0</v>
      </c>
      <c r="K50">
        <v>0</v>
      </c>
      <c r="L50">
        <v>0</v>
      </c>
      <c r="M50"/>
      <c r="N50"/>
      <c r="O50"/>
      <c r="P50" s="171">
        <f t="shared" si="2"/>
        <v>0</v>
      </c>
      <c r="Q50" s="241" t="e">
        <f t="shared" si="3"/>
        <v>#DIV/0!</v>
      </c>
      <c r="R50" s="171">
        <f t="shared" si="4"/>
        <v>0</v>
      </c>
      <c r="S50" s="241" t="e">
        <f t="shared" si="5"/>
        <v>#DIV/0!</v>
      </c>
      <c r="T50" s="171">
        <f t="shared" si="6"/>
        <v>0</v>
      </c>
      <c r="U50" s="241" t="e">
        <f t="shared" si="7"/>
        <v>#DIV/0!</v>
      </c>
      <c r="V50" s="3"/>
    </row>
    <row r="51" spans="1:22">
      <c r="A51" s="275" t="s">
        <v>507</v>
      </c>
      <c r="B51" t="s">
        <v>508</v>
      </c>
      <c r="C51">
        <v>2432</v>
      </c>
      <c r="D51" s="1">
        <v>42877</v>
      </c>
      <c r="E51" t="s">
        <v>442</v>
      </c>
      <c r="F51">
        <v>545.22</v>
      </c>
      <c r="G51"/>
      <c r="H51" s="171">
        <f t="shared" si="0"/>
        <v>545.22</v>
      </c>
      <c r="I51" s="243">
        <f t="shared" si="1"/>
        <v>1</v>
      </c>
      <c r="J51">
        <v>606.64</v>
      </c>
      <c r="K51">
        <v>584.34</v>
      </c>
      <c r="L51">
        <v>-22.3</v>
      </c>
      <c r="M51"/>
      <c r="N51"/>
      <c r="O51"/>
      <c r="P51" s="171">
        <f t="shared" si="2"/>
        <v>606.64</v>
      </c>
      <c r="Q51" s="241">
        <f t="shared" si="3"/>
        <v>1</v>
      </c>
      <c r="R51" s="171">
        <f t="shared" si="4"/>
        <v>584.34</v>
      </c>
      <c r="S51" s="241">
        <f t="shared" si="5"/>
        <v>1</v>
      </c>
      <c r="T51" s="171">
        <f t="shared" si="6"/>
        <v>-22.3</v>
      </c>
      <c r="U51" s="241">
        <f t="shared" si="7"/>
        <v>1</v>
      </c>
      <c r="V51" s="3"/>
    </row>
    <row r="52" spans="1:22">
      <c r="A52" s="275" t="s">
        <v>507</v>
      </c>
      <c r="B52" t="s">
        <v>508</v>
      </c>
      <c r="C52">
        <v>2432</v>
      </c>
      <c r="D52" s="1">
        <v>43242</v>
      </c>
      <c r="E52" t="s">
        <v>442</v>
      </c>
      <c r="F52">
        <v>564.47</v>
      </c>
      <c r="G52"/>
      <c r="H52" s="171">
        <f t="shared" si="0"/>
        <v>564.47</v>
      </c>
      <c r="I52" s="243">
        <f t="shared" si="1"/>
        <v>1</v>
      </c>
      <c r="J52">
        <v>665.62</v>
      </c>
      <c r="K52">
        <v>604.97</v>
      </c>
      <c r="L52">
        <v>-60.65</v>
      </c>
      <c r="M52"/>
      <c r="N52"/>
      <c r="O52"/>
      <c r="P52" s="171">
        <f t="shared" si="2"/>
        <v>665.62</v>
      </c>
      <c r="Q52" s="241">
        <f t="shared" si="3"/>
        <v>1</v>
      </c>
      <c r="R52" s="171">
        <f t="shared" si="4"/>
        <v>604.97</v>
      </c>
      <c r="S52" s="241">
        <f t="shared" si="5"/>
        <v>1</v>
      </c>
      <c r="T52" s="171">
        <f t="shared" si="6"/>
        <v>-60.65</v>
      </c>
      <c r="U52" s="241">
        <f t="shared" si="7"/>
        <v>1</v>
      </c>
      <c r="V52" s="3"/>
    </row>
    <row r="53" spans="1:22">
      <c r="A53" s="275" t="s">
        <v>507</v>
      </c>
      <c r="B53" t="s">
        <v>508</v>
      </c>
      <c r="C53">
        <v>8509</v>
      </c>
      <c r="D53" s="1">
        <v>43612</v>
      </c>
      <c r="E53" t="s">
        <v>442</v>
      </c>
      <c r="F53">
        <v>2019.82</v>
      </c>
      <c r="G53"/>
      <c r="H53" s="171">
        <f t="shared" ref="H53:H61" si="38">F53-G53</f>
        <v>2019.82</v>
      </c>
      <c r="I53" s="243">
        <f t="shared" ref="I53:I61" si="39">ROUND(H53/F53,10)</f>
        <v>1</v>
      </c>
      <c r="J53">
        <v>2252.1</v>
      </c>
      <c r="K53">
        <v>2164.7399999999998</v>
      </c>
      <c r="L53">
        <v>-87.36</v>
      </c>
      <c r="M53"/>
      <c r="N53"/>
      <c r="O53"/>
      <c r="P53" s="171">
        <f t="shared" ref="P53:P61" si="40">J53-N53</f>
        <v>2252.1</v>
      </c>
      <c r="Q53" s="241">
        <f t="shared" ref="Q53:Q61" si="41">ROUND(P53/J53,10)</f>
        <v>1</v>
      </c>
      <c r="R53" s="171">
        <f t="shared" ref="R53:R61" si="42">K53-M53</f>
        <v>2164.7399999999998</v>
      </c>
      <c r="S53" s="241">
        <f t="shared" ref="S53:S61" si="43">ROUND(R53/K53,10)</f>
        <v>1</v>
      </c>
      <c r="T53" s="171">
        <f t="shared" ref="T53:T61" si="44">L53-O53</f>
        <v>-87.36</v>
      </c>
      <c r="U53" s="241">
        <f t="shared" ref="U53:U61" si="45">ROUND(T53/L53,10)</f>
        <v>1</v>
      </c>
      <c r="V53" s="3"/>
    </row>
    <row r="54" spans="1:22">
      <c r="A54" s="275" t="s">
        <v>507</v>
      </c>
      <c r="B54" t="s">
        <v>508</v>
      </c>
      <c r="C54">
        <v>8509</v>
      </c>
      <c r="D54" s="1">
        <v>44004</v>
      </c>
      <c r="E54" t="s">
        <v>442</v>
      </c>
      <c r="F54">
        <v>2132.04</v>
      </c>
      <c r="G54"/>
      <c r="H54" s="171">
        <f t="shared" si="38"/>
        <v>2132.04</v>
      </c>
      <c r="I54" s="243">
        <f t="shared" si="39"/>
        <v>1</v>
      </c>
      <c r="J54">
        <v>2392.04</v>
      </c>
      <c r="K54">
        <v>2285.0100000000002</v>
      </c>
      <c r="L54">
        <v>-107.03</v>
      </c>
      <c r="M54"/>
      <c r="N54"/>
      <c r="O54"/>
      <c r="P54" s="171">
        <f t="shared" si="40"/>
        <v>2392.04</v>
      </c>
      <c r="Q54" s="241">
        <f t="shared" si="41"/>
        <v>1</v>
      </c>
      <c r="R54" s="171">
        <f t="shared" si="42"/>
        <v>2285.0100000000002</v>
      </c>
      <c r="S54" s="241">
        <f t="shared" si="43"/>
        <v>1</v>
      </c>
      <c r="T54" s="171">
        <f t="shared" si="44"/>
        <v>-107.03</v>
      </c>
      <c r="U54" s="241">
        <f t="shared" si="45"/>
        <v>1</v>
      </c>
      <c r="V54" s="3"/>
    </row>
    <row r="55" spans="1:22">
      <c r="A55" s="275" t="s">
        <v>507</v>
      </c>
      <c r="B55" t="s">
        <v>508</v>
      </c>
      <c r="C55">
        <v>8509</v>
      </c>
      <c r="D55" s="1">
        <v>44326</v>
      </c>
      <c r="E55" t="s">
        <v>442</v>
      </c>
      <c r="F55">
        <v>2176.92</v>
      </c>
      <c r="G55"/>
      <c r="H55" s="171">
        <f t="shared" si="38"/>
        <v>2176.92</v>
      </c>
      <c r="I55" s="243">
        <f t="shared" si="39"/>
        <v>1</v>
      </c>
      <c r="J55">
        <v>2625.15</v>
      </c>
      <c r="K55">
        <v>2333.12</v>
      </c>
      <c r="L55">
        <v>-292.02999999999997</v>
      </c>
      <c r="M55"/>
      <c r="N55"/>
      <c r="O55"/>
      <c r="P55" s="171">
        <f t="shared" si="40"/>
        <v>2625.15</v>
      </c>
      <c r="Q55" s="241">
        <f t="shared" si="41"/>
        <v>1</v>
      </c>
      <c r="R55" s="171">
        <f t="shared" si="42"/>
        <v>2333.12</v>
      </c>
      <c r="S55" s="241">
        <f t="shared" si="43"/>
        <v>1</v>
      </c>
      <c r="T55" s="171">
        <f t="shared" si="44"/>
        <v>-292.02999999999997</v>
      </c>
      <c r="U55" s="241">
        <f t="shared" si="45"/>
        <v>1</v>
      </c>
      <c r="V55" s="3"/>
    </row>
    <row r="56" spans="1:22">
      <c r="A56" s="275" t="s">
        <v>507</v>
      </c>
      <c r="B56" t="s">
        <v>508</v>
      </c>
      <c r="C56">
        <v>8509</v>
      </c>
      <c r="D56" s="1">
        <v>44687</v>
      </c>
      <c r="E56" t="s">
        <v>442</v>
      </c>
      <c r="F56">
        <v>2289.13</v>
      </c>
      <c r="G56"/>
      <c r="H56" s="171">
        <f t="shared" si="38"/>
        <v>2289.13</v>
      </c>
      <c r="I56" s="243">
        <f t="shared" si="39"/>
        <v>1</v>
      </c>
      <c r="J56">
        <v>2414.69</v>
      </c>
      <c r="K56">
        <v>2453.38</v>
      </c>
      <c r="L56">
        <v>38.69</v>
      </c>
      <c r="M56"/>
      <c r="N56"/>
      <c r="O56"/>
      <c r="P56" s="171">
        <f t="shared" si="40"/>
        <v>2414.69</v>
      </c>
      <c r="Q56" s="241">
        <f t="shared" si="41"/>
        <v>1</v>
      </c>
      <c r="R56" s="171">
        <f t="shared" si="42"/>
        <v>2453.38</v>
      </c>
      <c r="S56" s="241">
        <f t="shared" si="43"/>
        <v>1</v>
      </c>
      <c r="T56" s="171">
        <f t="shared" si="44"/>
        <v>38.69</v>
      </c>
      <c r="U56" s="241">
        <f t="shared" si="45"/>
        <v>1</v>
      </c>
      <c r="V56" s="3"/>
    </row>
    <row r="57" spans="1:22">
      <c r="A57" s="275" t="s">
        <v>507</v>
      </c>
      <c r="B57" t="s">
        <v>508</v>
      </c>
      <c r="C57">
        <v>8509</v>
      </c>
      <c r="D57" s="1">
        <v>45061</v>
      </c>
      <c r="E57" t="s">
        <v>442</v>
      </c>
      <c r="F57">
        <v>2356.46</v>
      </c>
      <c r="G57"/>
      <c r="H57" s="171">
        <f t="shared" si="38"/>
        <v>2356.46</v>
      </c>
      <c r="I57" s="243">
        <f t="shared" si="39"/>
        <v>1</v>
      </c>
      <c r="J57">
        <v>2572.7800000000002</v>
      </c>
      <c r="K57">
        <v>2525.54</v>
      </c>
      <c r="L57">
        <v>-47.24</v>
      </c>
      <c r="M57"/>
      <c r="N57"/>
      <c r="O57"/>
      <c r="P57" s="171">
        <f t="shared" si="40"/>
        <v>2572.7800000000002</v>
      </c>
      <c r="Q57" s="241">
        <f t="shared" si="41"/>
        <v>1</v>
      </c>
      <c r="R57" s="171">
        <f t="shared" si="42"/>
        <v>2525.54</v>
      </c>
      <c r="S57" s="241">
        <f t="shared" si="43"/>
        <v>1</v>
      </c>
      <c r="T57" s="171">
        <f t="shared" si="44"/>
        <v>-47.24</v>
      </c>
      <c r="U57" s="241">
        <f t="shared" si="45"/>
        <v>1</v>
      </c>
      <c r="V57" s="3"/>
    </row>
    <row r="58" spans="1:22">
      <c r="A58" s="275" t="s">
        <v>507</v>
      </c>
      <c r="B58" t="s">
        <v>508</v>
      </c>
      <c r="C58">
        <v>8509</v>
      </c>
      <c r="D58" s="1">
        <v>45433</v>
      </c>
      <c r="E58" t="s">
        <v>442</v>
      </c>
      <c r="F58">
        <v>2468.67</v>
      </c>
      <c r="G58"/>
      <c r="H58" s="171">
        <f t="shared" si="38"/>
        <v>2468.67</v>
      </c>
      <c r="I58" s="243">
        <f t="shared" si="39"/>
        <v>1</v>
      </c>
      <c r="J58">
        <v>2683.45</v>
      </c>
      <c r="K58">
        <v>2645.8</v>
      </c>
      <c r="L58">
        <v>-37.65</v>
      </c>
      <c r="M58"/>
      <c r="N58"/>
      <c r="O58"/>
      <c r="P58" s="171">
        <f t="shared" si="40"/>
        <v>2683.45</v>
      </c>
      <c r="Q58" s="241">
        <f t="shared" si="41"/>
        <v>1</v>
      </c>
      <c r="R58" s="171">
        <f t="shared" si="42"/>
        <v>2645.8</v>
      </c>
      <c r="S58" s="241">
        <f t="shared" si="43"/>
        <v>1</v>
      </c>
      <c r="T58" s="171">
        <f t="shared" si="44"/>
        <v>-37.65</v>
      </c>
      <c r="U58" s="241">
        <f t="shared" si="45"/>
        <v>1</v>
      </c>
      <c r="V58" s="3"/>
    </row>
    <row r="59" spans="1:22">
      <c r="A59" s="275" t="s">
        <v>479</v>
      </c>
      <c r="B59" t="s">
        <v>366</v>
      </c>
      <c r="C59">
        <v>45</v>
      </c>
      <c r="D59" s="1">
        <v>45475</v>
      </c>
      <c r="E59" t="s">
        <v>438</v>
      </c>
      <c r="F59">
        <v>0</v>
      </c>
      <c r="G59"/>
      <c r="H59" s="171">
        <f t="shared" si="38"/>
        <v>0</v>
      </c>
      <c r="I59" s="243" t="e">
        <f t="shared" si="39"/>
        <v>#DIV/0!</v>
      </c>
      <c r="J59">
        <v>0</v>
      </c>
      <c r="K59">
        <v>0</v>
      </c>
      <c r="L59">
        <v>0</v>
      </c>
      <c r="M59"/>
      <c r="N59"/>
      <c r="O59"/>
      <c r="P59" s="171">
        <f t="shared" si="40"/>
        <v>0</v>
      </c>
      <c r="Q59" s="241" t="e">
        <f t="shared" si="41"/>
        <v>#DIV/0!</v>
      </c>
      <c r="R59" s="171">
        <f t="shared" si="42"/>
        <v>0</v>
      </c>
      <c r="S59" s="241" t="e">
        <f t="shared" si="43"/>
        <v>#DIV/0!</v>
      </c>
      <c r="T59" s="171">
        <f t="shared" si="44"/>
        <v>0</v>
      </c>
      <c r="U59" s="241" t="e">
        <f t="shared" si="45"/>
        <v>#DIV/0!</v>
      </c>
      <c r="V59" s="3"/>
    </row>
    <row r="60" spans="1:22">
      <c r="A60" s="275" t="s">
        <v>479</v>
      </c>
      <c r="B60" t="s">
        <v>366</v>
      </c>
      <c r="C60">
        <v>45</v>
      </c>
      <c r="D60" s="1">
        <v>45475</v>
      </c>
      <c r="E60" t="s">
        <v>438</v>
      </c>
      <c r="F60">
        <v>0</v>
      </c>
      <c r="G60"/>
      <c r="H60" s="171">
        <f t="shared" si="38"/>
        <v>0</v>
      </c>
      <c r="I60" s="243" t="e">
        <f t="shared" si="39"/>
        <v>#DIV/0!</v>
      </c>
      <c r="J60">
        <v>0</v>
      </c>
      <c r="K60">
        <v>0</v>
      </c>
      <c r="L60">
        <v>0</v>
      </c>
      <c r="M60"/>
      <c r="N60"/>
      <c r="O60"/>
      <c r="P60" s="171">
        <f t="shared" si="40"/>
        <v>0</v>
      </c>
      <c r="Q60" s="241" t="e">
        <f t="shared" si="41"/>
        <v>#DIV/0!</v>
      </c>
      <c r="R60" s="171">
        <f t="shared" si="42"/>
        <v>0</v>
      </c>
      <c r="S60" s="241" t="e">
        <f t="shared" si="43"/>
        <v>#DIV/0!</v>
      </c>
      <c r="T60" s="171">
        <f t="shared" si="44"/>
        <v>0</v>
      </c>
      <c r="U60" s="241" t="e">
        <f t="shared" si="45"/>
        <v>#DIV/0!</v>
      </c>
      <c r="V60" s="3"/>
    </row>
    <row r="61" spans="1:22">
      <c r="A61" s="275" t="s">
        <v>517</v>
      </c>
      <c r="B61" t="s">
        <v>518</v>
      </c>
      <c r="C61">
        <v>4054</v>
      </c>
      <c r="D61" s="1">
        <v>44671</v>
      </c>
      <c r="E61" t="s">
        <v>440</v>
      </c>
      <c r="F61">
        <v>2128.35</v>
      </c>
      <c r="G61"/>
      <c r="H61" s="171">
        <f t="shared" si="38"/>
        <v>2128.35</v>
      </c>
      <c r="I61" s="243">
        <f t="shared" si="39"/>
        <v>1</v>
      </c>
      <c r="J61">
        <v>2257.48</v>
      </c>
      <c r="K61">
        <v>2368.52</v>
      </c>
      <c r="L61">
        <v>111.04</v>
      </c>
      <c r="M61"/>
      <c r="N61"/>
      <c r="O61"/>
      <c r="P61" s="171">
        <f t="shared" si="40"/>
        <v>2257.48</v>
      </c>
      <c r="Q61" s="241">
        <f t="shared" si="41"/>
        <v>1</v>
      </c>
      <c r="R61" s="171">
        <f t="shared" si="42"/>
        <v>2368.52</v>
      </c>
      <c r="S61" s="241">
        <f t="shared" si="43"/>
        <v>1</v>
      </c>
      <c r="T61" s="171">
        <f t="shared" si="44"/>
        <v>111.04</v>
      </c>
      <c r="U61" s="241">
        <f t="shared" si="45"/>
        <v>1</v>
      </c>
      <c r="V61" s="3"/>
    </row>
    <row r="62" spans="1:22">
      <c r="A62" s="275" t="s">
        <v>520</v>
      </c>
      <c r="B62" t="s">
        <v>521</v>
      </c>
      <c r="C62">
        <v>816.32</v>
      </c>
      <c r="D62" s="1">
        <v>44320</v>
      </c>
      <c r="E62" t="s">
        <v>519</v>
      </c>
      <c r="F62">
        <v>816.32</v>
      </c>
      <c r="G62"/>
      <c r="H62" s="171">
        <f t="shared" si="0"/>
        <v>816.32</v>
      </c>
      <c r="I62" s="243">
        <f t="shared" si="1"/>
        <v>1</v>
      </c>
      <c r="J62">
        <v>816.32</v>
      </c>
      <c r="K62">
        <v>816.32</v>
      </c>
      <c r="L62">
        <v>0</v>
      </c>
      <c r="M62"/>
      <c r="N62"/>
      <c r="O62"/>
      <c r="P62" s="171">
        <f t="shared" si="2"/>
        <v>816.32</v>
      </c>
      <c r="Q62" s="241">
        <f t="shared" si="3"/>
        <v>1</v>
      </c>
      <c r="R62" s="171">
        <f t="shared" si="4"/>
        <v>816.32</v>
      </c>
      <c r="S62" s="241">
        <f t="shared" si="5"/>
        <v>1</v>
      </c>
      <c r="T62" s="171">
        <f t="shared" si="6"/>
        <v>0</v>
      </c>
      <c r="U62" s="241" t="e">
        <f t="shared" si="7"/>
        <v>#DIV/0!</v>
      </c>
      <c r="V62" s="3"/>
    </row>
    <row r="63" spans="1:22">
      <c r="A63" s="275" t="s">
        <v>313</v>
      </c>
      <c r="B63" t="s">
        <v>453</v>
      </c>
      <c r="C63">
        <v>3060</v>
      </c>
      <c r="D63" s="1">
        <v>45419</v>
      </c>
      <c r="E63" t="s">
        <v>519</v>
      </c>
      <c r="F63">
        <v>859.8</v>
      </c>
      <c r="G63"/>
      <c r="H63" s="171">
        <f t="shared" si="0"/>
        <v>859.8</v>
      </c>
      <c r="I63" s="243">
        <f t="shared" si="1"/>
        <v>1</v>
      </c>
      <c r="J63">
        <v>859.8</v>
      </c>
      <c r="K63">
        <v>859.8</v>
      </c>
      <c r="L63">
        <v>0</v>
      </c>
      <c r="M63"/>
      <c r="N63"/>
      <c r="O63"/>
      <c r="P63" s="171">
        <f t="shared" si="2"/>
        <v>859.8</v>
      </c>
      <c r="Q63" s="241">
        <f t="shared" si="3"/>
        <v>1</v>
      </c>
      <c r="R63" s="171">
        <f t="shared" si="4"/>
        <v>859.8</v>
      </c>
      <c r="S63" s="241">
        <f t="shared" si="5"/>
        <v>1</v>
      </c>
      <c r="T63" s="171">
        <f t="shared" si="6"/>
        <v>0</v>
      </c>
      <c r="U63" s="241" t="e">
        <f t="shared" si="7"/>
        <v>#DIV/0!</v>
      </c>
      <c r="V63" s="3"/>
    </row>
    <row r="64" spans="1:22">
      <c r="A64" s="275" t="s">
        <v>304</v>
      </c>
      <c r="B64" t="s">
        <v>450</v>
      </c>
      <c r="C64">
        <v>8299</v>
      </c>
      <c r="D64" s="1">
        <v>45485</v>
      </c>
      <c r="E64" t="s">
        <v>519</v>
      </c>
      <c r="F64">
        <v>0</v>
      </c>
      <c r="G64"/>
      <c r="H64" s="171">
        <f t="shared" si="0"/>
        <v>0</v>
      </c>
      <c r="I64" s="243" t="e">
        <f t="shared" si="1"/>
        <v>#DIV/0!</v>
      </c>
      <c r="J64">
        <v>0</v>
      </c>
      <c r="K64">
        <v>0</v>
      </c>
      <c r="L64">
        <v>0</v>
      </c>
      <c r="M64"/>
      <c r="N64"/>
      <c r="O64"/>
      <c r="P64" s="171">
        <f t="shared" si="2"/>
        <v>0</v>
      </c>
      <c r="Q64" s="241" t="e">
        <f t="shared" si="3"/>
        <v>#DIV/0!</v>
      </c>
      <c r="R64" s="171">
        <f t="shared" si="4"/>
        <v>0</v>
      </c>
      <c r="S64" s="241" t="e">
        <f t="shared" si="5"/>
        <v>#DIV/0!</v>
      </c>
      <c r="T64" s="171">
        <f t="shared" si="6"/>
        <v>0</v>
      </c>
      <c r="U64" s="241" t="e">
        <f t="shared" si="7"/>
        <v>#DIV/0!</v>
      </c>
      <c r="V64" s="3"/>
    </row>
    <row r="65" spans="1:22">
      <c r="A65" s="275" t="s">
        <v>304</v>
      </c>
      <c r="B65" t="s">
        <v>450</v>
      </c>
      <c r="C65">
        <v>8299</v>
      </c>
      <c r="D65" s="1">
        <v>45485</v>
      </c>
      <c r="E65" t="s">
        <v>519</v>
      </c>
      <c r="F65">
        <v>0</v>
      </c>
      <c r="G65"/>
      <c r="H65" s="171">
        <f t="shared" si="0"/>
        <v>0</v>
      </c>
      <c r="I65" s="243" t="e">
        <f t="shared" si="1"/>
        <v>#DIV/0!</v>
      </c>
      <c r="J65">
        <v>0</v>
      </c>
      <c r="K65">
        <v>0</v>
      </c>
      <c r="L65">
        <v>0</v>
      </c>
      <c r="M65"/>
      <c r="N65"/>
      <c r="O65"/>
      <c r="P65" s="171">
        <f t="shared" si="2"/>
        <v>0</v>
      </c>
      <c r="Q65" s="241" t="e">
        <f t="shared" si="3"/>
        <v>#DIV/0!</v>
      </c>
      <c r="R65" s="171">
        <f t="shared" si="4"/>
        <v>0</v>
      </c>
      <c r="S65" s="241" t="e">
        <f t="shared" si="5"/>
        <v>#DIV/0!</v>
      </c>
      <c r="T65" s="171">
        <f t="shared" si="6"/>
        <v>0</v>
      </c>
      <c r="U65" s="241" t="e">
        <f t="shared" si="7"/>
        <v>#DIV/0!</v>
      </c>
      <c r="V65" s="3"/>
    </row>
    <row r="66" spans="1:22">
      <c r="A66" s="275" t="s">
        <v>420</v>
      </c>
      <c r="B66" t="s">
        <v>513</v>
      </c>
      <c r="C66">
        <v>74300</v>
      </c>
      <c r="D66" s="1">
        <v>45415</v>
      </c>
      <c r="E66" t="s">
        <v>519</v>
      </c>
      <c r="F66">
        <v>9101.75</v>
      </c>
      <c r="G66"/>
      <c r="H66" s="171">
        <f t="shared" si="0"/>
        <v>9101.75</v>
      </c>
      <c r="I66" s="243">
        <f t="shared" si="1"/>
        <v>1</v>
      </c>
      <c r="J66">
        <v>9101.75</v>
      </c>
      <c r="K66">
        <v>9101.75</v>
      </c>
      <c r="L66">
        <v>0</v>
      </c>
      <c r="M66"/>
      <c r="N66"/>
      <c r="O66"/>
      <c r="P66" s="171">
        <f t="shared" si="2"/>
        <v>9101.75</v>
      </c>
      <c r="Q66" s="241">
        <f t="shared" si="3"/>
        <v>1</v>
      </c>
      <c r="R66" s="171">
        <f t="shared" si="4"/>
        <v>9101.75</v>
      </c>
      <c r="S66" s="241">
        <f t="shared" si="5"/>
        <v>1</v>
      </c>
      <c r="T66" s="171">
        <f t="shared" si="6"/>
        <v>0</v>
      </c>
      <c r="U66" s="241" t="e">
        <f t="shared" si="7"/>
        <v>#DIV/0!</v>
      </c>
      <c r="V66" s="3"/>
    </row>
    <row r="67" spans="1:22">
      <c r="A67" s="275" t="s">
        <v>420</v>
      </c>
      <c r="B67" t="s">
        <v>513</v>
      </c>
      <c r="C67">
        <v>35000</v>
      </c>
      <c r="D67" s="1">
        <v>44301</v>
      </c>
      <c r="E67" t="s">
        <v>519</v>
      </c>
      <c r="F67">
        <v>2266.25</v>
      </c>
      <c r="G67"/>
      <c r="H67" s="171">
        <f t="shared" si="0"/>
        <v>2266.25</v>
      </c>
      <c r="I67" s="243">
        <f t="shared" si="1"/>
        <v>1</v>
      </c>
      <c r="J67">
        <v>2266.25</v>
      </c>
      <c r="K67">
        <v>2266.25</v>
      </c>
      <c r="L67">
        <v>0</v>
      </c>
      <c r="M67"/>
      <c r="N67"/>
      <c r="O67"/>
      <c r="P67" s="171">
        <f t="shared" si="2"/>
        <v>2266.25</v>
      </c>
      <c r="Q67" s="241">
        <f t="shared" si="3"/>
        <v>1</v>
      </c>
      <c r="R67" s="171">
        <f t="shared" si="4"/>
        <v>2266.25</v>
      </c>
      <c r="S67" s="241">
        <f t="shared" si="5"/>
        <v>1</v>
      </c>
      <c r="T67" s="171">
        <f t="shared" si="6"/>
        <v>0</v>
      </c>
      <c r="U67" s="241" t="e">
        <f t="shared" si="7"/>
        <v>#DIV/0!</v>
      </c>
      <c r="V67" s="3"/>
    </row>
    <row r="68" spans="1:22">
      <c r="A68" s="275" t="s">
        <v>420</v>
      </c>
      <c r="B68" t="s">
        <v>513</v>
      </c>
      <c r="C68">
        <v>52000</v>
      </c>
      <c r="D68" s="1">
        <v>45030</v>
      </c>
      <c r="E68" t="s">
        <v>519</v>
      </c>
      <c r="F68">
        <v>5005</v>
      </c>
      <c r="G68"/>
      <c r="H68" s="171">
        <f t="shared" si="0"/>
        <v>5005</v>
      </c>
      <c r="I68" s="243">
        <f t="shared" si="1"/>
        <v>1</v>
      </c>
      <c r="J68">
        <v>5005</v>
      </c>
      <c r="K68">
        <v>5005</v>
      </c>
      <c r="L68">
        <v>0</v>
      </c>
      <c r="M68"/>
      <c r="N68"/>
      <c r="O68"/>
      <c r="P68" s="171">
        <f t="shared" si="2"/>
        <v>5005</v>
      </c>
      <c r="Q68" s="241">
        <f t="shared" si="3"/>
        <v>1</v>
      </c>
      <c r="R68" s="171">
        <f t="shared" si="4"/>
        <v>5005</v>
      </c>
      <c r="S68" s="241">
        <f t="shared" si="5"/>
        <v>1</v>
      </c>
      <c r="T68" s="171">
        <f t="shared" si="6"/>
        <v>0</v>
      </c>
      <c r="U68" s="241" t="e">
        <f t="shared" si="7"/>
        <v>#DIV/0!</v>
      </c>
      <c r="V68" s="3"/>
    </row>
    <row r="69" spans="1:22">
      <c r="A69" s="275" t="s">
        <v>336</v>
      </c>
      <c r="B69" t="s">
        <v>466</v>
      </c>
      <c r="C69">
        <v>6400</v>
      </c>
      <c r="D69" s="1">
        <v>44687</v>
      </c>
      <c r="E69" t="s">
        <v>519</v>
      </c>
      <c r="F69">
        <v>1411.02</v>
      </c>
      <c r="G69"/>
      <c r="H69" s="171">
        <f t="shared" si="0"/>
        <v>1411.02</v>
      </c>
      <c r="I69" s="243">
        <f t="shared" si="1"/>
        <v>1</v>
      </c>
      <c r="J69">
        <v>1411.02</v>
      </c>
      <c r="K69">
        <v>1411.02</v>
      </c>
      <c r="L69">
        <v>0</v>
      </c>
      <c r="M69"/>
      <c r="N69"/>
      <c r="O69"/>
      <c r="P69" s="171">
        <f t="shared" si="2"/>
        <v>1411.02</v>
      </c>
      <c r="Q69" s="241">
        <f t="shared" si="3"/>
        <v>1</v>
      </c>
      <c r="R69" s="171">
        <f t="shared" si="4"/>
        <v>1411.02</v>
      </c>
      <c r="S69" s="241">
        <f t="shared" si="5"/>
        <v>1</v>
      </c>
      <c r="T69" s="171">
        <f t="shared" si="6"/>
        <v>0</v>
      </c>
      <c r="U69" s="241" t="e">
        <f t="shared" si="7"/>
        <v>#DIV/0!</v>
      </c>
      <c r="V69" s="3"/>
    </row>
    <row r="70" spans="1:22">
      <c r="A70" s="275">
        <v>636274409</v>
      </c>
      <c r="B70" t="s">
        <v>481</v>
      </c>
      <c r="C70">
        <v>12034</v>
      </c>
      <c r="D70" s="1">
        <v>45492</v>
      </c>
      <c r="E70" t="s">
        <v>519</v>
      </c>
      <c r="F70">
        <v>0</v>
      </c>
      <c r="G70"/>
      <c r="H70" s="171">
        <f t="shared" si="0"/>
        <v>0</v>
      </c>
      <c r="I70" s="243" t="e">
        <f t="shared" si="1"/>
        <v>#DIV/0!</v>
      </c>
      <c r="J70">
        <v>0</v>
      </c>
      <c r="K70">
        <v>0</v>
      </c>
      <c r="L70">
        <v>0</v>
      </c>
      <c r="M70"/>
      <c r="N70"/>
      <c r="O70"/>
      <c r="P70" s="171">
        <f t="shared" si="2"/>
        <v>0</v>
      </c>
      <c r="Q70" s="241" t="e">
        <f t="shared" si="3"/>
        <v>#DIV/0!</v>
      </c>
      <c r="R70" s="171">
        <f t="shared" si="4"/>
        <v>0</v>
      </c>
      <c r="S70" s="241" t="e">
        <f t="shared" si="5"/>
        <v>#DIV/0!</v>
      </c>
      <c r="T70" s="171">
        <f t="shared" si="6"/>
        <v>0</v>
      </c>
      <c r="U70" s="241" t="e">
        <f t="shared" si="7"/>
        <v>#DIV/0!</v>
      </c>
      <c r="V70" s="3"/>
    </row>
    <row r="71" spans="1:22">
      <c r="A71" s="275" t="s">
        <v>522</v>
      </c>
      <c r="B71" t="s">
        <v>523</v>
      </c>
      <c r="C71">
        <v>3630</v>
      </c>
      <c r="D71" s="1">
        <v>44868</v>
      </c>
      <c r="E71" t="s">
        <v>442</v>
      </c>
      <c r="F71">
        <v>239.58</v>
      </c>
      <c r="G71"/>
      <c r="H71" s="171">
        <f t="shared" si="0"/>
        <v>239.58</v>
      </c>
      <c r="I71" s="243">
        <f t="shared" si="1"/>
        <v>1</v>
      </c>
      <c r="J71">
        <v>236.81</v>
      </c>
      <c r="K71">
        <v>256.77</v>
      </c>
      <c r="L71">
        <v>19.96</v>
      </c>
      <c r="M71"/>
      <c r="N71"/>
      <c r="O71"/>
      <c r="P71" s="171">
        <f t="shared" si="2"/>
        <v>236.81</v>
      </c>
      <c r="Q71" s="241">
        <f t="shared" si="3"/>
        <v>1</v>
      </c>
      <c r="R71" s="171">
        <f t="shared" si="4"/>
        <v>256.77</v>
      </c>
      <c r="S71" s="241">
        <f t="shared" si="5"/>
        <v>1</v>
      </c>
      <c r="T71" s="171">
        <f t="shared" si="6"/>
        <v>19.96</v>
      </c>
      <c r="U71" s="241">
        <f t="shared" si="7"/>
        <v>1</v>
      </c>
      <c r="V71" s="3"/>
    </row>
    <row r="72" spans="1:22">
      <c r="A72" s="275" t="s">
        <v>522</v>
      </c>
      <c r="B72" t="s">
        <v>523</v>
      </c>
      <c r="C72">
        <v>3630</v>
      </c>
      <c r="D72" s="1">
        <v>45239</v>
      </c>
      <c r="E72" t="s">
        <v>442</v>
      </c>
      <c r="F72">
        <v>239.58</v>
      </c>
      <c r="G72"/>
      <c r="H72" s="171">
        <f t="shared" si="0"/>
        <v>239.58</v>
      </c>
      <c r="I72" s="243">
        <f t="shared" si="1"/>
        <v>1</v>
      </c>
      <c r="J72">
        <v>254.42</v>
      </c>
      <c r="K72">
        <v>256.77</v>
      </c>
      <c r="L72">
        <v>2.35</v>
      </c>
      <c r="M72"/>
      <c r="N72"/>
      <c r="O72"/>
      <c r="P72" s="171">
        <f t="shared" si="2"/>
        <v>254.42</v>
      </c>
      <c r="Q72" s="241">
        <f t="shared" si="3"/>
        <v>1</v>
      </c>
      <c r="R72" s="171">
        <f t="shared" si="4"/>
        <v>256.77</v>
      </c>
      <c r="S72" s="241">
        <f t="shared" si="5"/>
        <v>1</v>
      </c>
      <c r="T72" s="171">
        <f t="shared" si="6"/>
        <v>2.35</v>
      </c>
      <c r="U72" s="241">
        <f t="shared" si="7"/>
        <v>1</v>
      </c>
      <c r="V72" s="3"/>
    </row>
    <row r="73" spans="1:22">
      <c r="A73" s="275" t="s">
        <v>522</v>
      </c>
      <c r="B73" t="s">
        <v>523</v>
      </c>
      <c r="C73">
        <v>3630</v>
      </c>
      <c r="D73" s="1">
        <v>44685</v>
      </c>
      <c r="E73" t="s">
        <v>442</v>
      </c>
      <c r="F73">
        <v>838.53</v>
      </c>
      <c r="G73"/>
      <c r="H73" s="171">
        <f t="shared" si="0"/>
        <v>838.53</v>
      </c>
      <c r="I73" s="243">
        <f t="shared" si="1"/>
        <v>1</v>
      </c>
      <c r="J73">
        <v>893.08</v>
      </c>
      <c r="K73">
        <v>898.69</v>
      </c>
      <c r="L73">
        <v>5.61</v>
      </c>
      <c r="M73"/>
      <c r="N73"/>
      <c r="O73"/>
      <c r="P73" s="171">
        <f t="shared" si="2"/>
        <v>893.08</v>
      </c>
      <c r="Q73" s="241">
        <f t="shared" si="3"/>
        <v>1</v>
      </c>
      <c r="R73" s="171">
        <f t="shared" si="4"/>
        <v>898.69</v>
      </c>
      <c r="S73" s="241">
        <f t="shared" si="5"/>
        <v>1</v>
      </c>
      <c r="T73" s="171">
        <f t="shared" si="6"/>
        <v>5.61</v>
      </c>
      <c r="U73" s="241">
        <f t="shared" si="7"/>
        <v>1</v>
      </c>
      <c r="V73" s="3"/>
    </row>
    <row r="74" spans="1:22">
      <c r="A74" s="275" t="s">
        <v>522</v>
      </c>
      <c r="B74" t="s">
        <v>523</v>
      </c>
      <c r="C74">
        <v>3630</v>
      </c>
      <c r="D74" s="1">
        <v>45051</v>
      </c>
      <c r="E74" t="s">
        <v>442</v>
      </c>
      <c r="F74">
        <v>838.53</v>
      </c>
      <c r="G74"/>
      <c r="H74" s="171">
        <f t="shared" si="0"/>
        <v>838.53</v>
      </c>
      <c r="I74" s="243">
        <f t="shared" si="1"/>
        <v>1</v>
      </c>
      <c r="J74">
        <v>920.5</v>
      </c>
      <c r="K74">
        <v>898.69</v>
      </c>
      <c r="L74">
        <v>-21.81</v>
      </c>
      <c r="M74"/>
      <c r="N74"/>
      <c r="O74"/>
      <c r="P74" s="171">
        <f t="shared" si="2"/>
        <v>920.5</v>
      </c>
      <c r="Q74" s="241">
        <f t="shared" si="3"/>
        <v>1</v>
      </c>
      <c r="R74" s="171">
        <f t="shared" si="4"/>
        <v>898.69</v>
      </c>
      <c r="S74" s="241">
        <f t="shared" si="5"/>
        <v>1</v>
      </c>
      <c r="T74" s="171">
        <f t="shared" si="6"/>
        <v>-21.81</v>
      </c>
      <c r="U74" s="241">
        <f t="shared" si="7"/>
        <v>1</v>
      </c>
      <c r="V74" s="3"/>
    </row>
    <row r="75" spans="1:22">
      <c r="A75" s="275" t="s">
        <v>398</v>
      </c>
      <c r="B75" t="s">
        <v>499</v>
      </c>
      <c r="C75">
        <v>12610</v>
      </c>
      <c r="D75" s="1">
        <v>45251</v>
      </c>
      <c r="E75" t="s">
        <v>519</v>
      </c>
      <c r="F75">
        <v>0</v>
      </c>
      <c r="G75"/>
      <c r="H75" s="171">
        <f t="shared" si="0"/>
        <v>0</v>
      </c>
      <c r="I75" s="243" t="e">
        <f t="shared" si="1"/>
        <v>#DIV/0!</v>
      </c>
      <c r="J75">
        <v>0</v>
      </c>
      <c r="K75">
        <v>0</v>
      </c>
      <c r="L75">
        <v>0</v>
      </c>
      <c r="M75"/>
      <c r="N75"/>
      <c r="O75"/>
      <c r="P75" s="171">
        <f t="shared" si="2"/>
        <v>0</v>
      </c>
      <c r="Q75" s="241" t="e">
        <f t="shared" si="3"/>
        <v>#DIV/0!</v>
      </c>
      <c r="R75" s="171">
        <f t="shared" si="4"/>
        <v>0</v>
      </c>
      <c r="S75" s="241" t="e">
        <f t="shared" si="5"/>
        <v>#DIV/0!</v>
      </c>
      <c r="T75" s="171">
        <f t="shared" si="6"/>
        <v>0</v>
      </c>
      <c r="U75" s="241" t="e">
        <f t="shared" si="7"/>
        <v>#DIV/0!</v>
      </c>
      <c r="V75" s="3"/>
    </row>
    <row r="76" spans="1:22">
      <c r="A76" s="275">
        <v>599933900</v>
      </c>
      <c r="B76" t="s">
        <v>511</v>
      </c>
      <c r="C76">
        <v>3800</v>
      </c>
      <c r="D76" s="1">
        <v>44315</v>
      </c>
      <c r="E76" t="s">
        <v>442</v>
      </c>
      <c r="F76">
        <v>1048.8</v>
      </c>
      <c r="G76"/>
      <c r="H76" s="171">
        <f t="shared" si="0"/>
        <v>1048.8</v>
      </c>
      <c r="I76" s="243">
        <f t="shared" si="1"/>
        <v>1</v>
      </c>
      <c r="J76">
        <v>1267.1099999999999</v>
      </c>
      <c r="K76">
        <v>1124.05</v>
      </c>
      <c r="L76">
        <v>-143.06</v>
      </c>
      <c r="M76"/>
      <c r="N76"/>
      <c r="O76"/>
      <c r="P76" s="171">
        <f t="shared" si="2"/>
        <v>1267.1099999999999</v>
      </c>
      <c r="Q76" s="241">
        <f t="shared" si="3"/>
        <v>1</v>
      </c>
      <c r="R76" s="171">
        <f t="shared" si="4"/>
        <v>1124.05</v>
      </c>
      <c r="S76" s="241">
        <f t="shared" si="5"/>
        <v>1</v>
      </c>
      <c r="T76" s="171">
        <f t="shared" si="6"/>
        <v>-143.06</v>
      </c>
      <c r="U76" s="241">
        <f t="shared" si="7"/>
        <v>1</v>
      </c>
      <c r="V76" s="3"/>
    </row>
    <row r="77" spans="1:22">
      <c r="A77" s="275" t="s">
        <v>293</v>
      </c>
      <c r="B77" t="s">
        <v>294</v>
      </c>
      <c r="C77">
        <v>1732840.38</v>
      </c>
      <c r="D77" s="1">
        <v>45474</v>
      </c>
      <c r="E77" t="s">
        <v>519</v>
      </c>
      <c r="F77">
        <v>0</v>
      </c>
      <c r="G77"/>
      <c r="H77" s="171">
        <f t="shared" si="0"/>
        <v>0</v>
      </c>
      <c r="I77" s="243" t="e">
        <f t="shared" si="1"/>
        <v>#DIV/0!</v>
      </c>
      <c r="J77">
        <v>0</v>
      </c>
      <c r="K77">
        <v>0</v>
      </c>
      <c r="L77">
        <v>0</v>
      </c>
      <c r="M77"/>
      <c r="N77"/>
      <c r="O77"/>
      <c r="P77" s="171">
        <f t="shared" si="2"/>
        <v>0</v>
      </c>
      <c r="Q77" s="241" t="e">
        <f t="shared" si="3"/>
        <v>#DIV/0!</v>
      </c>
      <c r="R77" s="171">
        <f t="shared" si="4"/>
        <v>0</v>
      </c>
      <c r="S77" s="241" t="e">
        <f t="shared" si="5"/>
        <v>#DIV/0!</v>
      </c>
      <c r="T77" s="171">
        <f t="shared" si="6"/>
        <v>0</v>
      </c>
      <c r="U77" s="241" t="e">
        <f t="shared" si="7"/>
        <v>#DIV/0!</v>
      </c>
      <c r="V77" s="3"/>
    </row>
    <row r="78" spans="1:22">
      <c r="A78" s="275" t="s">
        <v>529</v>
      </c>
      <c r="B78" t="s">
        <v>524</v>
      </c>
      <c r="C78">
        <v>19400</v>
      </c>
      <c r="D78" s="1">
        <v>44291</v>
      </c>
      <c r="E78" t="s">
        <v>519</v>
      </c>
      <c r="F78">
        <v>235.78</v>
      </c>
      <c r="G78"/>
      <c r="H78" s="171">
        <f t="shared" si="0"/>
        <v>235.78</v>
      </c>
      <c r="I78" s="243">
        <f t="shared" si="1"/>
        <v>1</v>
      </c>
      <c r="J78">
        <v>235.78</v>
      </c>
      <c r="K78">
        <v>235.78</v>
      </c>
      <c r="L78">
        <v>0</v>
      </c>
      <c r="M78"/>
      <c r="N78"/>
      <c r="O78"/>
      <c r="P78" s="171">
        <f t="shared" si="2"/>
        <v>235.78</v>
      </c>
      <c r="Q78" s="241">
        <f t="shared" si="3"/>
        <v>1</v>
      </c>
      <c r="R78" s="171">
        <f t="shared" si="4"/>
        <v>235.78</v>
      </c>
      <c r="S78" s="241">
        <f t="shared" si="5"/>
        <v>1</v>
      </c>
      <c r="T78" s="171">
        <f t="shared" si="6"/>
        <v>0</v>
      </c>
      <c r="U78" s="241" t="e">
        <f t="shared" si="7"/>
        <v>#DIV/0!</v>
      </c>
      <c r="V78" s="3"/>
    </row>
    <row r="79" spans="1:22">
      <c r="A79" s="275">
        <v>456788108</v>
      </c>
      <c r="B79" t="s">
        <v>471</v>
      </c>
      <c r="C79">
        <v>31500</v>
      </c>
      <c r="D79" s="1">
        <v>1</v>
      </c>
      <c r="E79" t="s">
        <v>519</v>
      </c>
      <c r="F79">
        <v>0</v>
      </c>
      <c r="G79"/>
      <c r="H79" s="171">
        <f t="shared" ref="H79:H90" si="46">F79-G79</f>
        <v>0</v>
      </c>
      <c r="I79" s="243" t="e">
        <f t="shared" ref="I79:I90" si="47">ROUND(H79/F79,10)</f>
        <v>#DIV/0!</v>
      </c>
      <c r="J79">
        <v>0</v>
      </c>
      <c r="K79">
        <v>0</v>
      </c>
      <c r="L79">
        <v>0</v>
      </c>
      <c r="M79"/>
      <c r="N79"/>
      <c r="O79"/>
      <c r="P79" s="171">
        <f t="shared" ref="P79:P90" si="48">J79-N79</f>
        <v>0</v>
      </c>
      <c r="Q79" s="241" t="e">
        <f t="shared" ref="Q79:Q90" si="49">ROUND(P79/J79,10)</f>
        <v>#DIV/0!</v>
      </c>
      <c r="R79" s="171">
        <f t="shared" ref="R79:R90" si="50">K79-M79</f>
        <v>0</v>
      </c>
      <c r="S79" s="241" t="e">
        <f t="shared" ref="S79:S90" si="51">ROUND(R79/K79,10)</f>
        <v>#DIV/0!</v>
      </c>
      <c r="T79" s="171">
        <f t="shared" ref="T79:T90" si="52">L79-O79</f>
        <v>0</v>
      </c>
      <c r="U79" s="241" t="e">
        <f t="shared" ref="U79:U90" si="53">ROUND(T79/L79,10)</f>
        <v>#DIV/0!</v>
      </c>
      <c r="V79" s="3"/>
    </row>
    <row r="80" spans="1:22">
      <c r="A80" s="275">
        <v>403197908</v>
      </c>
      <c r="B80" t="s">
        <v>296</v>
      </c>
      <c r="C80">
        <v>2175</v>
      </c>
      <c r="D80" s="1">
        <v>45062</v>
      </c>
      <c r="E80" t="s">
        <v>442</v>
      </c>
      <c r="F80">
        <v>401.56</v>
      </c>
      <c r="G80"/>
      <c r="H80" s="171">
        <f t="shared" si="46"/>
        <v>401.56</v>
      </c>
      <c r="I80" s="243">
        <f t="shared" si="47"/>
        <v>1</v>
      </c>
      <c r="J80">
        <v>436.2</v>
      </c>
      <c r="K80">
        <v>430.37</v>
      </c>
      <c r="L80">
        <v>-5.83</v>
      </c>
      <c r="M80"/>
      <c r="N80"/>
      <c r="O80"/>
      <c r="P80" s="171">
        <f t="shared" si="48"/>
        <v>436.2</v>
      </c>
      <c r="Q80" s="241">
        <f t="shared" si="49"/>
        <v>1</v>
      </c>
      <c r="R80" s="171">
        <f t="shared" si="50"/>
        <v>430.37</v>
      </c>
      <c r="S80" s="241">
        <f t="shared" si="51"/>
        <v>1</v>
      </c>
      <c r="T80" s="171">
        <f t="shared" si="52"/>
        <v>-5.83</v>
      </c>
      <c r="U80" s="241">
        <f t="shared" si="53"/>
        <v>1</v>
      </c>
      <c r="V80" s="3"/>
    </row>
    <row r="81" spans="1:22">
      <c r="A81" s="275">
        <v>403197908</v>
      </c>
      <c r="B81" t="s">
        <v>296</v>
      </c>
      <c r="C81">
        <v>2175</v>
      </c>
      <c r="D81" s="1">
        <v>45434</v>
      </c>
      <c r="E81" t="s">
        <v>442</v>
      </c>
      <c r="F81">
        <v>401.56</v>
      </c>
      <c r="G81"/>
      <c r="H81" s="171">
        <f t="shared" si="46"/>
        <v>401.56</v>
      </c>
      <c r="I81" s="243">
        <f t="shared" si="47"/>
        <v>1</v>
      </c>
      <c r="J81">
        <v>436.74</v>
      </c>
      <c r="K81">
        <v>430.37</v>
      </c>
      <c r="L81">
        <v>-6.37</v>
      </c>
      <c r="M81"/>
      <c r="N81"/>
      <c r="O81"/>
      <c r="P81" s="171">
        <f t="shared" si="48"/>
        <v>436.74</v>
      </c>
      <c r="Q81" s="241">
        <f t="shared" si="49"/>
        <v>1</v>
      </c>
      <c r="R81" s="171">
        <f t="shared" si="50"/>
        <v>430.37</v>
      </c>
      <c r="S81" s="241">
        <f t="shared" si="51"/>
        <v>1</v>
      </c>
      <c r="T81" s="171">
        <f t="shared" si="52"/>
        <v>-6.37</v>
      </c>
      <c r="U81" s="241">
        <f t="shared" si="53"/>
        <v>1</v>
      </c>
      <c r="V81" s="3"/>
    </row>
    <row r="82" spans="1:22">
      <c r="A82" s="275">
        <v>403197908</v>
      </c>
      <c r="B82" t="s">
        <v>296</v>
      </c>
      <c r="C82">
        <v>1275</v>
      </c>
      <c r="D82" s="1">
        <v>42871</v>
      </c>
      <c r="E82" t="s">
        <v>442</v>
      </c>
      <c r="F82">
        <v>672.56</v>
      </c>
      <c r="G82"/>
      <c r="H82" s="171">
        <f t="shared" si="46"/>
        <v>672.56</v>
      </c>
      <c r="I82" s="243">
        <f t="shared" si="47"/>
        <v>1</v>
      </c>
      <c r="J82">
        <v>734.64</v>
      </c>
      <c r="K82">
        <v>720.82</v>
      </c>
      <c r="L82">
        <v>-13.82</v>
      </c>
      <c r="M82"/>
      <c r="N82"/>
      <c r="O82"/>
      <c r="P82" s="171">
        <f t="shared" si="48"/>
        <v>734.64</v>
      </c>
      <c r="Q82" s="241">
        <f t="shared" si="49"/>
        <v>1</v>
      </c>
      <c r="R82" s="171">
        <f t="shared" si="50"/>
        <v>720.82</v>
      </c>
      <c r="S82" s="241">
        <f t="shared" si="51"/>
        <v>1</v>
      </c>
      <c r="T82" s="171">
        <f t="shared" si="52"/>
        <v>-13.82</v>
      </c>
      <c r="U82" s="241">
        <f t="shared" si="53"/>
        <v>1</v>
      </c>
      <c r="V82" s="3"/>
    </row>
    <row r="83" spans="1:22">
      <c r="A83" s="275">
        <v>403197908</v>
      </c>
      <c r="B83" t="s">
        <v>296</v>
      </c>
      <c r="C83">
        <v>2175</v>
      </c>
      <c r="D83" s="1">
        <v>44334</v>
      </c>
      <c r="E83" t="s">
        <v>442</v>
      </c>
      <c r="F83">
        <v>1720.97</v>
      </c>
      <c r="G83"/>
      <c r="H83" s="171">
        <f t="shared" si="46"/>
        <v>1720.97</v>
      </c>
      <c r="I83" s="243">
        <f t="shared" si="47"/>
        <v>1</v>
      </c>
      <c r="J83">
        <v>2077.9</v>
      </c>
      <c r="K83">
        <v>1844.45</v>
      </c>
      <c r="L83">
        <v>-233.45</v>
      </c>
      <c r="M83"/>
      <c r="N83"/>
      <c r="O83"/>
      <c r="P83" s="171">
        <f t="shared" si="48"/>
        <v>2077.9</v>
      </c>
      <c r="Q83" s="241">
        <f t="shared" si="49"/>
        <v>1</v>
      </c>
      <c r="R83" s="171">
        <f t="shared" si="50"/>
        <v>1844.45</v>
      </c>
      <c r="S83" s="241">
        <f t="shared" si="51"/>
        <v>1</v>
      </c>
      <c r="T83" s="171">
        <f t="shared" si="52"/>
        <v>-233.45</v>
      </c>
      <c r="U83" s="241">
        <f t="shared" si="53"/>
        <v>1</v>
      </c>
      <c r="V83" s="3"/>
    </row>
    <row r="84" spans="1:22">
      <c r="A84" s="275">
        <v>403197908</v>
      </c>
      <c r="B84" t="s">
        <v>296</v>
      </c>
      <c r="C84">
        <v>1275</v>
      </c>
      <c r="D84" s="1">
        <v>43235</v>
      </c>
      <c r="E84" t="s">
        <v>442</v>
      </c>
      <c r="F84">
        <v>874.33</v>
      </c>
      <c r="G84"/>
      <c r="H84" s="171">
        <f t="shared" si="46"/>
        <v>874.33</v>
      </c>
      <c r="I84" s="243">
        <f t="shared" si="47"/>
        <v>1</v>
      </c>
      <c r="J84">
        <v>1038.6600000000001</v>
      </c>
      <c r="K84">
        <v>937.06</v>
      </c>
      <c r="L84">
        <v>-101.6</v>
      </c>
      <c r="M84"/>
      <c r="N84"/>
      <c r="O84"/>
      <c r="P84" s="171">
        <f t="shared" si="48"/>
        <v>1038.6600000000001</v>
      </c>
      <c r="Q84" s="241">
        <f t="shared" si="49"/>
        <v>1</v>
      </c>
      <c r="R84" s="171">
        <f t="shared" si="50"/>
        <v>937.06</v>
      </c>
      <c r="S84" s="241">
        <f t="shared" si="51"/>
        <v>1</v>
      </c>
      <c r="T84" s="171">
        <f t="shared" si="52"/>
        <v>-101.6</v>
      </c>
      <c r="U84" s="241">
        <f t="shared" si="53"/>
        <v>1</v>
      </c>
      <c r="V84" s="3"/>
    </row>
    <row r="85" spans="1:22">
      <c r="A85" s="275">
        <v>403197908</v>
      </c>
      <c r="B85" t="s">
        <v>296</v>
      </c>
      <c r="C85">
        <v>2175</v>
      </c>
      <c r="D85" s="1">
        <v>44698</v>
      </c>
      <c r="E85" t="s">
        <v>442</v>
      </c>
      <c r="F85">
        <v>1893.07</v>
      </c>
      <c r="G85"/>
      <c r="H85" s="171">
        <f t="shared" si="46"/>
        <v>1893.07</v>
      </c>
      <c r="I85" s="243">
        <f t="shared" si="47"/>
        <v>1</v>
      </c>
      <c r="J85">
        <v>1967.75</v>
      </c>
      <c r="K85">
        <v>2028.9</v>
      </c>
      <c r="L85">
        <v>61.15</v>
      </c>
      <c r="M85"/>
      <c r="N85"/>
      <c r="O85"/>
      <c r="P85" s="171">
        <f t="shared" si="48"/>
        <v>1967.75</v>
      </c>
      <c r="Q85" s="241">
        <f t="shared" si="49"/>
        <v>1</v>
      </c>
      <c r="R85" s="171">
        <f t="shared" si="50"/>
        <v>2028.9</v>
      </c>
      <c r="S85" s="241">
        <f t="shared" si="51"/>
        <v>1</v>
      </c>
      <c r="T85" s="171">
        <f t="shared" si="52"/>
        <v>61.15</v>
      </c>
      <c r="U85" s="241">
        <f t="shared" si="53"/>
        <v>1</v>
      </c>
      <c r="V85" s="3"/>
    </row>
    <row r="86" spans="1:22">
      <c r="A86" s="275">
        <v>403197908</v>
      </c>
      <c r="B86" t="s">
        <v>296</v>
      </c>
      <c r="C86">
        <v>2175</v>
      </c>
      <c r="D86" s="1">
        <v>43599</v>
      </c>
      <c r="E86" t="s">
        <v>442</v>
      </c>
      <c r="F86">
        <v>1921.75</v>
      </c>
      <c r="G86"/>
      <c r="H86" s="171">
        <f t="shared" si="46"/>
        <v>1921.75</v>
      </c>
      <c r="I86" s="243">
        <f t="shared" si="47"/>
        <v>1</v>
      </c>
      <c r="J86">
        <v>2160.81</v>
      </c>
      <c r="K86">
        <v>2059.64</v>
      </c>
      <c r="L86">
        <v>-101.17</v>
      </c>
      <c r="M86"/>
      <c r="N86"/>
      <c r="O86"/>
      <c r="P86" s="171">
        <f t="shared" si="48"/>
        <v>2160.81</v>
      </c>
      <c r="Q86" s="241">
        <f t="shared" si="49"/>
        <v>1</v>
      </c>
      <c r="R86" s="171">
        <f t="shared" si="50"/>
        <v>2059.64</v>
      </c>
      <c r="S86" s="241">
        <f t="shared" si="51"/>
        <v>1</v>
      </c>
      <c r="T86" s="171">
        <f t="shared" si="52"/>
        <v>-101.17</v>
      </c>
      <c r="U86" s="241">
        <f t="shared" si="53"/>
        <v>1</v>
      </c>
      <c r="V86" s="3"/>
    </row>
    <row r="87" spans="1:22">
      <c r="A87" s="275">
        <v>474184900</v>
      </c>
      <c r="B87" t="s">
        <v>369</v>
      </c>
      <c r="C87">
        <v>2838</v>
      </c>
      <c r="D87" s="1">
        <v>42859</v>
      </c>
      <c r="E87" t="s">
        <v>442</v>
      </c>
      <c r="F87">
        <v>898.23</v>
      </c>
      <c r="G87"/>
      <c r="H87" s="171">
        <f t="shared" si="46"/>
        <v>898.23</v>
      </c>
      <c r="I87" s="243">
        <f t="shared" si="47"/>
        <v>1</v>
      </c>
      <c r="J87">
        <v>979.2</v>
      </c>
      <c r="K87">
        <v>962.68</v>
      </c>
      <c r="L87">
        <v>-16.52</v>
      </c>
      <c r="M87"/>
      <c r="N87"/>
      <c r="O87"/>
      <c r="P87" s="171">
        <f t="shared" si="48"/>
        <v>979.2</v>
      </c>
      <c r="Q87" s="241">
        <f t="shared" si="49"/>
        <v>1</v>
      </c>
      <c r="R87" s="171">
        <f t="shared" si="50"/>
        <v>962.68</v>
      </c>
      <c r="S87" s="241">
        <f t="shared" si="51"/>
        <v>1</v>
      </c>
      <c r="T87" s="171">
        <f t="shared" si="52"/>
        <v>-16.52</v>
      </c>
      <c r="U87" s="241">
        <f t="shared" si="53"/>
        <v>1</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153488.68999999997</v>
      </c>
      <c r="G103" s="149">
        <f>SUM(G2:G102)</f>
        <v>0</v>
      </c>
      <c r="H103" s="8">
        <f>SUM(H2:H102)</f>
        <v>153488.68999999997</v>
      </c>
      <c r="I103" s="244">
        <f t="shared" ref="I103" si="54">ROUND(H103/F103,10)</f>
        <v>1</v>
      </c>
      <c r="J103" s="167">
        <f t="shared" ref="J103:P103" si="55">SUM(J2:J102)</f>
        <v>161867.09000000003</v>
      </c>
      <c r="K103" s="151">
        <f t="shared" si="55"/>
        <v>160550.27999999997</v>
      </c>
      <c r="L103" s="167">
        <f t="shared" si="55"/>
        <v>-1316.8099999999997</v>
      </c>
      <c r="M103" s="170">
        <f t="shared" si="55"/>
        <v>0</v>
      </c>
      <c r="N103" s="170">
        <f t="shared" si="55"/>
        <v>0</v>
      </c>
      <c r="O103" s="170">
        <f t="shared" si="55"/>
        <v>0</v>
      </c>
      <c r="P103" s="5">
        <f t="shared" si="55"/>
        <v>161867.09000000003</v>
      </c>
      <c r="Q103" s="242">
        <f t="shared" si="3"/>
        <v>1</v>
      </c>
      <c r="R103" s="5">
        <f>SUM(R2:R102)</f>
        <v>160550.27999999997</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v>636274409</v>
      </c>
      <c r="B24" s="103" t="s">
        <v>481</v>
      </c>
      <c r="C24" s="108">
        <v>0</v>
      </c>
      <c r="D24" s="90">
        <v>42191.47</v>
      </c>
      <c r="E24" s="90"/>
      <c r="F24" s="104">
        <f t="shared" ref="F24:F35" si="9">+D24-E24</f>
        <v>42191.47</v>
      </c>
      <c r="G24" s="249">
        <f t="shared" ref="G24:G35" si="10">ROUND(F24/D24,10)</f>
        <v>1</v>
      </c>
      <c r="H24" s="105">
        <v>45470</v>
      </c>
      <c r="I24" s="105">
        <v>45476</v>
      </c>
      <c r="J24" s="89">
        <v>0</v>
      </c>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42191.47</v>
      </c>
      <c r="E45" s="5">
        <f>SUM(E24:E44)</f>
        <v>0</v>
      </c>
      <c r="F45" s="5">
        <f>SUM(F24:F44)</f>
        <v>42191.47</v>
      </c>
      <c r="G45" s="249">
        <f t="shared" si="18"/>
        <v>1</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2024-07-11T17:18:00Z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