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defaultThemeVersion="124226"/>
  <mc:AlternateContent xmlns:mc="http://schemas.openxmlformats.org/markup-compatibility/2006">
    <mc:Choice Requires="x15">
      <x15ac:absPath xmlns:x15ac="http://schemas.microsoft.com/office/spreadsheetml/2010/11/ac" url="E:\Home\Shared\Institutional Reports\Reports\20240331\"/>
    </mc:Choice>
  </mc:AlternateContent>
  <xr:revisionPtr revIDLastSave="0" documentId="13_ncr:1_{10FB1A15-2606-4E53-9FC8-425C1C6B439C}"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Cash!$17:$23</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Cash!$A$3:$G$23</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8" l="1"/>
  <c r="G3" i="8" s="1"/>
  <c r="T12" i="7"/>
  <c r="U12" i="7"/>
  <c r="R12" i="7"/>
  <c r="S12" i="7" s="1"/>
  <c r="P12" i="7"/>
  <c r="Q12" i="7"/>
  <c r="H12" i="7"/>
  <c r="I12" i="7" s="1"/>
  <c r="T11" i="7"/>
  <c r="U11" i="7"/>
  <c r="S11" i="7"/>
  <c r="R11" i="7"/>
  <c r="P11" i="7"/>
  <c r="Q11" i="7"/>
  <c r="H11" i="7"/>
  <c r="I11" i="7"/>
  <c r="T10" i="7"/>
  <c r="U10" i="7"/>
  <c r="R10" i="7"/>
  <c r="S10" i="7" s="1"/>
  <c r="P10" i="7"/>
  <c r="Q10" i="7"/>
  <c r="H10" i="7"/>
  <c r="I10" i="7"/>
  <c r="T9" i="7"/>
  <c r="U9" i="7"/>
  <c r="S9" i="7"/>
  <c r="R9" i="7"/>
  <c r="P9" i="7"/>
  <c r="Q9" i="7"/>
  <c r="H9" i="7"/>
  <c r="I9" i="7"/>
  <c r="S7" i="12"/>
  <c r="T7" i="12" s="1"/>
  <c r="O7" i="12"/>
  <c r="P7" i="12" s="1"/>
  <c r="K7" i="12"/>
  <c r="L7" i="12" s="1"/>
  <c r="G7" i="12"/>
  <c r="H7" i="12" s="1"/>
  <c r="S6" i="12"/>
  <c r="T6" i="12" s="1"/>
  <c r="O6" i="12"/>
  <c r="P6" i="12" s="1"/>
  <c r="K6" i="12"/>
  <c r="L6" i="12" s="1"/>
  <c r="G6" i="12"/>
  <c r="H6" i="12" s="1"/>
  <c r="S5" i="12"/>
  <c r="T5" i="12" s="1"/>
  <c r="O5" i="12"/>
  <c r="P5" i="12" s="1"/>
  <c r="K5" i="12"/>
  <c r="L5" i="12" s="1"/>
  <c r="G5" i="12"/>
  <c r="H5" i="12" s="1"/>
  <c r="S4" i="12"/>
  <c r="T4" i="12" s="1"/>
  <c r="O4" i="12"/>
  <c r="P4" i="12" s="1"/>
  <c r="K4" i="12"/>
  <c r="L4" i="12" s="1"/>
  <c r="G4" i="12"/>
  <c r="H4" i="12" s="1"/>
  <c r="S3" i="12"/>
  <c r="T3" i="12"/>
  <c r="O3" i="12"/>
  <c r="P3" i="12" s="1"/>
  <c r="K3" i="12"/>
  <c r="L3" i="12" s="1"/>
  <c r="G3" i="12"/>
  <c r="H3" i="12" s="1"/>
  <c r="A72" i="2"/>
  <c r="I72" i="2" s="1"/>
  <c r="J72" i="2" s="1"/>
  <c r="K72" i="2"/>
  <c r="A71" i="2"/>
  <c r="Q71" i="2" s="1"/>
  <c r="R71" i="2" s="1"/>
  <c r="S71" i="2" s="1"/>
  <c r="A70" i="2"/>
  <c r="Q70" i="2" s="1"/>
  <c r="R70" i="2" s="1"/>
  <c r="S70" i="2" s="1"/>
  <c r="A69" i="2"/>
  <c r="I69" i="2" s="1"/>
  <c r="J69" i="2"/>
  <c r="K69" i="2" s="1"/>
  <c r="A68" i="2"/>
  <c r="E68" i="2" s="1"/>
  <c r="F68" i="2" s="1"/>
  <c r="G68" i="2" s="1"/>
  <c r="Q69" i="2"/>
  <c r="R69" i="2" s="1"/>
  <c r="S69" i="2" s="1"/>
  <c r="M70" i="2"/>
  <c r="N70" i="2" s="1"/>
  <c r="O70" i="2" s="1"/>
  <c r="M72" i="2"/>
  <c r="N72" i="2"/>
  <c r="O72" i="2" s="1"/>
  <c r="E70" i="2"/>
  <c r="F70" i="2" s="1"/>
  <c r="G70" i="2"/>
  <c r="E72" i="2"/>
  <c r="F72" i="2" s="1"/>
  <c r="G72" i="2" s="1"/>
  <c r="Q68" i="2"/>
  <c r="R68" i="2"/>
  <c r="S68" i="2" s="1"/>
  <c r="I70" i="2"/>
  <c r="J70" i="2" s="1"/>
  <c r="K70" i="2" s="1"/>
  <c r="M71" i="2"/>
  <c r="N71" i="2" s="1"/>
  <c r="O71" i="2" s="1"/>
  <c r="Q72" i="2"/>
  <c r="R72" i="2"/>
  <c r="S72" i="2" s="1"/>
  <c r="I71" i="2"/>
  <c r="J71" i="2" s="1"/>
  <c r="K71" i="2"/>
  <c r="I68" i="2"/>
  <c r="J68" i="2" s="1"/>
  <c r="K68" i="2"/>
  <c r="M69" i="2"/>
  <c r="N69" i="2" s="1"/>
  <c r="O69" i="2" s="1"/>
  <c r="E71" i="2"/>
  <c r="F71" i="2" s="1"/>
  <c r="G71" i="2" s="1"/>
  <c r="T14" i="7"/>
  <c r="U14" i="7" s="1"/>
  <c r="R14" i="7"/>
  <c r="S14" i="7"/>
  <c r="P14" i="7"/>
  <c r="Q14" i="7"/>
  <c r="H14" i="7"/>
  <c r="I14" i="7" s="1"/>
  <c r="T13" i="7"/>
  <c r="U13" i="7" s="1"/>
  <c r="R13" i="7"/>
  <c r="S13" i="7"/>
  <c r="P13" i="7"/>
  <c r="Q13" i="7" s="1"/>
  <c r="H13" i="7"/>
  <c r="I13" i="7" s="1"/>
  <c r="T8" i="7"/>
  <c r="U8" i="7"/>
  <c r="R8" i="7"/>
  <c r="S8" i="7"/>
  <c r="P8" i="7"/>
  <c r="Q8" i="7"/>
  <c r="H8" i="7"/>
  <c r="I8" i="7" s="1"/>
  <c r="S15" i="12"/>
  <c r="T15" i="12" s="1"/>
  <c r="O15" i="12"/>
  <c r="P15" i="12" s="1"/>
  <c r="K15" i="12"/>
  <c r="L15" i="12"/>
  <c r="G15" i="12"/>
  <c r="H15" i="12" s="1"/>
  <c r="S14" i="12"/>
  <c r="T14" i="12"/>
  <c r="O14" i="12"/>
  <c r="P14" i="12" s="1"/>
  <c r="K14" i="12"/>
  <c r="L14" i="12" s="1"/>
  <c r="G14" i="12"/>
  <c r="H14" i="12" s="1"/>
  <c r="S13" i="12"/>
  <c r="T13" i="12" s="1"/>
  <c r="O13" i="12"/>
  <c r="P13" i="12" s="1"/>
  <c r="K13" i="12"/>
  <c r="L13" i="12" s="1"/>
  <c r="G13" i="12"/>
  <c r="H13" i="12" s="1"/>
  <c r="T21" i="7"/>
  <c r="U21" i="7" s="1"/>
  <c r="R21" i="7"/>
  <c r="S21" i="7"/>
  <c r="P21" i="7"/>
  <c r="Q21" i="7" s="1"/>
  <c r="H21" i="7"/>
  <c r="I21" i="7" s="1"/>
  <c r="T16" i="7"/>
  <c r="U16" i="7"/>
  <c r="R16" i="7"/>
  <c r="S16" i="7"/>
  <c r="P16" i="7"/>
  <c r="Q16" i="7"/>
  <c r="H16" i="7"/>
  <c r="I16" i="7" s="1"/>
  <c r="T15" i="7"/>
  <c r="U15" i="7"/>
  <c r="R15" i="7"/>
  <c r="S15" i="7" s="1"/>
  <c r="P15" i="7"/>
  <c r="Q15" i="7"/>
  <c r="H15" i="7"/>
  <c r="I15" i="7" s="1"/>
  <c r="T7" i="7"/>
  <c r="U7" i="7"/>
  <c r="R7" i="7"/>
  <c r="S7" i="7"/>
  <c r="P7" i="7"/>
  <c r="Q7" i="7"/>
  <c r="H7" i="7"/>
  <c r="I7" i="7" s="1"/>
  <c r="S17" i="12"/>
  <c r="T17" i="12" s="1"/>
  <c r="O17" i="12"/>
  <c r="P17" i="12" s="1"/>
  <c r="K17" i="12"/>
  <c r="L17" i="12"/>
  <c r="G17" i="12"/>
  <c r="H17" i="12" s="1"/>
  <c r="S16" i="12"/>
  <c r="T16" i="12" s="1"/>
  <c r="O16" i="12"/>
  <c r="P16" i="12" s="1"/>
  <c r="K16" i="12"/>
  <c r="L16" i="12" s="1"/>
  <c r="G16" i="12"/>
  <c r="H16" i="12" s="1"/>
  <c r="S12" i="12"/>
  <c r="T12" i="12" s="1"/>
  <c r="O12" i="12"/>
  <c r="P12" i="12" s="1"/>
  <c r="K12" i="12"/>
  <c r="L12" i="12" s="1"/>
  <c r="G12" i="12"/>
  <c r="H12" i="12" s="1"/>
  <c r="T31" i="7"/>
  <c r="U31" i="7"/>
  <c r="R31" i="7"/>
  <c r="S31" i="7"/>
  <c r="P31" i="7"/>
  <c r="Q31" i="7"/>
  <c r="H31" i="7"/>
  <c r="I31" i="7"/>
  <c r="T30" i="7"/>
  <c r="U30" i="7"/>
  <c r="R30" i="7"/>
  <c r="S30" i="7"/>
  <c r="P30" i="7"/>
  <c r="Q30" i="7"/>
  <c r="H30" i="7"/>
  <c r="I30" i="7"/>
  <c r="T29" i="7"/>
  <c r="U29" i="7"/>
  <c r="R29" i="7"/>
  <c r="S29" i="7"/>
  <c r="P29" i="7"/>
  <c r="Q29" i="7"/>
  <c r="H29" i="7"/>
  <c r="I29" i="7"/>
  <c r="T28" i="7"/>
  <c r="U28" i="7"/>
  <c r="R28" i="7"/>
  <c r="S28" i="7"/>
  <c r="P28" i="7"/>
  <c r="Q28" i="7"/>
  <c r="H28" i="7"/>
  <c r="I28" i="7"/>
  <c r="T27" i="7"/>
  <c r="U27" i="7"/>
  <c r="R27" i="7"/>
  <c r="S27" i="7"/>
  <c r="P27" i="7"/>
  <c r="Q27" i="7"/>
  <c r="H27" i="7"/>
  <c r="I27" i="7"/>
  <c r="T26" i="7"/>
  <c r="U26" i="7"/>
  <c r="R26" i="7"/>
  <c r="S26" i="7"/>
  <c r="P26" i="7"/>
  <c r="Q26" i="7"/>
  <c r="H26" i="7"/>
  <c r="I26" i="7"/>
  <c r="T25" i="7"/>
  <c r="U25" i="7"/>
  <c r="R25" i="7"/>
  <c r="S25" i="7"/>
  <c r="P25" i="7"/>
  <c r="Q25" i="7"/>
  <c r="H25" i="7"/>
  <c r="I25" i="7"/>
  <c r="T24" i="7"/>
  <c r="U24" i="7"/>
  <c r="R24" i="7"/>
  <c r="S24" i="7"/>
  <c r="P24" i="7"/>
  <c r="Q24" i="7"/>
  <c r="H24" i="7"/>
  <c r="I24" i="7"/>
  <c r="T23" i="7"/>
  <c r="U23" i="7"/>
  <c r="R23" i="7"/>
  <c r="S23" i="7"/>
  <c r="P23" i="7"/>
  <c r="Q23" i="7"/>
  <c r="H23" i="7"/>
  <c r="I23" i="7"/>
  <c r="T22" i="7"/>
  <c r="U22" i="7"/>
  <c r="R22" i="7"/>
  <c r="S22" i="7"/>
  <c r="P22" i="7"/>
  <c r="Q22" i="7"/>
  <c r="H22" i="7"/>
  <c r="I22" i="7"/>
  <c r="T20" i="7"/>
  <c r="U20" i="7"/>
  <c r="R20" i="7"/>
  <c r="S20" i="7"/>
  <c r="P20" i="7"/>
  <c r="Q20" i="7"/>
  <c r="H20" i="7"/>
  <c r="I20" i="7"/>
  <c r="T19" i="7"/>
  <c r="U19" i="7"/>
  <c r="R19" i="7"/>
  <c r="S19" i="7"/>
  <c r="P19" i="7"/>
  <c r="Q19" i="7"/>
  <c r="H19" i="7"/>
  <c r="I19" i="7"/>
  <c r="S27" i="12"/>
  <c r="T27" i="12" s="1"/>
  <c r="O27" i="12"/>
  <c r="P27" i="12" s="1"/>
  <c r="K27" i="12"/>
  <c r="L27" i="12" s="1"/>
  <c r="G27" i="12"/>
  <c r="H27" i="12" s="1"/>
  <c r="S26" i="12"/>
  <c r="T26" i="12" s="1"/>
  <c r="O26" i="12"/>
  <c r="P26" i="12" s="1"/>
  <c r="K26" i="12"/>
  <c r="L26" i="12" s="1"/>
  <c r="G26" i="12"/>
  <c r="H26" i="12" s="1"/>
  <c r="S25" i="12"/>
  <c r="T25" i="12" s="1"/>
  <c r="O25" i="12"/>
  <c r="P25" i="12" s="1"/>
  <c r="K25" i="12"/>
  <c r="L25" i="12"/>
  <c r="G25" i="12"/>
  <c r="H25" i="12" s="1"/>
  <c r="S24" i="12"/>
  <c r="T24" i="12" s="1"/>
  <c r="O24" i="12"/>
  <c r="P24" i="12" s="1"/>
  <c r="K24" i="12"/>
  <c r="L24" i="12"/>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c r="G21" i="12"/>
  <c r="H21" i="12" s="1"/>
  <c r="S20" i="12"/>
  <c r="T20" i="12" s="1"/>
  <c r="O20" i="12"/>
  <c r="P20" i="12" s="1"/>
  <c r="K20" i="12"/>
  <c r="L20" i="12" s="1"/>
  <c r="G20" i="12"/>
  <c r="H20" i="12" s="1"/>
  <c r="S19" i="12"/>
  <c r="T19" i="12" s="1"/>
  <c r="O19" i="12"/>
  <c r="P19" i="12" s="1"/>
  <c r="K19" i="12"/>
  <c r="L19" i="12" s="1"/>
  <c r="G19" i="12"/>
  <c r="H19" i="12" s="1"/>
  <c r="S18" i="12"/>
  <c r="T18" i="12" s="1"/>
  <c r="O18" i="12"/>
  <c r="P18" i="12" s="1"/>
  <c r="K18" i="12"/>
  <c r="L18" i="12" s="1"/>
  <c r="G18" i="12"/>
  <c r="H18" i="12" s="1"/>
  <c r="S11" i="12"/>
  <c r="T11" i="12" s="1"/>
  <c r="O11" i="12"/>
  <c r="P11" i="12" s="1"/>
  <c r="K11" i="12"/>
  <c r="L11" i="12" s="1"/>
  <c r="G11" i="12"/>
  <c r="H11" i="12"/>
  <c r="S10" i="12"/>
  <c r="T10" i="12" s="1"/>
  <c r="O10" i="12"/>
  <c r="P10" i="12" s="1"/>
  <c r="K10" i="12"/>
  <c r="L10" i="12" s="1"/>
  <c r="G10" i="12"/>
  <c r="H10" i="12" s="1"/>
  <c r="A52" i="2"/>
  <c r="E52" i="2"/>
  <c r="F52" i="2" s="1"/>
  <c r="G52" i="2" s="1"/>
  <c r="A51" i="2"/>
  <c r="Q51" i="2" s="1"/>
  <c r="R51" i="2" s="1"/>
  <c r="S51" i="2" s="1"/>
  <c r="A50" i="2"/>
  <c r="Q50" i="2" s="1"/>
  <c r="R50" i="2" s="1"/>
  <c r="S50" i="2" s="1"/>
  <c r="A49" i="2"/>
  <c r="M49" i="2" s="1"/>
  <c r="N49" i="2" s="1"/>
  <c r="O49" i="2" s="1"/>
  <c r="A27" i="2"/>
  <c r="Q27" i="2" s="1"/>
  <c r="R27" i="2" s="1"/>
  <c r="S27" i="2" s="1"/>
  <c r="E27" i="2"/>
  <c r="F27" i="2" s="1"/>
  <c r="G27" i="2" s="1"/>
  <c r="A26" i="2"/>
  <c r="Q26" i="2" s="1"/>
  <c r="R26" i="2" s="1"/>
  <c r="S26" i="2" s="1"/>
  <c r="A25" i="2"/>
  <c r="I25" i="2" s="1"/>
  <c r="J25" i="2" s="1"/>
  <c r="K25" i="2" s="1"/>
  <c r="Q25" i="2"/>
  <c r="R25" i="2" s="1"/>
  <c r="S25" i="2" s="1"/>
  <c r="S54" i="12"/>
  <c r="T54" i="12" s="1"/>
  <c r="O54" i="12"/>
  <c r="P54" i="12"/>
  <c r="K54" i="12"/>
  <c r="L54" i="12" s="1"/>
  <c r="G54" i="12"/>
  <c r="H54" i="12" s="1"/>
  <c r="S53" i="12"/>
  <c r="T53" i="12" s="1"/>
  <c r="O53" i="12"/>
  <c r="P53" i="12" s="1"/>
  <c r="K53" i="12"/>
  <c r="L53" i="12" s="1"/>
  <c r="G53" i="12"/>
  <c r="H53" i="12" s="1"/>
  <c r="S52" i="12"/>
  <c r="T52" i="12" s="1"/>
  <c r="O52" i="12"/>
  <c r="P52" i="12" s="1"/>
  <c r="K52" i="12"/>
  <c r="L52" i="12" s="1"/>
  <c r="G52" i="12"/>
  <c r="H52" i="12"/>
  <c r="S51" i="12"/>
  <c r="T51" i="12" s="1"/>
  <c r="O51" i="12"/>
  <c r="P51" i="12"/>
  <c r="K51" i="12"/>
  <c r="L51" i="12" s="1"/>
  <c r="G51" i="12"/>
  <c r="H51" i="12" s="1"/>
  <c r="S50" i="12"/>
  <c r="T50" i="12" s="1"/>
  <c r="O50" i="12"/>
  <c r="P50" i="12" s="1"/>
  <c r="K50" i="12"/>
  <c r="L50" i="12" s="1"/>
  <c r="G50" i="12"/>
  <c r="H50" i="12" s="1"/>
  <c r="S49" i="12"/>
  <c r="T49" i="12" s="1"/>
  <c r="O49" i="12"/>
  <c r="P49" i="12" s="1"/>
  <c r="K49" i="12"/>
  <c r="L49" i="12" s="1"/>
  <c r="G49" i="12"/>
  <c r="H49" i="12" s="1"/>
  <c r="S48" i="12"/>
  <c r="T48" i="12" s="1"/>
  <c r="O48" i="12"/>
  <c r="P48" i="12" s="1"/>
  <c r="K48" i="12"/>
  <c r="L48" i="12" s="1"/>
  <c r="G48" i="12"/>
  <c r="H48" i="12" s="1"/>
  <c r="S47" i="12"/>
  <c r="T47" i="12" s="1"/>
  <c r="O47" i="12"/>
  <c r="P47" i="12" s="1"/>
  <c r="K47" i="12"/>
  <c r="L47" i="12" s="1"/>
  <c r="G47" i="12"/>
  <c r="H47" i="12" s="1"/>
  <c r="S46" i="12"/>
  <c r="T46" i="12"/>
  <c r="O46" i="12"/>
  <c r="P46" i="12" s="1"/>
  <c r="K46" i="12"/>
  <c r="L46" i="12" s="1"/>
  <c r="G46" i="12"/>
  <c r="H46" i="12" s="1"/>
  <c r="S45" i="12"/>
  <c r="T45" i="12" s="1"/>
  <c r="O45" i="12"/>
  <c r="P45" i="12"/>
  <c r="K45" i="12"/>
  <c r="L45" i="12" s="1"/>
  <c r="G45" i="12"/>
  <c r="H45" i="12" s="1"/>
  <c r="S44" i="12"/>
  <c r="T44" i="12" s="1"/>
  <c r="O44" i="12"/>
  <c r="P44" i="12" s="1"/>
  <c r="K44" i="12"/>
  <c r="L44" i="12" s="1"/>
  <c r="G44" i="12"/>
  <c r="H44" i="12" s="1"/>
  <c r="T51" i="7"/>
  <c r="U51" i="7" s="1"/>
  <c r="R51" i="7"/>
  <c r="S51" i="7"/>
  <c r="P51" i="7"/>
  <c r="Q51" i="7" s="1"/>
  <c r="H51" i="7"/>
  <c r="I51" i="7" s="1"/>
  <c r="T50" i="7"/>
  <c r="U50" i="7"/>
  <c r="R50" i="7"/>
  <c r="S50" i="7"/>
  <c r="P50" i="7"/>
  <c r="Q50" i="7"/>
  <c r="H50" i="7"/>
  <c r="I50" i="7" s="1"/>
  <c r="T49" i="7"/>
  <c r="U49" i="7"/>
  <c r="R49" i="7"/>
  <c r="S49" i="7" s="1"/>
  <c r="P49" i="7"/>
  <c r="Q49" i="7"/>
  <c r="H49" i="7"/>
  <c r="I49" i="7" s="1"/>
  <c r="T48" i="7"/>
  <c r="U48" i="7"/>
  <c r="R48" i="7"/>
  <c r="S48" i="7"/>
  <c r="P48" i="7"/>
  <c r="Q48" i="7"/>
  <c r="H48" i="7"/>
  <c r="I48" i="7" s="1"/>
  <c r="T47" i="7"/>
  <c r="U47" i="7" s="1"/>
  <c r="R47" i="7"/>
  <c r="S47" i="7"/>
  <c r="P47" i="7"/>
  <c r="Q47" i="7" s="1"/>
  <c r="H47" i="7"/>
  <c r="I47" i="7" s="1"/>
  <c r="T46" i="7"/>
  <c r="U46" i="7"/>
  <c r="R46" i="7"/>
  <c r="S46" i="7"/>
  <c r="P46" i="7"/>
  <c r="Q46" i="7"/>
  <c r="H46" i="7"/>
  <c r="I46" i="7" s="1"/>
  <c r="T45" i="7"/>
  <c r="U45" i="7"/>
  <c r="R45" i="7"/>
  <c r="S45" i="7" s="1"/>
  <c r="P45" i="7"/>
  <c r="Q45" i="7"/>
  <c r="H45" i="7"/>
  <c r="I45" i="7" s="1"/>
  <c r="T44" i="7"/>
  <c r="U44" i="7"/>
  <c r="R44" i="7"/>
  <c r="S44" i="7"/>
  <c r="P44" i="7"/>
  <c r="Q44" i="7"/>
  <c r="H44" i="7"/>
  <c r="I44" i="7" s="1"/>
  <c r="T43" i="7"/>
  <c r="U43" i="7" s="1"/>
  <c r="R43" i="7"/>
  <c r="S43" i="7"/>
  <c r="P43" i="7"/>
  <c r="Q43" i="7" s="1"/>
  <c r="H43" i="7"/>
  <c r="I43" i="7" s="1"/>
  <c r="A3" i="2"/>
  <c r="Q3" i="2" s="1"/>
  <c r="R3" i="2" s="1"/>
  <c r="S3" i="2" s="1"/>
  <c r="A4" i="2"/>
  <c r="E4" i="2" s="1"/>
  <c r="F4" i="2" s="1"/>
  <c r="Q4" i="2"/>
  <c r="R4" i="2" s="1"/>
  <c r="A5" i="2"/>
  <c r="Q5" i="2" s="1"/>
  <c r="A6" i="2"/>
  <c r="Q6" i="2"/>
  <c r="R6" i="2" s="1"/>
  <c r="A7" i="2"/>
  <c r="Q7" i="2" s="1"/>
  <c r="R7" i="2" s="1"/>
  <c r="S7" i="2" s="1"/>
  <c r="A8" i="2"/>
  <c r="Q8" i="2" s="1"/>
  <c r="A9" i="2"/>
  <c r="A10" i="2"/>
  <c r="Q10" i="2"/>
  <c r="A11" i="2"/>
  <c r="Q11" i="2" s="1"/>
  <c r="R11" i="2" s="1"/>
  <c r="S11" i="2" s="1"/>
  <c r="A12" i="2"/>
  <c r="Q12" i="2" s="1"/>
  <c r="R12" i="2" s="1"/>
  <c r="S12" i="2" s="1"/>
  <c r="A13" i="2"/>
  <c r="A14" i="2"/>
  <c r="Q14" i="2" s="1"/>
  <c r="A15" i="2"/>
  <c r="M15" i="2" s="1"/>
  <c r="N15" i="2" s="1"/>
  <c r="O15" i="2" s="1"/>
  <c r="Q15" i="2"/>
  <c r="R15" i="2" s="1"/>
  <c r="S15" i="2" s="1"/>
  <c r="A16" i="2"/>
  <c r="M16" i="2" s="1"/>
  <c r="Q16" i="2"/>
  <c r="A17" i="2"/>
  <c r="Q17" i="2" s="1"/>
  <c r="R17" i="2" s="1"/>
  <c r="S17" i="2" s="1"/>
  <c r="A18" i="2"/>
  <c r="A19" i="2"/>
  <c r="Q19" i="2" s="1"/>
  <c r="R19" i="2"/>
  <c r="S19" i="2"/>
  <c r="A20" i="2"/>
  <c r="Q20" i="2" s="1"/>
  <c r="A21" i="2"/>
  <c r="I21" i="2" s="1"/>
  <c r="Q21" i="2"/>
  <c r="A22" i="2"/>
  <c r="Q22" i="2" s="1"/>
  <c r="R22" i="2" s="1"/>
  <c r="S22" i="2" s="1"/>
  <c r="A23" i="2"/>
  <c r="Q23" i="2"/>
  <c r="R23" i="2" s="1"/>
  <c r="S23" i="2" s="1"/>
  <c r="A24" i="2"/>
  <c r="M24" i="2" s="1"/>
  <c r="Q24" i="2"/>
  <c r="R24" i="2" s="1"/>
  <c r="S24" i="2" s="1"/>
  <c r="A28" i="2"/>
  <c r="Q28" i="2" s="1"/>
  <c r="A29" i="2"/>
  <c r="Q29" i="2"/>
  <c r="R29" i="2" s="1"/>
  <c r="S29" i="2" s="1"/>
  <c r="A30" i="2"/>
  <c r="Q30" i="2" s="1"/>
  <c r="R30" i="2" s="1"/>
  <c r="S30" i="2" s="1"/>
  <c r="A31" i="2"/>
  <c r="Q31" i="2" s="1"/>
  <c r="R31" i="2" s="1"/>
  <c r="S31" i="2" s="1"/>
  <c r="A32" i="2"/>
  <c r="A33" i="2"/>
  <c r="Q33" i="2" s="1"/>
  <c r="A34" i="2"/>
  <c r="E34" i="2" s="1"/>
  <c r="F34" i="2" s="1"/>
  <c r="G34" i="2" s="1"/>
  <c r="Q34" i="2"/>
  <c r="R34" i="2" s="1"/>
  <c r="S34" i="2" s="1"/>
  <c r="A35" i="2"/>
  <c r="Q35" i="2"/>
  <c r="R35" i="2" s="1"/>
  <c r="S35" i="2" s="1"/>
  <c r="A36" i="2"/>
  <c r="Q36" i="2"/>
  <c r="R36" i="2" s="1"/>
  <c r="S36" i="2" s="1"/>
  <c r="A37" i="2"/>
  <c r="Q37" i="2"/>
  <c r="R37" i="2" s="1"/>
  <c r="S37" i="2" s="1"/>
  <c r="A38" i="2"/>
  <c r="M38" i="2" s="1"/>
  <c r="N38" i="2" s="1"/>
  <c r="O38" i="2" s="1"/>
  <c r="Q38" i="2"/>
  <c r="R38" i="2" s="1"/>
  <c r="S38" i="2" s="1"/>
  <c r="A39" i="2"/>
  <c r="I39" i="2" s="1"/>
  <c r="Q39" i="2"/>
  <c r="R39" i="2" s="1"/>
  <c r="S39" i="2" s="1"/>
  <c r="A40" i="2"/>
  <c r="Q40" i="2"/>
  <c r="R40" i="2" s="1"/>
  <c r="S40" i="2" s="1"/>
  <c r="A41" i="2"/>
  <c r="Q41" i="2"/>
  <c r="R41" i="2" s="1"/>
  <c r="S41" i="2" s="1"/>
  <c r="A42" i="2"/>
  <c r="E42" i="2" s="1"/>
  <c r="F42" i="2" s="1"/>
  <c r="G42" i="2" s="1"/>
  <c r="Q42" i="2"/>
  <c r="R42" i="2" s="1"/>
  <c r="S42" i="2" s="1"/>
  <c r="A43" i="2"/>
  <c r="Q43" i="2"/>
  <c r="R43" i="2" s="1"/>
  <c r="S43" i="2" s="1"/>
  <c r="A44" i="2"/>
  <c r="Q44" i="2"/>
  <c r="R44" i="2" s="1"/>
  <c r="S44" i="2" s="1"/>
  <c r="A45" i="2"/>
  <c r="Q45" i="2"/>
  <c r="R45" i="2" s="1"/>
  <c r="S45" i="2" s="1"/>
  <c r="A46" i="2"/>
  <c r="Q46" i="2"/>
  <c r="R46" i="2" s="1"/>
  <c r="S46" i="2" s="1"/>
  <c r="A47" i="2"/>
  <c r="I47" i="2" s="1"/>
  <c r="Q47" i="2"/>
  <c r="R47" i="2" s="1"/>
  <c r="S47" i="2" s="1"/>
  <c r="A48" i="2"/>
  <c r="M48" i="2" s="1"/>
  <c r="N48" i="2" s="1"/>
  <c r="O48" i="2" s="1"/>
  <c r="Q48" i="2"/>
  <c r="R48" i="2" s="1"/>
  <c r="S48" i="2" s="1"/>
  <c r="A53" i="2"/>
  <c r="Q53" i="2"/>
  <c r="R53" i="2" s="1"/>
  <c r="S53" i="2" s="1"/>
  <c r="A54" i="2"/>
  <c r="E54" i="2" s="1"/>
  <c r="F54" i="2" s="1"/>
  <c r="G54" i="2" s="1"/>
  <c r="Q54" i="2"/>
  <c r="R54" i="2" s="1"/>
  <c r="S54" i="2" s="1"/>
  <c r="A55" i="2"/>
  <c r="Q55" i="2"/>
  <c r="R55" i="2" s="1"/>
  <c r="S55" i="2" s="1"/>
  <c r="A56" i="2"/>
  <c r="Q56" i="2"/>
  <c r="R56" i="2" s="1"/>
  <c r="S56" i="2" s="1"/>
  <c r="A57" i="2"/>
  <c r="Q57" i="2"/>
  <c r="R57" i="2" s="1"/>
  <c r="S57" i="2" s="1"/>
  <c r="A58" i="2"/>
  <c r="I58" i="2" s="1"/>
  <c r="J58" i="2" s="1"/>
  <c r="K58" i="2" s="1"/>
  <c r="Q58" i="2"/>
  <c r="R58" i="2" s="1"/>
  <c r="S58" i="2" s="1"/>
  <c r="A59" i="2"/>
  <c r="Q59" i="2"/>
  <c r="A60" i="2"/>
  <c r="Q60" i="2" s="1"/>
  <c r="R60" i="2" s="1"/>
  <c r="S60" i="2" s="1"/>
  <c r="A61" i="2"/>
  <c r="A62" i="2"/>
  <c r="Q62" i="2" s="1"/>
  <c r="R62" i="2"/>
  <c r="S62" i="2"/>
  <c r="A63" i="2"/>
  <c r="Q63" i="2" s="1"/>
  <c r="A64" i="2"/>
  <c r="Q64" i="2"/>
  <c r="R64" i="2"/>
  <c r="S64" i="2" s="1"/>
  <c r="A65" i="2"/>
  <c r="Q65" i="2"/>
  <c r="A66" i="2"/>
  <c r="Q66" i="2" s="1"/>
  <c r="A67" i="2"/>
  <c r="D19" i="3"/>
  <c r="D14" i="1"/>
  <c r="C22" i="11"/>
  <c r="H22" i="11"/>
  <c r="E26" i="11"/>
  <c r="M93" i="7"/>
  <c r="D25" i="1"/>
  <c r="O93" i="7"/>
  <c r="R94" i="12"/>
  <c r="J94" i="12"/>
  <c r="D24" i="1"/>
  <c r="E8" i="8"/>
  <c r="D23" i="1" s="1"/>
  <c r="B22" i="11"/>
  <c r="G22" i="11"/>
  <c r="D26" i="11"/>
  <c r="C40" i="1"/>
  <c r="C19" i="3"/>
  <c r="C14" i="1"/>
  <c r="E14" i="1" s="1"/>
  <c r="J93" i="7"/>
  <c r="C25" i="1"/>
  <c r="L93" i="7"/>
  <c r="U93" i="7" s="1"/>
  <c r="Q94" i="12"/>
  <c r="C37" i="1" s="1"/>
  <c r="E37" i="1" s="1"/>
  <c r="I94" i="12"/>
  <c r="C24" i="1" s="1"/>
  <c r="E24" i="1" s="1"/>
  <c r="D8" i="8"/>
  <c r="C23" i="1" s="1"/>
  <c r="P81" i="2"/>
  <c r="C19" i="1" s="1"/>
  <c r="D52" i="1"/>
  <c r="D51" i="1"/>
  <c r="D50" i="1"/>
  <c r="H81" i="2"/>
  <c r="H69" i="7"/>
  <c r="I69" i="7"/>
  <c r="P69" i="7"/>
  <c r="Q69" i="7"/>
  <c r="R69" i="7"/>
  <c r="S69" i="7" s="1"/>
  <c r="T69" i="7"/>
  <c r="U69" i="7"/>
  <c r="H70" i="7"/>
  <c r="I70" i="7"/>
  <c r="P70" i="7"/>
  <c r="Q70" i="7"/>
  <c r="R70" i="7"/>
  <c r="S70" i="7" s="1"/>
  <c r="T70" i="7"/>
  <c r="U70" i="7"/>
  <c r="H71" i="7"/>
  <c r="I71" i="7"/>
  <c r="P71" i="7"/>
  <c r="Q71" i="7"/>
  <c r="R71" i="7"/>
  <c r="S71" i="7" s="1"/>
  <c r="T71" i="7"/>
  <c r="U71" i="7"/>
  <c r="H72" i="7"/>
  <c r="I72" i="7"/>
  <c r="P72" i="7"/>
  <c r="Q72" i="7"/>
  <c r="R72" i="7"/>
  <c r="S72" i="7" s="1"/>
  <c r="T72" i="7"/>
  <c r="U72" i="7"/>
  <c r="H73" i="7"/>
  <c r="I73" i="7"/>
  <c r="P73" i="7"/>
  <c r="Q73" i="7"/>
  <c r="R73" i="7"/>
  <c r="S73" i="7" s="1"/>
  <c r="T73" i="7"/>
  <c r="U73" i="7"/>
  <c r="H74" i="7"/>
  <c r="I74" i="7"/>
  <c r="P74" i="7"/>
  <c r="Q74" i="7"/>
  <c r="R74" i="7"/>
  <c r="S74" i="7" s="1"/>
  <c r="T74" i="7"/>
  <c r="U74" i="7"/>
  <c r="H75" i="7"/>
  <c r="I75" i="7"/>
  <c r="P75" i="7"/>
  <c r="Q75" i="7"/>
  <c r="R75" i="7"/>
  <c r="S75" i="7" s="1"/>
  <c r="T75" i="7"/>
  <c r="U75" i="7"/>
  <c r="H76" i="7"/>
  <c r="I76" i="7"/>
  <c r="P76" i="7"/>
  <c r="Q76" i="7"/>
  <c r="R76" i="7"/>
  <c r="S76" i="7" s="1"/>
  <c r="T76" i="7"/>
  <c r="U76" i="7"/>
  <c r="H77" i="7"/>
  <c r="I77" i="7"/>
  <c r="P77" i="7"/>
  <c r="Q77" i="7"/>
  <c r="R77" i="7"/>
  <c r="S77" i="7" s="1"/>
  <c r="T77" i="7"/>
  <c r="U77" i="7"/>
  <c r="H78" i="7"/>
  <c r="I78" i="7"/>
  <c r="P78" i="7"/>
  <c r="Q78" i="7"/>
  <c r="R78" i="7"/>
  <c r="S78" i="7" s="1"/>
  <c r="T78" i="7"/>
  <c r="U78" i="7"/>
  <c r="H79" i="7"/>
  <c r="I79" i="7"/>
  <c r="P79" i="7"/>
  <c r="Q79" i="7"/>
  <c r="R79" i="7"/>
  <c r="S79" i="7" s="1"/>
  <c r="T79" i="7"/>
  <c r="U79" i="7"/>
  <c r="H80" i="7"/>
  <c r="I80" i="7"/>
  <c r="P80" i="7"/>
  <c r="Q80" i="7"/>
  <c r="R80" i="7"/>
  <c r="S80" i="7" s="1"/>
  <c r="T80" i="7"/>
  <c r="U80" i="7"/>
  <c r="O77" i="12"/>
  <c r="P77" i="12" s="1"/>
  <c r="S77" i="12"/>
  <c r="T77" i="12" s="1"/>
  <c r="O78" i="12"/>
  <c r="P78" i="12"/>
  <c r="S78" i="12"/>
  <c r="T78" i="12"/>
  <c r="O79" i="12"/>
  <c r="P79" i="12"/>
  <c r="S79" i="12"/>
  <c r="T79" i="12"/>
  <c r="O80" i="12"/>
  <c r="P80" i="12"/>
  <c r="S80" i="12"/>
  <c r="T80" i="12"/>
  <c r="O81" i="12"/>
  <c r="P81" i="12"/>
  <c r="S81" i="12"/>
  <c r="T81" i="12"/>
  <c r="O82" i="12"/>
  <c r="P82" i="12"/>
  <c r="S82" i="12"/>
  <c r="T82" i="12"/>
  <c r="O83" i="12"/>
  <c r="P83" i="12"/>
  <c r="S83" i="12"/>
  <c r="T83" i="12"/>
  <c r="O84" i="12"/>
  <c r="P84" i="12"/>
  <c r="S84" i="12"/>
  <c r="T84" i="12"/>
  <c r="O85" i="12"/>
  <c r="P85" i="12"/>
  <c r="S85" i="12"/>
  <c r="T85" i="12"/>
  <c r="K77" i="12"/>
  <c r="L77" i="12" s="1"/>
  <c r="K78" i="12"/>
  <c r="L78" i="12" s="1"/>
  <c r="K79" i="12"/>
  <c r="L79" i="12"/>
  <c r="K80" i="12"/>
  <c r="L80" i="12" s="1"/>
  <c r="K81" i="12"/>
  <c r="L81" i="12"/>
  <c r="K82" i="12"/>
  <c r="L82" i="12" s="1"/>
  <c r="K83" i="12"/>
  <c r="L83" i="12"/>
  <c r="K84" i="12"/>
  <c r="L84" i="12" s="1"/>
  <c r="K85" i="12"/>
  <c r="L85" i="12"/>
  <c r="K86" i="12"/>
  <c r="L86" i="12"/>
  <c r="G77" i="12"/>
  <c r="H77" i="12" s="1"/>
  <c r="G78" i="12"/>
  <c r="H78" i="12" s="1"/>
  <c r="G79" i="12"/>
  <c r="H79" i="12" s="1"/>
  <c r="G80" i="12"/>
  <c r="H80" i="12" s="1"/>
  <c r="G81" i="12"/>
  <c r="H81" i="12" s="1"/>
  <c r="G82" i="12"/>
  <c r="H82" i="12" s="1"/>
  <c r="G83" i="12"/>
  <c r="H83" i="12" s="1"/>
  <c r="G84" i="12"/>
  <c r="H84" i="12" s="1"/>
  <c r="G85" i="12"/>
  <c r="H85" i="12" s="1"/>
  <c r="G86" i="12"/>
  <c r="H86" i="12"/>
  <c r="E14" i="3"/>
  <c r="F14" i="3"/>
  <c r="F4" i="9"/>
  <c r="G4" i="9"/>
  <c r="F5" i="9"/>
  <c r="F6" i="9"/>
  <c r="F7" i="9"/>
  <c r="F8" i="9"/>
  <c r="F9" i="9"/>
  <c r="F10" i="9"/>
  <c r="T3" i="7"/>
  <c r="T4" i="7"/>
  <c r="T5" i="7"/>
  <c r="U5" i="7" s="1"/>
  <c r="T6" i="7"/>
  <c r="U6" i="7"/>
  <c r="T17" i="7"/>
  <c r="U17" i="7" s="1"/>
  <c r="T18" i="7"/>
  <c r="U18" i="7"/>
  <c r="T32" i="7"/>
  <c r="U32" i="7"/>
  <c r="T33" i="7"/>
  <c r="U33" i="7"/>
  <c r="T34" i="7"/>
  <c r="U34" i="7" s="1"/>
  <c r="T35" i="7"/>
  <c r="U35" i="7" s="1"/>
  <c r="T36" i="7"/>
  <c r="U36" i="7"/>
  <c r="T37" i="7"/>
  <c r="U37" i="7" s="1"/>
  <c r="T38" i="7"/>
  <c r="T39" i="7"/>
  <c r="T40" i="7"/>
  <c r="U40" i="7"/>
  <c r="T41" i="7"/>
  <c r="U41" i="7"/>
  <c r="T42" i="7"/>
  <c r="U42" i="7"/>
  <c r="T52" i="7"/>
  <c r="U52" i="7"/>
  <c r="T53" i="7"/>
  <c r="U53" i="7"/>
  <c r="T54" i="7"/>
  <c r="U54" i="7"/>
  <c r="T55" i="7"/>
  <c r="U55" i="7"/>
  <c r="T56" i="7"/>
  <c r="U56" i="7"/>
  <c r="T57" i="7"/>
  <c r="U57" i="7"/>
  <c r="T58" i="7"/>
  <c r="U58" i="7"/>
  <c r="T59" i="7"/>
  <c r="U59" i="7"/>
  <c r="T60" i="7"/>
  <c r="U60" i="7"/>
  <c r="T61" i="7"/>
  <c r="U61" i="7"/>
  <c r="T62" i="7"/>
  <c r="U62" i="7"/>
  <c r="T63" i="7"/>
  <c r="U63" i="7"/>
  <c r="T64" i="7"/>
  <c r="U64" i="7"/>
  <c r="T65" i="7"/>
  <c r="U65" i="7"/>
  <c r="T66" i="7"/>
  <c r="U66" i="7"/>
  <c r="T67" i="7"/>
  <c r="U67" i="7"/>
  <c r="T68" i="7"/>
  <c r="U68" i="7"/>
  <c r="T81" i="7"/>
  <c r="U81" i="7" s="1"/>
  <c r="T82" i="7"/>
  <c r="U82" i="7" s="1"/>
  <c r="T83" i="7"/>
  <c r="U83" i="7"/>
  <c r="T84" i="7"/>
  <c r="U84" i="7" s="1"/>
  <c r="T85" i="7"/>
  <c r="T86" i="7"/>
  <c r="T87" i="7"/>
  <c r="U87" i="7"/>
  <c r="T88" i="7"/>
  <c r="U88" i="7"/>
  <c r="T89" i="7"/>
  <c r="T90" i="7"/>
  <c r="U90" i="7"/>
  <c r="T91" i="7"/>
  <c r="U91" i="7"/>
  <c r="T92" i="7"/>
  <c r="R3" i="7"/>
  <c r="R4" i="7"/>
  <c r="S4" i="7"/>
  <c r="R5" i="7"/>
  <c r="S5" i="7" s="1"/>
  <c r="R6" i="7"/>
  <c r="R17" i="7"/>
  <c r="S17" i="7" s="1"/>
  <c r="R18" i="7"/>
  <c r="R32" i="7"/>
  <c r="R33" i="7"/>
  <c r="S33" i="7"/>
  <c r="R34" i="7"/>
  <c r="S34" i="7" s="1"/>
  <c r="R35" i="7"/>
  <c r="S35" i="7"/>
  <c r="R36" i="7"/>
  <c r="S36" i="7" s="1"/>
  <c r="R37" i="7"/>
  <c r="S37" i="7" s="1"/>
  <c r="R38" i="7"/>
  <c r="R39" i="7"/>
  <c r="S39" i="7"/>
  <c r="R40" i="7"/>
  <c r="R41" i="7"/>
  <c r="S41" i="7"/>
  <c r="R42" i="7"/>
  <c r="S42" i="7" s="1"/>
  <c r="R52" i="7"/>
  <c r="S52" i="7"/>
  <c r="R53" i="7"/>
  <c r="S53" i="7" s="1"/>
  <c r="R54" i="7"/>
  <c r="S54" i="7"/>
  <c r="R55" i="7"/>
  <c r="S55" i="7" s="1"/>
  <c r="R56" i="7"/>
  <c r="S56" i="7"/>
  <c r="R57" i="7"/>
  <c r="S57" i="7" s="1"/>
  <c r="R58" i="7"/>
  <c r="S58" i="7"/>
  <c r="R59" i="7"/>
  <c r="S59" i="7" s="1"/>
  <c r="R60" i="7"/>
  <c r="S60" i="7"/>
  <c r="R61" i="7"/>
  <c r="S61" i="7" s="1"/>
  <c r="R62" i="7"/>
  <c r="S62" i="7"/>
  <c r="R63" i="7"/>
  <c r="S63" i="7" s="1"/>
  <c r="R64" i="7"/>
  <c r="S64" i="7"/>
  <c r="R65" i="7"/>
  <c r="S65" i="7" s="1"/>
  <c r="R66" i="7"/>
  <c r="S66" i="7"/>
  <c r="R67" i="7"/>
  <c r="S67" i="7" s="1"/>
  <c r="R68" i="7"/>
  <c r="R81" i="7"/>
  <c r="S81" i="7" s="1"/>
  <c r="R82" i="7"/>
  <c r="S82" i="7" s="1"/>
  <c r="R83" i="7"/>
  <c r="R84" i="7"/>
  <c r="R85" i="7"/>
  <c r="S85" i="7" s="1"/>
  <c r="R86" i="7"/>
  <c r="S86" i="7" s="1"/>
  <c r="R87" i="7"/>
  <c r="R88" i="7"/>
  <c r="R89" i="7"/>
  <c r="S89" i="7"/>
  <c r="R90" i="7"/>
  <c r="R91" i="7"/>
  <c r="R92" i="7"/>
  <c r="P3" i="7"/>
  <c r="Q3" i="7" s="1"/>
  <c r="P4" i="7"/>
  <c r="P5" i="7"/>
  <c r="Q5" i="7"/>
  <c r="P6" i="7"/>
  <c r="P17" i="7"/>
  <c r="Q17" i="7"/>
  <c r="P18" i="7"/>
  <c r="Q18" i="7" s="1"/>
  <c r="P32" i="7"/>
  <c r="Q32" i="7"/>
  <c r="P33" i="7"/>
  <c r="P34" i="7"/>
  <c r="Q34" i="7" s="1"/>
  <c r="P35" i="7"/>
  <c r="P36" i="7"/>
  <c r="Q36" i="7"/>
  <c r="P37" i="7"/>
  <c r="P38" i="7"/>
  <c r="Q38" i="7"/>
  <c r="P39" i="7"/>
  <c r="Q39" i="7" s="1"/>
  <c r="P40" i="7"/>
  <c r="Q40" i="7"/>
  <c r="P41" i="7"/>
  <c r="Q41" i="7"/>
  <c r="P42" i="7"/>
  <c r="Q42" i="7"/>
  <c r="P52" i="7"/>
  <c r="Q52" i="7"/>
  <c r="P53" i="7"/>
  <c r="Q53" i="7"/>
  <c r="P54" i="7"/>
  <c r="Q54" i="7"/>
  <c r="P55" i="7"/>
  <c r="Q55" i="7"/>
  <c r="P56" i="7"/>
  <c r="Q56" i="7"/>
  <c r="P57" i="7"/>
  <c r="Q57" i="7"/>
  <c r="P58" i="7"/>
  <c r="Q58" i="7"/>
  <c r="P59" i="7"/>
  <c r="P60" i="7"/>
  <c r="Q60" i="7"/>
  <c r="P61" i="7"/>
  <c r="Q61" i="7" s="1"/>
  <c r="P62" i="7"/>
  <c r="Q62" i="7"/>
  <c r="P63" i="7"/>
  <c r="Q63" i="7" s="1"/>
  <c r="P64" i="7"/>
  <c r="Q64" i="7"/>
  <c r="P65" i="7"/>
  <c r="Q65" i="7" s="1"/>
  <c r="P66" i="7"/>
  <c r="Q66" i="7"/>
  <c r="P67" i="7"/>
  <c r="Q67" i="7" s="1"/>
  <c r="P68" i="7"/>
  <c r="P81" i="7"/>
  <c r="P82" i="7"/>
  <c r="Q82" i="7" s="1"/>
  <c r="P83" i="7"/>
  <c r="P84" i="7"/>
  <c r="Q84" i="7"/>
  <c r="P85" i="7"/>
  <c r="P86" i="7"/>
  <c r="Q86" i="7"/>
  <c r="P87" i="7"/>
  <c r="Q87" i="7" s="1"/>
  <c r="P88" i="7"/>
  <c r="Q88" i="7"/>
  <c r="P89" i="7"/>
  <c r="P90" i="7"/>
  <c r="Q90" i="7"/>
  <c r="P91" i="7"/>
  <c r="P92" i="7"/>
  <c r="Q92" i="7"/>
  <c r="F93" i="7"/>
  <c r="G93" i="7"/>
  <c r="Q59" i="7"/>
  <c r="H41" i="7"/>
  <c r="I41" i="7"/>
  <c r="H42" i="7"/>
  <c r="I42" i="7"/>
  <c r="H52" i="7"/>
  <c r="I52" i="7"/>
  <c r="H53" i="7"/>
  <c r="I53" i="7"/>
  <c r="H54" i="7"/>
  <c r="I54" i="7"/>
  <c r="H55" i="7"/>
  <c r="I55" i="7"/>
  <c r="H56" i="7"/>
  <c r="I56" i="7"/>
  <c r="H57" i="7"/>
  <c r="I57" i="7"/>
  <c r="H58" i="7"/>
  <c r="I58" i="7"/>
  <c r="H59" i="7"/>
  <c r="I59" i="7"/>
  <c r="H60" i="7"/>
  <c r="I60" i="7"/>
  <c r="H61" i="7"/>
  <c r="I61" i="7"/>
  <c r="H62" i="7"/>
  <c r="I62" i="7"/>
  <c r="H63" i="7"/>
  <c r="I63" i="7"/>
  <c r="H64" i="7"/>
  <c r="I64" i="7"/>
  <c r="H65" i="7"/>
  <c r="I65" i="7"/>
  <c r="H66" i="7"/>
  <c r="I66" i="7"/>
  <c r="H67" i="7"/>
  <c r="I67" i="7"/>
  <c r="H68" i="7"/>
  <c r="I68" i="7"/>
  <c r="H81" i="7"/>
  <c r="I81" i="7"/>
  <c r="H82" i="7"/>
  <c r="I82" i="7"/>
  <c r="H83" i="7"/>
  <c r="I83" i="7"/>
  <c r="H84" i="7"/>
  <c r="I84" i="7"/>
  <c r="H85" i="7"/>
  <c r="I85" i="7"/>
  <c r="H86" i="7"/>
  <c r="I86" i="7"/>
  <c r="H87" i="7"/>
  <c r="I87" i="7"/>
  <c r="H88" i="7"/>
  <c r="I88" i="7"/>
  <c r="H89" i="7"/>
  <c r="I89" i="7"/>
  <c r="H90" i="7"/>
  <c r="I90" i="7"/>
  <c r="H91" i="7"/>
  <c r="I91" i="7"/>
  <c r="H92" i="7"/>
  <c r="I92" i="7"/>
  <c r="H3" i="7"/>
  <c r="I3" i="7"/>
  <c r="H4" i="7"/>
  <c r="I4" i="7"/>
  <c r="H5" i="7"/>
  <c r="I5" i="7"/>
  <c r="H6" i="7"/>
  <c r="I6" i="7"/>
  <c r="H17" i="7"/>
  <c r="I17" i="7"/>
  <c r="H18" i="7"/>
  <c r="I18" i="7"/>
  <c r="H32" i="7"/>
  <c r="I32" i="7"/>
  <c r="H33" i="7"/>
  <c r="I33" i="7"/>
  <c r="H34" i="7"/>
  <c r="I34" i="7"/>
  <c r="H35" i="7"/>
  <c r="I35" i="7"/>
  <c r="H36" i="7"/>
  <c r="I36" i="7"/>
  <c r="H37" i="7"/>
  <c r="I37" i="7"/>
  <c r="H38" i="7"/>
  <c r="I38" i="7"/>
  <c r="H39" i="7"/>
  <c r="I39" i="7"/>
  <c r="H40" i="7"/>
  <c r="I40" i="7"/>
  <c r="H2" i="7"/>
  <c r="I2" i="7"/>
  <c r="S8" i="12"/>
  <c r="T8" i="12" s="1"/>
  <c r="S9" i="12"/>
  <c r="T9"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55" i="12"/>
  <c r="T55" i="12" s="1"/>
  <c r="S56" i="12"/>
  <c r="T56" i="12" s="1"/>
  <c r="S57" i="12"/>
  <c r="T57" i="12" s="1"/>
  <c r="S58" i="12"/>
  <c r="T5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73" i="12"/>
  <c r="T73" i="12" s="1"/>
  <c r="S74" i="12"/>
  <c r="T74" i="12" s="1"/>
  <c r="S75" i="12"/>
  <c r="T75" i="12" s="1"/>
  <c r="S76" i="12"/>
  <c r="T76" i="12" s="1"/>
  <c r="S86" i="12"/>
  <c r="T86" i="12"/>
  <c r="S87" i="12"/>
  <c r="T87" i="12"/>
  <c r="S88" i="12"/>
  <c r="T88" i="12"/>
  <c r="S89" i="12"/>
  <c r="T89" i="12"/>
  <c r="S90" i="12"/>
  <c r="T90" i="12"/>
  <c r="S91" i="12"/>
  <c r="T91" i="12"/>
  <c r="O8" i="12"/>
  <c r="P8" i="12" s="1"/>
  <c r="O9" i="12"/>
  <c r="P9" i="12" s="1"/>
  <c r="O28" i="12"/>
  <c r="P28" i="12" s="1"/>
  <c r="O29" i="12"/>
  <c r="P29" i="12" s="1"/>
  <c r="O30" i="12"/>
  <c r="P30" i="12" s="1"/>
  <c r="O31" i="12"/>
  <c r="P31" i="12" s="1"/>
  <c r="O32" i="12"/>
  <c r="P32" i="12" s="1"/>
  <c r="O33" i="12"/>
  <c r="P33" i="12" s="1"/>
  <c r="O34" i="12"/>
  <c r="P34" i="12" s="1"/>
  <c r="O35" i="12"/>
  <c r="P35" i="12"/>
  <c r="O36" i="12"/>
  <c r="P36" i="12" s="1"/>
  <c r="O37" i="12"/>
  <c r="P37" i="12" s="1"/>
  <c r="O38" i="12"/>
  <c r="P38" i="12" s="1"/>
  <c r="O39" i="12"/>
  <c r="P39" i="12"/>
  <c r="O40" i="12"/>
  <c r="P40" i="12" s="1"/>
  <c r="O41" i="12"/>
  <c r="P41" i="12" s="1"/>
  <c r="O42" i="12"/>
  <c r="P42" i="12" s="1"/>
  <c r="O43" i="12"/>
  <c r="P43" i="12"/>
  <c r="O55" i="12"/>
  <c r="P55" i="12" s="1"/>
  <c r="O56" i="12"/>
  <c r="P56" i="12" s="1"/>
  <c r="O57" i="12"/>
  <c r="P57" i="12" s="1"/>
  <c r="O58" i="12"/>
  <c r="P58" i="12" s="1"/>
  <c r="O59" i="12"/>
  <c r="P59" i="12" s="1"/>
  <c r="O60" i="12"/>
  <c r="P60" i="12"/>
  <c r="O61" i="12"/>
  <c r="P61" i="12" s="1"/>
  <c r="O62" i="12"/>
  <c r="P62" i="12" s="1"/>
  <c r="O63" i="12"/>
  <c r="P63" i="12" s="1"/>
  <c r="O64" i="12"/>
  <c r="P64" i="12" s="1"/>
  <c r="O65" i="12"/>
  <c r="P65" i="12" s="1"/>
  <c r="O66" i="12"/>
  <c r="P66" i="12"/>
  <c r="O67" i="12"/>
  <c r="P67" i="12" s="1"/>
  <c r="O68" i="12"/>
  <c r="P68" i="12" s="1"/>
  <c r="O69" i="12"/>
  <c r="P69" i="12" s="1"/>
  <c r="O70" i="12"/>
  <c r="P70" i="12" s="1"/>
  <c r="O71" i="12"/>
  <c r="P71" i="12" s="1"/>
  <c r="O72" i="12"/>
  <c r="P72" i="12" s="1"/>
  <c r="O73" i="12"/>
  <c r="P73" i="12" s="1"/>
  <c r="O74" i="12"/>
  <c r="P74" i="12" s="1"/>
  <c r="O75" i="12"/>
  <c r="P75" i="12" s="1"/>
  <c r="O76" i="12"/>
  <c r="P76" i="12"/>
  <c r="O86" i="12"/>
  <c r="P86" i="12"/>
  <c r="O87" i="12"/>
  <c r="P87" i="12"/>
  <c r="O88" i="12"/>
  <c r="P88" i="12"/>
  <c r="O89" i="12"/>
  <c r="P89" i="12"/>
  <c r="O90" i="12"/>
  <c r="P90" i="12"/>
  <c r="O91" i="12"/>
  <c r="P91" i="12"/>
  <c r="K55" i="12"/>
  <c r="L55" i="12" s="1"/>
  <c r="K56" i="12"/>
  <c r="L56" i="12"/>
  <c r="K57" i="12"/>
  <c r="L57" i="12" s="1"/>
  <c r="K58" i="12"/>
  <c r="L58" i="12" s="1"/>
  <c r="K59" i="12"/>
  <c r="L59" i="12" s="1"/>
  <c r="K60" i="12"/>
  <c r="L60" i="12"/>
  <c r="K61" i="12"/>
  <c r="L61" i="12" s="1"/>
  <c r="K62" i="12"/>
  <c r="L62" i="12"/>
  <c r="K63" i="12"/>
  <c r="L63" i="12" s="1"/>
  <c r="K64" i="12"/>
  <c r="L64" i="12" s="1"/>
  <c r="K65" i="12"/>
  <c r="L65" i="12" s="1"/>
  <c r="K66" i="12"/>
  <c r="L66" i="12" s="1"/>
  <c r="K67" i="12"/>
  <c r="L67" i="12" s="1"/>
  <c r="K68" i="12"/>
  <c r="L68" i="12"/>
  <c r="K69" i="12"/>
  <c r="L69" i="12" s="1"/>
  <c r="K70" i="12"/>
  <c r="L70" i="12" s="1"/>
  <c r="K71" i="12"/>
  <c r="L71" i="12" s="1"/>
  <c r="K72" i="12"/>
  <c r="L72" i="12" s="1"/>
  <c r="K73" i="12"/>
  <c r="L73" i="12" s="1"/>
  <c r="K74" i="12"/>
  <c r="L74" i="12" s="1"/>
  <c r="K75" i="12"/>
  <c r="L75" i="12" s="1"/>
  <c r="K76" i="12"/>
  <c r="L76" i="12" s="1"/>
  <c r="K87" i="12"/>
  <c r="L87" i="12"/>
  <c r="K88" i="12"/>
  <c r="L88" i="12"/>
  <c r="K89" i="12"/>
  <c r="L89" i="12"/>
  <c r="K90" i="12"/>
  <c r="L90" i="12"/>
  <c r="K91" i="12"/>
  <c r="L91" i="12"/>
  <c r="G55" i="12"/>
  <c r="H55" i="12" s="1"/>
  <c r="G56" i="12"/>
  <c r="H56" i="12" s="1"/>
  <c r="G57" i="12"/>
  <c r="H57" i="12" s="1"/>
  <c r="G58" i="12"/>
  <c r="H58" i="12" s="1"/>
  <c r="G59" i="12"/>
  <c r="H59" i="12" s="1"/>
  <c r="G60" i="12"/>
  <c r="H60" i="12" s="1"/>
  <c r="G61" i="12"/>
  <c r="H61" i="12"/>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73" i="12"/>
  <c r="H73" i="12" s="1"/>
  <c r="G74" i="12"/>
  <c r="H74" i="12" s="1"/>
  <c r="G75" i="12"/>
  <c r="H75" i="12" s="1"/>
  <c r="G76" i="12"/>
  <c r="H76" i="12" s="1"/>
  <c r="G87" i="12"/>
  <c r="H87" i="12"/>
  <c r="G88" i="12"/>
  <c r="H88" i="12"/>
  <c r="G89" i="12"/>
  <c r="H89" i="12"/>
  <c r="G90" i="12"/>
  <c r="H90" i="12"/>
  <c r="G91" i="12"/>
  <c r="H91" i="12"/>
  <c r="I5" i="2"/>
  <c r="M8" i="2"/>
  <c r="E11" i="2"/>
  <c r="E17" i="2"/>
  <c r="F17" i="2" s="1"/>
  <c r="G17" i="2" s="1"/>
  <c r="N24" i="2"/>
  <c r="O24" i="2" s="1"/>
  <c r="E28" i="2"/>
  <c r="M35" i="2"/>
  <c r="N35" i="2"/>
  <c r="O35" i="2" s="1"/>
  <c r="J39" i="2"/>
  <c r="K39" i="2" s="1"/>
  <c r="M43" i="2"/>
  <c r="N43" i="2" s="1"/>
  <c r="O43" i="2" s="1"/>
  <c r="J47" i="2"/>
  <c r="K47" i="2"/>
  <c r="E48" i="2"/>
  <c r="F48" i="2" s="1"/>
  <c r="G48" i="2" s="1"/>
  <c r="M55" i="2"/>
  <c r="N55" i="2"/>
  <c r="O55" i="2" s="1"/>
  <c r="I59" i="2"/>
  <c r="J59" i="2" s="1"/>
  <c r="K59" i="2" s="1"/>
  <c r="E60" i="2"/>
  <c r="M63" i="2"/>
  <c r="N63" i="2" s="1"/>
  <c r="O63" i="2" s="1"/>
  <c r="I17" i="2"/>
  <c r="J17" i="2" s="1"/>
  <c r="K17" i="2" s="1"/>
  <c r="I28" i="2"/>
  <c r="J28" i="2"/>
  <c r="K28" i="2" s="1"/>
  <c r="I63" i="2"/>
  <c r="J63" i="2" s="1"/>
  <c r="K63" i="2" s="1"/>
  <c r="I55" i="2"/>
  <c r="J55" i="2" s="1"/>
  <c r="K55" i="2"/>
  <c r="I43" i="2"/>
  <c r="J43" i="2"/>
  <c r="K43" i="2" s="1"/>
  <c r="I35" i="2"/>
  <c r="J35" i="2"/>
  <c r="K35" i="2" s="1"/>
  <c r="E21" i="2"/>
  <c r="F21" i="2" s="1"/>
  <c r="G21" i="2" s="1"/>
  <c r="E5" i="2"/>
  <c r="F5" i="2" s="1"/>
  <c r="G5" i="2" s="1"/>
  <c r="M65" i="2"/>
  <c r="E65" i="2"/>
  <c r="F65" i="2"/>
  <c r="G65" i="2" s="1"/>
  <c r="E63" i="2"/>
  <c r="F63" i="2"/>
  <c r="G63" i="2" s="1"/>
  <c r="E59" i="2"/>
  <c r="M57" i="2"/>
  <c r="N57" i="2"/>
  <c r="O57" i="2" s="1"/>
  <c r="E57" i="2"/>
  <c r="F57" i="2"/>
  <c r="G57" i="2"/>
  <c r="E55" i="2"/>
  <c r="F55" i="2" s="1"/>
  <c r="G55" i="2" s="1"/>
  <c r="M53" i="2"/>
  <c r="N53" i="2"/>
  <c r="O53" i="2" s="1"/>
  <c r="E53" i="2"/>
  <c r="F53" i="2"/>
  <c r="G53" i="2" s="1"/>
  <c r="E47" i="2"/>
  <c r="F47" i="2"/>
  <c r="G47" i="2"/>
  <c r="M45" i="2"/>
  <c r="N45" i="2" s="1"/>
  <c r="O45" i="2" s="1"/>
  <c r="E45" i="2"/>
  <c r="F45" i="2"/>
  <c r="G45" i="2" s="1"/>
  <c r="E43" i="2"/>
  <c r="F43" i="2"/>
  <c r="G43" i="2"/>
  <c r="M41" i="2"/>
  <c r="N41" i="2"/>
  <c r="O41" i="2" s="1"/>
  <c r="E41" i="2"/>
  <c r="F41" i="2" s="1"/>
  <c r="G41" i="2" s="1"/>
  <c r="E39" i="2"/>
  <c r="F39" i="2" s="1"/>
  <c r="G39" i="2" s="1"/>
  <c r="M37" i="2"/>
  <c r="N37" i="2"/>
  <c r="O37" i="2"/>
  <c r="E37" i="2"/>
  <c r="F37" i="2"/>
  <c r="G37" i="2" s="1"/>
  <c r="E35" i="2"/>
  <c r="F35" i="2" s="1"/>
  <c r="G35" i="2" s="1"/>
  <c r="I33" i="2"/>
  <c r="M33" i="2"/>
  <c r="N33" i="2" s="1"/>
  <c r="O33" i="2" s="1"/>
  <c r="E33" i="2"/>
  <c r="I31" i="2"/>
  <c r="J31" i="2" s="1"/>
  <c r="K31" i="2" s="1"/>
  <c r="E31" i="2"/>
  <c r="I29" i="2"/>
  <c r="J29" i="2" s="1"/>
  <c r="K29" i="2" s="1"/>
  <c r="M29" i="2"/>
  <c r="N29" i="2"/>
  <c r="O29" i="2" s="1"/>
  <c r="E29" i="2"/>
  <c r="I24" i="2"/>
  <c r="J24" i="2" s="1"/>
  <c r="K24" i="2" s="1"/>
  <c r="E24" i="2"/>
  <c r="F24" i="2" s="1"/>
  <c r="G24" i="2" s="1"/>
  <c r="I22" i="2"/>
  <c r="J22" i="2"/>
  <c r="K22" i="2" s="1"/>
  <c r="M22" i="2"/>
  <c r="N22" i="2" s="1"/>
  <c r="O22" i="2" s="1"/>
  <c r="E22" i="2"/>
  <c r="I20" i="2"/>
  <c r="J20" i="2"/>
  <c r="K20" i="2"/>
  <c r="E20" i="2"/>
  <c r="F20" i="2"/>
  <c r="G20" i="2"/>
  <c r="M18" i="2"/>
  <c r="N18" i="2" s="1"/>
  <c r="O18" i="2" s="1"/>
  <c r="I16" i="2"/>
  <c r="E16" i="2"/>
  <c r="F16" i="2"/>
  <c r="G16" i="2" s="1"/>
  <c r="I14" i="2"/>
  <c r="M14" i="2"/>
  <c r="E14" i="2"/>
  <c r="F14" i="2"/>
  <c r="G14" i="2" s="1"/>
  <c r="I12" i="2"/>
  <c r="J12" i="2"/>
  <c r="K12" i="2"/>
  <c r="E12" i="2"/>
  <c r="F12" i="2"/>
  <c r="G12" i="2"/>
  <c r="I10" i="2"/>
  <c r="J10" i="2" s="1"/>
  <c r="K10" i="2" s="1"/>
  <c r="M10" i="2"/>
  <c r="N10" i="2"/>
  <c r="O10" i="2" s="1"/>
  <c r="E10" i="2"/>
  <c r="F10" i="2" s="1"/>
  <c r="G10" i="2" s="1"/>
  <c r="I8" i="2"/>
  <c r="E8" i="2"/>
  <c r="F8" i="2" s="1"/>
  <c r="G8" i="2" s="1"/>
  <c r="I6" i="2"/>
  <c r="J6" i="2"/>
  <c r="K6" i="2" s="1"/>
  <c r="M6" i="2"/>
  <c r="N6" i="2"/>
  <c r="O6" i="2" s="1"/>
  <c r="E6" i="2"/>
  <c r="F6" i="2"/>
  <c r="G6" i="2" s="1"/>
  <c r="I4" i="2"/>
  <c r="G4" i="2"/>
  <c r="I65" i="2"/>
  <c r="J65" i="2" s="1"/>
  <c r="K65" i="2" s="1"/>
  <c r="I61" i="2"/>
  <c r="J61" i="2" s="1"/>
  <c r="K61" i="2" s="1"/>
  <c r="I57" i="2"/>
  <c r="J57" i="2" s="1"/>
  <c r="K57" i="2" s="1"/>
  <c r="I53" i="2"/>
  <c r="J53" i="2"/>
  <c r="K53" i="2" s="1"/>
  <c r="I45" i="2"/>
  <c r="J45" i="2"/>
  <c r="K45" i="2"/>
  <c r="I41" i="2"/>
  <c r="J41" i="2"/>
  <c r="K41" i="2" s="1"/>
  <c r="I37" i="2"/>
  <c r="J37" i="2" s="1"/>
  <c r="K37" i="2" s="1"/>
  <c r="M67" i="2"/>
  <c r="M59" i="2"/>
  <c r="N59" i="2" s="1"/>
  <c r="O59" i="2" s="1"/>
  <c r="M47" i="2"/>
  <c r="N47" i="2"/>
  <c r="O47" i="2" s="1"/>
  <c r="M39" i="2"/>
  <c r="N39" i="2"/>
  <c r="O39" i="2" s="1"/>
  <c r="M31" i="2"/>
  <c r="M20" i="2"/>
  <c r="N20" i="2"/>
  <c r="O20" i="2" s="1"/>
  <c r="M12" i="2"/>
  <c r="N12" i="2"/>
  <c r="O12" i="2"/>
  <c r="M4" i="2"/>
  <c r="N4" i="2" s="1"/>
  <c r="M60" i="2"/>
  <c r="N60" i="2"/>
  <c r="O60" i="2"/>
  <c r="M44" i="2"/>
  <c r="N44" i="2"/>
  <c r="O44" i="2" s="1"/>
  <c r="M32" i="2"/>
  <c r="N32" i="2" s="1"/>
  <c r="O32" i="2" s="1"/>
  <c r="M28" i="2"/>
  <c r="M21" i="2"/>
  <c r="N21" i="2" s="1"/>
  <c r="O21" i="2" s="1"/>
  <c r="M17" i="2"/>
  <c r="N17" i="2" s="1"/>
  <c r="O17" i="2" s="1"/>
  <c r="M13" i="2"/>
  <c r="N13" i="2" s="1"/>
  <c r="O13" i="2" s="1"/>
  <c r="M5" i="2"/>
  <c r="N5" i="2" s="1"/>
  <c r="O5" i="2" s="1"/>
  <c r="I60" i="2"/>
  <c r="J60" i="2"/>
  <c r="K60" i="2" s="1"/>
  <c r="I48" i="2"/>
  <c r="J48" i="2"/>
  <c r="K48" i="2" s="1"/>
  <c r="I36" i="2"/>
  <c r="J36" i="2" s="1"/>
  <c r="K36" i="2" s="1"/>
  <c r="I30" i="2"/>
  <c r="J30" i="2"/>
  <c r="K30" i="2" s="1"/>
  <c r="I11" i="2"/>
  <c r="J11" i="2"/>
  <c r="K11" i="2" s="1"/>
  <c r="E35" i="1"/>
  <c r="E28" i="1"/>
  <c r="E57" i="1"/>
  <c r="F57" i="1" s="1"/>
  <c r="E34" i="1"/>
  <c r="E33" i="1"/>
  <c r="K43" i="12"/>
  <c r="L43" i="12" s="1"/>
  <c r="G43" i="12"/>
  <c r="H43" i="12" s="1"/>
  <c r="K41" i="12"/>
  <c r="L41" i="12" s="1"/>
  <c r="K37" i="12"/>
  <c r="L37" i="12"/>
  <c r="G41" i="12"/>
  <c r="H41" i="12" s="1"/>
  <c r="G37" i="12"/>
  <c r="H37" i="12" s="1"/>
  <c r="F24" i="9"/>
  <c r="F25" i="9"/>
  <c r="G25" i="9"/>
  <c r="F26" i="9"/>
  <c r="F27" i="9"/>
  <c r="F28" i="9"/>
  <c r="G28" i="9"/>
  <c r="G5" i="9"/>
  <c r="G2" i="12"/>
  <c r="H2" i="12" s="1"/>
  <c r="G8" i="12"/>
  <c r="H8" i="12" s="1"/>
  <c r="G9" i="12"/>
  <c r="H9" i="12" s="1"/>
  <c r="G28" i="12"/>
  <c r="H28" i="12" s="1"/>
  <c r="G29" i="12"/>
  <c r="H29" i="12" s="1"/>
  <c r="G30" i="12"/>
  <c r="H30" i="12" s="1"/>
  <c r="G31" i="12"/>
  <c r="H31" i="12" s="1"/>
  <c r="G32" i="12"/>
  <c r="H32" i="12" s="1"/>
  <c r="G33" i="12"/>
  <c r="H33" i="12" s="1"/>
  <c r="G34" i="12"/>
  <c r="H34" i="12" s="1"/>
  <c r="G35" i="12"/>
  <c r="H35" i="12" s="1"/>
  <c r="G36" i="12"/>
  <c r="H36" i="12" s="1"/>
  <c r="S18" i="7"/>
  <c r="K42" i="12"/>
  <c r="L42" i="12" s="1"/>
  <c r="K40" i="12"/>
  <c r="L40" i="12" s="1"/>
  <c r="K39" i="12"/>
  <c r="L39" i="12" s="1"/>
  <c r="K38" i="12"/>
  <c r="L38" i="12"/>
  <c r="K36" i="12"/>
  <c r="L36" i="12" s="1"/>
  <c r="K35" i="12"/>
  <c r="L35" i="12"/>
  <c r="K34" i="12"/>
  <c r="L34" i="12" s="1"/>
  <c r="K33" i="12"/>
  <c r="L33" i="12" s="1"/>
  <c r="K32" i="12"/>
  <c r="L32" i="12" s="1"/>
  <c r="K31" i="12"/>
  <c r="L31" i="12" s="1"/>
  <c r="K30" i="12"/>
  <c r="L30" i="12" s="1"/>
  <c r="K29" i="12"/>
  <c r="L29" i="12"/>
  <c r="K28" i="12"/>
  <c r="L28" i="12" s="1"/>
  <c r="K9" i="12"/>
  <c r="L9" i="12" s="1"/>
  <c r="G42" i="12"/>
  <c r="H42" i="12" s="1"/>
  <c r="G40" i="12"/>
  <c r="H40" i="12" s="1"/>
  <c r="G39" i="12"/>
  <c r="H39" i="12" s="1"/>
  <c r="G38" i="12"/>
  <c r="H38" i="12" s="1"/>
  <c r="F35" i="9"/>
  <c r="G35" i="9"/>
  <c r="F34" i="9"/>
  <c r="G34" i="9"/>
  <c r="F33" i="9"/>
  <c r="G33" i="9"/>
  <c r="F32" i="9"/>
  <c r="G32" i="9"/>
  <c r="F31" i="9"/>
  <c r="G31" i="9"/>
  <c r="F30" i="9"/>
  <c r="G30" i="9"/>
  <c r="F29" i="9"/>
  <c r="G29" i="9"/>
  <c r="G27" i="9"/>
  <c r="G26" i="9"/>
  <c r="G24" i="9"/>
  <c r="F13" i="9"/>
  <c r="G13" i="9"/>
  <c r="F12" i="9"/>
  <c r="G12" i="9"/>
  <c r="F11" i="9"/>
  <c r="G11" i="9"/>
  <c r="G10" i="9"/>
  <c r="G9" i="9"/>
  <c r="G8" i="9"/>
  <c r="G7" i="9"/>
  <c r="G6" i="9"/>
  <c r="R63" i="2"/>
  <c r="S63" i="2" s="1"/>
  <c r="K8" i="12"/>
  <c r="L8" i="12"/>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N19" i="9"/>
  <c r="O19" i="9"/>
  <c r="O4" i="9"/>
  <c r="F14" i="9"/>
  <c r="G14" i="9"/>
  <c r="F15" i="9"/>
  <c r="G15" i="9"/>
  <c r="F16" i="9"/>
  <c r="G16" i="9"/>
  <c r="F17" i="9"/>
  <c r="G17" i="9"/>
  <c r="F18" i="9"/>
  <c r="G18" i="9"/>
  <c r="N45" i="9"/>
  <c r="O45" i="9"/>
  <c r="F19" i="9"/>
  <c r="G19" i="9"/>
  <c r="N67" i="2"/>
  <c r="O67" i="2" s="1"/>
  <c r="N65" i="2"/>
  <c r="O65" i="2" s="1"/>
  <c r="N31" i="2"/>
  <c r="O31" i="2"/>
  <c r="N28" i="2"/>
  <c r="O28" i="2" s="1"/>
  <c r="N16" i="2"/>
  <c r="O16" i="2" s="1"/>
  <c r="N14" i="2"/>
  <c r="O14" i="2"/>
  <c r="N8" i="2"/>
  <c r="O8" i="2" s="1"/>
  <c r="U92" i="7"/>
  <c r="U89" i="7"/>
  <c r="U86" i="7"/>
  <c r="U85" i="7"/>
  <c r="U39" i="7"/>
  <c r="U38" i="7"/>
  <c r="U4" i="7"/>
  <c r="U3" i="7"/>
  <c r="T2" i="7"/>
  <c r="U2" i="7"/>
  <c r="S92" i="7"/>
  <c r="S91" i="7"/>
  <c r="S90" i="7"/>
  <c r="S88" i="7"/>
  <c r="S87" i="7"/>
  <c r="S84" i="7"/>
  <c r="S83" i="7"/>
  <c r="S68" i="7"/>
  <c r="S40" i="7"/>
  <c r="S38" i="7"/>
  <c r="S32" i="7"/>
  <c r="S6" i="7"/>
  <c r="S3" i="7"/>
  <c r="R2" i="7"/>
  <c r="S2" i="7" s="1"/>
  <c r="S2" i="12"/>
  <c r="T2" i="12" s="1"/>
  <c r="O2" i="12"/>
  <c r="P2" i="12" s="1"/>
  <c r="K2" i="12"/>
  <c r="F2" i="8"/>
  <c r="G2" i="8" s="1"/>
  <c r="F60" i="2"/>
  <c r="G60" i="2" s="1"/>
  <c r="F59" i="2"/>
  <c r="G59" i="2"/>
  <c r="F33" i="2"/>
  <c r="G33" i="2" s="1"/>
  <c r="F31" i="2"/>
  <c r="G31" i="2" s="1"/>
  <c r="F29" i="2"/>
  <c r="G29" i="2"/>
  <c r="F28" i="2"/>
  <c r="G28" i="2"/>
  <c r="F22" i="2"/>
  <c r="G22" i="2" s="1"/>
  <c r="F11" i="2"/>
  <c r="G11" i="2" s="1"/>
  <c r="J33" i="2"/>
  <c r="K33" i="2"/>
  <c r="J21" i="2"/>
  <c r="K21" i="2"/>
  <c r="J16" i="2"/>
  <c r="K16" i="2"/>
  <c r="J14" i="2"/>
  <c r="K14" i="2"/>
  <c r="J8" i="2"/>
  <c r="K8" i="2" s="1"/>
  <c r="J5" i="2"/>
  <c r="K5" i="2"/>
  <c r="J4" i="2"/>
  <c r="K4" i="2" s="1"/>
  <c r="R66" i="2"/>
  <c r="S66" i="2" s="1"/>
  <c r="R65" i="2"/>
  <c r="S65" i="2" s="1"/>
  <c r="R59" i="2"/>
  <c r="S59" i="2" s="1"/>
  <c r="R33" i="2"/>
  <c r="S33" i="2" s="1"/>
  <c r="R28" i="2"/>
  <c r="S28" i="2"/>
  <c r="R21" i="2"/>
  <c r="S21" i="2" s="1"/>
  <c r="R20" i="2"/>
  <c r="S20" i="2"/>
  <c r="R16" i="2"/>
  <c r="S16" i="2" s="1"/>
  <c r="R14" i="2"/>
  <c r="S14" i="2"/>
  <c r="R10" i="2"/>
  <c r="S10" i="2" s="1"/>
  <c r="S6" i="2"/>
  <c r="D81" i="2"/>
  <c r="C17" i="1" s="1"/>
  <c r="P2" i="7"/>
  <c r="Q2" i="7" s="1"/>
  <c r="Q4" i="7"/>
  <c r="Q6" i="7"/>
  <c r="Q33" i="7"/>
  <c r="Q35" i="7"/>
  <c r="Q37" i="7"/>
  <c r="Q68" i="7"/>
  <c r="E5" i="3"/>
  <c r="F5" i="3" s="1"/>
  <c r="E6" i="3"/>
  <c r="F6" i="3"/>
  <c r="E7" i="3"/>
  <c r="F7" i="3" s="1"/>
  <c r="E8" i="3"/>
  <c r="F8" i="3"/>
  <c r="E9" i="3"/>
  <c r="F9" i="3"/>
  <c r="E10" i="3"/>
  <c r="F10" i="3"/>
  <c r="E11" i="3"/>
  <c r="F11" i="3"/>
  <c r="E12" i="3"/>
  <c r="F12" i="3"/>
  <c r="E13" i="3"/>
  <c r="F13" i="3"/>
  <c r="E15" i="3"/>
  <c r="F15" i="3"/>
  <c r="E16" i="3"/>
  <c r="F16" i="3"/>
  <c r="N93" i="7"/>
  <c r="K93" i="7"/>
  <c r="U94" i="12"/>
  <c r="N94" i="12"/>
  <c r="M94" i="12"/>
  <c r="F94" i="12"/>
  <c r="E94" i="12"/>
  <c r="L81" i="2"/>
  <c r="D19" i="9"/>
  <c r="C31" i="1"/>
  <c r="Q81" i="7"/>
  <c r="Q83" i="7"/>
  <c r="Q85" i="7"/>
  <c r="Q89" i="7"/>
  <c r="Q91" i="7"/>
  <c r="R8" i="2"/>
  <c r="S8" i="2" s="1"/>
  <c r="F22" i="11"/>
  <c r="E22" i="11"/>
  <c r="H11" i="11"/>
  <c r="E25" i="11"/>
  <c r="D41" i="1"/>
  <c r="G11" i="11"/>
  <c r="D25" i="11"/>
  <c r="F11" i="11"/>
  <c r="E11" i="11"/>
  <c r="D11" i="11"/>
  <c r="C11" i="11"/>
  <c r="D26" i="1"/>
  <c r="B11" i="11"/>
  <c r="C32" i="1"/>
  <c r="M45" i="9"/>
  <c r="D39" i="1"/>
  <c r="L45" i="9"/>
  <c r="E45" i="9"/>
  <c r="D22" i="1"/>
  <c r="D45" i="9"/>
  <c r="C22" i="1"/>
  <c r="E22" i="1"/>
  <c r="M19" i="9"/>
  <c r="D38" i="1"/>
  <c r="L19" i="9"/>
  <c r="C38" i="1"/>
  <c r="E38" i="1"/>
  <c r="E19" i="9"/>
  <c r="D31" i="1"/>
  <c r="E31" i="1"/>
  <c r="E17" i="3"/>
  <c r="F17" i="3"/>
  <c r="E4" i="3"/>
  <c r="F4" i="3"/>
  <c r="E27" i="1"/>
  <c r="C18" i="1"/>
  <c r="C39" i="1"/>
  <c r="E39" i="1"/>
  <c r="D40" i="1"/>
  <c r="F26" i="11"/>
  <c r="E40" i="1"/>
  <c r="F45" i="9"/>
  <c r="G45" i="9"/>
  <c r="M64" i="2"/>
  <c r="N64" i="2"/>
  <c r="O64" i="2" s="1"/>
  <c r="E64" i="2"/>
  <c r="F64" i="2"/>
  <c r="G64" i="2"/>
  <c r="I64" i="2"/>
  <c r="J64" i="2" s="1"/>
  <c r="K64" i="2" s="1"/>
  <c r="L2" i="12"/>
  <c r="I19" i="2"/>
  <c r="J19" i="2" s="1"/>
  <c r="K19" i="2" s="1"/>
  <c r="M3" i="2"/>
  <c r="N3" i="2"/>
  <c r="O3" i="2" s="1"/>
  <c r="E62" i="2"/>
  <c r="F62" i="2"/>
  <c r="G62" i="2"/>
  <c r="E30" i="2"/>
  <c r="F30" i="2" s="1"/>
  <c r="G30" i="2" s="1"/>
  <c r="E15" i="2"/>
  <c r="F15" i="2"/>
  <c r="G15" i="2" s="1"/>
  <c r="I7" i="2"/>
  <c r="J7" i="2"/>
  <c r="K7" i="2"/>
  <c r="I23" i="2"/>
  <c r="J23" i="2"/>
  <c r="K23" i="2" s="1"/>
  <c r="I38" i="2"/>
  <c r="J38" i="2" s="1"/>
  <c r="K38" i="2" s="1"/>
  <c r="I46" i="2"/>
  <c r="J46" i="2"/>
  <c r="K46" i="2" s="1"/>
  <c r="M11" i="2"/>
  <c r="N11" i="2" s="1"/>
  <c r="O11" i="2" s="1"/>
  <c r="M19" i="2"/>
  <c r="N19" i="2"/>
  <c r="O19" i="2" s="1"/>
  <c r="M30" i="2"/>
  <c r="N30" i="2"/>
  <c r="O30" i="2"/>
  <c r="M46" i="2"/>
  <c r="N46" i="2" s="1"/>
  <c r="O46" i="2" s="1"/>
  <c r="M58" i="2"/>
  <c r="N58" i="2"/>
  <c r="O58" i="2" s="1"/>
  <c r="M66" i="2"/>
  <c r="N66" i="2"/>
  <c r="O66" i="2" s="1"/>
  <c r="I3" i="2"/>
  <c r="J3" i="2"/>
  <c r="K3" i="2" s="1"/>
  <c r="E66" i="2"/>
  <c r="F66" i="2" s="1"/>
  <c r="G66" i="2" s="1"/>
  <c r="E46" i="2"/>
  <c r="F46" i="2"/>
  <c r="G46" i="2" s="1"/>
  <c r="E19" i="2"/>
  <c r="F19" i="2"/>
  <c r="G19" i="2"/>
  <c r="E7" i="2"/>
  <c r="F7" i="2"/>
  <c r="G7" i="2"/>
  <c r="I15" i="2"/>
  <c r="J15" i="2" s="1"/>
  <c r="K15" i="2" s="1"/>
  <c r="I34" i="2"/>
  <c r="J34" i="2"/>
  <c r="K34" i="2" s="1"/>
  <c r="I62" i="2"/>
  <c r="J62" i="2" s="1"/>
  <c r="K62" i="2" s="1"/>
  <c r="M7" i="2"/>
  <c r="N7" i="2"/>
  <c r="O7" i="2" s="1"/>
  <c r="M23" i="2"/>
  <c r="N23" i="2"/>
  <c r="O23" i="2" s="1"/>
  <c r="M34" i="2"/>
  <c r="N34" i="2" s="1"/>
  <c r="O34" i="2" s="1"/>
  <c r="M42" i="2"/>
  <c r="N42" i="2"/>
  <c r="O42" i="2" s="1"/>
  <c r="M62" i="2"/>
  <c r="N62" i="2"/>
  <c r="O62" i="2"/>
  <c r="E3" i="2"/>
  <c r="F3" i="2" s="1"/>
  <c r="E58" i="2"/>
  <c r="F58" i="2"/>
  <c r="G58" i="2" s="1"/>
  <c r="E23" i="2"/>
  <c r="F23" i="2"/>
  <c r="G23" i="2"/>
  <c r="Q49" i="2"/>
  <c r="R49" i="2" s="1"/>
  <c r="S49" i="2" s="1"/>
  <c r="O4" i="2"/>
  <c r="M26" i="2"/>
  <c r="N26" i="2" s="1"/>
  <c r="O26" i="2" s="1"/>
  <c r="E49" i="2"/>
  <c r="F49" i="2"/>
  <c r="G49" i="2" s="1"/>
  <c r="I49" i="2"/>
  <c r="J49" i="2" s="1"/>
  <c r="K49" i="2" s="1"/>
  <c r="M25" i="2"/>
  <c r="N25" i="2" s="1"/>
  <c r="O25" i="2" s="1"/>
  <c r="M27" i="2"/>
  <c r="N27" i="2" s="1"/>
  <c r="O27" i="2" s="1"/>
  <c r="E19" i="3"/>
  <c r="F19" i="3" s="1"/>
  <c r="M50" i="2"/>
  <c r="N50" i="2" s="1"/>
  <c r="O50" i="2" s="1"/>
  <c r="I51" i="2"/>
  <c r="J51" i="2"/>
  <c r="K51" i="2" s="1"/>
  <c r="R5" i="2"/>
  <c r="S5" i="2" s="1"/>
  <c r="E25" i="2"/>
  <c r="F25" i="2" s="1"/>
  <c r="G25" i="2" s="1"/>
  <c r="I26" i="2"/>
  <c r="J26" i="2"/>
  <c r="K26" i="2" s="1"/>
  <c r="I50" i="2"/>
  <c r="J50" i="2" s="1"/>
  <c r="K50" i="2" s="1"/>
  <c r="M51" i="2"/>
  <c r="N51" i="2"/>
  <c r="O51" i="2" s="1"/>
  <c r="M52" i="2"/>
  <c r="N52" i="2"/>
  <c r="O52" i="2" s="1"/>
  <c r="C41" i="1"/>
  <c r="E41" i="1"/>
  <c r="F25" i="11"/>
  <c r="D32" i="1"/>
  <c r="E32" i="1"/>
  <c r="C26" i="1"/>
  <c r="E26" i="1"/>
  <c r="E25" i="1"/>
  <c r="D48" i="1"/>
  <c r="R93" i="7"/>
  <c r="S93" i="7" s="1"/>
  <c r="D37" i="1"/>
  <c r="Q52" i="2"/>
  <c r="R52" i="2"/>
  <c r="S52" i="2" s="1"/>
  <c r="E26" i="2"/>
  <c r="F26" i="2" s="1"/>
  <c r="G26" i="2" s="1"/>
  <c r="I27" i="2"/>
  <c r="J27" i="2"/>
  <c r="K27" i="2" s="1"/>
  <c r="E51" i="2"/>
  <c r="F51" i="2"/>
  <c r="G51" i="2" s="1"/>
  <c r="I52" i="2"/>
  <c r="J52" i="2"/>
  <c r="K52" i="2" s="1"/>
  <c r="P93" i="7" l="1"/>
  <c r="Q93" i="7" s="1"/>
  <c r="H93" i="7"/>
  <c r="I93" i="7" s="1"/>
  <c r="K94" i="12"/>
  <c r="L94" i="12" s="1"/>
  <c r="O94" i="12"/>
  <c r="P94" i="12" s="1"/>
  <c r="F8" i="8"/>
  <c r="G8" i="8" s="1"/>
  <c r="D49" i="1"/>
  <c r="E23" i="1"/>
  <c r="S94" i="12"/>
  <c r="T94" i="12" s="1"/>
  <c r="C43" i="1"/>
  <c r="C53" i="1" s="1"/>
  <c r="G94" i="12"/>
  <c r="H94" i="12" s="1"/>
  <c r="S4" i="2"/>
  <c r="S81" i="2" s="1"/>
  <c r="G3" i="2"/>
  <c r="Q18" i="2"/>
  <c r="R18" i="2" s="1"/>
  <c r="S18" i="2" s="1"/>
  <c r="E18" i="2"/>
  <c r="F18" i="2" s="1"/>
  <c r="G18" i="2" s="1"/>
  <c r="Q9" i="2"/>
  <c r="R9" i="2" s="1"/>
  <c r="S9" i="2" s="1"/>
  <c r="I9" i="2"/>
  <c r="J9" i="2" s="1"/>
  <c r="I67" i="2"/>
  <c r="J67" i="2" s="1"/>
  <c r="K67" i="2" s="1"/>
  <c r="E67" i="2"/>
  <c r="F67" i="2" s="1"/>
  <c r="G67" i="2" s="1"/>
  <c r="Q67" i="2"/>
  <c r="R67" i="2" s="1"/>
  <c r="S67" i="2" s="1"/>
  <c r="E56" i="2"/>
  <c r="F56" i="2" s="1"/>
  <c r="G56" i="2" s="1"/>
  <c r="M56" i="2"/>
  <c r="N56" i="2" s="1"/>
  <c r="O56" i="2" s="1"/>
  <c r="I40" i="2"/>
  <c r="J40" i="2" s="1"/>
  <c r="K40" i="2" s="1"/>
  <c r="E40" i="2"/>
  <c r="F40" i="2" s="1"/>
  <c r="G40" i="2" s="1"/>
  <c r="M40" i="2"/>
  <c r="N40" i="2" s="1"/>
  <c r="O40" i="2" s="1"/>
  <c r="E36" i="2"/>
  <c r="F36" i="2" s="1"/>
  <c r="G36" i="2" s="1"/>
  <c r="M36" i="2"/>
  <c r="N36" i="2" s="1"/>
  <c r="O36" i="2" s="1"/>
  <c r="Q61" i="2"/>
  <c r="R61" i="2" s="1"/>
  <c r="S61" i="2" s="1"/>
  <c r="M61" i="2"/>
  <c r="N61" i="2" s="1"/>
  <c r="O61" i="2" s="1"/>
  <c r="E61" i="2"/>
  <c r="F61" i="2" s="1"/>
  <c r="G61" i="2" s="1"/>
  <c r="I18" i="2"/>
  <c r="J18" i="2" s="1"/>
  <c r="K18" i="2" s="1"/>
  <c r="E44" i="2"/>
  <c r="F44" i="2" s="1"/>
  <c r="G44" i="2" s="1"/>
  <c r="I44" i="2"/>
  <c r="J44" i="2" s="1"/>
  <c r="K44" i="2" s="1"/>
  <c r="E50" i="2"/>
  <c r="F50" i="2" s="1"/>
  <c r="G50" i="2" s="1"/>
  <c r="E38" i="2"/>
  <c r="F38" i="2" s="1"/>
  <c r="G38" i="2" s="1"/>
  <c r="M54" i="2"/>
  <c r="N54" i="2" s="1"/>
  <c r="O54" i="2" s="1"/>
  <c r="I42" i="2"/>
  <c r="J42" i="2" s="1"/>
  <c r="K42" i="2" s="1"/>
  <c r="I56" i="2"/>
  <c r="J56" i="2" s="1"/>
  <c r="K56" i="2" s="1"/>
  <c r="E9" i="2"/>
  <c r="F9" i="2" s="1"/>
  <c r="G9" i="2" s="1"/>
  <c r="I54" i="2"/>
  <c r="J54" i="2" s="1"/>
  <c r="K54" i="2" s="1"/>
  <c r="I66" i="2"/>
  <c r="J66" i="2" s="1"/>
  <c r="K66" i="2" s="1"/>
  <c r="M9" i="2"/>
  <c r="N9" i="2" s="1"/>
  <c r="O9" i="2" s="1"/>
  <c r="E32" i="2"/>
  <c r="F32" i="2" s="1"/>
  <c r="G32" i="2" s="1"/>
  <c r="Q32" i="2"/>
  <c r="R32" i="2" s="1"/>
  <c r="S32" i="2" s="1"/>
  <c r="I32" i="2"/>
  <c r="J32" i="2" s="1"/>
  <c r="K32" i="2" s="1"/>
  <c r="Q13" i="2"/>
  <c r="R13" i="2" s="1"/>
  <c r="S13" i="2" s="1"/>
  <c r="E13" i="2"/>
  <c r="F13" i="2" s="1"/>
  <c r="G13" i="2" s="1"/>
  <c r="I13" i="2"/>
  <c r="J13" i="2" s="1"/>
  <c r="K13" i="2" s="1"/>
  <c r="E69" i="2"/>
  <c r="F69" i="2" s="1"/>
  <c r="G69" i="2" s="1"/>
  <c r="M68" i="2"/>
  <c r="N68" i="2" s="1"/>
  <c r="O68" i="2" s="1"/>
  <c r="C59" i="1" l="1"/>
  <c r="F81" i="2"/>
  <c r="G81" i="2" s="1"/>
  <c r="E81" i="2"/>
  <c r="D17" i="1" s="1"/>
  <c r="E17" i="1" s="1"/>
  <c r="R81" i="2"/>
  <c r="Q81" i="2"/>
  <c r="D19" i="1" s="1"/>
  <c r="K9" i="2"/>
  <c r="J81" i="2"/>
  <c r="K81" i="2" s="1"/>
  <c r="M81" i="2"/>
  <c r="N81" i="2"/>
  <c r="O81" i="2" s="1"/>
  <c r="I81" i="2"/>
  <c r="D18" i="1" s="1"/>
  <c r="E18" i="1" s="1"/>
  <c r="E19" i="1" l="1"/>
  <c r="D43" i="1"/>
  <c r="D59" i="1" l="1"/>
  <c r="D53" i="1"/>
  <c r="E53" i="1" s="1"/>
  <c r="E43" i="1"/>
  <c r="E44" i="1" l="1"/>
  <c r="F43" i="1"/>
  <c r="E54" i="1"/>
  <c r="F53" i="1"/>
</calcChain>
</file>

<file path=xl/sharedStrings.xml><?xml version="1.0" encoding="utf-8"?>
<sst xmlns="http://schemas.openxmlformats.org/spreadsheetml/2006/main" count="1435" uniqueCount="534">
  <si>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</si>
  <si>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</si>
  <si>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</si>
  <si>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</si>
  <si>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</si>
  <si>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</si>
  <si>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</si>
  <si>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</si>
  <si>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</si>
  <si>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</si>
  <si>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</si>
  <si>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</si>
  <si>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</si>
  <si>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</si>
  <si>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</si>
  <si>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</si>
  <si>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</si>
  <si>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</si>
  <si>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</si>
  <si>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</si>
  <si>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</si>
  <si>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</si>
  <si>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</si>
  <si>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</si>
  <si>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</si>
  <si>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</si>
  <si>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</si>
  <si>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</si>
  <si>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</si>
  <si>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</si>
  <si>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</si>
  <si>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</si>
  <si>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</si>
  <si>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</si>
  <si>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</si>
  <si>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</si>
  <si>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</si>
  <si>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</si>
  <si>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</si>
  <si>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</si>
  <si>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</si>
  <si>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</si>
  <si>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</si>
  <si>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</si>
  <si>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</si>
  <si>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</si>
  <si>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</si>
  <si>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</si>
  <si>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</si>
  <si>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</si>
  <si>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</si>
  <si>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</si>
  <si>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</si>
  <si>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</si>
  <si>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</si>
  <si>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</si>
  <si>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</si>
  <si>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</si>
  <si>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</si>
  <si>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</si>
  <si>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</si>
  <si>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</si>
  <si>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</si>
  <si>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</si>
  <si>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</si>
  <si>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</si>
  <si>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</si>
  <si>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</si>
  <si>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</si>
  <si>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</si>
  <si>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</si>
  <si>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</si>
  <si>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</si>
  <si>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</si>
  <si>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</si>
  <si>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</si>
  <si>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</si>
  <si>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</si>
  <si>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</si>
  <si>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</si>
  <si>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</si>
  <si>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</si>
  <si>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</si>
  <si>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</si>
  <si>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</si>
  <si>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</si>
  <si>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</si>
  <si>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</si>
  <si>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</si>
  <si>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</si>
  <si>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</si>
  <si>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</si>
  <si>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</si>
  <si>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</si>
  <si>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</si>
  <si>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</si>
  <si>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</si>
  <si>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</si>
  <si>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</si>
  <si>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</si>
  <si>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</si>
  <si>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</si>
  <si>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</si>
  <si>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</si>
  <si>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</si>
  <si>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</si>
  <si>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</si>
  <si>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</si>
  <si>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</si>
  <si>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</si>
  <si>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</si>
  <si>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</si>
  <si>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</si>
  <si>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</si>
  <si>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</si>
  <si>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</si>
  <si>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</si>
  <si>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</si>
  <si>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</si>
  <si>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</si>
  <si>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</si>
  <si>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</si>
  <si>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</si>
  <si>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</si>
  <si>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</si>
  <si>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</si>
  <si>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</si>
  <si>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</si>
  <si>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</si>
  <si>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</si>
  <si>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</si>
  <si>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</si>
  <si>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</si>
  <si>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</si>
  <si>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</si>
  <si>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</si>
  <si>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</si>
  <si>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</si>
  <si>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</si>
  <si>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</si>
  <si>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</si>
  <si>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</si>
  <si>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</si>
  <si>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</si>
  <si>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</si>
  <si>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</si>
  <si>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</si>
  <si>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</si>
  <si>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</si>
  <si>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</si>
  <si>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</si>
  <si>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</si>
  <si>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</si>
  <si>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</si>
  <si>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</si>
  <si>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</si>
  <si>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</si>
  <si>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</si>
  <si>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</si>
  <si>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</si>
  <si>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</si>
  <si>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</si>
  <si>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</si>
  <si>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</si>
  <si>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</si>
  <si>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</si>
  <si>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</si>
  <si>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</si>
  <si>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</si>
  <si>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</si>
  <si>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</si>
  <si>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</si>
  <si>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</si>
  <si>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</si>
  <si>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</si>
  <si>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</si>
  <si>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</si>
  <si>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</si>
  <si>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</si>
  <si>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</si>
  <si>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</si>
  <si>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</si>
  <si>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</si>
  <si>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</si>
  <si>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</si>
  <si>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</si>
  <si>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</si>
  <si>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</si>
  <si>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</si>
  <si>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</si>
  <si>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</si>
  <si>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</si>
  <si>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</si>
  <si>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</si>
  <si>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</si>
  <si>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</si>
  <si>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</si>
  <si>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</si>
  <si>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</si>
  <si>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</si>
  <si>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</si>
  <si>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</si>
  <si>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</si>
  <si>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</si>
  <si>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</si>
  <si>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</si>
  <si>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</si>
  <si>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</si>
  <si>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</si>
  <si>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</si>
  <si>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</si>
  <si>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</si>
  <si>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</si>
  <si>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</si>
  <si>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</si>
  <si>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</si>
  <si>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</si>
  <si>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</si>
  <si>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</si>
  <si>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</si>
  <si>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</si>
  <si>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City of New York Teachers Retirement System</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</si>
  <si>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</si>
  <si>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</si>
  <si>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</si>
  <si>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</si>
  <si>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</si>
  <si>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</si>
  <si>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</si>
  <si>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</si>
  <si>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</si>
  <si>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</si>
  <si>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</si>
  <si>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</si>
  <si>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</si>
  <si>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</si>
  <si>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</si>
  <si>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</si>
  <si>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</si>
  <si>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</si>
  <si>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</si>
  <si>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</si>
  <si>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</si>
  <si>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</si>
  <si>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</si>
  <si>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</si>
  <si>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</si>
  <si>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</si>
  <si>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</si>
  <si>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</si>
  <si>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</si>
  <si>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</si>
  <si>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</si>
  <si>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</si>
  <si>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</si>
  <si>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</si>
  <si>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</si>
  <si>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</si>
  <si>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</si>
  <si>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</si>
  <si>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</si>
  <si>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NYC3</t>
  </si>
  <si>
    <t>Henry James International Management</t>
  </si>
  <si>
    <t>SSC SEDOL #</t>
  </si>
  <si>
    <t>portfolio</t>
  </si>
  <si>
    <t>cusip</t>
  </si>
  <si>
    <t>sedol</t>
  </si>
  <si>
    <t>security</t>
  </si>
  <si>
    <t>quantity</t>
  </si>
  <si>
    <t>cost</t>
  </si>
  <si>
    <t>price</t>
  </si>
  <si>
    <t>market value</t>
  </si>
  <si>
    <t>cost local</t>
  </si>
  <si>
    <t>price local</t>
  </si>
  <si>
    <t>mkt value local</t>
  </si>
  <si>
    <t>country</t>
  </si>
  <si>
    <t>date</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</si>
  <si>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</si>
  <si>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</si>
  <si>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</si>
  <si>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</si>
  <si>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</si>
  <si>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</si>
  <si>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</si>
  <si>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</si>
  <si>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</si>
  <si>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</si>
  <si>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</si>
  <si>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</si>
  <si>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</si>
  <si>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</si>
  <si>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</si>
  <si>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</si>
  <si>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</si>
  <si>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</si>
  <si>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nyc3</t>
  </si>
  <si>
    <t>ADIDAS AG</t>
  </si>
  <si>
    <t>eu</t>
  </si>
  <si>
    <t>N00985106</t>
  </si>
  <si>
    <t>B1HHKD3</t>
  </si>
  <si>
    <t>Aercap Holdings N.V.</t>
  </si>
  <si>
    <t>us</t>
  </si>
  <si>
    <t>B6331J3</t>
  </si>
  <si>
    <t>AIA GROUP LTD</t>
  </si>
  <si>
    <t>01609W102</t>
  </si>
  <si>
    <t>BP41ZD1</t>
  </si>
  <si>
    <t>Alibaba Group Holding Ltd. Spo</t>
  </si>
  <si>
    <t>02390A101</t>
  </si>
  <si>
    <t>BNHN4P5</t>
  </si>
  <si>
    <t>America Movil SAB de CV Sponso</t>
  </si>
  <si>
    <t>G0378L100</t>
  </si>
  <si>
    <t>BRXH266</t>
  </si>
  <si>
    <t>Anglogold Ashanti PLC</t>
  </si>
  <si>
    <t>N07059210</t>
  </si>
  <si>
    <t>B908F01</t>
  </si>
  <si>
    <t>ASML HOLDING NV</t>
  </si>
  <si>
    <t>ASTRAZENECA PLC ADR</t>
  </si>
  <si>
    <t>BAE SYSTEMS PLC</t>
  </si>
  <si>
    <t>gb</t>
  </si>
  <si>
    <t>Baloise-Holding AG</t>
  </si>
  <si>
    <t>ch</t>
  </si>
  <si>
    <t>05965X109</t>
  </si>
  <si>
    <t>Banco Santander-Chile</t>
  </si>
  <si>
    <t>B0744B3</t>
  </si>
  <si>
    <t>Bunzl plc</t>
  </si>
  <si>
    <t>Cae Inc.</t>
  </si>
  <si>
    <t>12532H104</t>
  </si>
  <si>
    <t>BJ2L553</t>
  </si>
  <si>
    <t>CGI Inc. Class A</t>
  </si>
  <si>
    <t>B3B1QJ3</t>
  </si>
  <si>
    <t>Commonwealth Bank of Australia</t>
  </si>
  <si>
    <t>BM8H5Y5</t>
  </si>
  <si>
    <t>Dassault Systemes SA</t>
  </si>
  <si>
    <t>30215C101</t>
  </si>
  <si>
    <t>B1FWBH1</t>
  </si>
  <si>
    <t>Experian PLC</t>
  </si>
  <si>
    <t>N3167Y103</t>
  </si>
  <si>
    <t>BZ1GMK5</t>
  </si>
  <si>
    <t>Ferrari NV</t>
  </si>
  <si>
    <t>B8K7T65</t>
  </si>
  <si>
    <t>Grifols, S.A. Sponsored ADR Cl</t>
  </si>
  <si>
    <t>40415F101</t>
  </si>
  <si>
    <t>HDFC Bank Limited Sponsored AD</t>
  </si>
  <si>
    <t>45104G104</t>
  </si>
  <si>
    <t>ICICI Bank Limited Sponsored A</t>
  </si>
  <si>
    <t>G4705A100</t>
  </si>
  <si>
    <t>B94G471</t>
  </si>
  <si>
    <t>Icon Plc</t>
  </si>
  <si>
    <t>INFINEON TECHNOLOGIES AG</t>
  </si>
  <si>
    <t>Infosys Limited Sponsored ADR</t>
  </si>
  <si>
    <t>45857P806</t>
  </si>
  <si>
    <t>BF7NT10</t>
  </si>
  <si>
    <t xml:space="preserve">INTERCONTINENTAL HOTELS GROUP </t>
  </si>
  <si>
    <t>48241A105</t>
  </si>
  <si>
    <t>B3DG2Y3</t>
  </si>
  <si>
    <t>KB Financial Group Inc. Sponso</t>
  </si>
  <si>
    <t>KYOCERA CORP</t>
  </si>
  <si>
    <t>jp</t>
  </si>
  <si>
    <t>H50430232</t>
  </si>
  <si>
    <t>B1921K0</t>
  </si>
  <si>
    <t>Logitech International S.A.</t>
  </si>
  <si>
    <t>B0SWJX3</t>
  </si>
  <si>
    <t>London Stock Exchange Grpoup P</t>
  </si>
  <si>
    <t>Lonza Group AG</t>
  </si>
  <si>
    <t>LVMH Moet Hennessy Louis Vuitt</t>
  </si>
  <si>
    <t>B28YTC2</t>
  </si>
  <si>
    <t>MACQUARIE GROUP LTD</t>
  </si>
  <si>
    <t>au</t>
  </si>
  <si>
    <t>Makita Corp.</t>
  </si>
  <si>
    <t>MERCK KGAA</t>
  </si>
  <si>
    <t>BZ2YT41</t>
  </si>
  <si>
    <t>Morphosys AG</t>
  </si>
  <si>
    <t>BZ8FYV0</t>
  </si>
  <si>
    <t>National Grid Transco</t>
  </si>
  <si>
    <t>B014JG9</t>
  </si>
  <si>
    <t>Nestle S.A. Sponsored ADR</t>
  </si>
  <si>
    <t>Nidec Corp.</t>
  </si>
  <si>
    <t>Nokia Oyj Sponsored ADR</t>
  </si>
  <si>
    <t>66987V109</t>
  </si>
  <si>
    <t>NOVARTIS AG ADR</t>
  </si>
  <si>
    <t>Novo Nordisk A/S</t>
  </si>
  <si>
    <t>OMRON Corporation</t>
  </si>
  <si>
    <t>Open Text Corp.</t>
  </si>
  <si>
    <t>ORIX Corporation</t>
  </si>
  <si>
    <t>BYVW0F7</t>
  </si>
  <si>
    <t>PDD Holdings Inc. Sponsored AD</t>
  </si>
  <si>
    <t>PEARSON PLC SPONSORED ADR ADR</t>
  </si>
  <si>
    <t>69367U105</t>
  </si>
  <si>
    <t>B3VCFN3</t>
  </si>
  <si>
    <t>PT Bank Mandiri (Persero) Tbk</t>
  </si>
  <si>
    <t>Rakuten Group, Inc.</t>
  </si>
  <si>
    <t>BYRY2M8</t>
  </si>
  <si>
    <t>RELX PLC Sponsored ADR</t>
  </si>
  <si>
    <t>Rolls Royce Holdings ADR</t>
  </si>
  <si>
    <t>BS1L687</t>
  </si>
  <si>
    <t>Sandoz Group Ltd Sponsored ADR</t>
  </si>
  <si>
    <t>SAP SE Sponsored ADR</t>
  </si>
  <si>
    <t>82509L107</t>
  </si>
  <si>
    <t>BXDZ9Z0</t>
  </si>
  <si>
    <t>Shopify, Inc. Class A</t>
  </si>
  <si>
    <t>78440P306</t>
  </si>
  <si>
    <t>BMCNGB3</t>
  </si>
  <si>
    <t>SK Telecom Co., Ltd. Sponsored</t>
  </si>
  <si>
    <t>B1Q3J35</t>
  </si>
  <si>
    <t>SKF AB Class B</t>
  </si>
  <si>
    <t>se</t>
  </si>
  <si>
    <t>83175M205</t>
  </si>
  <si>
    <t>Smith &amp; Nephew Plc</t>
  </si>
  <si>
    <t>B1WY233</t>
  </si>
  <si>
    <t>Smiths Group PLC</t>
  </si>
  <si>
    <t>Sociedad Quimica Y Minera De C</t>
  </si>
  <si>
    <t>Sony Group Corporation Sponsor</t>
  </si>
  <si>
    <t>Stmicroelectronics N.V.</t>
  </si>
  <si>
    <t>SUBARU CORP</t>
  </si>
  <si>
    <t>B1JB4K8</t>
  </si>
  <si>
    <t>Symrise AG</t>
  </si>
  <si>
    <t>Taiwan Semiconductor Manufactu</t>
  </si>
  <si>
    <t>TDK Corporation</t>
  </si>
  <si>
    <t>Teleperformance SE</t>
  </si>
  <si>
    <t>88032Q109</t>
  </si>
  <si>
    <t>B3F2DZ7</t>
  </si>
  <si>
    <t>Tencent Holdings Ltd. Unsponso</t>
  </si>
  <si>
    <t>H42097107</t>
  </si>
  <si>
    <t>BRTR118</t>
  </si>
  <si>
    <t>UBS Group AG</t>
  </si>
  <si>
    <t>Veolia Environnement</t>
  </si>
  <si>
    <t>Yaskawa Electric Corporation</t>
  </si>
  <si>
    <t>98850P109</t>
  </si>
  <si>
    <t>BYW4289</t>
  </si>
  <si>
    <t>Yum China Holdings, Inc.</t>
  </si>
  <si>
    <t>money</t>
  </si>
  <si>
    <t>US Dollar</t>
  </si>
  <si>
    <t>Australian Dollar</t>
  </si>
  <si>
    <t>Swiss Franc</t>
  </si>
  <si>
    <t>European Union Euro</t>
  </si>
  <si>
    <t>UK Pound</t>
  </si>
  <si>
    <t>001317205</t>
  </si>
  <si>
    <t>046353108</t>
  </si>
  <si>
    <t>0263494</t>
  </si>
  <si>
    <t>AUD</t>
  </si>
  <si>
    <t>AUSTRALIAN DOLLAR</t>
  </si>
  <si>
    <t>CHF</t>
  </si>
  <si>
    <t>SWISS FRANC</t>
  </si>
  <si>
    <t>EUR</t>
  </si>
  <si>
    <t>EURO CURRENCY</t>
  </si>
  <si>
    <t>GBP</t>
  </si>
  <si>
    <t>POUND STERLING</t>
  </si>
  <si>
    <t>AERCAP HOLDINGS NV</t>
  </si>
  <si>
    <t>AIA GROUP LTD SP ADR</t>
  </si>
  <si>
    <t>ALIBABA GROUP HOLDING SP ADR</t>
  </si>
  <si>
    <t>AMERICA MOVIL SAB DE CV</t>
  </si>
  <si>
    <t>ANGLOGOLD ASHANTI PLC</t>
  </si>
  <si>
    <t>ASML HOLDING NV NY REG SHS</t>
  </si>
  <si>
    <t>ASTRAZENECA PLC SPONS ADR</t>
  </si>
  <si>
    <t>026349902</t>
  </si>
  <si>
    <t>BALOISE HOLDING AG   REG</t>
  </si>
  <si>
    <t>BANCO SANTANDER CHILE ADR</t>
  </si>
  <si>
    <t>BANK MANDIRI TBK UNSPON ADR</t>
  </si>
  <si>
    <t>B0744B906</t>
  </si>
  <si>
    <t>BUNZL PLC</t>
  </si>
  <si>
    <t>CAE INC</t>
  </si>
  <si>
    <t>CGI INC</t>
  </si>
  <si>
    <t>COMMONWEALTH BK AUS SP ADR</t>
  </si>
  <si>
    <t>BM8H5Y907</t>
  </si>
  <si>
    <t>DASSAULT SYSTEMES SE</t>
  </si>
  <si>
    <t>EXPERIAN PLC SPONS ADR</t>
  </si>
  <si>
    <t>FERRARI NV</t>
  </si>
  <si>
    <t>GRIFOLS SA ADR</t>
  </si>
  <si>
    <t>HDFC BANK LTD ADR</t>
  </si>
  <si>
    <t>ICICI BANK LTD SPON ADR</t>
  </si>
  <si>
    <t>ICON PLC</t>
  </si>
  <si>
    <t>INFOSYS LTD SP ADR</t>
  </si>
  <si>
    <t>INTERCONTINENTAL HOTELS ADR</t>
  </si>
  <si>
    <t>KB FINANCIAL GROUP INC ADR</t>
  </si>
  <si>
    <t>LOGITECH INTERNATIONAL REG</t>
  </si>
  <si>
    <t>B0SWJX907</t>
  </si>
  <si>
    <t>LONDON STOCK EXCHANGE GROUP</t>
  </si>
  <si>
    <t>LONZA GROUP AG REG</t>
  </si>
  <si>
    <t>LVMH MOET HENNESSY UNSP ADR</t>
  </si>
  <si>
    <t>B28YTC906</t>
  </si>
  <si>
    <t>MAKITA CORP</t>
  </si>
  <si>
    <t>MORPHOSYS AG ADR</t>
  </si>
  <si>
    <t>NATIONAL GRID PLC SP ADR</t>
  </si>
  <si>
    <t>NESTLE SA SPONS ADR</t>
  </si>
  <si>
    <t>NIDEC CORP</t>
  </si>
  <si>
    <t>NOKIA CORP SPON ADR</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</si>
  <si>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</si>
  <si>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</si>
  <si>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</si>
  <si>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</si>
  <si>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</si>
  <si>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</si>
  <si>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</si>
  <si>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</si>
  <si>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</si>
  <si>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</si>
  <si>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</si>
  <si>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</si>
  <si>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</si>
  <si>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SHOPIFY INC   CLASS A</t>
  </si>
  <si>
    <t>SK TELECOM CO LTD SPON ADR</t>
  </si>
  <si>
    <t>B1Q3J3907</t>
  </si>
  <si>
    <t>SKF AB B SHARES</t>
  </si>
  <si>
    <t>SMITH + NEPHEW PLC  SPON ADR</t>
  </si>
  <si>
    <t>B1WY23900</t>
  </si>
  <si>
    <t>SMITHS GROUP PLC</t>
  </si>
  <si>
    <t>SONY GROUP CORP   SP ADR</t>
  </si>
  <si>
    <t>STMICROELECTRONICS NV NY SHS</t>
  </si>
  <si>
    <t>B1JB4K905</t>
  </si>
  <si>
    <t>SYMRISE AG</t>
  </si>
  <si>
    <t>TAIWAN SEMICONDUCTOR SP ADR</t>
  </si>
  <si>
    <t>TDK CORP</t>
  </si>
  <si>
    <t>TELEPERFORMANCE</t>
  </si>
  <si>
    <t>TENCENT HOLDINGS LTD UNS ADR</t>
  </si>
  <si>
    <t>UBS GROUP AG REG</t>
  </si>
  <si>
    <t>VEOLIA ENVIRONNEMENT</t>
  </si>
  <si>
    <t>YASKAWA ELECTRIC CORP</t>
  </si>
  <si>
    <t>YUM CHINA HOLDINGS INC</t>
  </si>
  <si>
    <t>USD</t>
  </si>
  <si>
    <t>48137C108</t>
  </si>
  <si>
    <t>JULIUS BAER GROUP LTD UN ADR</t>
  </si>
  <si>
    <t>BJ2KSG907</t>
  </si>
  <si>
    <t>AKZO NOBEL N.V.</t>
  </si>
  <si>
    <t>JPY</t>
  </si>
  <si>
    <t>DEUTSCHE BANK AG REGISTERED</t>
  </si>
  <si>
    <t>SEK</t>
  </si>
  <si>
    <t>B4R2R5908</t>
  </si>
  <si>
    <t>JULIUS BAER GROUP LTD</t>
  </si>
  <si>
    <t>MERCK KGAA SPONSORED ADR</t>
  </si>
  <si>
    <t>035128206</t>
  </si>
  <si>
    <t>ANGLOGOLD ASHANTI SPON ADR</t>
  </si>
  <si>
    <t>CREDIT SUISSE GROUP AG REG</t>
  </si>
  <si>
    <t>92334N103</t>
  </si>
  <si>
    <t>VEOLIA ENVIRONNEMENT ADR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</si>
</sst>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1">
    <font>
      <sz val="10"/>
      <name val="Arial"/>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
      <sz val="18"/>
      <color theme="3"/>
      <name val="Cambria"/>
      <family val="2"/>
      <scheme val="major"/>
    </font>
    <font>
      <sz val="11"/>
      <color rgb="FF9C5700"/>
      <name val="Calibri"/>
      <family val="2"/>
      <scheme val="minor"/>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41">
    <xf numFmtId="0" fontId="0" fillId="0" borderId="0"/>
    <xf numFmtId="43" fontId="14" fillId="0" borderId="0" applyFont="0" applyFill="0" applyBorder="0" applyAlignment="0" applyProtection="0"/>
    <xf numFmtId="44" fontId="14" fillId="0" borderId="0" applyFont="0" applyFill="0" applyBorder="0" applyAlignment="0" applyProtection="0"/>
    <xf numFmtId="0" fontId="19" fillId="0" borderId="0" applyNumberFormat="0" applyFill="0" applyBorder="0" applyAlignment="0" applyProtection="0">
      <alignment vertical="top"/>
      <protection locked="0"/>
    </xf>
    <xf numFmtId="0" fontId="16" fillId="0" borderId="0"/>
    <xf numFmtId="9" fontId="14" fillId="0" borderId="0" applyFont="0" applyFill="0" applyBorder="0" applyAlignment="0" applyProtection="0"/>
    <xf numFmtId="0" fontId="40" fillId="0" borderId="0" applyNumberFormat="0" applyFill="0" applyBorder="0" applyAlignment="0" applyProtection="0"/>
    <xf numFmtId="0" fontId="41" fillId="0" borderId="15" applyNumberFormat="0" applyFill="0" applyAlignment="0" applyProtection="0"/>
    <xf numFmtId="0" fontId="42" fillId="0" borderId="16" applyNumberFormat="0" applyFill="0" applyAlignment="0" applyProtection="0"/>
    <xf numFmtId="0" fontId="43" fillId="0" borderId="17" applyNumberFormat="0" applyFill="0" applyAlignment="0" applyProtection="0"/>
    <xf numFmtId="0" fontId="43" fillId="0" borderId="0" applyNumberFormat="0" applyFill="0" applyBorder="0" applyAlignment="0" applyProtection="0"/>
    <xf numFmtId="0" fontId="44" fillId="9" borderId="0" applyNumberFormat="0" applyBorder="0" applyAlignment="0" applyProtection="0"/>
    <xf numFmtId="0" fontId="45" fillId="10" borderId="0" applyNumberFormat="0" applyBorder="0" applyAlignment="0" applyProtection="0"/>
    <xf numFmtId="0" fontId="46" fillId="11" borderId="0" applyNumberFormat="0" applyBorder="0" applyAlignment="0" applyProtection="0"/>
    <xf numFmtId="0" fontId="47" fillId="12" borderId="18" applyNumberFormat="0" applyAlignment="0" applyProtection="0"/>
    <xf numFmtId="0" fontId="48" fillId="13" borderId="19" applyNumberFormat="0" applyAlignment="0" applyProtection="0"/>
    <xf numFmtId="0" fontId="49" fillId="13" borderId="18" applyNumberFormat="0" applyAlignment="0" applyProtection="0"/>
    <xf numFmtId="0" fontId="50" fillId="0" borderId="20" applyNumberFormat="0" applyFill="0" applyAlignment="0" applyProtection="0"/>
    <xf numFmtId="0" fontId="51" fillId="14" borderId="21" applyNumberFormat="0" applyAlignment="0" applyProtection="0"/>
    <xf numFmtId="0" fontId="52" fillId="0" borderId="0" applyNumberFormat="0" applyFill="0" applyBorder="0" applyAlignment="0" applyProtection="0"/>
    <xf numFmtId="0" fontId="53" fillId="0" borderId="0" applyNumberFormat="0" applyFill="0" applyBorder="0" applyAlignment="0" applyProtection="0"/>
    <xf numFmtId="0" fontId="54" fillId="0" borderId="23" applyNumberFormat="0" applyFill="0" applyAlignment="0" applyProtection="0"/>
    <xf numFmtId="0" fontId="55" fillId="16" borderId="0" applyNumberFormat="0" applyBorder="0" applyAlignment="0" applyProtection="0"/>
    <xf numFmtId="0" fontId="13" fillId="17" borderId="0" applyNumberFormat="0" applyBorder="0" applyAlignment="0" applyProtection="0"/>
    <xf numFmtId="0" fontId="13" fillId="18" borderId="0" applyNumberFormat="0" applyBorder="0" applyAlignment="0" applyProtection="0"/>
    <xf numFmtId="0" fontId="55" fillId="19" borderId="0" applyNumberFormat="0" applyBorder="0" applyAlignment="0" applyProtection="0"/>
    <xf numFmtId="0" fontId="55" fillId="20"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55" fillId="23" borderId="0" applyNumberFormat="0" applyBorder="0" applyAlignment="0" applyProtection="0"/>
    <xf numFmtId="0" fontId="55" fillId="24"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55" fillId="27" borderId="0" applyNumberFormat="0" applyBorder="0" applyAlignment="0" applyProtection="0"/>
    <xf numFmtId="0" fontId="55"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55" fillId="31" borderId="0" applyNumberFormat="0" applyBorder="0" applyAlignment="0" applyProtection="0"/>
    <xf numFmtId="0" fontId="55" fillId="32"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55" fillId="35" borderId="0" applyNumberFormat="0" applyBorder="0" applyAlignment="0" applyProtection="0"/>
    <xf numFmtId="0" fontId="55" fillId="36"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5" fillId="39" borderId="0" applyNumberFormat="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0" borderId="0"/>
    <xf numFmtId="43" fontId="13" fillId="0" borderId="0" applyFont="0" applyFill="0" applyBorder="0" applyAlignment="0" applyProtection="0"/>
    <xf numFmtId="43" fontId="13" fillId="0" borderId="0" applyFont="0" applyFill="0" applyBorder="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43" fontId="13" fillId="0" borderId="0" applyFont="0" applyFill="0" applyBorder="0" applyAlignment="0" applyProtection="0"/>
    <xf numFmtId="0" fontId="13" fillId="15" borderId="22" applyNumberFormat="0" applyFont="0" applyAlignment="0" applyProtection="0"/>
    <xf numFmtId="0" fontId="13" fillId="15" borderId="22" applyNumberFormat="0" applyFont="0" applyAlignment="0" applyProtection="0"/>
    <xf numFmtId="0" fontId="13" fillId="0" borderId="0"/>
    <xf numFmtId="0" fontId="13" fillId="15" borderId="22" applyNumberFormat="0" applyFont="0" applyAlignment="0" applyProtection="0"/>
    <xf numFmtId="0" fontId="13" fillId="15" borderId="22" applyNumberFormat="0" applyFont="0" applyAlignment="0" applyProtection="0"/>
    <xf numFmtId="0" fontId="12" fillId="0" borderId="0"/>
    <xf numFmtId="43" fontId="12" fillId="0" borderId="0" applyFont="0" applyFill="0" applyBorder="0" applyAlignment="0" applyProtection="0"/>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56" fillId="0" borderId="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43" fontId="56" fillId="0" borderId="0" applyFont="0" applyFill="0" applyBorder="0" applyAlignment="0" applyProtection="0">
      <alignment vertical="top"/>
    </xf>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43" fontId="11" fillId="0" borderId="0" applyFont="0" applyFill="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0" borderId="0"/>
    <xf numFmtId="0" fontId="37" fillId="0" borderId="0">
      <alignment vertical="top"/>
    </xf>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37" fillId="0" borderId="0">
      <alignment vertical="top"/>
    </xf>
    <xf numFmtId="0" fontId="11" fillId="37" borderId="0" applyNumberFormat="0" applyBorder="0" applyAlignment="0" applyProtection="0"/>
    <xf numFmtId="0" fontId="11" fillId="38" borderId="0" applyNumberFormat="0" applyBorder="0" applyAlignment="0" applyProtection="0"/>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0" fontId="37"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11" fillId="15" borderId="22" applyNumberFormat="0" applyFont="0" applyAlignment="0" applyProtection="0"/>
    <xf numFmtId="0" fontId="11" fillId="15" borderId="22" applyNumberFormat="0" applyFont="0" applyAlignment="0" applyProtection="0"/>
    <xf numFmtId="0" fontId="11" fillId="15" borderId="22" applyNumberFormat="0" applyFont="0" applyAlignment="0" applyProtection="0"/>
    <xf numFmtId="0" fontId="11" fillId="0" borderId="0"/>
    <xf numFmtId="0" fontId="11" fillId="0" borderId="0"/>
    <xf numFmtId="0" fontId="11" fillId="0" borderId="0"/>
    <xf numFmtId="0" fontId="11" fillId="0" borderId="0"/>
    <xf numFmtId="0" fontId="11" fillId="15" borderId="22" applyNumberFormat="0" applyFont="0" applyAlignment="0" applyProtection="0"/>
    <xf numFmtId="0" fontId="11" fillId="18"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15" borderId="22" applyNumberFormat="0" applyFont="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0" borderId="0"/>
    <xf numFmtId="0" fontId="11" fillId="29" borderId="0" applyNumberFormat="0" applyBorder="0" applyAlignment="0" applyProtection="0"/>
    <xf numFmtId="0" fontId="11" fillId="30" borderId="0" applyNumberFormat="0" applyBorder="0" applyAlignment="0" applyProtection="0"/>
    <xf numFmtId="0" fontId="11" fillId="2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1" borderId="0" applyNumberFormat="0" applyBorder="0" applyAlignment="0" applyProtection="0"/>
    <xf numFmtId="0" fontId="11" fillId="26" borderId="0" applyNumberFormat="0" applyBorder="0" applyAlignment="0" applyProtection="0"/>
    <xf numFmtId="0" fontId="11" fillId="21"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15" borderId="22" applyNumberFormat="0" applyFont="0" applyAlignment="0" applyProtection="0"/>
    <xf numFmtId="0" fontId="11" fillId="33" borderId="0" applyNumberFormat="0" applyBorder="0" applyAlignment="0" applyProtection="0"/>
    <xf numFmtId="0" fontId="11" fillId="34" borderId="0" applyNumberFormat="0" applyBorder="0" applyAlignment="0" applyProtection="0"/>
    <xf numFmtId="0" fontId="11" fillId="25" borderId="0" applyNumberFormat="0" applyBorder="0" applyAlignment="0" applyProtection="0"/>
    <xf numFmtId="0" fontId="11" fillId="0" borderId="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8"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5" borderId="22" applyNumberFormat="0" applyFont="0" applyAlignment="0" applyProtection="0"/>
    <xf numFmtId="0" fontId="11" fillId="26"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18"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17" borderId="0" applyNumberFormat="0" applyBorder="0" applyAlignment="0" applyProtection="0"/>
    <xf numFmtId="0" fontId="11" fillId="15" borderId="22" applyNumberFormat="0" applyFont="0" applyAlignment="0" applyProtection="0"/>
    <xf numFmtId="0" fontId="11" fillId="37" borderId="0" applyNumberFormat="0" applyBorder="0" applyAlignment="0" applyProtection="0"/>
    <xf numFmtId="0" fontId="11" fillId="38" borderId="0" applyNumberFormat="0" applyBorder="0" applyAlignment="0" applyProtection="0"/>
    <xf numFmtId="0" fontId="11" fillId="25" borderId="0" applyNumberFormat="0" applyBorder="0" applyAlignment="0" applyProtection="0"/>
    <xf numFmtId="0" fontId="11" fillId="22" borderId="0" applyNumberFormat="0" applyBorder="0" applyAlignment="0" applyProtection="0"/>
    <xf numFmtId="0" fontId="11" fillId="17"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17" borderId="0" applyNumberFormat="0" applyBorder="0" applyAlignment="0" applyProtection="0"/>
    <xf numFmtId="0" fontId="11" fillId="25"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1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22"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21"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0" fillId="0" borderId="0"/>
    <xf numFmtId="43" fontId="10" fillId="0" borderId="0" applyFont="0" applyFill="0" applyBorder="0" applyAlignment="0" applyProtection="0"/>
    <xf numFmtId="0" fontId="10" fillId="15" borderId="22"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57" fillId="0" borderId="0"/>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0" fontId="62" fillId="0" borderId="0">
      <alignment vertical="top"/>
    </xf>
    <xf numFmtId="43" fontId="37" fillId="0" borderId="0" applyFont="0" applyFill="0" applyBorder="0" applyAlignment="0" applyProtection="0">
      <alignment vertical="top"/>
    </xf>
    <xf numFmtId="43" fontId="37" fillId="0" borderId="0" applyFont="0" applyFill="0" applyBorder="0" applyAlignment="0" applyProtection="0">
      <alignment vertical="top"/>
    </xf>
    <xf numFmtId="0" fontId="37" fillId="0" borderId="0">
      <alignment vertical="top"/>
    </xf>
    <xf numFmtId="0" fontId="9" fillId="0" borderId="0"/>
    <xf numFmtId="0" fontId="9" fillId="0" borderId="0"/>
    <xf numFmtId="0" fontId="9" fillId="15" borderId="22" applyNumberFormat="0" applyFont="0" applyAlignment="0" applyProtection="0"/>
    <xf numFmtId="0" fontId="9" fillId="0" borderId="0"/>
    <xf numFmtId="0" fontId="9" fillId="15" borderId="22" applyNumberFormat="0" applyFont="0" applyAlignment="0" applyProtection="0"/>
    <xf numFmtId="0" fontId="9" fillId="15" borderId="22" applyNumberFormat="0" applyFont="0" applyAlignment="0" applyProtection="0"/>
    <xf numFmtId="0" fontId="9" fillId="15" borderId="22" applyNumberFormat="0" applyFont="0" applyAlignment="0" applyProtection="0"/>
    <xf numFmtId="0" fontId="9" fillId="0" borderId="0"/>
    <xf numFmtId="0" fontId="9" fillId="0" borderId="0"/>
    <xf numFmtId="0" fontId="9" fillId="18"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7" borderId="0" applyNumberFormat="0" applyBorder="0" applyAlignment="0" applyProtection="0"/>
    <xf numFmtId="0" fontId="9" fillId="17"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2"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1"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8" borderId="0" applyNumberFormat="0" applyBorder="0" applyAlignment="0" applyProtection="0"/>
    <xf numFmtId="0" fontId="9" fillId="15" borderId="22" applyNumberFormat="0" applyFont="0" applyAlignment="0" applyProtection="0"/>
    <xf numFmtId="0" fontId="9" fillId="37" borderId="0" applyNumberFormat="0" applyBorder="0" applyAlignment="0" applyProtection="0"/>
    <xf numFmtId="0" fontId="9" fillId="38" borderId="0" applyNumberFormat="0" applyBorder="0" applyAlignment="0" applyProtection="0"/>
    <xf numFmtId="0" fontId="9" fillId="25"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15" borderId="22" applyNumberFormat="0" applyFont="0" applyAlignment="0" applyProtection="0"/>
    <xf numFmtId="0" fontId="9" fillId="21"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18" borderId="0" applyNumberFormat="0" applyBorder="0" applyAlignment="0" applyProtection="0"/>
    <xf numFmtId="0" fontId="9" fillId="26" borderId="0" applyNumberFormat="0" applyBorder="0" applyAlignment="0" applyProtection="0"/>
    <xf numFmtId="0" fontId="9" fillId="18"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5" borderId="0" applyNumberFormat="0" applyBorder="0" applyAlignment="0" applyProtection="0"/>
    <xf numFmtId="0" fontId="9" fillId="0" borderId="0"/>
    <xf numFmtId="0" fontId="9" fillId="29" borderId="0" applyNumberFormat="0" applyBorder="0" applyAlignment="0" applyProtection="0"/>
    <xf numFmtId="0" fontId="9" fillId="30" borderId="0" applyNumberFormat="0" applyBorder="0" applyAlignment="0" applyProtection="0"/>
    <xf numFmtId="0" fontId="9" fillId="18"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17"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2" borderId="0" applyNumberFormat="0" applyBorder="0" applyAlignment="0" applyProtection="0"/>
    <xf numFmtId="0" fontId="9" fillId="17"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22"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21"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72"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79" fillId="0" borderId="0" applyNumberFormat="0" applyFill="0" applyBorder="0" applyAlignment="0" applyProtection="0"/>
    <xf numFmtId="0" fontId="80" fillId="11" borderId="0" applyNumberFormat="0" applyBorder="0" applyAlignment="0" applyProtection="0"/>
    <xf numFmtId="0" fontId="1" fillId="15" borderId="22" applyNumberFormat="0" applyFont="0" applyAlignment="0" applyProtection="0"/>
    <xf numFmtId="0" fontId="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1" fillId="35"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1" fillId="39" borderId="0" applyNumberFormat="0" applyBorder="0" applyAlignment="0" applyProtection="0"/>
  </cellStyleXfs>
  <cellXfs count="317">
    <xf numFmtId="0" fontId="0" fillId="0" borderId="0" xfId="0"/>
    <xf numFmtId="14" fontId="0" fillId="0" borderId="0" xfId="0" applyNumberFormat="1"/>
    <xf numFmtId="0" fontId="15" fillId="0" borderId="0" xfId="0" applyFont="1"/>
    <xf numFmtId="0" fontId="15" fillId="0" borderId="0" xfId="0" applyFont="1" applyAlignment="1">
      <alignment horizontal="center" wrapText="1"/>
    </xf>
    <xf numFmtId="0" fontId="15" fillId="0" borderId="0" xfId="0" applyFont="1" applyAlignment="1">
      <alignment horizontal="right"/>
    </xf>
    <xf numFmtId="44" fontId="15" fillId="0" borderId="1" xfId="0" applyNumberFormat="1" applyFont="1" applyBorder="1"/>
    <xf numFmtId="0" fontId="17" fillId="0" borderId="0" xfId="0" applyFont="1" applyAlignment="1">
      <alignment horizontal="center"/>
    </xf>
    <xf numFmtId="0" fontId="15" fillId="0" borderId="5" xfId="0" applyFont="1" applyBorder="1" applyAlignment="1">
      <alignment horizontal="center" wrapText="1"/>
    </xf>
    <xf numFmtId="43" fontId="15" fillId="0" borderId="1" xfId="1" applyFont="1" applyFill="1" applyBorder="1"/>
    <xf numFmtId="43" fontId="15" fillId="0" borderId="0" xfId="1" applyFont="1" applyFill="1" applyBorder="1"/>
    <xf numFmtId="0" fontId="22" fillId="0" borderId="0" xfId="4" applyFont="1"/>
    <xf numFmtId="0" fontId="23" fillId="0" borderId="0" xfId="4" applyFont="1"/>
    <xf numFmtId="0" fontId="24" fillId="0" borderId="0" xfId="4" applyFont="1"/>
    <xf numFmtId="0" fontId="25" fillId="0" borderId="0" xfId="4" applyFont="1"/>
    <xf numFmtId="0" fontId="22" fillId="0" borderId="0" xfId="4" applyFont="1" applyAlignment="1">
      <alignment horizontal="left" indent="2"/>
    </xf>
    <xf numFmtId="0" fontId="16" fillId="0" borderId="0" xfId="4"/>
    <xf numFmtId="0" fontId="26" fillId="0" borderId="0" xfId="4" applyFont="1"/>
    <xf numFmtId="0" fontId="28" fillId="0" borderId="0" xfId="4" applyFont="1"/>
    <xf numFmtId="0" fontId="29" fillId="0" borderId="0" xfId="4" applyFont="1"/>
    <xf numFmtId="0" fontId="30" fillId="0" borderId="0" xfId="4" applyFont="1"/>
    <xf numFmtId="0" fontId="23" fillId="0" borderId="0" xfId="4" applyFont="1" applyAlignment="1">
      <alignment horizontal="left"/>
    </xf>
    <xf numFmtId="0" fontId="19" fillId="0" borderId="0" xfId="3" applyAlignment="1" applyProtection="1"/>
    <xf numFmtId="0" fontId="31" fillId="0" borderId="0" xfId="0" applyFont="1"/>
    <xf numFmtId="0" fontId="31" fillId="0" borderId="0" xfId="0" applyFont="1" applyAlignment="1">
      <alignment horizontal="right"/>
    </xf>
    <xf numFmtId="164" fontId="31" fillId="0" borderId="0" xfId="0" applyNumberFormat="1" applyFont="1"/>
    <xf numFmtId="0" fontId="18" fillId="0" borderId="0" xfId="0" applyFont="1" applyAlignment="1">
      <alignment horizontal="center"/>
    </xf>
    <xf numFmtId="0" fontId="18" fillId="0" borderId="2" xfId="0" applyFont="1" applyBorder="1" applyAlignment="1">
      <alignment horizontal="center"/>
    </xf>
    <xf numFmtId="0" fontId="18" fillId="0" borderId="0" xfId="0" applyFont="1" applyAlignment="1">
      <alignment horizontal="left"/>
    </xf>
    <xf numFmtId="0" fontId="31" fillId="0" borderId="2" xfId="0" applyFont="1" applyBorder="1" applyAlignment="1">
      <alignment horizontal="left"/>
    </xf>
    <xf numFmtId="4" fontId="31" fillId="0" borderId="2" xfId="1" applyNumberFormat="1" applyFont="1" applyFill="1" applyBorder="1" applyProtection="1"/>
    <xf numFmtId="0" fontId="31" fillId="3" borderId="2" xfId="0" applyFont="1" applyFill="1" applyBorder="1" applyProtection="1">
      <protection locked="0"/>
    </xf>
    <xf numFmtId="0" fontId="18" fillId="3" borderId="2" xfId="0" applyFont="1" applyFill="1" applyBorder="1" applyAlignment="1" applyProtection="1">
      <alignment wrapText="1"/>
      <protection locked="0"/>
    </xf>
    <xf numFmtId="4" fontId="31" fillId="0" borderId="0" xfId="1" applyNumberFormat="1" applyFont="1" applyFill="1" applyBorder="1" applyProtection="1"/>
    <xf numFmtId="4" fontId="31" fillId="0" borderId="0" xfId="1" applyNumberFormat="1" applyFont="1" applyBorder="1" applyProtection="1"/>
    <xf numFmtId="0" fontId="18" fillId="0" borderId="0" xfId="0" applyFont="1" applyAlignment="1">
      <alignment wrapText="1"/>
    </xf>
    <xf numFmtId="0" fontId="18" fillId="0" borderId="0" xfId="0" applyFont="1"/>
    <xf numFmtId="4" fontId="31" fillId="0" borderId="0" xfId="0" applyNumberFormat="1" applyFont="1"/>
    <xf numFmtId="0" fontId="31" fillId="0" borderId="2" xfId="0" applyFont="1" applyBorder="1"/>
    <xf numFmtId="0" fontId="31" fillId="3" borderId="2" xfId="0" applyFont="1" applyFill="1" applyBorder="1" applyAlignment="1" applyProtection="1">
      <alignment wrapText="1"/>
      <protection locked="0"/>
    </xf>
    <xf numFmtId="0" fontId="31" fillId="0" borderId="0" xfId="0" applyFont="1" applyProtection="1">
      <protection locked="0"/>
    </xf>
    <xf numFmtId="0" fontId="31" fillId="0" borderId="0" xfId="0" applyFont="1" applyAlignment="1">
      <alignment horizontal="left"/>
    </xf>
    <xf numFmtId="9" fontId="31" fillId="0" borderId="0" xfId="5" applyFont="1" applyFill="1" applyBorder="1" applyAlignment="1" applyProtection="1">
      <alignment horizontal="centerContinuous"/>
      <protection locked="0"/>
    </xf>
    <xf numFmtId="0" fontId="31" fillId="0" borderId="0" xfId="0" quotePrefix="1" applyFont="1" applyAlignment="1">
      <alignment horizontal="left"/>
    </xf>
    <xf numFmtId="0" fontId="14" fillId="0" borderId="0" xfId="0" applyFont="1"/>
    <xf numFmtId="49" fontId="14" fillId="0" borderId="0" xfId="0" applyNumberFormat="1" applyFont="1"/>
    <xf numFmtId="0" fontId="14" fillId="0" borderId="0" xfId="0" applyFont="1" applyAlignment="1">
      <alignment horizontal="left"/>
    </xf>
    <xf numFmtId="44" fontId="14" fillId="0" borderId="0" xfId="2" applyFont="1" applyBorder="1"/>
    <xf numFmtId="44" fontId="14" fillId="0" borderId="0" xfId="0" applyNumberFormat="1" applyFont="1"/>
    <xf numFmtId="0" fontId="33" fillId="0" borderId="0" xfId="0" applyFont="1"/>
    <xf numFmtId="0" fontId="35" fillId="0" borderId="0" xfId="0" applyFont="1"/>
    <xf numFmtId="44" fontId="35" fillId="0" borderId="2" xfId="0" applyNumberFormat="1" applyFont="1" applyBorder="1"/>
    <xf numFmtId="0" fontId="15" fillId="2" borderId="0" xfId="0" applyFont="1" applyFill="1" applyAlignment="1">
      <alignment horizontal="center" wrapText="1"/>
    </xf>
    <xf numFmtId="49" fontId="14" fillId="0" borderId="0" xfId="1" applyNumberFormat="1" applyFont="1"/>
    <xf numFmtId="0" fontId="14" fillId="0" borderId="3" xfId="0" applyFont="1" applyBorder="1"/>
    <xf numFmtId="39" fontId="15" fillId="0" borderId="5" xfId="0" applyNumberFormat="1" applyFont="1" applyBorder="1"/>
    <xf numFmtId="0" fontId="36" fillId="2" borderId="5" xfId="0" applyFont="1" applyFill="1" applyBorder="1"/>
    <xf numFmtId="0" fontId="34" fillId="0" borderId="0" xfId="0" applyFont="1" applyAlignment="1">
      <alignment vertical="top"/>
    </xf>
    <xf numFmtId="0" fontId="36" fillId="0" borderId="0" xfId="0" applyFont="1"/>
    <xf numFmtId="44" fontId="35" fillId="0" borderId="0" xfId="0" applyNumberFormat="1" applyFont="1"/>
    <xf numFmtId="0" fontId="36" fillId="0" borderId="0" xfId="0" applyFont="1" applyAlignment="1">
      <alignment wrapText="1"/>
    </xf>
    <xf numFmtId="49" fontId="35" fillId="0" borderId="0" xfId="1" applyNumberFormat="1" applyFont="1"/>
    <xf numFmtId="0" fontId="35" fillId="0" borderId="0" xfId="0" applyFont="1" applyAlignment="1">
      <alignment horizontal="left"/>
    </xf>
    <xf numFmtId="43" fontId="34" fillId="0" borderId="0" xfId="1" applyFont="1" applyAlignment="1">
      <alignment vertical="top"/>
    </xf>
    <xf numFmtId="0" fontId="36" fillId="0" borderId="0" xfId="0" applyFont="1" applyAlignment="1">
      <alignment horizontal="center" wrapText="1"/>
    </xf>
    <xf numFmtId="43" fontId="36" fillId="0" borderId="0" xfId="1" applyFont="1" applyAlignment="1">
      <alignment horizontal="center" wrapText="1"/>
    </xf>
    <xf numFmtId="43" fontId="35" fillId="0" borderId="0" xfId="1" applyFont="1" applyFill="1" applyBorder="1"/>
    <xf numFmtId="49" fontId="36" fillId="0" borderId="0" xfId="0" applyNumberFormat="1" applyFont="1" applyAlignment="1">
      <alignment vertical="center"/>
    </xf>
    <xf numFmtId="43" fontId="35" fillId="0" borderId="0" xfId="1" applyFont="1"/>
    <xf numFmtId="43" fontId="35" fillId="0" borderId="3" xfId="1" applyFont="1" applyBorder="1"/>
    <xf numFmtId="0" fontId="36" fillId="0" borderId="0" xfId="0" applyFont="1" applyAlignment="1">
      <alignment horizontal="right"/>
    </xf>
    <xf numFmtId="43" fontId="36" fillId="0" borderId="1" xfId="1" applyFont="1" applyBorder="1"/>
    <xf numFmtId="8" fontId="36" fillId="0" borderId="0" xfId="0" applyNumberFormat="1" applyFont="1" applyAlignment="1">
      <alignment horizontal="center" wrapText="1"/>
    </xf>
    <xf numFmtId="43" fontId="14" fillId="0" borderId="0" xfId="1" applyFont="1"/>
    <xf numFmtId="44" fontId="14" fillId="0" borderId="1" xfId="0" applyNumberFormat="1" applyFont="1" applyBorder="1"/>
    <xf numFmtId="0" fontId="14" fillId="0" borderId="10" xfId="0" applyFont="1" applyBorder="1" applyAlignment="1">
      <alignment wrapText="1"/>
    </xf>
    <xf numFmtId="0" fontId="38" fillId="0" borderId="0" xfId="0" applyFont="1"/>
    <xf numFmtId="0" fontId="14" fillId="3" borderId="7" xfId="0" applyFont="1" applyFill="1" applyBorder="1" applyAlignment="1">
      <alignment horizontal="center"/>
    </xf>
    <xf numFmtId="0" fontId="14" fillId="5" borderId="5" xfId="0" applyFont="1" applyFill="1" applyBorder="1" applyAlignment="1">
      <alignment horizontal="center"/>
    </xf>
    <xf numFmtId="0" fontId="14" fillId="4" borderId="8" xfId="0" applyFont="1" applyFill="1" applyBorder="1" applyAlignment="1">
      <alignment horizontal="center"/>
    </xf>
    <xf numFmtId="44" fontId="14" fillId="3" borderId="13" xfId="0" applyNumberFormat="1" applyFont="1" applyFill="1" applyBorder="1"/>
    <xf numFmtId="44" fontId="14" fillId="5" borderId="13" xfId="0" applyNumberFormat="1" applyFont="1" applyFill="1" applyBorder="1"/>
    <xf numFmtId="44" fontId="14" fillId="4" borderId="9" xfId="0" applyNumberFormat="1" applyFont="1" applyFill="1" applyBorder="1"/>
    <xf numFmtId="0" fontId="14" fillId="6" borderId="0" xfId="0" applyFont="1" applyFill="1"/>
    <xf numFmtId="0" fontId="14" fillId="0" borderId="14" xfId="0" applyFont="1" applyBorder="1" applyAlignment="1">
      <alignment horizontal="center" wrapText="1"/>
    </xf>
    <xf numFmtId="0" fontId="14" fillId="2" borderId="14" xfId="0" applyFont="1" applyFill="1" applyBorder="1" applyAlignment="1">
      <alignment horizontal="center" wrapText="1"/>
    </xf>
    <xf numFmtId="43" fontId="14" fillId="2" borderId="14" xfId="1" applyFont="1" applyFill="1" applyBorder="1" applyAlignment="1"/>
    <xf numFmtId="0" fontId="14" fillId="2" borderId="14" xfId="0" applyFont="1" applyFill="1" applyBorder="1" applyAlignment="1">
      <alignment horizontal="center"/>
    </xf>
    <xf numFmtId="43" fontId="14" fillId="6" borderId="2" xfId="1" applyFont="1" applyFill="1" applyBorder="1"/>
    <xf numFmtId="44" fontId="14" fillId="6" borderId="2" xfId="2" applyFont="1" applyFill="1" applyBorder="1"/>
    <xf numFmtId="0" fontId="14" fillId="0" borderId="2" xfId="0" applyFont="1" applyBorder="1"/>
    <xf numFmtId="43" fontId="14" fillId="0" borderId="2" xfId="1" applyFont="1" applyBorder="1"/>
    <xf numFmtId="44" fontId="14" fillId="0" borderId="2" xfId="2" applyFont="1" applyBorder="1"/>
    <xf numFmtId="14" fontId="14" fillId="0" borderId="2" xfId="0" applyNumberFormat="1" applyFont="1" applyBorder="1"/>
    <xf numFmtId="14" fontId="14" fillId="0" borderId="2" xfId="2" applyNumberFormat="1" applyFont="1" applyBorder="1"/>
    <xf numFmtId="166" fontId="14" fillId="0" borderId="2" xfId="2" applyNumberFormat="1" applyFont="1" applyBorder="1"/>
    <xf numFmtId="0" fontId="14" fillId="6" borderId="2" xfId="0" applyFont="1" applyFill="1" applyBorder="1"/>
    <xf numFmtId="0" fontId="34" fillId="0" borderId="0" xfId="0" applyFont="1" applyAlignment="1">
      <alignment horizontal="left" vertical="top"/>
    </xf>
    <xf numFmtId="0" fontId="59" fillId="0" borderId="0" xfId="0" applyFont="1"/>
    <xf numFmtId="0" fontId="60" fillId="0" borderId="0" xfId="0" applyFont="1"/>
    <xf numFmtId="0" fontId="15" fillId="2" borderId="2" xfId="0" applyFont="1" applyFill="1" applyBorder="1"/>
    <xf numFmtId="43" fontId="15" fillId="2" borderId="2" xfId="1" applyFont="1" applyFill="1" applyBorder="1" applyAlignment="1">
      <alignment horizontal="center" wrapText="1"/>
    </xf>
    <xf numFmtId="0" fontId="15" fillId="2" borderId="2" xfId="0" applyFont="1" applyFill="1" applyBorder="1" applyAlignment="1">
      <alignment horizontal="center" wrapText="1"/>
    </xf>
    <xf numFmtId="0" fontId="37" fillId="0" borderId="2" xfId="0" applyFont="1" applyBorder="1" applyAlignment="1">
      <alignment horizontal="right" vertical="top"/>
    </xf>
    <xf numFmtId="0" fontId="37" fillId="0" borderId="2" xfId="0" applyFont="1" applyBorder="1" applyAlignment="1">
      <alignment vertical="top"/>
    </xf>
    <xf numFmtId="39" fontId="37" fillId="0" borderId="2" xfId="0" applyNumberFormat="1" applyFont="1" applyBorder="1" applyAlignment="1">
      <alignment horizontal="right" vertical="top"/>
    </xf>
    <xf numFmtId="168" fontId="37" fillId="0" borderId="2" xfId="0" applyNumberFormat="1" applyFont="1" applyBorder="1" applyAlignment="1">
      <alignment horizontal="right" vertical="top"/>
    </xf>
    <xf numFmtId="43" fontId="14" fillId="7" borderId="2" xfId="1" applyFont="1" applyFill="1" applyBorder="1"/>
    <xf numFmtId="43" fontId="14" fillId="0" borderId="2" xfId="1" applyFont="1" applyBorder="1" applyAlignment="1"/>
    <xf numFmtId="43" fontId="37" fillId="0" borderId="2" xfId="1" applyFont="1" applyBorder="1" applyAlignment="1">
      <alignment horizontal="right" vertical="top"/>
    </xf>
    <xf numFmtId="0" fontId="14" fillId="7" borderId="2" xfId="0" applyFont="1" applyFill="1" applyBorder="1"/>
    <xf numFmtId="0" fontId="61" fillId="0" borderId="2" xfId="0" applyFont="1" applyBorder="1" applyAlignment="1">
      <alignment horizontal="center" vertical="top"/>
    </xf>
    <xf numFmtId="43" fontId="15" fillId="0" borderId="1" xfId="0" applyNumberFormat="1" applyFont="1" applyBorder="1"/>
    <xf numFmtId="39" fontId="37" fillId="0" borderId="2" xfId="0" applyNumberFormat="1" applyFont="1" applyBorder="1" applyAlignment="1">
      <alignment vertical="top"/>
    </xf>
    <xf numFmtId="168" fontId="37" fillId="0" borderId="2" xfId="0" applyNumberFormat="1" applyFont="1" applyBorder="1" applyAlignment="1">
      <alignment horizontal="center" vertical="top"/>
    </xf>
    <xf numFmtId="0" fontId="15" fillId="0" borderId="1" xfId="0" applyFont="1" applyBorder="1" applyAlignment="1">
      <alignment horizontal="right"/>
    </xf>
    <xf numFmtId="43" fontId="15" fillId="0" borderId="1" xfId="1" applyFont="1" applyBorder="1"/>
    <xf numFmtId="0" fontId="14" fillId="0" borderId="1" xfId="0" applyFont="1" applyBorder="1"/>
    <xf numFmtId="167" fontId="15" fillId="0" borderId="1" xfId="0" applyNumberFormat="1" applyFont="1" applyBorder="1"/>
    <xf numFmtId="0" fontId="15" fillId="2" borderId="11" xfId="0" applyFont="1" applyFill="1" applyBorder="1" applyAlignment="1">
      <alignment horizontal="center" wrapText="1"/>
    </xf>
    <xf numFmtId="44" fontId="14" fillId="0" borderId="2" xfId="2" applyFont="1" applyFill="1" applyBorder="1"/>
    <xf numFmtId="43" fontId="14" fillId="0" borderId="1" xfId="1" applyFont="1" applyBorder="1"/>
    <xf numFmtId="7" fontId="15" fillId="0" borderId="1" xfId="0" applyNumberFormat="1" applyFont="1" applyBorder="1"/>
    <xf numFmtId="49" fontId="15" fillId="0" borderId="0" xfId="0" applyNumberFormat="1" applyFont="1"/>
    <xf numFmtId="43" fontId="14" fillId="0" borderId="0" xfId="1" applyFont="1" applyFill="1"/>
    <xf numFmtId="49" fontId="20" fillId="0" borderId="7" xfId="0" quotePrefix="1" applyNumberFormat="1" applyFont="1" applyBorder="1"/>
    <xf numFmtId="49" fontId="63" fillId="0" borderId="12" xfId="0" applyNumberFormat="1" applyFont="1" applyBorder="1"/>
    <xf numFmtId="43" fontId="39" fillId="0" borderId="2" xfId="1" applyFont="1" applyBorder="1"/>
    <xf numFmtId="14" fontId="39" fillId="0" borderId="2" xfId="383" applyNumberFormat="1" applyFont="1" applyBorder="1"/>
    <xf numFmtId="0" fontId="39" fillId="0" borderId="2" xfId="334" applyFont="1" applyBorder="1"/>
    <xf numFmtId="0" fontId="39" fillId="0" borderId="2" xfId="330" applyFont="1" applyBorder="1"/>
    <xf numFmtId="0" fontId="64" fillId="0" borderId="0" xfId="0" applyFont="1" applyAlignment="1">
      <alignment vertical="top" wrapText="1"/>
    </xf>
    <xf numFmtId="43" fontId="35" fillId="0" borderId="2" xfId="1" applyFont="1" applyFill="1" applyBorder="1"/>
    <xf numFmtId="0" fontId="36" fillId="0" borderId="2" xfId="0" applyFont="1" applyBorder="1"/>
    <xf numFmtId="0" fontId="36" fillId="0" borderId="2" xfId="0" applyFont="1" applyBorder="1" applyAlignment="1">
      <alignment horizontal="center" wrapText="1"/>
    </xf>
    <xf numFmtId="0" fontId="36" fillId="0" borderId="2" xfId="0" applyFont="1" applyBorder="1" applyAlignment="1">
      <alignment horizontal="center"/>
    </xf>
    <xf numFmtId="43" fontId="35" fillId="0" borderId="0" xfId="1" applyFont="1" applyFill="1"/>
    <xf numFmtId="43" fontId="35" fillId="0" borderId="2" xfId="1" applyFont="1" applyFill="1" applyBorder="1" applyAlignment="1">
      <alignment horizontal="center" wrapText="1"/>
    </xf>
    <xf numFmtId="43" fontId="35" fillId="0" borderId="2" xfId="1" applyFont="1" applyFill="1" applyBorder="1" applyAlignment="1">
      <alignment horizontal="center"/>
    </xf>
    <xf numFmtId="167" fontId="35" fillId="0" borderId="0" xfId="0" applyNumberFormat="1" applyFont="1"/>
    <xf numFmtId="0" fontId="67" fillId="0" borderId="0" xfId="0" applyFont="1"/>
    <xf numFmtId="0" fontId="36" fillId="40" borderId="2" xfId="0" applyFont="1" applyFill="1" applyBorder="1" applyAlignment="1">
      <alignment horizontal="center" wrapText="1"/>
    </xf>
    <xf numFmtId="43" fontId="35" fillId="40" borderId="2" xfId="1" applyFont="1" applyFill="1" applyBorder="1" applyAlignment="1">
      <alignment horizontal="center" wrapText="1"/>
    </xf>
    <xf numFmtId="44" fontId="36" fillId="40" borderId="2" xfId="0" applyNumberFormat="1" applyFont="1" applyFill="1" applyBorder="1"/>
    <xf numFmtId="44" fontId="36" fillId="0" borderId="2" xfId="0" applyNumberFormat="1" applyFont="1" applyBorder="1"/>
    <xf numFmtId="0" fontId="0" fillId="6" borderId="0" xfId="0" applyFill="1"/>
    <xf numFmtId="0" fontId="15" fillId="6" borderId="0" xfId="0" applyFont="1" applyFill="1"/>
    <xf numFmtId="0" fontId="37" fillId="41" borderId="0" xfId="0" applyFont="1" applyFill="1" applyAlignment="1">
      <alignment vertical="top"/>
    </xf>
    <xf numFmtId="0" fontId="68" fillId="41" borderId="0" xfId="0" applyFont="1" applyFill="1" applyAlignment="1">
      <alignment vertical="top"/>
    </xf>
    <xf numFmtId="43" fontId="15" fillId="43" borderId="0" xfId="1" applyFont="1" applyFill="1" applyAlignment="1">
      <alignment horizontal="center" wrapText="1"/>
    </xf>
    <xf numFmtId="43" fontId="15" fillId="43" borderId="1" xfId="1" applyFont="1" applyFill="1" applyBorder="1"/>
    <xf numFmtId="43" fontId="15" fillId="44" borderId="0" xfId="1" applyFont="1" applyFill="1" applyAlignment="1">
      <alignment horizontal="center" wrapText="1"/>
    </xf>
    <xf numFmtId="43" fontId="15" fillId="44" borderId="1" xfId="1" applyFont="1" applyFill="1" applyBorder="1"/>
    <xf numFmtId="0" fontId="19" fillId="6" borderId="0" xfId="3" applyFill="1" applyAlignment="1" applyProtection="1"/>
    <xf numFmtId="0" fontId="69" fillId="6" borderId="0" xfId="0" applyFont="1" applyFill="1"/>
    <xf numFmtId="43" fontId="35" fillId="41" borderId="2" xfId="1" applyFont="1" applyFill="1" applyBorder="1"/>
    <xf numFmtId="0" fontId="36" fillId="44" borderId="2" xfId="0" applyFont="1" applyFill="1" applyBorder="1" applyAlignment="1">
      <alignment wrapText="1"/>
    </xf>
    <xf numFmtId="43" fontId="35" fillId="44" borderId="2" xfId="1" applyFont="1" applyFill="1" applyBorder="1"/>
    <xf numFmtId="0" fontId="58" fillId="0" borderId="0" xfId="68" applyFont="1"/>
    <xf numFmtId="14" fontId="58" fillId="0" borderId="0" xfId="68" applyNumberFormat="1" applyFont="1"/>
    <xf numFmtId="44" fontId="15" fillId="0" borderId="1" xfId="0" applyNumberFormat="1" applyFont="1" applyBorder="1" applyAlignment="1">
      <alignment horizontal="center"/>
    </xf>
    <xf numFmtId="44" fontId="15" fillId="0" borderId="0" xfId="0" applyNumberFormat="1" applyFont="1"/>
    <xf numFmtId="44" fontId="15" fillId="0" borderId="0" xfId="0" applyNumberFormat="1" applyFont="1" applyAlignment="1">
      <alignment horizontal="center"/>
    </xf>
    <xf numFmtId="44" fontId="21" fillId="0" borderId="0" xfId="0" applyNumberFormat="1" applyFont="1"/>
    <xf numFmtId="0" fontId="14" fillId="0" borderId="0" xfId="0" applyFont="1" applyAlignment="1">
      <alignment horizontal="center"/>
    </xf>
    <xf numFmtId="0" fontId="58" fillId="41" borderId="0" xfId="68" applyFont="1" applyFill="1"/>
    <xf numFmtId="43" fontId="14" fillId="44" borderId="0" xfId="1" applyFont="1" applyFill="1" applyAlignment="1">
      <alignment horizontal="center" wrapText="1"/>
    </xf>
    <xf numFmtId="0" fontId="15" fillId="44" borderId="0" xfId="0" applyFont="1" applyFill="1" applyAlignment="1">
      <alignment horizontal="center" wrapText="1"/>
    </xf>
    <xf numFmtId="44" fontId="15" fillId="44" borderId="1" xfId="0" applyNumberFormat="1" applyFont="1" applyFill="1" applyBorder="1"/>
    <xf numFmtId="0" fontId="15" fillId="44" borderId="5" xfId="0" applyFont="1" applyFill="1" applyBorder="1" applyAlignment="1">
      <alignment horizontal="center" wrapText="1"/>
    </xf>
    <xf numFmtId="0" fontId="15" fillId="43" borderId="0" xfId="0" applyFont="1" applyFill="1" applyAlignment="1">
      <alignment horizontal="center" wrapText="1"/>
    </xf>
    <xf numFmtId="44" fontId="15" fillId="43" borderId="1" xfId="0" applyNumberFormat="1" applyFont="1" applyFill="1" applyBorder="1"/>
    <xf numFmtId="43" fontId="15" fillId="0" borderId="0" xfId="0" applyNumberFormat="1" applyFont="1" applyAlignment="1">
      <alignment horizontal="center" wrapText="1"/>
    </xf>
    <xf numFmtId="0" fontId="0" fillId="42" borderId="0" xfId="0" applyFill="1"/>
    <xf numFmtId="0" fontId="0" fillId="8" borderId="0" xfId="0" applyFill="1"/>
    <xf numFmtId="0" fontId="15" fillId="8" borderId="0" xfId="0" applyFont="1" applyFill="1"/>
    <xf numFmtId="43" fontId="36" fillId="0" borderId="2" xfId="1" applyFont="1" applyFill="1" applyBorder="1" applyAlignment="1">
      <alignment horizontal="center" wrapText="1"/>
    </xf>
    <xf numFmtId="43" fontId="35" fillId="44" borderId="2" xfId="1" applyFont="1" applyFill="1" applyBorder="1" applyAlignment="1"/>
    <xf numFmtId="43" fontId="36" fillId="44" borderId="2" xfId="1" applyFont="1" applyFill="1" applyBorder="1"/>
    <xf numFmtId="43" fontId="36" fillId="0" borderId="0" xfId="1" applyFont="1" applyFill="1"/>
    <xf numFmtId="43" fontId="15" fillId="44" borderId="0" xfId="1" applyFont="1" applyFill="1" applyBorder="1" applyAlignment="1">
      <alignment horizontal="center" wrapText="1"/>
    </xf>
    <xf numFmtId="0" fontId="37" fillId="0" borderId="2" xfId="0" applyFont="1" applyBorder="1" applyAlignment="1">
      <alignment horizontal="center" vertical="top"/>
    </xf>
    <xf numFmtId="43" fontId="31" fillId="0" borderId="0" xfId="0" applyNumberFormat="1" applyFont="1"/>
    <xf numFmtId="43" fontId="31" fillId="0" borderId="2" xfId="1" applyFont="1" applyFill="1" applyBorder="1" applyAlignment="1" applyProtection="1">
      <alignment horizontal="right"/>
    </xf>
    <xf numFmtId="43" fontId="31" fillId="0" borderId="2" xfId="1" applyFont="1" applyFill="1" applyBorder="1" applyProtection="1"/>
    <xf numFmtId="43" fontId="31" fillId="0" borderId="0" xfId="1" applyFont="1" applyFill="1" applyBorder="1" applyProtection="1"/>
    <xf numFmtId="43" fontId="31" fillId="0" borderId="0" xfId="1" applyFont="1" applyBorder="1" applyProtection="1"/>
    <xf numFmtId="43" fontId="31" fillId="0" borderId="2" xfId="1" applyFont="1" applyBorder="1" applyProtection="1"/>
    <xf numFmtId="43" fontId="31" fillId="0" borderId="2" xfId="1" applyFont="1" applyFill="1" applyBorder="1" applyProtection="1">
      <protection locked="0"/>
    </xf>
    <xf numFmtId="0" fontId="31" fillId="0" borderId="2" xfId="0" quotePrefix="1" applyFont="1" applyBorder="1" applyAlignment="1">
      <alignment horizontal="left"/>
    </xf>
    <xf numFmtId="0" fontId="18" fillId="0" borderId="0" xfId="0" applyFont="1" applyProtection="1">
      <protection locked="0"/>
    </xf>
    <xf numFmtId="0" fontId="31" fillId="0" borderId="0" xfId="0" applyFont="1" applyAlignment="1" applyProtection="1">
      <alignment horizontal="right"/>
      <protection locked="0"/>
    </xf>
    <xf numFmtId="0" fontId="18" fillId="0" borderId="6" xfId="0" applyFont="1" applyBorder="1" applyProtection="1">
      <protection locked="0"/>
    </xf>
    <xf numFmtId="0" fontId="31" fillId="0" borderId="6" xfId="0" applyFont="1" applyBorder="1" applyAlignment="1" applyProtection="1">
      <alignment horizontal="left"/>
      <protection locked="0"/>
    </xf>
    <xf numFmtId="0" fontId="31" fillId="0" borderId="6" xfId="0" applyFont="1" applyBorder="1" applyProtection="1">
      <protection locked="0"/>
    </xf>
    <xf numFmtId="14" fontId="32" fillId="0" borderId="6" xfId="0" applyNumberFormat="1" applyFont="1" applyBorder="1" applyAlignment="1" applyProtection="1">
      <alignment horizontal="center"/>
      <protection locked="0"/>
    </xf>
    <xf numFmtId="0" fontId="18" fillId="0" borderId="4" xfId="0" applyFont="1" applyBorder="1" applyProtection="1">
      <protection locked="0"/>
    </xf>
    <xf numFmtId="0" fontId="18" fillId="0" borderId="0" xfId="0" applyFont="1" applyAlignment="1" applyProtection="1">
      <alignment wrapText="1"/>
      <protection locked="0"/>
    </xf>
    <xf numFmtId="0" fontId="31" fillId="0" borderId="0" xfId="0" applyFont="1" applyAlignment="1" applyProtection="1">
      <alignment wrapText="1"/>
      <protection locked="0"/>
    </xf>
    <xf numFmtId="0" fontId="18" fillId="0" borderId="4" xfId="0" applyFont="1" applyBorder="1" applyAlignment="1">
      <alignment horizontal="left"/>
    </xf>
    <xf numFmtId="0" fontId="31" fillId="0" borderId="0" xfId="0" applyFont="1" applyAlignment="1" applyProtection="1">
      <alignment horizontal="center"/>
      <protection locked="0"/>
    </xf>
    <xf numFmtId="4" fontId="14" fillId="0" borderId="0" xfId="1" applyNumberFormat="1" applyFont="1"/>
    <xf numFmtId="4" fontId="14" fillId="0" borderId="0" xfId="1" applyNumberFormat="1" applyFont="1" applyFill="1"/>
    <xf numFmtId="4" fontId="15" fillId="44" borderId="0" xfId="1" applyNumberFormat="1" applyFont="1" applyFill="1" applyAlignment="1">
      <alignment horizontal="center" wrapText="1"/>
    </xf>
    <xf numFmtId="4" fontId="15" fillId="43" borderId="0" xfId="1" applyNumberFormat="1" applyFont="1" applyFill="1" applyAlignment="1">
      <alignment horizontal="center" wrapText="1"/>
    </xf>
    <xf numFmtId="4" fontId="15" fillId="0" borderId="0" xfId="1" applyNumberFormat="1" applyFont="1" applyFill="1" applyAlignment="1">
      <alignment horizontal="center"/>
    </xf>
    <xf numFmtId="4" fontId="15" fillId="44" borderId="0" xfId="1" applyNumberFormat="1" applyFont="1" applyFill="1" applyAlignment="1">
      <alignment horizontal="center"/>
    </xf>
    <xf numFmtId="4" fontId="15" fillId="43" borderId="0" xfId="1" applyNumberFormat="1" applyFont="1" applyFill="1" applyAlignment="1">
      <alignment horizontal="center"/>
    </xf>
    <xf numFmtId="4" fontId="14" fillId="44" borderId="0" xfId="1" applyNumberFormat="1" applyFont="1" applyFill="1"/>
    <xf numFmtId="4" fontId="14" fillId="44" borderId="0" xfId="0" applyNumberFormat="1" applyFont="1" applyFill="1"/>
    <xf numFmtId="4" fontId="37" fillId="43" borderId="0" xfId="0" applyNumberFormat="1" applyFont="1" applyFill="1" applyAlignment="1">
      <alignment vertical="top"/>
    </xf>
    <xf numFmtId="4" fontId="14" fillId="43" borderId="0" xfId="1" applyNumberFormat="1" applyFont="1" applyFill="1"/>
    <xf numFmtId="4" fontId="15" fillId="44" borderId="24" xfId="1" applyNumberFormat="1" applyFont="1" applyFill="1" applyBorder="1"/>
    <xf numFmtId="4" fontId="15" fillId="43" borderId="24" xfId="1" applyNumberFormat="1" applyFont="1" applyFill="1" applyBorder="1"/>
    <xf numFmtId="4" fontId="15" fillId="0" borderId="24" xfId="1" applyNumberFormat="1" applyFont="1" applyFill="1" applyBorder="1"/>
    <xf numFmtId="4" fontId="14" fillId="0" borderId="0" xfId="1" applyNumberFormat="1" applyFont="1" applyFill="1" applyBorder="1"/>
    <xf numFmtId="4" fontId="63" fillId="0" borderId="12" xfId="1" applyNumberFormat="1" applyFont="1" applyFill="1" applyBorder="1"/>
    <xf numFmtId="4" fontId="20" fillId="0" borderId="12" xfId="1" applyNumberFormat="1" applyFont="1" applyFill="1" applyBorder="1" applyAlignment="1" applyProtection="1">
      <alignment wrapText="1"/>
      <protection locked="0"/>
    </xf>
    <xf numFmtId="4" fontId="20" fillId="0" borderId="8" xfId="1" applyNumberFormat="1" applyFont="1" applyFill="1" applyBorder="1" applyAlignment="1" applyProtection="1">
      <alignment wrapText="1"/>
      <protection locked="0"/>
    </xf>
    <xf numFmtId="169" fontId="15" fillId="0" borderId="0" xfId="1" applyNumberFormat="1" applyFont="1" applyFill="1" applyAlignment="1">
      <alignment horizontal="center"/>
    </xf>
    <xf numFmtId="0" fontId="70" fillId="0" borderId="0" xfId="0" applyFont="1" applyAlignment="1" applyProtection="1">
      <alignment horizontal="left" vertical="top" wrapText="1"/>
      <protection locked="0"/>
    </xf>
    <xf numFmtId="4" fontId="15" fillId="0" borderId="0" xfId="0" applyNumberFormat="1" applyFont="1" applyAlignment="1">
      <alignment horizontal="center" wrapText="1"/>
    </xf>
    <xf numFmtId="4" fontId="58" fillId="0" borderId="0" xfId="1" applyNumberFormat="1" applyFont="1" applyFill="1"/>
    <xf numFmtId="4" fontId="15" fillId="0" borderId="1" xfId="0" applyNumberFormat="1" applyFont="1" applyBorder="1"/>
    <xf numFmtId="4" fontId="15" fillId="0" borderId="0" xfId="0" applyNumberFormat="1" applyFont="1"/>
    <xf numFmtId="4" fontId="14" fillId="0" borderId="0" xfId="0" applyNumberFormat="1" applyFont="1"/>
    <xf numFmtId="4" fontId="70" fillId="0" borderId="0" xfId="0" applyNumberFormat="1" applyFont="1" applyAlignment="1" applyProtection="1">
      <alignment horizontal="right" vertical="top" wrapText="1"/>
      <protection locked="0"/>
    </xf>
    <xf numFmtId="43" fontId="35" fillId="0" borderId="0" xfId="1" applyFont="1" applyBorder="1"/>
    <xf numFmtId="169" fontId="35" fillId="0" borderId="0" xfId="1" applyNumberFormat="1" applyFont="1" applyFill="1" applyBorder="1"/>
    <xf numFmtId="4" fontId="14" fillId="0" borderId="0" xfId="2" applyNumberFormat="1" applyFont="1" applyBorder="1"/>
    <xf numFmtId="4" fontId="14" fillId="0" borderId="3" xfId="0" applyNumberFormat="1" applyFont="1" applyBorder="1"/>
    <xf numFmtId="4" fontId="33" fillId="0" borderId="0" xfId="0" applyNumberFormat="1" applyFont="1"/>
    <xf numFmtId="4" fontId="36" fillId="0" borderId="2" xfId="0" applyNumberFormat="1" applyFont="1" applyBorder="1" applyAlignment="1">
      <alignment horizontal="right" wrapText="1"/>
    </xf>
    <xf numFmtId="4" fontId="35" fillId="0" borderId="2" xfId="1" applyNumberFormat="1" applyFont="1" applyFill="1" applyBorder="1" applyAlignment="1">
      <alignment horizontal="right"/>
    </xf>
    <xf numFmtId="4" fontId="36" fillId="0" borderId="2" xfId="0" applyNumberFormat="1" applyFont="1" applyBorder="1" applyAlignment="1">
      <alignment horizontal="right"/>
    </xf>
    <xf numFmtId="4" fontId="34" fillId="0" borderId="0" xfId="0" applyNumberFormat="1" applyFont="1" applyAlignment="1">
      <alignment horizontal="right" vertical="top"/>
    </xf>
    <xf numFmtId="4" fontId="35" fillId="0" borderId="0" xfId="0" applyNumberFormat="1" applyFont="1" applyAlignment="1">
      <alignment horizontal="right"/>
    </xf>
    <xf numFmtId="49" fontId="20" fillId="0" borderId="12" xfId="0" quotePrefix="1" applyNumberFormat="1" applyFont="1" applyBorder="1"/>
    <xf numFmtId="169" fontId="70" fillId="0" borderId="0" xfId="0" applyNumberFormat="1" applyFont="1" applyAlignment="1" applyProtection="1">
      <alignment horizontal="right" vertical="top" wrapText="1"/>
      <protection locked="0"/>
    </xf>
    <xf numFmtId="169" fontId="70" fillId="0" borderId="2" xfId="0" applyNumberFormat="1" applyFont="1" applyBorder="1" applyAlignment="1" applyProtection="1">
      <alignment horizontal="right" vertical="top" wrapText="1"/>
      <protection locked="0"/>
    </xf>
    <xf numFmtId="169" fontId="71" fillId="0" borderId="0" xfId="0" applyNumberFormat="1" applyFont="1" applyAlignment="1" applyProtection="1">
      <alignment horizontal="right" wrapText="1"/>
      <protection locked="0"/>
    </xf>
    <xf numFmtId="169" fontId="71" fillId="0" borderId="1" xfId="0" applyNumberFormat="1" applyFont="1" applyBorder="1" applyAlignment="1" applyProtection="1">
      <alignment horizontal="right" wrapText="1"/>
      <protection locked="0"/>
    </xf>
    <xf numFmtId="169" fontId="15" fillId="0" borderId="0" xfId="0" applyNumberFormat="1" applyFont="1" applyAlignment="1">
      <alignment horizontal="center" wrapText="1"/>
    </xf>
    <xf numFmtId="169" fontId="15" fillId="0" borderId="1" xfId="0" applyNumberFormat="1" applyFont="1" applyBorder="1" applyAlignment="1">
      <alignment horizontal="center" wrapText="1"/>
    </xf>
    <xf numFmtId="169" fontId="15" fillId="0" borderId="0" xfId="1" applyNumberFormat="1" applyFont="1" applyFill="1" applyBorder="1" applyAlignment="1">
      <alignment horizontal="center" wrapText="1"/>
    </xf>
    <xf numFmtId="169" fontId="15" fillId="0" borderId="1" xfId="1" applyNumberFormat="1" applyFont="1" applyFill="1" applyBorder="1" applyAlignment="1">
      <alignment horizontal="center" wrapText="1"/>
    </xf>
    <xf numFmtId="169" fontId="15" fillId="0" borderId="3" xfId="1" applyNumberFormat="1" applyFont="1" applyFill="1" applyBorder="1" applyAlignment="1">
      <alignment horizontal="center"/>
    </xf>
    <xf numFmtId="169" fontId="15" fillId="0" borderId="24" xfId="1" applyNumberFormat="1" applyFont="1" applyFill="1" applyBorder="1" applyAlignment="1">
      <alignment horizontal="center"/>
    </xf>
    <xf numFmtId="169" fontId="14" fillId="0" borderId="0" xfId="0" applyNumberFormat="1" applyFont="1"/>
    <xf numFmtId="169" fontId="59" fillId="0" borderId="0" xfId="0" applyNumberFormat="1" applyFont="1"/>
    <xf numFmtId="169" fontId="37" fillId="0" borderId="2" xfId="0" applyNumberFormat="1" applyFont="1" applyBorder="1" applyAlignment="1">
      <alignment horizontal="right" vertical="top"/>
    </xf>
    <xf numFmtId="0" fontId="14" fillId="0" borderId="0" xfId="412" applyFont="1" applyAlignment="1">
      <alignment horizontal="left"/>
    </xf>
    <xf numFmtId="0" fontId="0" fillId="0" borderId="25" xfId="0" applyBorder="1"/>
    <xf numFmtId="0" fontId="0" fillId="0" borderId="2" xfId="0" applyBorder="1"/>
    <xf numFmtId="0" fontId="18" fillId="0" borderId="2" xfId="0" applyFont="1" applyBorder="1"/>
    <xf numFmtId="0" fontId="61" fillId="6" borderId="0" xfId="0" applyFont="1" applyFill="1"/>
    <xf numFmtId="0" fontId="18" fillId="8" borderId="0" xfId="0" applyFont="1" applyFill="1"/>
    <xf numFmtId="43" fontId="31" fillId="0" borderId="0" xfId="1" applyFont="1" applyFill="1" applyProtection="1"/>
    <xf numFmtId="165" fontId="31" fillId="8" borderId="2" xfId="5" applyNumberFormat="1" applyFont="1" applyFill="1" applyBorder="1" applyProtection="1"/>
    <xf numFmtId="4" fontId="31" fillId="8" borderId="2" xfId="1" applyNumberFormat="1" applyFont="1" applyFill="1" applyBorder="1" applyProtection="1"/>
    <xf numFmtId="0" fontId="18" fillId="0" borderId="2" xfId="0" applyFont="1" applyBorder="1" applyAlignment="1">
      <alignment horizontal="left"/>
    </xf>
    <xf numFmtId="43" fontId="31" fillId="0" borderId="26" xfId="0" applyNumberFormat="1" applyFont="1" applyBorder="1"/>
    <xf numFmtId="0" fontId="73" fillId="0" borderId="0" xfId="0" applyFont="1" applyAlignment="1">
      <alignment vertical="center"/>
    </xf>
    <xf numFmtId="0" fontId="74" fillId="0" borderId="0" xfId="4" applyFont="1"/>
    <xf numFmtId="0" fontId="75" fillId="0" borderId="0" xfId="0" applyFont="1" applyAlignment="1">
      <alignment vertical="center"/>
    </xf>
    <xf numFmtId="0" fontId="14" fillId="8" borderId="0" xfId="0" applyFont="1" applyFill="1" applyAlignment="1">
      <alignment vertical="center"/>
    </xf>
    <xf numFmtId="0" fontId="23" fillId="8" borderId="0" xfId="4" applyFont="1" applyFill="1"/>
    <xf numFmtId="0" fontId="76" fillId="0" borderId="0" xfId="0" applyFont="1" applyAlignment="1">
      <alignment vertical="center"/>
    </xf>
    <xf numFmtId="0" fontId="77" fillId="8" borderId="0" xfId="4" applyFont="1" applyFill="1"/>
    <xf numFmtId="0" fontId="78" fillId="0" borderId="0" xfId="0" applyFont="1"/>
    <xf numFmtId="10" fontId="15" fillId="0" borderId="24" xfId="1" applyNumberFormat="1" applyFont="1" applyFill="1" applyBorder="1"/>
    <xf numFmtId="4" fontId="31" fillId="0" borderId="2" xfId="0" applyNumberFormat="1" applyFont="1" applyBorder="1"/>
    <xf numFmtId="14" fontId="78" fillId="0" borderId="0" xfId="0" applyNumberFormat="1" applyFont="1"/>
    <xf numFmtId="14" fontId="14" fillId="6" borderId="2" xfId="0" applyNumberFormat="1" applyFont="1" applyFill="1" applyBorder="1"/>
    <xf numFmtId="0" fontId="1" fillId="0" borderId="0" xfId="419"/>
    <xf numFmtId="14" fontId="1" fillId="0" borderId="0" xfId="419" applyNumberFormat="1"/>
    <xf numFmtId="0" fontId="0" fillId="0" borderId="0" xfId="0" applyAlignment="1">
      <alignment horizontal="left"/>
    </xf>
    <xf numFmtId="4" fontId="15" fillId="0" borderId="0" xfId="1" applyNumberFormat="1" applyFont="1" applyFill="1" applyAlignment="1">
      <alignment horizontal="center" wrapText="1"/>
    </xf>
    <xf numFmtId="49" fontId="0" fillId="0" borderId="0" xfId="0" applyNumberFormat="1" applyAlignment="1">
      <alignment horizontal="left"/>
    </xf>
    <xf numFmtId="0" fontId="36" fillId="0" borderId="2" xfId="0" applyFont="1" applyBorder="1" applyAlignment="1">
      <alignment horizontal="left"/>
    </xf>
    <xf numFmtId="0" fontId="1" fillId="0" borderId="0" xfId="419" applyAlignment="1">
      <alignment horizontal="left"/>
    </xf>
    <xf numFmtId="0" fontId="78" fillId="0" borderId="0" xfId="0" applyFont="1" applyAlignment="1">
      <alignment horizontal="left"/>
    </xf>
    <xf numFmtId="43" fontId="35" fillId="41" borderId="2" xfId="1" applyFont="1" applyFill="1" applyBorder="1" applyAlignment="1">
      <alignment horizontal="left"/>
    </xf>
    <xf numFmtId="0" fontId="15" fillId="0" borderId="0" xfId="0" applyFont="1" applyAlignment="1">
      <alignment horizontal="left"/>
    </xf>
    <xf numFmtId="0" fontId="68" fillId="41" borderId="0" xfId="0" applyFont="1" applyFill="1" applyAlignment="1">
      <alignment horizontal="left" vertical="top"/>
    </xf>
    <xf numFmtId="49" fontId="14" fillId="0" borderId="0" xfId="0" applyNumberFormat="1" applyFont="1" applyAlignment="1">
      <alignment horizontal="left"/>
    </xf>
    <xf numFmtId="170" fontId="0" fillId="0" borderId="0" xfId="0" applyNumberFormat="1"/>
    <xf numFmtId="170" fontId="14" fillId="44" borderId="0" xfId="0" applyNumberFormat="1" applyFont="1" applyFill="1"/>
    <xf numFmtId="170" fontId="14" fillId="44" borderId="0" xfId="0" applyNumberFormat="1" applyFont="1" applyFill="1" applyAlignment="1">
      <alignment vertical="top"/>
    </xf>
    <xf numFmtId="170" fontId="15" fillId="44" borderId="24" xfId="1" applyNumberFormat="1" applyFont="1" applyFill="1" applyBorder="1"/>
    <xf numFmtId="49" fontId="15" fillId="0" borderId="0" xfId="0" applyNumberFormat="1" applyFont="1" applyAlignment="1">
      <alignment horizontal="left"/>
    </xf>
    <xf numFmtId="0" fontId="78" fillId="0" borderId="0" xfId="0" quotePrefix="1" applyFont="1" applyAlignment="1">
      <alignment horizontal="left"/>
    </xf>
    <xf numFmtId="165" fontId="31" fillId="0" borderId="0" xfId="5" applyNumberFormat="1" applyFont="1" applyFill="1" applyBorder="1" applyProtection="1"/>
    <xf numFmtId="0" fontId="31" fillId="3" borderId="0" xfId="0" applyFont="1" applyFill="1" applyProtection="1">
      <protection locked="0"/>
    </xf>
    <xf numFmtId="0" fontId="31" fillId="3" borderId="0" xfId="0" applyFont="1" applyFill="1" applyAlignment="1" applyProtection="1">
      <alignment wrapText="1"/>
      <protection locked="0"/>
    </xf>
    <xf numFmtId="0" fontId="18" fillId="0" borderId="27" xfId="0" applyFont="1" applyBorder="1"/>
    <xf numFmtId="0" fontId="31" fillId="0" borderId="27" xfId="0" applyFont="1" applyBorder="1"/>
    <xf numFmtId="165" fontId="31" fillId="0" borderId="27" xfId="5" applyNumberFormat="1" applyFont="1" applyFill="1" applyBorder="1" applyProtection="1"/>
    <xf numFmtId="4" fontId="31" fillId="6" borderId="27" xfId="1" applyNumberFormat="1" applyFont="1" applyFill="1" applyBorder="1" applyProtection="1"/>
    <xf numFmtId="0" fontId="31" fillId="3" borderId="27" xfId="0" applyFont="1" applyFill="1" applyBorder="1" applyProtection="1">
      <protection locked="0"/>
    </xf>
    <xf numFmtId="0" fontId="31" fillId="3" borderId="9" xfId="0" applyFont="1" applyFill="1" applyBorder="1" applyAlignment="1" applyProtection="1">
      <alignment wrapText="1"/>
      <protection locked="0"/>
    </xf>
    <xf numFmtId="0" fontId="15" fillId="47" borderId="0" xfId="0" applyFont="1" applyFill="1"/>
    <xf numFmtId="0" fontId="20" fillId="48" borderId="0" xfId="0" applyFont="1" applyFill="1"/>
    <xf numFmtId="0" fontId="0" fillId="48" borderId="0" xfId="0" applyFill="1"/>
    <xf numFmtId="0" fontId="14" fillId="48" borderId="0" xfId="0" applyFont="1" applyFill="1"/>
    <xf numFmtId="0" fontId="15" fillId="48" borderId="0" xfId="0" applyFont="1" applyFill="1"/>
    <xf numFmtId="0" fontId="17" fillId="45" borderId="2" xfId="0" applyFont="1" applyFill="1" applyBorder="1"/>
    <xf numFmtId="43" fontId="31" fillId="0" borderId="2" xfId="0" applyNumberFormat="1" applyFont="1" applyBorder="1"/>
    <xf numFmtId="4" fontId="31" fillId="6" borderId="2" xfId="1" applyNumberFormat="1" applyFont="1" applyFill="1" applyBorder="1" applyProtection="1"/>
    <xf numFmtId="0" fontId="31" fillId="45" borderId="2" xfId="0" applyFont="1" applyFill="1" applyBorder="1"/>
    <xf numFmtId="0" fontId="18" fillId="45" borderId="2" xfId="0" applyFont="1" applyFill="1" applyBorder="1"/>
    <xf numFmtId="4" fontId="31" fillId="46" borderId="2" xfId="1" applyNumberFormat="1" applyFont="1" applyFill="1" applyBorder="1" applyProtection="1"/>
    <xf numFmtId="0" fontId="0" fillId="0" borderId="0" xfId="0" quotePrefix="1" applyAlignment="1">
      <alignment horizontal="left"/>
    </xf>
    <xf numFmtId="2" fontId="0" fillId="0" borderId="0" xfId="0" applyNumberFormat="1"/>
    <xf numFmtId="0" fontId="23" fillId="0" borderId="0" xfId="4" applyFont="1" applyAlignment="1">
      <alignment horizontal="left" wrapText="1"/>
    </xf>
    <xf numFmtId="0" fontId="65" fillId="0" borderId="0" xfId="0" applyFont="1" applyAlignment="1">
      <alignment wrapText="1"/>
    </xf>
    <xf numFmtId="0" fontId="65" fillId="0" borderId="0" xfId="0" applyFont="1" applyAlignment="1">
      <alignment vertical="top" wrapText="1"/>
    </xf>
    <xf numFmtId="0" fontId="23" fillId="0" borderId="0" xfId="4" applyFont="1" applyAlignment="1">
      <alignment horizontal="left" vertical="top" wrapText="1"/>
    </xf>
  </cellXfs>
  <cellStyles count="44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24" xfId="423" xr:uid="{00000000-0005-0000-0000-000010000000}"/>
    <cellStyle name="20% - Accent1 3" xfId="89" xr:uid="{00000000-0005-0000-0000-000011000000}"/>
    <cellStyle name="20% - Accent1 4" xfId="91" xr:uid="{00000000-0005-0000-0000-000012000000}"/>
    <cellStyle name="20% - Accent1 5" xfId="104" xr:uid="{00000000-0005-0000-0000-000013000000}"/>
    <cellStyle name="20% - Accent1 6" xfId="130" xr:uid="{00000000-0005-0000-0000-000014000000}"/>
    <cellStyle name="20% - Accent1 7" xfId="173" xr:uid="{00000000-0005-0000-0000-000015000000}"/>
    <cellStyle name="20% - Accent1 8" xfId="176" xr:uid="{00000000-0005-0000-0000-000016000000}"/>
    <cellStyle name="20% - Accent1 9" xfId="175" xr:uid="{00000000-0005-0000-0000-000017000000}"/>
    <cellStyle name="20% - Accent2" xfId="27" builtinId="34" customBuiltin="1"/>
    <cellStyle name="20% - Accent2 10" xfId="209" xr:uid="{00000000-0005-0000-0000-000019000000}"/>
    <cellStyle name="20% - Accent2 11" xfId="230" xr:uid="{00000000-0005-0000-0000-00001A000000}"/>
    <cellStyle name="20% - Accent2 12" xfId="207" xr:uid="{00000000-0005-0000-0000-00001B000000}"/>
    <cellStyle name="20% - Accent2 13" xfId="258" xr:uid="{00000000-0005-0000-0000-00001C000000}"/>
    <cellStyle name="20% - Accent2 14" xfId="270" xr:uid="{00000000-0005-0000-0000-00001D000000}"/>
    <cellStyle name="20% - Accent2 15" xfId="280" xr:uid="{00000000-0005-0000-0000-00001E000000}"/>
    <cellStyle name="20% - Accent2 16" xfId="290" xr:uid="{00000000-0005-0000-0000-00001F000000}"/>
    <cellStyle name="20% - Accent2 17" xfId="305" xr:uid="{00000000-0005-0000-0000-000020000000}"/>
    <cellStyle name="20% - Accent2 18" xfId="341" xr:uid="{00000000-0005-0000-0000-000021000000}"/>
    <cellStyle name="20% - Accent2 19" xfId="350" xr:uid="{00000000-0005-0000-0000-000022000000}"/>
    <cellStyle name="20% - Accent2 2" xfId="73" xr:uid="{00000000-0005-0000-0000-000023000000}"/>
    <cellStyle name="20% - Accent2 20" xfId="367" xr:uid="{00000000-0005-0000-0000-000024000000}"/>
    <cellStyle name="20% - Accent2 21" xfId="378" xr:uid="{00000000-0005-0000-0000-000025000000}"/>
    <cellStyle name="20% - Accent2 22" xfId="361" xr:uid="{00000000-0005-0000-0000-000026000000}"/>
    <cellStyle name="20% - Accent2 23" xfId="401" xr:uid="{00000000-0005-0000-0000-000027000000}"/>
    <cellStyle name="20% - Accent2 24" xfId="426" xr:uid="{00000000-0005-0000-0000-000028000000}"/>
    <cellStyle name="20% - Accent2 3" xfId="92" xr:uid="{00000000-0005-0000-0000-000029000000}"/>
    <cellStyle name="20% - Accent2 4" xfId="101" xr:uid="{00000000-0005-0000-0000-00002A000000}"/>
    <cellStyle name="20% - Accent2 5" xfId="113" xr:uid="{00000000-0005-0000-0000-00002B000000}"/>
    <cellStyle name="20% - Accent2 6" xfId="132" xr:uid="{00000000-0005-0000-0000-00002C000000}"/>
    <cellStyle name="20% - Accent2 7" xfId="177" xr:uid="{00000000-0005-0000-0000-00002D000000}"/>
    <cellStyle name="20% - Accent2 8" xfId="186" xr:uid="{00000000-0005-0000-0000-00002E000000}"/>
    <cellStyle name="20% - Accent2 9" xfId="203" xr:uid="{00000000-0005-0000-0000-00002F000000}"/>
    <cellStyle name="20% - Accent3" xfId="31" builtinId="38" customBuiltin="1"/>
    <cellStyle name="20% - Accent3 10" xfId="222" xr:uid="{00000000-0005-0000-0000-000031000000}"/>
    <cellStyle name="20% - Accent3 11" xfId="216" xr:uid="{00000000-0005-0000-0000-000032000000}"/>
    <cellStyle name="20% - Accent3 12" xfId="249" xr:uid="{00000000-0005-0000-0000-000033000000}"/>
    <cellStyle name="20% - Accent3 13" xfId="235" xr:uid="{00000000-0005-0000-0000-000034000000}"/>
    <cellStyle name="20% - Accent3 14" xfId="245" xr:uid="{00000000-0005-0000-0000-000035000000}"/>
    <cellStyle name="20% - Accent3 15" xfId="252" xr:uid="{00000000-0005-0000-0000-000036000000}"/>
    <cellStyle name="20% - Accent3 16" xfId="264" xr:uid="{00000000-0005-0000-0000-000037000000}"/>
    <cellStyle name="20% - Accent3 17" xfId="307" xr:uid="{00000000-0005-0000-0000-000038000000}"/>
    <cellStyle name="20% - Accent3 18" xfId="345" xr:uid="{00000000-0005-0000-0000-000039000000}"/>
    <cellStyle name="20% - Accent3 19" xfId="358" xr:uid="{00000000-0005-0000-0000-00003A000000}"/>
    <cellStyle name="20% - Accent3 2" xfId="75" xr:uid="{00000000-0005-0000-0000-00003B000000}"/>
    <cellStyle name="20% - Accent3 20" xfId="357" xr:uid="{00000000-0005-0000-0000-00003C000000}"/>
    <cellStyle name="20% - Accent3 21" xfId="344" xr:uid="{00000000-0005-0000-0000-00003D000000}"/>
    <cellStyle name="20% - Accent3 22" xfId="394" xr:uid="{00000000-0005-0000-0000-00003E000000}"/>
    <cellStyle name="20% - Accent3 23" xfId="382" xr:uid="{00000000-0005-0000-0000-00003F000000}"/>
    <cellStyle name="20% - Accent3 24" xfId="429" xr:uid="{00000000-0005-0000-0000-000040000000}"/>
    <cellStyle name="20% - Accent3 3" xfId="95" xr:uid="{00000000-0005-0000-0000-000041000000}"/>
    <cellStyle name="20% - Accent3 4" xfId="108" xr:uid="{00000000-0005-0000-0000-000042000000}"/>
    <cellStyle name="20% - Accent3 5" xfId="119" xr:uid="{00000000-0005-0000-0000-000043000000}"/>
    <cellStyle name="20% - Accent3 6" xfId="134" xr:uid="{00000000-0005-0000-0000-000044000000}"/>
    <cellStyle name="20% - Accent3 7" xfId="180" xr:uid="{00000000-0005-0000-0000-000045000000}"/>
    <cellStyle name="20% - Accent3 8" xfId="194" xr:uid="{00000000-0005-0000-0000-000046000000}"/>
    <cellStyle name="20% - Accent3 9" xfId="193" xr:uid="{00000000-0005-0000-0000-000047000000}"/>
    <cellStyle name="20% - Accent4" xfId="35" builtinId="42" customBuiltin="1"/>
    <cellStyle name="20% - Accent4 10" xfId="225" xr:uid="{00000000-0005-0000-0000-000049000000}"/>
    <cellStyle name="20% - Accent4 11" xfId="236" xr:uid="{00000000-0005-0000-0000-00004A000000}"/>
    <cellStyle name="20% - Accent4 12" xfId="253" xr:uid="{00000000-0005-0000-0000-00004B000000}"/>
    <cellStyle name="20% - Accent4 13" xfId="265" xr:uid="{00000000-0005-0000-0000-00004C000000}"/>
    <cellStyle name="20% - Accent4 14" xfId="275" xr:uid="{00000000-0005-0000-0000-00004D000000}"/>
    <cellStyle name="20% - Accent4 15" xfId="285" xr:uid="{00000000-0005-0000-0000-00004E000000}"/>
    <cellStyle name="20% - Accent4 16" xfId="294" xr:uid="{00000000-0005-0000-0000-00004F000000}"/>
    <cellStyle name="20% - Accent4 17" xfId="309" xr:uid="{00000000-0005-0000-0000-000050000000}"/>
    <cellStyle name="20% - Accent4 18" xfId="348" xr:uid="{00000000-0005-0000-0000-000051000000}"/>
    <cellStyle name="20% - Accent4 19" xfId="362" xr:uid="{00000000-0005-0000-0000-000052000000}"/>
    <cellStyle name="20% - Accent4 2" xfId="77" xr:uid="{00000000-0005-0000-0000-000053000000}"/>
    <cellStyle name="20% - Accent4 20" xfId="373" xr:uid="{00000000-0005-0000-0000-000054000000}"/>
    <cellStyle name="20% - Accent4 21" xfId="384" xr:uid="{00000000-0005-0000-0000-000055000000}"/>
    <cellStyle name="20% - Accent4 22" xfId="396" xr:uid="{00000000-0005-0000-0000-000056000000}"/>
    <cellStyle name="20% - Accent4 23" xfId="405" xr:uid="{00000000-0005-0000-0000-000057000000}"/>
    <cellStyle name="20% - Accent4 24" xfId="432" xr:uid="{00000000-0005-0000-0000-000058000000}"/>
    <cellStyle name="20% - Accent4 3" xfId="99" xr:uid="{00000000-0005-0000-0000-000059000000}"/>
    <cellStyle name="20% - Accent4 4" xfId="111" xr:uid="{00000000-0005-0000-0000-00005A000000}"/>
    <cellStyle name="20% - Accent4 5" xfId="121" xr:uid="{00000000-0005-0000-0000-00005B000000}"/>
    <cellStyle name="20% - Accent4 6" xfId="136" xr:uid="{00000000-0005-0000-0000-00005C000000}"/>
    <cellStyle name="20% - Accent4 7" xfId="184" xr:uid="{00000000-0005-0000-0000-00005D000000}"/>
    <cellStyle name="20% - Accent4 8" xfId="198" xr:uid="{00000000-0005-0000-0000-00005E000000}"/>
    <cellStyle name="20% - Accent4 9" xfId="210" xr:uid="{00000000-0005-0000-0000-00005F000000}"/>
    <cellStyle name="20% - Accent5" xfId="39" builtinId="46" customBuiltin="1"/>
    <cellStyle name="20% - Accent5 10" xfId="228" xr:uid="{00000000-0005-0000-0000-000061000000}"/>
    <cellStyle name="20% - Accent5 11" xfId="239" xr:uid="{00000000-0005-0000-0000-000062000000}"/>
    <cellStyle name="20% - Accent5 12" xfId="256" xr:uid="{00000000-0005-0000-0000-000063000000}"/>
    <cellStyle name="20% - Accent5 13" xfId="268" xr:uid="{00000000-0005-0000-0000-000064000000}"/>
    <cellStyle name="20% - Accent5 14" xfId="278" xr:uid="{00000000-0005-0000-0000-000065000000}"/>
    <cellStyle name="20% - Accent5 15" xfId="288" xr:uid="{00000000-0005-0000-0000-000066000000}"/>
    <cellStyle name="20% - Accent5 16" xfId="296" xr:uid="{00000000-0005-0000-0000-000067000000}"/>
    <cellStyle name="20% - Accent5 17" xfId="311" xr:uid="{00000000-0005-0000-0000-000068000000}"/>
    <cellStyle name="20% - Accent5 18" xfId="351" xr:uid="{00000000-0005-0000-0000-000069000000}"/>
    <cellStyle name="20% - Accent5 19" xfId="365" xr:uid="{00000000-0005-0000-0000-00006A000000}"/>
    <cellStyle name="20% - Accent5 2" xfId="79" xr:uid="{00000000-0005-0000-0000-00006B000000}"/>
    <cellStyle name="20% - Accent5 20" xfId="376" xr:uid="{00000000-0005-0000-0000-00006C000000}"/>
    <cellStyle name="20% - Accent5 21" xfId="387" xr:uid="{00000000-0005-0000-0000-00006D000000}"/>
    <cellStyle name="20% - Accent5 22" xfId="399" xr:uid="{00000000-0005-0000-0000-00006E000000}"/>
    <cellStyle name="20% - Accent5 23" xfId="407" xr:uid="{00000000-0005-0000-0000-00006F000000}"/>
    <cellStyle name="20% - Accent5 24" xfId="435" xr:uid="{00000000-0005-0000-0000-000070000000}"/>
    <cellStyle name="20% - Accent5 3" xfId="102" xr:uid="{00000000-0005-0000-0000-000071000000}"/>
    <cellStyle name="20% - Accent5 4" xfId="114" xr:uid="{00000000-0005-0000-0000-000072000000}"/>
    <cellStyle name="20% - Accent5 5" xfId="123" xr:uid="{00000000-0005-0000-0000-000073000000}"/>
    <cellStyle name="20% - Accent5 6" xfId="138" xr:uid="{00000000-0005-0000-0000-000074000000}"/>
    <cellStyle name="20% - Accent5 7" xfId="187" xr:uid="{00000000-0005-0000-0000-000075000000}"/>
    <cellStyle name="20% - Accent5 8" xfId="201" xr:uid="{00000000-0005-0000-0000-000076000000}"/>
    <cellStyle name="20% - Accent5 9" xfId="214" xr:uid="{00000000-0005-0000-0000-000077000000}"/>
    <cellStyle name="20% - Accent6" xfId="43" builtinId="50" customBuiltin="1"/>
    <cellStyle name="20% - Accent6 10" xfId="231" xr:uid="{00000000-0005-0000-0000-000079000000}"/>
    <cellStyle name="20% - Accent6 11" xfId="243" xr:uid="{00000000-0005-0000-0000-00007A000000}"/>
    <cellStyle name="20% - Accent6 12" xfId="259" xr:uid="{00000000-0005-0000-0000-00007B000000}"/>
    <cellStyle name="20% - Accent6 13" xfId="271" xr:uid="{00000000-0005-0000-0000-00007C000000}"/>
    <cellStyle name="20% - Accent6 14" xfId="281" xr:uid="{00000000-0005-0000-0000-00007D000000}"/>
    <cellStyle name="20% - Accent6 15" xfId="291" xr:uid="{00000000-0005-0000-0000-00007E000000}"/>
    <cellStyle name="20% - Accent6 16" xfId="298" xr:uid="{00000000-0005-0000-0000-00007F000000}"/>
    <cellStyle name="20% - Accent6 17" xfId="313" xr:uid="{00000000-0005-0000-0000-000080000000}"/>
    <cellStyle name="20% - Accent6 18" xfId="355" xr:uid="{00000000-0005-0000-0000-000081000000}"/>
    <cellStyle name="20% - Accent6 19" xfId="368" xr:uid="{00000000-0005-0000-0000-000082000000}"/>
    <cellStyle name="20% - Accent6 2" xfId="81" xr:uid="{00000000-0005-0000-0000-000083000000}"/>
    <cellStyle name="20% - Accent6 20" xfId="379" xr:uid="{00000000-0005-0000-0000-000084000000}"/>
    <cellStyle name="20% - Accent6 21" xfId="390" xr:uid="{00000000-0005-0000-0000-000085000000}"/>
    <cellStyle name="20% - Accent6 22" xfId="402" xr:uid="{00000000-0005-0000-0000-000086000000}"/>
    <cellStyle name="20% - Accent6 23" xfId="409" xr:uid="{00000000-0005-0000-0000-000087000000}"/>
    <cellStyle name="20% - Accent6 24" xfId="438" xr:uid="{00000000-0005-0000-0000-000088000000}"/>
    <cellStyle name="20% - Accent6 3" xfId="106" xr:uid="{00000000-0005-0000-0000-000089000000}"/>
    <cellStyle name="20% - Accent6 4" xfId="117" xr:uid="{00000000-0005-0000-0000-00008A000000}"/>
    <cellStyle name="20% - Accent6 5" xfId="125" xr:uid="{00000000-0005-0000-0000-00008B000000}"/>
    <cellStyle name="20% - Accent6 6" xfId="141" xr:uid="{00000000-0005-0000-0000-00008C000000}"/>
    <cellStyle name="20% - Accent6 7" xfId="191" xr:uid="{00000000-0005-0000-0000-00008D000000}"/>
    <cellStyle name="20% - Accent6 8" xfId="205" xr:uid="{00000000-0005-0000-0000-00008E000000}"/>
    <cellStyle name="20% - Accent6 9" xfId="218" xr:uid="{00000000-0005-0000-0000-00008F000000}"/>
    <cellStyle name="40% - Accent1" xfId="24" builtinId="31" customBuiltin="1"/>
    <cellStyle name="40% - Accent1 10" xfId="220" xr:uid="{00000000-0005-0000-0000-000091000000}"/>
    <cellStyle name="40% - Accent1 11" xfId="212" xr:uid="{00000000-0005-0000-0000-000092000000}"/>
    <cellStyle name="40% - Accent1 12" xfId="238" xr:uid="{00000000-0005-0000-0000-000093000000}"/>
    <cellStyle name="40% - Accent1 13" xfId="224" xr:uid="{00000000-0005-0000-0000-000094000000}"/>
    <cellStyle name="40% - Accent1 14" xfId="261" xr:uid="{00000000-0005-0000-0000-000095000000}"/>
    <cellStyle name="40% - Accent1 15" xfId="273" xr:uid="{00000000-0005-0000-0000-000096000000}"/>
    <cellStyle name="40% - Accent1 16" xfId="283" xr:uid="{00000000-0005-0000-0000-000097000000}"/>
    <cellStyle name="40% - Accent1 17" xfId="304" xr:uid="{00000000-0005-0000-0000-000098000000}"/>
    <cellStyle name="40% - Accent1 18" xfId="338" xr:uid="{00000000-0005-0000-0000-000099000000}"/>
    <cellStyle name="40% - Accent1 19" xfId="336" xr:uid="{00000000-0005-0000-0000-00009A000000}"/>
    <cellStyle name="40% - Accent1 2" xfId="72" xr:uid="{00000000-0005-0000-0000-00009B000000}"/>
    <cellStyle name="40% - Accent1 20" xfId="353" xr:uid="{00000000-0005-0000-0000-00009C000000}"/>
    <cellStyle name="40% - Accent1 21" xfId="370" xr:uid="{00000000-0005-0000-0000-00009D000000}"/>
    <cellStyle name="40% - Accent1 22" xfId="386" xr:uid="{00000000-0005-0000-0000-00009E000000}"/>
    <cellStyle name="40% - Accent1 23" xfId="372" xr:uid="{00000000-0005-0000-0000-00009F000000}"/>
    <cellStyle name="40% - Accent1 24" xfId="424" xr:uid="{00000000-0005-0000-0000-0000A0000000}"/>
    <cellStyle name="40% - Accent1 3" xfId="90" xr:uid="{00000000-0005-0000-0000-0000A1000000}"/>
    <cellStyle name="40% - Accent1 4" xfId="88" xr:uid="{00000000-0005-0000-0000-0000A2000000}"/>
    <cellStyle name="40% - Accent1 5" xfId="94" xr:uid="{00000000-0005-0000-0000-0000A3000000}"/>
    <cellStyle name="40% - Accent1 6" xfId="131" xr:uid="{00000000-0005-0000-0000-0000A4000000}"/>
    <cellStyle name="40% - Accent1 7" xfId="174" xr:uid="{00000000-0005-0000-0000-0000A5000000}"/>
    <cellStyle name="40% - Accent1 8" xfId="172" xr:uid="{00000000-0005-0000-0000-0000A6000000}"/>
    <cellStyle name="40% - Accent1 9" xfId="189" xr:uid="{00000000-0005-0000-0000-0000A7000000}"/>
    <cellStyle name="40% - Accent2" xfId="28" builtinId="35" customBuiltin="1"/>
    <cellStyle name="40% - Accent2 10" xfId="196" xr:uid="{00000000-0005-0000-0000-0000A9000000}"/>
    <cellStyle name="40% - Accent2 11" xfId="227" xr:uid="{00000000-0005-0000-0000-0000AA000000}"/>
    <cellStyle name="40% - Accent2 12" xfId="246" xr:uid="{00000000-0005-0000-0000-0000AB000000}"/>
    <cellStyle name="40% - Accent2 13" xfId="255" xr:uid="{00000000-0005-0000-0000-0000AC000000}"/>
    <cellStyle name="40% - Accent2 14" xfId="267" xr:uid="{00000000-0005-0000-0000-0000AD000000}"/>
    <cellStyle name="40% - Accent2 15" xfId="277" xr:uid="{00000000-0005-0000-0000-0000AE000000}"/>
    <cellStyle name="40% - Accent2 16" xfId="287" xr:uid="{00000000-0005-0000-0000-0000AF000000}"/>
    <cellStyle name="40% - Accent2 17" xfId="306" xr:uid="{00000000-0005-0000-0000-0000B0000000}"/>
    <cellStyle name="40% - Accent2 18" xfId="342" xr:uid="{00000000-0005-0000-0000-0000B1000000}"/>
    <cellStyle name="40% - Accent2 19" xfId="347" xr:uid="{00000000-0005-0000-0000-0000B2000000}"/>
    <cellStyle name="40% - Accent2 2" xfId="74" xr:uid="{00000000-0005-0000-0000-0000B3000000}"/>
    <cellStyle name="40% - Accent2 20" xfId="364" xr:uid="{00000000-0005-0000-0000-0000B4000000}"/>
    <cellStyle name="40% - Accent2 21" xfId="375" xr:uid="{00000000-0005-0000-0000-0000B5000000}"/>
    <cellStyle name="40% - Accent2 22" xfId="392" xr:uid="{00000000-0005-0000-0000-0000B6000000}"/>
    <cellStyle name="40% - Accent2 23" xfId="398" xr:uid="{00000000-0005-0000-0000-0000B7000000}"/>
    <cellStyle name="40% - Accent2 24" xfId="427" xr:uid="{00000000-0005-0000-0000-0000B8000000}"/>
    <cellStyle name="40% - Accent2 3" xfId="93" xr:uid="{00000000-0005-0000-0000-0000B9000000}"/>
    <cellStyle name="40% - Accent2 4" xfId="97" xr:uid="{00000000-0005-0000-0000-0000BA000000}"/>
    <cellStyle name="40% - Accent2 5" xfId="110" xr:uid="{00000000-0005-0000-0000-0000BB000000}"/>
    <cellStyle name="40% - Accent2 6" xfId="133" xr:uid="{00000000-0005-0000-0000-0000BC000000}"/>
    <cellStyle name="40% - Accent2 7" xfId="178" xr:uid="{00000000-0005-0000-0000-0000BD000000}"/>
    <cellStyle name="40% - Accent2 8" xfId="182" xr:uid="{00000000-0005-0000-0000-0000BE000000}"/>
    <cellStyle name="40% - Accent2 9" xfId="200" xr:uid="{00000000-0005-0000-0000-0000BF000000}"/>
    <cellStyle name="40% - Accent3" xfId="32" builtinId="39" customBuiltin="1"/>
    <cellStyle name="40% - Accent3 10" xfId="223" xr:uid="{00000000-0005-0000-0000-0000C1000000}"/>
    <cellStyle name="40% - Accent3 11" xfId="234" xr:uid="{00000000-0005-0000-0000-0000C2000000}"/>
    <cellStyle name="40% - Accent3 12" xfId="250" xr:uid="{00000000-0005-0000-0000-0000C3000000}"/>
    <cellStyle name="40% - Accent3 13" xfId="262" xr:uid="{00000000-0005-0000-0000-0000C4000000}"/>
    <cellStyle name="40% - Accent3 14" xfId="274" xr:uid="{00000000-0005-0000-0000-0000C5000000}"/>
    <cellStyle name="40% - Accent3 15" xfId="284" xr:uid="{00000000-0005-0000-0000-0000C6000000}"/>
    <cellStyle name="40% - Accent3 16" xfId="293" xr:uid="{00000000-0005-0000-0000-0000C7000000}"/>
    <cellStyle name="40% - Accent3 17" xfId="308" xr:uid="{00000000-0005-0000-0000-0000C8000000}"/>
    <cellStyle name="40% - Accent3 18" xfId="346" xr:uid="{00000000-0005-0000-0000-0000C9000000}"/>
    <cellStyle name="40% - Accent3 19" xfId="359" xr:uid="{00000000-0005-0000-0000-0000CA000000}"/>
    <cellStyle name="40% - Accent3 2" xfId="76" xr:uid="{00000000-0005-0000-0000-0000CB000000}"/>
    <cellStyle name="40% - Accent3 20" xfId="371" xr:uid="{00000000-0005-0000-0000-0000CC000000}"/>
    <cellStyle name="40% - Accent3 21" xfId="381" xr:uid="{00000000-0005-0000-0000-0000CD000000}"/>
    <cellStyle name="40% - Accent3 22" xfId="395" xr:uid="{00000000-0005-0000-0000-0000CE000000}"/>
    <cellStyle name="40% - Accent3 23" xfId="404" xr:uid="{00000000-0005-0000-0000-0000CF000000}"/>
    <cellStyle name="40% - Accent3 24" xfId="430" xr:uid="{00000000-0005-0000-0000-0000D0000000}"/>
    <cellStyle name="40% - Accent3 3" xfId="96" xr:uid="{00000000-0005-0000-0000-0000D1000000}"/>
    <cellStyle name="40% - Accent3 4" xfId="109" xr:uid="{00000000-0005-0000-0000-0000D2000000}"/>
    <cellStyle name="40% - Accent3 5" xfId="120" xr:uid="{00000000-0005-0000-0000-0000D3000000}"/>
    <cellStyle name="40% - Accent3 6" xfId="135" xr:uid="{00000000-0005-0000-0000-0000D4000000}"/>
    <cellStyle name="40% - Accent3 7" xfId="181" xr:uid="{00000000-0005-0000-0000-0000D5000000}"/>
    <cellStyle name="40% - Accent3 8" xfId="195" xr:uid="{00000000-0005-0000-0000-0000D6000000}"/>
    <cellStyle name="40% - Accent3 9" xfId="208" xr:uid="{00000000-0005-0000-0000-0000D7000000}"/>
    <cellStyle name="40% - Accent4" xfId="36" builtinId="43" customBuiltin="1"/>
    <cellStyle name="40% - Accent4 10" xfId="226" xr:uid="{00000000-0005-0000-0000-0000D9000000}"/>
    <cellStyle name="40% - Accent4 11" xfId="237" xr:uid="{00000000-0005-0000-0000-0000DA000000}"/>
    <cellStyle name="40% - Accent4 12" xfId="254" xr:uid="{00000000-0005-0000-0000-0000DB000000}"/>
    <cellStyle name="40% - Accent4 13" xfId="266" xr:uid="{00000000-0005-0000-0000-0000DC000000}"/>
    <cellStyle name="40% - Accent4 14" xfId="276" xr:uid="{00000000-0005-0000-0000-0000DD000000}"/>
    <cellStyle name="40% - Accent4 15" xfId="286" xr:uid="{00000000-0005-0000-0000-0000DE000000}"/>
    <cellStyle name="40% - Accent4 16" xfId="295" xr:uid="{00000000-0005-0000-0000-0000DF000000}"/>
    <cellStyle name="40% - Accent4 17" xfId="310" xr:uid="{00000000-0005-0000-0000-0000E0000000}"/>
    <cellStyle name="40% - Accent4 18" xfId="349" xr:uid="{00000000-0005-0000-0000-0000E1000000}"/>
    <cellStyle name="40% - Accent4 19" xfId="363" xr:uid="{00000000-0005-0000-0000-0000E2000000}"/>
    <cellStyle name="40% - Accent4 2" xfId="78" xr:uid="{00000000-0005-0000-0000-0000E3000000}"/>
    <cellStyle name="40% - Accent4 20" xfId="374" xr:uid="{00000000-0005-0000-0000-0000E4000000}"/>
    <cellStyle name="40% - Accent4 21" xfId="385" xr:uid="{00000000-0005-0000-0000-0000E5000000}"/>
    <cellStyle name="40% - Accent4 22" xfId="397" xr:uid="{00000000-0005-0000-0000-0000E6000000}"/>
    <cellStyle name="40% - Accent4 23" xfId="406" xr:uid="{00000000-0005-0000-0000-0000E7000000}"/>
    <cellStyle name="40% - Accent4 24" xfId="433" xr:uid="{00000000-0005-0000-0000-0000E8000000}"/>
    <cellStyle name="40% - Accent4 3" xfId="100" xr:uid="{00000000-0005-0000-0000-0000E9000000}"/>
    <cellStyle name="40% - Accent4 4" xfId="112" xr:uid="{00000000-0005-0000-0000-0000EA000000}"/>
    <cellStyle name="40% - Accent4 5" xfId="122" xr:uid="{00000000-0005-0000-0000-0000EB000000}"/>
    <cellStyle name="40% - Accent4 6" xfId="137" xr:uid="{00000000-0005-0000-0000-0000EC000000}"/>
    <cellStyle name="40% - Accent4 7" xfId="185" xr:uid="{00000000-0005-0000-0000-0000ED000000}"/>
    <cellStyle name="40% - Accent4 8" xfId="199" xr:uid="{00000000-0005-0000-0000-0000EE000000}"/>
    <cellStyle name="40% - Accent4 9" xfId="211" xr:uid="{00000000-0005-0000-0000-0000EF000000}"/>
    <cellStyle name="40% - Accent5" xfId="40" builtinId="47" customBuiltin="1"/>
    <cellStyle name="40% - Accent5 10" xfId="229" xr:uid="{00000000-0005-0000-0000-0000F1000000}"/>
    <cellStyle name="40% - Accent5 11" xfId="240" xr:uid="{00000000-0005-0000-0000-0000F2000000}"/>
    <cellStyle name="40% - Accent5 12" xfId="257" xr:uid="{00000000-0005-0000-0000-0000F3000000}"/>
    <cellStyle name="40% - Accent5 13" xfId="269" xr:uid="{00000000-0005-0000-0000-0000F4000000}"/>
    <cellStyle name="40% - Accent5 14" xfId="279" xr:uid="{00000000-0005-0000-0000-0000F5000000}"/>
    <cellStyle name="40% - Accent5 15" xfId="289" xr:uid="{00000000-0005-0000-0000-0000F6000000}"/>
    <cellStyle name="40% - Accent5 16" xfId="297" xr:uid="{00000000-0005-0000-0000-0000F7000000}"/>
    <cellStyle name="40% - Accent5 17" xfId="312" xr:uid="{00000000-0005-0000-0000-0000F8000000}"/>
    <cellStyle name="40% - Accent5 18" xfId="352" xr:uid="{00000000-0005-0000-0000-0000F9000000}"/>
    <cellStyle name="40% - Accent5 19" xfId="366" xr:uid="{00000000-0005-0000-0000-0000FA000000}"/>
    <cellStyle name="40% - Accent5 2" xfId="80" xr:uid="{00000000-0005-0000-0000-0000FB000000}"/>
    <cellStyle name="40% - Accent5 20" xfId="377" xr:uid="{00000000-0005-0000-0000-0000FC000000}"/>
    <cellStyle name="40% - Accent5 21" xfId="388" xr:uid="{00000000-0005-0000-0000-0000FD000000}"/>
    <cellStyle name="40% - Accent5 22" xfId="400" xr:uid="{00000000-0005-0000-0000-0000FE000000}"/>
    <cellStyle name="40% - Accent5 23" xfId="408" xr:uid="{00000000-0005-0000-0000-0000FF000000}"/>
    <cellStyle name="40% - Accent5 24" xfId="436" xr:uid="{00000000-0005-0000-0000-000000010000}"/>
    <cellStyle name="40% - Accent5 3" xfId="103" xr:uid="{00000000-0005-0000-0000-000001010000}"/>
    <cellStyle name="40% - Accent5 4" xfId="115" xr:uid="{00000000-0005-0000-0000-000002010000}"/>
    <cellStyle name="40% - Accent5 5" xfId="124" xr:uid="{00000000-0005-0000-0000-000003010000}"/>
    <cellStyle name="40% - Accent5 6" xfId="139" xr:uid="{00000000-0005-0000-0000-000004010000}"/>
    <cellStyle name="40% - Accent5 7" xfId="188" xr:uid="{00000000-0005-0000-0000-000005010000}"/>
    <cellStyle name="40% - Accent5 8" xfId="202" xr:uid="{00000000-0005-0000-0000-000006010000}"/>
    <cellStyle name="40% - Accent5 9" xfId="215" xr:uid="{00000000-0005-0000-0000-000007010000}"/>
    <cellStyle name="40% - Accent6" xfId="44" builtinId="51" customBuiltin="1"/>
    <cellStyle name="40% - Accent6 10" xfId="232" xr:uid="{00000000-0005-0000-0000-000009010000}"/>
    <cellStyle name="40% - Accent6 11" xfId="244" xr:uid="{00000000-0005-0000-0000-00000A010000}"/>
    <cellStyle name="40% - Accent6 12" xfId="260" xr:uid="{00000000-0005-0000-0000-00000B010000}"/>
    <cellStyle name="40% - Accent6 13" xfId="272" xr:uid="{00000000-0005-0000-0000-00000C010000}"/>
    <cellStyle name="40% - Accent6 14" xfId="282" xr:uid="{00000000-0005-0000-0000-00000D010000}"/>
    <cellStyle name="40% - Accent6 15" xfId="292" xr:uid="{00000000-0005-0000-0000-00000E010000}"/>
    <cellStyle name="40% - Accent6 16" xfId="299" xr:uid="{00000000-0005-0000-0000-00000F010000}"/>
    <cellStyle name="40% - Accent6 17" xfId="314" xr:uid="{00000000-0005-0000-0000-000010010000}"/>
    <cellStyle name="40% - Accent6 18" xfId="356" xr:uid="{00000000-0005-0000-0000-000011010000}"/>
    <cellStyle name="40% - Accent6 19" xfId="369" xr:uid="{00000000-0005-0000-0000-000012010000}"/>
    <cellStyle name="40% - Accent6 2" xfId="82" xr:uid="{00000000-0005-0000-0000-000013010000}"/>
    <cellStyle name="40% - Accent6 20" xfId="380" xr:uid="{00000000-0005-0000-0000-000014010000}"/>
    <cellStyle name="40% - Accent6 21" xfId="391" xr:uid="{00000000-0005-0000-0000-000015010000}"/>
    <cellStyle name="40% - Accent6 22" xfId="403" xr:uid="{00000000-0005-0000-0000-000016010000}"/>
    <cellStyle name="40% - Accent6 23" xfId="410" xr:uid="{00000000-0005-0000-0000-000017010000}"/>
    <cellStyle name="40% - Accent6 24" xfId="439" xr:uid="{00000000-0005-0000-0000-000018010000}"/>
    <cellStyle name="40% - Accent6 3" xfId="107" xr:uid="{00000000-0005-0000-0000-000019010000}"/>
    <cellStyle name="40% - Accent6 4" xfId="118" xr:uid="{00000000-0005-0000-0000-00001A010000}"/>
    <cellStyle name="40% - Accent6 5" xfId="126" xr:uid="{00000000-0005-0000-0000-00001B010000}"/>
    <cellStyle name="40% - Accent6 6" xfId="142" xr:uid="{00000000-0005-0000-0000-00001C010000}"/>
    <cellStyle name="40% - Accent6 7" xfId="192" xr:uid="{00000000-0005-0000-0000-00001D010000}"/>
    <cellStyle name="40% - Accent6 8" xfId="206" xr:uid="{00000000-0005-0000-0000-00001E010000}"/>
    <cellStyle name="40% - Accent6 9" xfId="219" xr:uid="{00000000-0005-0000-0000-00001F010000}"/>
    <cellStyle name="60% - Accent1" xfId="25" builtinId="32" customBuiltin="1"/>
    <cellStyle name="60% - Accent1 2" xfId="425" xr:uid="{00000000-0005-0000-0000-000021010000}"/>
    <cellStyle name="60% - Accent2" xfId="29" builtinId="36" customBuiltin="1"/>
    <cellStyle name="60% - Accent2 2" xfId="428" xr:uid="{00000000-0005-0000-0000-000023010000}"/>
    <cellStyle name="60% - Accent3" xfId="33" builtinId="40" customBuiltin="1"/>
    <cellStyle name="60% - Accent3 2" xfId="431" xr:uid="{00000000-0005-0000-0000-000025010000}"/>
    <cellStyle name="60% - Accent4" xfId="37" builtinId="44" customBuiltin="1"/>
    <cellStyle name="60% - Accent4 2" xfId="434" xr:uid="{00000000-0005-0000-0000-000027010000}"/>
    <cellStyle name="60% - Accent5" xfId="41" builtinId="48" customBuiltin="1"/>
    <cellStyle name="60% - Accent5 2" xfId="437" xr:uid="{00000000-0005-0000-0000-000029010000}"/>
    <cellStyle name="60% - Accent6" xfId="45" builtinId="52" customBuiltin="1"/>
    <cellStyle name="60% - Accent6 2" xfId="440" xr:uid="{00000000-0005-0000-0000-00002B010000}"/>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36010000}"/>
    <cellStyle name="Comma 11" xfId="86" xr:uid="{00000000-0005-0000-0000-000037010000}"/>
    <cellStyle name="Comma 12" xfId="301" xr:uid="{00000000-0005-0000-0000-000038010000}"/>
    <cellStyle name="Comma 13" xfId="98" xr:uid="{00000000-0005-0000-0000-000039010000}"/>
    <cellStyle name="Comma 16" xfId="150" xr:uid="{00000000-0005-0000-0000-00003A010000}"/>
    <cellStyle name="Comma 17" xfId="151" xr:uid="{00000000-0005-0000-0000-00003B010000}"/>
    <cellStyle name="Comma 18" xfId="152" xr:uid="{00000000-0005-0000-0000-00003C010000}"/>
    <cellStyle name="Comma 19" xfId="153" xr:uid="{00000000-0005-0000-0000-00003D010000}"/>
    <cellStyle name="Comma 2" xfId="46" xr:uid="{00000000-0005-0000-0000-00003E010000}"/>
    <cellStyle name="Comma 20" xfId="154" xr:uid="{00000000-0005-0000-0000-00003F010000}"/>
    <cellStyle name="Comma 21" xfId="155" xr:uid="{00000000-0005-0000-0000-000040010000}"/>
    <cellStyle name="Comma 22" xfId="156" xr:uid="{00000000-0005-0000-0000-000041010000}"/>
    <cellStyle name="Comma 23" xfId="157" xr:uid="{00000000-0005-0000-0000-000042010000}"/>
    <cellStyle name="Comma 24" xfId="158" xr:uid="{00000000-0005-0000-0000-000043010000}"/>
    <cellStyle name="Comma 25" xfId="159" xr:uid="{00000000-0005-0000-0000-000044010000}"/>
    <cellStyle name="Comma 26" xfId="160" xr:uid="{00000000-0005-0000-0000-000045010000}"/>
    <cellStyle name="Comma 27" xfId="161" xr:uid="{00000000-0005-0000-0000-000046010000}"/>
    <cellStyle name="Comma 28" xfId="162" xr:uid="{00000000-0005-0000-0000-000047010000}"/>
    <cellStyle name="Comma 29" xfId="163" xr:uid="{00000000-0005-0000-0000-000048010000}"/>
    <cellStyle name="Comma 3" xfId="69" xr:uid="{00000000-0005-0000-0000-000049010000}"/>
    <cellStyle name="Comma 31" xfId="317" xr:uid="{00000000-0005-0000-0000-00004A010000}"/>
    <cellStyle name="Comma 36" xfId="319" xr:uid="{00000000-0005-0000-0000-00004B010000}"/>
    <cellStyle name="Comma 37" xfId="320" xr:uid="{00000000-0005-0000-0000-00004C010000}"/>
    <cellStyle name="Comma 39" xfId="322" xr:uid="{00000000-0005-0000-0000-00004D010000}"/>
    <cellStyle name="Comma 4" xfId="55" xr:uid="{00000000-0005-0000-0000-00004E010000}"/>
    <cellStyle name="Comma 41" xfId="324" xr:uid="{00000000-0005-0000-0000-00004F010000}"/>
    <cellStyle name="Comma 42" xfId="325" xr:uid="{00000000-0005-0000-0000-000050010000}"/>
    <cellStyle name="Comma 5" xfId="54" xr:uid="{00000000-0005-0000-0000-000051010000}"/>
    <cellStyle name="Comma 6" xfId="49" xr:uid="{00000000-0005-0000-0000-000052010000}"/>
    <cellStyle name="Comma 7" xfId="84" xr:uid="{00000000-0005-0000-0000-000053010000}"/>
    <cellStyle name="Comma 8" xfId="85" xr:uid="{00000000-0005-0000-0000-000054010000}"/>
    <cellStyle name="Comma 9" xfId="51" xr:uid="{00000000-0005-0000-0000-000055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eutral 2" xfId="421" xr:uid="{00000000-0005-0000-0000-000061010000}"/>
    <cellStyle name="Normal" xfId="0" builtinId="0"/>
    <cellStyle name="Normal 10" xfId="316" xr:uid="{00000000-0005-0000-0000-000063010000}"/>
    <cellStyle name="Normal 11" xfId="411" xr:uid="{00000000-0005-0000-0000-000064010000}"/>
    <cellStyle name="Normal 12" xfId="53" xr:uid="{00000000-0005-0000-0000-000065010000}"/>
    <cellStyle name="Normal 13" xfId="65" xr:uid="{00000000-0005-0000-0000-000066010000}"/>
    <cellStyle name="Normal 14" xfId="412" xr:uid="{00000000-0005-0000-0000-000067010000}"/>
    <cellStyle name="Normal 15" xfId="413" xr:uid="{00000000-0005-0000-0000-000068010000}"/>
    <cellStyle name="Normal 16" xfId="414" xr:uid="{00000000-0005-0000-0000-000069010000}"/>
    <cellStyle name="Normal 17" xfId="318" xr:uid="{00000000-0005-0000-0000-00006A010000}"/>
    <cellStyle name="Normal 18" xfId="415" xr:uid="{00000000-0005-0000-0000-00006B010000}"/>
    <cellStyle name="Normal 19" xfId="127" xr:uid="{00000000-0005-0000-0000-00006C010000}"/>
    <cellStyle name="Normal 2" xfId="4" xr:uid="{00000000-0005-0000-0000-00006D010000}"/>
    <cellStyle name="Normal 20" xfId="128" xr:uid="{00000000-0005-0000-0000-00006E010000}"/>
    <cellStyle name="Normal 21" xfId="140" xr:uid="{00000000-0005-0000-0000-00006F010000}"/>
    <cellStyle name="Normal 22" xfId="143" xr:uid="{00000000-0005-0000-0000-000070010000}"/>
    <cellStyle name="Normal 23" xfId="144" xr:uid="{00000000-0005-0000-0000-000071010000}"/>
    <cellStyle name="Normal 24" xfId="416" xr:uid="{00000000-0005-0000-0000-000072010000}"/>
    <cellStyle name="Normal 25" xfId="145" xr:uid="{00000000-0005-0000-0000-000073010000}"/>
    <cellStyle name="Normal 26" xfId="146" xr:uid="{00000000-0005-0000-0000-000074010000}"/>
    <cellStyle name="Normal 27" xfId="147" xr:uid="{00000000-0005-0000-0000-000075010000}"/>
    <cellStyle name="Normal 28" xfId="148" xr:uid="{00000000-0005-0000-0000-000076010000}"/>
    <cellStyle name="Normal 29" xfId="149" xr:uid="{00000000-0005-0000-0000-000077010000}"/>
    <cellStyle name="Normal 3" xfId="68" xr:uid="{00000000-0005-0000-0000-000078010000}"/>
    <cellStyle name="Normal 30" xfId="417" xr:uid="{00000000-0005-0000-0000-000079010000}"/>
    <cellStyle name="Normal 31" xfId="418" xr:uid="{00000000-0005-0000-0000-00007A010000}"/>
    <cellStyle name="Normal 32" xfId="321" xr:uid="{00000000-0005-0000-0000-00007B010000}"/>
    <cellStyle name="Normal 33" xfId="419" xr:uid="{00000000-0005-0000-0000-00007C010000}"/>
    <cellStyle name="Normal 34" xfId="323" xr:uid="{00000000-0005-0000-0000-00007D010000}"/>
    <cellStyle name="Normal 37" xfId="326" xr:uid="{00000000-0005-0000-0000-00007E010000}"/>
    <cellStyle name="Normal 38" xfId="327" xr:uid="{00000000-0005-0000-0000-00007F010000}"/>
    <cellStyle name="Normal 39" xfId="335" xr:uid="{00000000-0005-0000-0000-000080010000}"/>
    <cellStyle name="Normal 4" xfId="47" xr:uid="{00000000-0005-0000-0000-000081010000}"/>
    <cellStyle name="Normal 40" xfId="330" xr:uid="{00000000-0005-0000-0000-000082010000}"/>
    <cellStyle name="Normal 41" xfId="334" xr:uid="{00000000-0005-0000-0000-000083010000}"/>
    <cellStyle name="Normal 42" xfId="328" xr:uid="{00000000-0005-0000-0000-000084010000}"/>
    <cellStyle name="Normal 43" xfId="383" xr:uid="{00000000-0005-0000-0000-000085010000}"/>
    <cellStyle name="Normal 46" xfId="167" xr:uid="{00000000-0005-0000-0000-000086010000}"/>
    <cellStyle name="Normal 47" xfId="183" xr:uid="{00000000-0005-0000-0000-000087010000}"/>
    <cellStyle name="Normal 48" xfId="217" xr:uid="{00000000-0005-0000-0000-000088010000}"/>
    <cellStyle name="Normal 5" xfId="83" xr:uid="{00000000-0005-0000-0000-000089010000}"/>
    <cellStyle name="Normal 51" xfId="170" xr:uid="{00000000-0005-0000-0000-00008A010000}"/>
    <cellStyle name="Normal 52" xfId="169" xr:uid="{00000000-0005-0000-0000-00008B010000}"/>
    <cellStyle name="Normal 53" xfId="168" xr:uid="{00000000-0005-0000-0000-00008C010000}"/>
    <cellStyle name="Normal 6" xfId="300" xr:uid="{00000000-0005-0000-0000-00008D010000}"/>
    <cellStyle name="Normal 7" xfId="315" xr:uid="{00000000-0005-0000-0000-00008E010000}"/>
    <cellStyle name="Normal 8" xfId="59" xr:uid="{00000000-0005-0000-0000-00008F010000}"/>
    <cellStyle name="Normal 9" xfId="56" xr:uid="{00000000-0005-0000-0000-000090010000}"/>
    <cellStyle name="Note 10" xfId="63" xr:uid="{00000000-0005-0000-0000-000091010000}"/>
    <cellStyle name="Note 11" xfId="66" xr:uid="{00000000-0005-0000-0000-000092010000}"/>
    <cellStyle name="Note 12" xfId="67" xr:uid="{00000000-0005-0000-0000-000093010000}"/>
    <cellStyle name="Note 13" xfId="70" xr:uid="{00000000-0005-0000-0000-000094010000}"/>
    <cellStyle name="Note 14" xfId="87" xr:uid="{00000000-0005-0000-0000-000095010000}"/>
    <cellStyle name="Note 15" xfId="105" xr:uid="{00000000-0005-0000-0000-000096010000}"/>
    <cellStyle name="Note 16" xfId="116" xr:uid="{00000000-0005-0000-0000-000097010000}"/>
    <cellStyle name="Note 17" xfId="129" xr:uid="{00000000-0005-0000-0000-000098010000}"/>
    <cellStyle name="Note 18" xfId="171" xr:uid="{00000000-0005-0000-0000-000099010000}"/>
    <cellStyle name="Note 19" xfId="190" xr:uid="{00000000-0005-0000-0000-00009A010000}"/>
    <cellStyle name="Note 2" xfId="48" xr:uid="{00000000-0005-0000-0000-00009B010000}"/>
    <cellStyle name="Note 20" xfId="165" xr:uid="{00000000-0005-0000-0000-00009C010000}"/>
    <cellStyle name="Note 21" xfId="213" xr:uid="{00000000-0005-0000-0000-00009D010000}"/>
    <cellStyle name="Note 22" xfId="166" xr:uid="{00000000-0005-0000-0000-00009E010000}"/>
    <cellStyle name="Note 23" xfId="179" xr:uid="{00000000-0005-0000-0000-00009F010000}"/>
    <cellStyle name="Note 24" xfId="164" xr:uid="{00000000-0005-0000-0000-0000A0010000}"/>
    <cellStyle name="Note 25" xfId="204" xr:uid="{00000000-0005-0000-0000-0000A1010000}"/>
    <cellStyle name="Note 26" xfId="242" xr:uid="{00000000-0005-0000-0000-0000A2010000}"/>
    <cellStyle name="Note 27" xfId="233" xr:uid="{00000000-0005-0000-0000-0000A3010000}"/>
    <cellStyle name="Note 28" xfId="302" xr:uid="{00000000-0005-0000-0000-0000A4010000}"/>
    <cellStyle name="Note 29" xfId="333" xr:uid="{00000000-0005-0000-0000-0000A5010000}"/>
    <cellStyle name="Note 3" xfId="58" xr:uid="{00000000-0005-0000-0000-0000A6010000}"/>
    <cellStyle name="Note 30" xfId="354" xr:uid="{00000000-0005-0000-0000-0000A7010000}"/>
    <cellStyle name="Note 31" xfId="329" xr:uid="{00000000-0005-0000-0000-0000A8010000}"/>
    <cellStyle name="Note 32" xfId="332" xr:uid="{00000000-0005-0000-0000-0000A9010000}"/>
    <cellStyle name="Note 33" xfId="360" xr:uid="{00000000-0005-0000-0000-0000AA010000}"/>
    <cellStyle name="Note 34" xfId="331" xr:uid="{00000000-0005-0000-0000-0000AB010000}"/>
    <cellStyle name="Note 35" xfId="422" xr:uid="{00000000-0005-0000-0000-0000AC010000}"/>
    <cellStyle name="Note 4" xfId="50" xr:uid="{00000000-0005-0000-0000-0000AD010000}"/>
    <cellStyle name="Note 5" xfId="52" xr:uid="{00000000-0005-0000-0000-0000AE010000}"/>
    <cellStyle name="Note 6" xfId="57" xr:uid="{00000000-0005-0000-0000-0000AF010000}"/>
    <cellStyle name="Note 7" xfId="64" xr:uid="{00000000-0005-0000-0000-0000B0010000}"/>
    <cellStyle name="Note 8" xfId="60" xr:uid="{00000000-0005-0000-0000-0000B1010000}"/>
    <cellStyle name="Note 9" xfId="61" xr:uid="{00000000-0005-0000-0000-0000B2010000}"/>
    <cellStyle name="Output" xfId="15" builtinId="21" customBuiltin="1"/>
    <cellStyle name="Percent" xfId="5" builtinId="5"/>
    <cellStyle name="Title" xfId="6" builtinId="15" customBuiltin="1"/>
    <cellStyle name="Title 2" xfId="420" xr:uid="{00000000-0005-0000-0000-0000B6010000}"/>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91447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oneCellAnchor>
    <xdr:from>
      <xdr:col>2</xdr:col>
      <xdr:colOff>171450</xdr:colOff>
      <xdr:row>927</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495000"/>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323675"/>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157" name="Picture 156" descr="Screen Clipping">
          <a:extLst>
            <a:ext uri="{FF2B5EF4-FFF2-40B4-BE49-F238E27FC236}">
              <a16:creationId xmlns:a16="http://schemas.microsoft.com/office/drawing/2014/main" id="{00000000-0008-0000-0100-00009D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158" name="Picture 157" descr="Screen Clipping">
          <a:extLst>
            <a:ext uri="{FF2B5EF4-FFF2-40B4-BE49-F238E27FC236}">
              <a16:creationId xmlns:a16="http://schemas.microsoft.com/office/drawing/2014/main" id="{00000000-0008-0000-0100-00009E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159" name="Picture 158" descr="Screen Clipping">
          <a:extLst>
            <a:ext uri="{FF2B5EF4-FFF2-40B4-BE49-F238E27FC236}">
              <a16:creationId xmlns:a16="http://schemas.microsoft.com/office/drawing/2014/main" id="{00000000-0008-0000-0100-00009F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160" name="Picture 159" descr="Screen Clipping">
          <a:extLst>
            <a:ext uri="{FF2B5EF4-FFF2-40B4-BE49-F238E27FC236}">
              <a16:creationId xmlns:a16="http://schemas.microsoft.com/office/drawing/2014/main" id="{00000000-0008-0000-0100-0000A0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161" name="Picture 160" descr="Screen Clipping">
          <a:extLst>
            <a:ext uri="{FF2B5EF4-FFF2-40B4-BE49-F238E27FC236}">
              <a16:creationId xmlns:a16="http://schemas.microsoft.com/office/drawing/2014/main" id="{00000000-0008-0000-0100-0000A1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162" name="Picture 161" descr="Screen Clipping">
          <a:extLst>
            <a:ext uri="{FF2B5EF4-FFF2-40B4-BE49-F238E27FC236}">
              <a16:creationId xmlns:a16="http://schemas.microsoft.com/office/drawing/2014/main" id="{00000000-0008-0000-0100-0000A2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163" name="Picture 162" descr="Screen Clipping">
          <a:extLst>
            <a:ext uri="{FF2B5EF4-FFF2-40B4-BE49-F238E27FC236}">
              <a16:creationId xmlns:a16="http://schemas.microsoft.com/office/drawing/2014/main" id="{00000000-0008-0000-0100-0000A3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64" name="Picture 163">
          <a:extLst>
            <a:ext uri="{FF2B5EF4-FFF2-40B4-BE49-F238E27FC236}">
              <a16:creationId xmlns:a16="http://schemas.microsoft.com/office/drawing/2014/main" id="{00000000-0008-0000-0100-0000A4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65" name="Picture 164">
          <a:extLst>
            <a:ext uri="{FF2B5EF4-FFF2-40B4-BE49-F238E27FC236}">
              <a16:creationId xmlns:a16="http://schemas.microsoft.com/office/drawing/2014/main" id="{00000000-0008-0000-0100-0000A5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66" name="Picture 165" descr="Screen Clipping">
          <a:extLst>
            <a:ext uri="{FF2B5EF4-FFF2-40B4-BE49-F238E27FC236}">
              <a16:creationId xmlns:a16="http://schemas.microsoft.com/office/drawing/2014/main" id="{00000000-0008-0000-0100-0000A6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67" name="Picture 166" descr="Screen Clipping">
          <a:extLst>
            <a:ext uri="{FF2B5EF4-FFF2-40B4-BE49-F238E27FC236}">
              <a16:creationId xmlns:a16="http://schemas.microsoft.com/office/drawing/2014/main" id="{00000000-0008-0000-0100-0000A7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168" name="Picture 167" descr="Screen Clipping">
          <a:extLst>
            <a:ext uri="{FF2B5EF4-FFF2-40B4-BE49-F238E27FC236}">
              <a16:creationId xmlns:a16="http://schemas.microsoft.com/office/drawing/2014/main" id="{00000000-0008-0000-0100-0000A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169" name="Picture 168" descr="Screen Clipping">
          <a:extLst>
            <a:ext uri="{FF2B5EF4-FFF2-40B4-BE49-F238E27FC236}">
              <a16:creationId xmlns:a16="http://schemas.microsoft.com/office/drawing/2014/main" id="{00000000-0008-0000-0100-0000A9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70" name="Picture 169" descr="Screen Clipping">
          <a:extLst>
            <a:ext uri="{FF2B5EF4-FFF2-40B4-BE49-F238E27FC236}">
              <a16:creationId xmlns:a16="http://schemas.microsoft.com/office/drawing/2014/main" id="{00000000-0008-0000-0100-0000AA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71" name="Picture 170" descr="Screen Clipping">
          <a:extLst>
            <a:ext uri="{FF2B5EF4-FFF2-40B4-BE49-F238E27FC236}">
              <a16:creationId xmlns:a16="http://schemas.microsoft.com/office/drawing/2014/main" id="{00000000-0008-0000-0100-0000A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72" name="Picture 171" descr="Screen Clipping">
          <a:extLst>
            <a:ext uri="{FF2B5EF4-FFF2-40B4-BE49-F238E27FC236}">
              <a16:creationId xmlns:a16="http://schemas.microsoft.com/office/drawing/2014/main" id="{00000000-0008-0000-0100-0000AC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73" name="Picture 172" descr="Screen Clipping">
          <a:extLst>
            <a:ext uri="{FF2B5EF4-FFF2-40B4-BE49-F238E27FC236}">
              <a16:creationId xmlns:a16="http://schemas.microsoft.com/office/drawing/2014/main" id="{00000000-0008-0000-0100-0000AD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74" name="Picture 173" descr="Screen Clipping">
          <a:extLst>
            <a:ext uri="{FF2B5EF4-FFF2-40B4-BE49-F238E27FC236}">
              <a16:creationId xmlns:a16="http://schemas.microsoft.com/office/drawing/2014/main" id="{00000000-0008-0000-0100-0000AE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75" name="Rectangle 174">
          <a:extLst>
            <a:ext uri="{FF2B5EF4-FFF2-40B4-BE49-F238E27FC236}">
              <a16:creationId xmlns:a16="http://schemas.microsoft.com/office/drawing/2014/main" id="{00000000-0008-0000-0100-0000AF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76" name="Rectangle 175">
          <a:extLst>
            <a:ext uri="{FF2B5EF4-FFF2-40B4-BE49-F238E27FC236}">
              <a16:creationId xmlns:a16="http://schemas.microsoft.com/office/drawing/2014/main" id="{00000000-0008-0000-0100-0000B0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77" name="Picture 176">
          <a:extLst>
            <a:ext uri="{FF2B5EF4-FFF2-40B4-BE49-F238E27FC236}">
              <a16:creationId xmlns:a16="http://schemas.microsoft.com/office/drawing/2014/main" id="{00000000-0008-0000-0100-0000B1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78" name="Picture 177">
          <a:extLst>
            <a:ext uri="{FF2B5EF4-FFF2-40B4-BE49-F238E27FC236}">
              <a16:creationId xmlns:a16="http://schemas.microsoft.com/office/drawing/2014/main" id="{00000000-0008-0000-0100-0000B2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79" name="Picture 178" descr="Screen Clipping">
          <a:extLst>
            <a:ext uri="{FF2B5EF4-FFF2-40B4-BE49-F238E27FC236}">
              <a16:creationId xmlns:a16="http://schemas.microsoft.com/office/drawing/2014/main" id="{00000000-0008-0000-0100-0000B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80" name="Picture 179" descr="Screen Clipping">
          <a:extLst>
            <a:ext uri="{FF2B5EF4-FFF2-40B4-BE49-F238E27FC236}">
              <a16:creationId xmlns:a16="http://schemas.microsoft.com/office/drawing/2014/main" id="{00000000-0008-0000-0100-0000B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81" name="Picture 180" descr="Screen Clipping">
          <a:extLst>
            <a:ext uri="{FF2B5EF4-FFF2-40B4-BE49-F238E27FC236}">
              <a16:creationId xmlns:a16="http://schemas.microsoft.com/office/drawing/2014/main" id="{00000000-0008-0000-0100-0000B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82" name="Picture 181" descr="Screen Clipping">
          <a:extLst>
            <a:ext uri="{FF2B5EF4-FFF2-40B4-BE49-F238E27FC236}">
              <a16:creationId xmlns:a16="http://schemas.microsoft.com/office/drawing/2014/main" id="{00000000-0008-0000-0100-0000B6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83" name="Picture 182" descr="Screen Clipping">
          <a:extLst>
            <a:ext uri="{FF2B5EF4-FFF2-40B4-BE49-F238E27FC236}">
              <a16:creationId xmlns:a16="http://schemas.microsoft.com/office/drawing/2014/main" id="{00000000-0008-0000-0100-0000B7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84" name="Picture 183" descr="Screen Clipping">
          <a:extLst>
            <a:ext uri="{FF2B5EF4-FFF2-40B4-BE49-F238E27FC236}">
              <a16:creationId xmlns:a16="http://schemas.microsoft.com/office/drawing/2014/main" id="{00000000-0008-0000-0100-0000B8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85" name="Picture 184">
          <a:extLst>
            <a:ext uri="{FF2B5EF4-FFF2-40B4-BE49-F238E27FC236}">
              <a16:creationId xmlns:a16="http://schemas.microsoft.com/office/drawing/2014/main" id="{00000000-0008-0000-0100-0000B9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86" name="Picture 185" descr="Screen Clipping">
          <a:extLst>
            <a:ext uri="{FF2B5EF4-FFF2-40B4-BE49-F238E27FC236}">
              <a16:creationId xmlns:a16="http://schemas.microsoft.com/office/drawing/2014/main" id="{00000000-0008-0000-0100-0000B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87" name="Picture 186" descr="Screen Clipping">
          <a:extLst>
            <a:ext uri="{FF2B5EF4-FFF2-40B4-BE49-F238E27FC236}">
              <a16:creationId xmlns:a16="http://schemas.microsoft.com/office/drawing/2014/main" id="{00000000-0008-0000-0100-0000B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88" name="Picture 187" descr="Screen Clipping">
          <a:extLst>
            <a:ext uri="{FF2B5EF4-FFF2-40B4-BE49-F238E27FC236}">
              <a16:creationId xmlns:a16="http://schemas.microsoft.com/office/drawing/2014/main" id="{00000000-0008-0000-0100-0000B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89" name="Picture 188" descr="Screen Clipping">
          <a:extLst>
            <a:ext uri="{FF2B5EF4-FFF2-40B4-BE49-F238E27FC236}">
              <a16:creationId xmlns:a16="http://schemas.microsoft.com/office/drawing/2014/main" id="{00000000-0008-0000-0100-0000B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90" name="Picture 189" descr="Screen Clipping">
          <a:extLst>
            <a:ext uri="{FF2B5EF4-FFF2-40B4-BE49-F238E27FC236}">
              <a16:creationId xmlns:a16="http://schemas.microsoft.com/office/drawing/2014/main" id="{00000000-0008-0000-0100-0000B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91" name="Picture 190" descr="Screen Clipping">
          <a:extLst>
            <a:ext uri="{FF2B5EF4-FFF2-40B4-BE49-F238E27FC236}">
              <a16:creationId xmlns:a16="http://schemas.microsoft.com/office/drawing/2014/main" id="{00000000-0008-0000-0100-0000B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92" name="Picture 191" descr="Screen Clipping">
          <a:extLst>
            <a:ext uri="{FF2B5EF4-FFF2-40B4-BE49-F238E27FC236}">
              <a16:creationId xmlns:a16="http://schemas.microsoft.com/office/drawing/2014/main" id="{00000000-0008-0000-0100-0000C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93" name="Picture 192">
          <a:extLst>
            <a:ext uri="{FF2B5EF4-FFF2-40B4-BE49-F238E27FC236}">
              <a16:creationId xmlns:a16="http://schemas.microsoft.com/office/drawing/2014/main" id="{00000000-0008-0000-0100-0000C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94" name="Picture 193">
          <a:extLst>
            <a:ext uri="{FF2B5EF4-FFF2-40B4-BE49-F238E27FC236}">
              <a16:creationId xmlns:a16="http://schemas.microsoft.com/office/drawing/2014/main" id="{00000000-0008-0000-0100-0000C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95" name="Picture 194" descr="Screen Clipping">
          <a:extLst>
            <a:ext uri="{FF2B5EF4-FFF2-40B4-BE49-F238E27FC236}">
              <a16:creationId xmlns:a16="http://schemas.microsoft.com/office/drawing/2014/main" id="{00000000-0008-0000-0100-0000C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96" name="Picture 195" descr="Screen Clipping">
          <a:extLst>
            <a:ext uri="{FF2B5EF4-FFF2-40B4-BE49-F238E27FC236}">
              <a16:creationId xmlns:a16="http://schemas.microsoft.com/office/drawing/2014/main" id="{00000000-0008-0000-0100-0000C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97" name="Picture 196" descr="Screen Clipping">
          <a:extLst>
            <a:ext uri="{FF2B5EF4-FFF2-40B4-BE49-F238E27FC236}">
              <a16:creationId xmlns:a16="http://schemas.microsoft.com/office/drawing/2014/main" id="{00000000-0008-0000-0100-0000C5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98" name="Picture 197" descr="Screen Clipping">
          <a:extLst>
            <a:ext uri="{FF2B5EF4-FFF2-40B4-BE49-F238E27FC236}">
              <a16:creationId xmlns:a16="http://schemas.microsoft.com/office/drawing/2014/main" id="{00000000-0008-0000-0100-0000C6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99" name="Picture 198" descr="Screen Clipping">
          <a:extLst>
            <a:ext uri="{FF2B5EF4-FFF2-40B4-BE49-F238E27FC236}">
              <a16:creationId xmlns:a16="http://schemas.microsoft.com/office/drawing/2014/main" id="{00000000-0008-0000-0100-0000C7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200" name="Picture 199" descr="Screen Clipping">
          <a:extLst>
            <a:ext uri="{FF2B5EF4-FFF2-40B4-BE49-F238E27FC236}">
              <a16:creationId xmlns:a16="http://schemas.microsoft.com/office/drawing/2014/main" id="{00000000-0008-0000-0100-0000C8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201" name="Picture 200">
          <a:extLst>
            <a:ext uri="{FF2B5EF4-FFF2-40B4-BE49-F238E27FC236}">
              <a16:creationId xmlns:a16="http://schemas.microsoft.com/office/drawing/2014/main" id="{00000000-0008-0000-0100-0000C9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202" name="Picture 201" descr="Screen Clipping">
          <a:extLst>
            <a:ext uri="{FF2B5EF4-FFF2-40B4-BE49-F238E27FC236}">
              <a16:creationId xmlns:a16="http://schemas.microsoft.com/office/drawing/2014/main" id="{00000000-0008-0000-0100-0000C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203" name="Picture 202" descr="Screen Clipping">
          <a:extLst>
            <a:ext uri="{FF2B5EF4-FFF2-40B4-BE49-F238E27FC236}">
              <a16:creationId xmlns:a16="http://schemas.microsoft.com/office/drawing/2014/main" id="{00000000-0008-0000-0100-0000C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204" name="Picture 203" descr="Screen Clipping">
          <a:extLst>
            <a:ext uri="{FF2B5EF4-FFF2-40B4-BE49-F238E27FC236}">
              <a16:creationId xmlns:a16="http://schemas.microsoft.com/office/drawing/2014/main" id="{00000000-0008-0000-0100-0000CC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205" name="Picture 204" descr="Screen Clipping">
          <a:extLst>
            <a:ext uri="{FF2B5EF4-FFF2-40B4-BE49-F238E27FC236}">
              <a16:creationId xmlns:a16="http://schemas.microsoft.com/office/drawing/2014/main" id="{00000000-0008-0000-0100-0000CD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206" name="Picture 205" descr="Screen Clipping">
          <a:extLst>
            <a:ext uri="{FF2B5EF4-FFF2-40B4-BE49-F238E27FC236}">
              <a16:creationId xmlns:a16="http://schemas.microsoft.com/office/drawing/2014/main" id="{00000000-0008-0000-0100-0000CE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207" name="Picture 206" descr="Screen Clipping">
          <a:extLst>
            <a:ext uri="{FF2B5EF4-FFF2-40B4-BE49-F238E27FC236}">
              <a16:creationId xmlns:a16="http://schemas.microsoft.com/office/drawing/2014/main" id="{00000000-0008-0000-0100-0000CF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208" name="Picture 207" descr="Screen Clipping">
          <a:extLst>
            <a:ext uri="{FF2B5EF4-FFF2-40B4-BE49-F238E27FC236}">
              <a16:creationId xmlns:a16="http://schemas.microsoft.com/office/drawing/2014/main" id="{00000000-0008-0000-0100-0000D0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209" name="Picture 208">
          <a:extLst>
            <a:ext uri="{FF2B5EF4-FFF2-40B4-BE49-F238E27FC236}">
              <a16:creationId xmlns:a16="http://schemas.microsoft.com/office/drawing/2014/main" id="{00000000-0008-0000-0100-0000D1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210" name="Picture 209">
          <a:extLst>
            <a:ext uri="{FF2B5EF4-FFF2-40B4-BE49-F238E27FC236}">
              <a16:creationId xmlns:a16="http://schemas.microsoft.com/office/drawing/2014/main" id="{00000000-0008-0000-0100-0000D2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211" name="Picture 210" descr="Screen Clipping">
          <a:extLst>
            <a:ext uri="{FF2B5EF4-FFF2-40B4-BE49-F238E27FC236}">
              <a16:creationId xmlns:a16="http://schemas.microsoft.com/office/drawing/2014/main" id="{00000000-0008-0000-0100-0000D3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212" name="Picture 211" descr="Screen Clipping">
          <a:extLst>
            <a:ext uri="{FF2B5EF4-FFF2-40B4-BE49-F238E27FC236}">
              <a16:creationId xmlns:a16="http://schemas.microsoft.com/office/drawing/2014/main" id="{00000000-0008-0000-0100-0000D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213" name="Picture 212" descr="Screen Clipping">
          <a:extLst>
            <a:ext uri="{FF2B5EF4-FFF2-40B4-BE49-F238E27FC236}">
              <a16:creationId xmlns:a16="http://schemas.microsoft.com/office/drawing/2014/main" id="{00000000-0008-0000-0100-0000D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214" name="Picture 213" descr="Screen Clipping">
          <a:extLst>
            <a:ext uri="{FF2B5EF4-FFF2-40B4-BE49-F238E27FC236}">
              <a16:creationId xmlns:a16="http://schemas.microsoft.com/office/drawing/2014/main" id="{00000000-0008-0000-0100-0000D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215" name="Picture 214" descr="Screen Clipping">
          <a:extLst>
            <a:ext uri="{FF2B5EF4-FFF2-40B4-BE49-F238E27FC236}">
              <a16:creationId xmlns:a16="http://schemas.microsoft.com/office/drawing/2014/main" id="{00000000-0008-0000-0100-0000D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216" name="Picture 215" descr="Screen Clipping">
          <a:extLst>
            <a:ext uri="{FF2B5EF4-FFF2-40B4-BE49-F238E27FC236}">
              <a16:creationId xmlns:a16="http://schemas.microsoft.com/office/drawing/2014/main" id="{00000000-0008-0000-0100-0000D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217" name="Picture 216" descr="Screen Clipping">
          <a:extLst>
            <a:ext uri="{FF2B5EF4-FFF2-40B4-BE49-F238E27FC236}">
              <a16:creationId xmlns:a16="http://schemas.microsoft.com/office/drawing/2014/main" id="{00000000-0008-0000-0100-0000D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218" name="Picture 217">
          <a:extLst>
            <a:ext uri="{FF2B5EF4-FFF2-40B4-BE49-F238E27FC236}">
              <a16:creationId xmlns:a16="http://schemas.microsoft.com/office/drawing/2014/main" id="{00000000-0008-0000-0100-0000DA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219" name="Picture 218">
          <a:extLst>
            <a:ext uri="{FF2B5EF4-FFF2-40B4-BE49-F238E27FC236}">
              <a16:creationId xmlns:a16="http://schemas.microsoft.com/office/drawing/2014/main" id="{00000000-0008-0000-0100-0000DB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220" name="Picture 219">
          <a:extLst>
            <a:ext uri="{FF2B5EF4-FFF2-40B4-BE49-F238E27FC236}">
              <a16:creationId xmlns:a16="http://schemas.microsoft.com/office/drawing/2014/main" id="{00000000-0008-0000-0100-0000DC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221" name="Picture 220">
          <a:extLst>
            <a:ext uri="{FF2B5EF4-FFF2-40B4-BE49-F238E27FC236}">
              <a16:creationId xmlns:a16="http://schemas.microsoft.com/office/drawing/2014/main" id="{00000000-0008-0000-0100-0000D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222" name="Picture 221">
          <a:extLst>
            <a:ext uri="{FF2B5EF4-FFF2-40B4-BE49-F238E27FC236}">
              <a16:creationId xmlns:a16="http://schemas.microsoft.com/office/drawing/2014/main" id="{00000000-0008-0000-0100-0000D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223" name="Picture 222">
          <a:extLst>
            <a:ext uri="{FF2B5EF4-FFF2-40B4-BE49-F238E27FC236}">
              <a16:creationId xmlns:a16="http://schemas.microsoft.com/office/drawing/2014/main" id="{00000000-0008-0000-0100-0000DF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224" name="Picture 223" descr="Screen Clipping">
          <a:extLst>
            <a:ext uri="{FF2B5EF4-FFF2-40B4-BE49-F238E27FC236}">
              <a16:creationId xmlns:a16="http://schemas.microsoft.com/office/drawing/2014/main" id="{00000000-0008-0000-0100-0000E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225" name="Picture 224" descr="Screen Clipping">
          <a:extLst>
            <a:ext uri="{FF2B5EF4-FFF2-40B4-BE49-F238E27FC236}">
              <a16:creationId xmlns:a16="http://schemas.microsoft.com/office/drawing/2014/main" id="{00000000-0008-0000-0100-0000E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226" name="Picture 225">
          <a:extLst>
            <a:ext uri="{FF2B5EF4-FFF2-40B4-BE49-F238E27FC236}">
              <a16:creationId xmlns:a16="http://schemas.microsoft.com/office/drawing/2014/main" id="{00000000-0008-0000-0100-0000E2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244</v>
      </c>
    </row>
    <row r="3" spans="1:19">
      <c r="A3" s="10"/>
    </row>
    <row r="4" spans="1:19">
      <c r="B4" s="12" t="s">
        <v>85</v>
      </c>
      <c r="C4" s="13"/>
      <c r="D4" s="13"/>
    </row>
    <row r="5" spans="1:19" ht="12.75" customHeight="1">
      <c r="B5" s="314" t="s">
        <v>202</v>
      </c>
      <c r="C5" s="314"/>
      <c r="D5" s="314"/>
      <c r="E5" s="314"/>
      <c r="F5" s="314"/>
      <c r="G5" s="314"/>
      <c r="H5" s="314"/>
      <c r="I5" s="314"/>
      <c r="J5" s="314"/>
      <c r="K5" s="314"/>
      <c r="L5" s="314"/>
      <c r="M5" s="314"/>
      <c r="N5" s="314"/>
      <c r="O5" s="314"/>
      <c r="P5" s="314"/>
    </row>
    <row r="6" spans="1:19">
      <c r="B6" s="314"/>
      <c r="C6" s="314"/>
      <c r="D6" s="314"/>
      <c r="E6" s="314"/>
      <c r="F6" s="314"/>
      <c r="G6" s="314"/>
      <c r="H6" s="314"/>
      <c r="I6" s="314"/>
      <c r="J6" s="314"/>
      <c r="K6" s="314"/>
      <c r="L6" s="314"/>
      <c r="M6" s="314"/>
      <c r="N6" s="314"/>
      <c r="O6" s="314"/>
      <c r="P6" s="314"/>
    </row>
    <row r="7" spans="1:19">
      <c r="B7" s="314"/>
      <c r="C7" s="314"/>
      <c r="D7" s="314"/>
      <c r="E7" s="314"/>
      <c r="F7" s="314"/>
      <c r="G7" s="314"/>
      <c r="H7" s="314"/>
      <c r="I7" s="314"/>
      <c r="J7" s="314"/>
      <c r="K7" s="314"/>
      <c r="L7" s="314"/>
      <c r="M7" s="314"/>
      <c r="N7" s="314"/>
      <c r="O7" s="314"/>
      <c r="P7" s="314"/>
    </row>
    <row r="8" spans="1:19" ht="12.75" customHeight="1">
      <c r="B8" s="130"/>
      <c r="C8" s="130"/>
      <c r="D8" s="130"/>
      <c r="E8" s="130"/>
      <c r="F8" s="130"/>
      <c r="G8" s="130"/>
      <c r="H8" s="130"/>
      <c r="I8" s="130"/>
      <c r="J8" s="130"/>
      <c r="K8" s="130"/>
      <c r="L8" s="130"/>
      <c r="M8" s="130"/>
      <c r="N8" s="130"/>
      <c r="O8" s="130"/>
      <c r="P8" s="130"/>
    </row>
    <row r="9" spans="1:19" ht="15" customHeight="1">
      <c r="B9" s="315" t="s">
        <v>189</v>
      </c>
      <c r="C9" s="315"/>
      <c r="D9" s="315"/>
      <c r="E9" s="315"/>
      <c r="F9" s="315"/>
      <c r="G9" s="315"/>
      <c r="H9" s="315"/>
      <c r="I9" s="315"/>
      <c r="J9" s="315"/>
      <c r="K9" s="315"/>
      <c r="L9" s="315"/>
      <c r="M9" s="315"/>
      <c r="N9" s="315"/>
      <c r="O9" s="315"/>
      <c r="P9" s="315"/>
      <c r="Q9" s="315"/>
    </row>
    <row r="10" spans="1:19" ht="15" customHeight="1">
      <c r="B10" s="315"/>
      <c r="C10" s="315"/>
      <c r="D10" s="315"/>
      <c r="E10" s="315"/>
      <c r="F10" s="315"/>
      <c r="G10" s="315"/>
      <c r="H10" s="315"/>
      <c r="I10" s="315"/>
      <c r="J10" s="315"/>
      <c r="K10" s="315"/>
      <c r="L10" s="315"/>
      <c r="M10" s="315"/>
      <c r="N10" s="315"/>
      <c r="O10" s="315"/>
      <c r="P10" s="315"/>
      <c r="Q10" s="315"/>
    </row>
    <row r="11" spans="1:19" ht="15" customHeight="1">
      <c r="B11" s="315" t="s">
        <v>245</v>
      </c>
      <c r="C11" s="315"/>
      <c r="D11" s="315"/>
      <c r="E11" s="315"/>
      <c r="F11" s="315"/>
      <c r="G11" s="315"/>
      <c r="H11" s="315"/>
      <c r="I11" s="315"/>
      <c r="J11" s="315"/>
      <c r="K11" s="315"/>
      <c r="L11" s="315"/>
      <c r="M11" s="315"/>
      <c r="N11" s="315"/>
      <c r="O11" s="315"/>
      <c r="P11" s="315"/>
      <c r="Q11" s="315"/>
    </row>
    <row r="12" spans="1:19" ht="26.25" customHeight="1">
      <c r="B12" s="315"/>
      <c r="C12" s="315"/>
      <c r="D12" s="315"/>
      <c r="E12" s="315"/>
      <c r="F12" s="315"/>
      <c r="G12" s="315"/>
      <c r="H12" s="315"/>
      <c r="I12" s="315"/>
      <c r="J12" s="315"/>
      <c r="K12" s="315"/>
      <c r="L12" s="315"/>
      <c r="M12" s="315"/>
      <c r="N12" s="315"/>
      <c r="O12" s="315"/>
      <c r="P12" s="315"/>
      <c r="Q12" s="315"/>
    </row>
    <row r="13" spans="1:19">
      <c r="C13" s="10"/>
    </row>
    <row r="14" spans="1:19">
      <c r="B14" s="313" t="s">
        <v>246</v>
      </c>
      <c r="C14" s="313"/>
      <c r="D14" s="313"/>
      <c r="E14" s="313"/>
      <c r="F14" s="313"/>
      <c r="G14" s="313"/>
      <c r="H14" s="313"/>
      <c r="I14" s="313"/>
      <c r="J14" s="313"/>
      <c r="K14" s="313"/>
      <c r="L14" s="313"/>
      <c r="M14" s="313"/>
      <c r="N14" s="313"/>
      <c r="O14" s="313"/>
      <c r="P14" s="313"/>
      <c r="Q14" s="313"/>
      <c r="R14" s="313"/>
      <c r="S14" s="313"/>
    </row>
    <row r="15" spans="1:19" ht="38.25" customHeight="1">
      <c r="B15" s="313"/>
      <c r="C15" s="313"/>
      <c r="D15" s="313"/>
      <c r="E15" s="313"/>
      <c r="F15" s="313"/>
      <c r="G15" s="313"/>
      <c r="H15" s="313"/>
      <c r="I15" s="313"/>
      <c r="J15" s="313"/>
      <c r="K15" s="313"/>
      <c r="L15" s="313"/>
      <c r="M15" s="313"/>
      <c r="N15" s="313"/>
      <c r="O15" s="313"/>
      <c r="P15" s="313"/>
      <c r="Q15" s="313"/>
      <c r="R15" s="313"/>
      <c r="S15" s="313"/>
    </row>
    <row r="16" spans="1:19">
      <c r="B16" s="11" t="s">
        <v>110</v>
      </c>
      <c r="C16" s="10"/>
    </row>
    <row r="17" spans="2:19">
      <c r="B17" s="11" t="s">
        <v>111</v>
      </c>
      <c r="C17" s="10"/>
    </row>
    <row r="18" spans="2:19" ht="8.25" customHeight="1">
      <c r="C18" s="10"/>
    </row>
    <row r="19" spans="2:19" ht="15" customHeight="1">
      <c r="B19" s="316" t="s">
        <v>247</v>
      </c>
      <c r="C19" s="316"/>
      <c r="D19" s="316"/>
      <c r="E19" s="316"/>
      <c r="F19" s="316"/>
      <c r="G19" s="316"/>
      <c r="H19" s="316"/>
      <c r="I19" s="316"/>
      <c r="J19" s="316"/>
      <c r="K19" s="316"/>
      <c r="L19" s="316"/>
      <c r="M19" s="316"/>
      <c r="N19" s="316"/>
      <c r="O19" s="316"/>
      <c r="P19" s="316"/>
      <c r="Q19" s="316"/>
      <c r="R19" s="316"/>
      <c r="S19" s="316"/>
    </row>
    <row r="20" spans="2:19" ht="37.5" customHeight="1">
      <c r="B20" s="316" t="s">
        <v>187</v>
      </c>
      <c r="C20" s="316"/>
      <c r="D20" s="316"/>
      <c r="E20" s="316"/>
      <c r="F20" s="316"/>
      <c r="G20" s="316"/>
      <c r="H20" s="316"/>
      <c r="I20" s="316"/>
      <c r="J20" s="316"/>
      <c r="K20" s="316"/>
      <c r="L20" s="316"/>
      <c r="M20" s="316"/>
      <c r="N20" s="316"/>
      <c r="O20" s="316"/>
      <c r="P20" s="316"/>
      <c r="Q20" s="316"/>
      <c r="R20" s="316"/>
      <c r="S20" s="316"/>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1" t="s">
        <v>249</v>
      </c>
    </row>
    <row r="76" spans="2:6">
      <c r="B76" s="262" t="s">
        <v>250</v>
      </c>
    </row>
    <row r="77" spans="2:6" ht="15.75">
      <c r="B77" s="263" t="s">
        <v>251</v>
      </c>
    </row>
    <row r="78" spans="2:6">
      <c r="B78" s="11" t="s">
        <v>252</v>
      </c>
    </row>
    <row r="79" spans="2:6">
      <c r="B79" s="11" t="s">
        <v>253</v>
      </c>
    </row>
    <row r="80" spans="2:6">
      <c r="B80" s="11" t="s">
        <v>254</v>
      </c>
    </row>
    <row r="81" spans="2:9">
      <c r="B81" s="264" t="s">
        <v>255</v>
      </c>
      <c r="C81" s="265"/>
      <c r="D81" s="265"/>
      <c r="E81" s="265"/>
      <c r="F81" s="265"/>
      <c r="G81" s="265"/>
      <c r="H81" s="265"/>
      <c r="I81" s="265"/>
    </row>
    <row r="83" spans="2:9" ht="15.75">
      <c r="B83" s="266" t="s">
        <v>256</v>
      </c>
    </row>
    <row r="84" spans="2:9" ht="15.75">
      <c r="B84" s="263" t="s">
        <v>257</v>
      </c>
    </row>
    <row r="85" spans="2:9" ht="15.75">
      <c r="B85" s="263" t="s">
        <v>252</v>
      </c>
    </row>
    <row r="86" spans="2:9">
      <c r="B86" s="11" t="s">
        <v>258</v>
      </c>
    </row>
    <row r="87" spans="2:9">
      <c r="B87" s="11" t="s">
        <v>259</v>
      </c>
    </row>
    <row r="88" spans="2:9">
      <c r="B88" s="267" t="s">
        <v>260</v>
      </c>
      <c r="C88" s="265"/>
      <c r="D88" s="265"/>
      <c r="E88" s="265"/>
      <c r="F88" s="265"/>
      <c r="G88" s="265"/>
      <c r="H88" s="265"/>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election activeCell="A4" sqref="A4"/>
    </sheetView>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6" t="s">
        <v>22</v>
      </c>
      <c r="B3" s="83" t="s">
        <v>23</v>
      </c>
      <c r="C3" s="84" t="s">
        <v>72</v>
      </c>
      <c r="D3" s="84" t="s">
        <v>24</v>
      </c>
      <c r="E3" s="83" t="s">
        <v>25</v>
      </c>
      <c r="F3" s="84" t="s">
        <v>73</v>
      </c>
      <c r="G3" s="83" t="s">
        <v>54</v>
      </c>
      <c r="H3" s="85" t="s">
        <v>58</v>
      </c>
      <c r="I3" s="83"/>
      <c r="J3" s="84" t="s">
        <v>18</v>
      </c>
      <c r="K3" s="84" t="s">
        <v>19</v>
      </c>
      <c r="L3" s="86" t="s">
        <v>125</v>
      </c>
    </row>
    <row r="4" spans="1:16">
      <c r="A4" s="87"/>
      <c r="B4" s="87"/>
      <c r="C4" s="87"/>
      <c r="D4" s="87"/>
      <c r="E4" s="87"/>
      <c r="F4" s="87"/>
      <c r="G4" s="87"/>
      <c r="H4" s="87"/>
      <c r="I4" s="95"/>
      <c r="J4" s="127"/>
      <c r="K4" s="127"/>
      <c r="L4" s="95"/>
    </row>
    <row r="5" spans="1:16">
      <c r="A5" s="87"/>
      <c r="B5" s="87"/>
      <c r="C5" s="87"/>
      <c r="D5" s="87"/>
      <c r="E5" s="87"/>
      <c r="F5" s="87"/>
      <c r="G5" s="87"/>
      <c r="H5" s="87"/>
      <c r="I5" s="95"/>
      <c r="J5" s="127"/>
      <c r="K5" s="127"/>
      <c r="L5" s="95"/>
    </row>
    <row r="6" spans="1:16">
      <c r="A6" s="87"/>
      <c r="B6" s="87"/>
      <c r="C6" s="87"/>
      <c r="D6" s="87"/>
      <c r="E6" s="87"/>
      <c r="F6" s="87"/>
      <c r="G6" s="87"/>
      <c r="H6" s="87"/>
      <c r="I6" s="95"/>
      <c r="J6" s="127"/>
      <c r="K6" s="127"/>
      <c r="L6" s="95"/>
    </row>
    <row r="7" spans="1:16">
      <c r="A7" s="87"/>
      <c r="B7" s="87"/>
      <c r="C7" s="87"/>
      <c r="D7" s="87"/>
      <c r="E7" s="87"/>
      <c r="F7" s="87"/>
      <c r="G7" s="87"/>
      <c r="H7" s="87"/>
      <c r="I7" s="95"/>
      <c r="J7" s="127"/>
      <c r="K7" s="127"/>
      <c r="L7" s="127"/>
    </row>
    <row r="8" spans="1:16" s="82" customFormat="1">
      <c r="A8" s="87"/>
      <c r="B8" s="87"/>
      <c r="C8" s="87"/>
      <c r="D8" s="87"/>
      <c r="E8" s="87"/>
      <c r="F8" s="87"/>
      <c r="G8" s="87"/>
      <c r="H8" s="87"/>
      <c r="I8" s="95"/>
      <c r="J8" s="127"/>
      <c r="K8" s="127"/>
      <c r="L8" s="127"/>
      <c r="M8" s="43"/>
      <c r="N8" s="43"/>
      <c r="O8" s="43"/>
      <c r="P8" s="43"/>
    </row>
    <row r="9" spans="1:16">
      <c r="A9" s="87"/>
      <c r="B9" s="87"/>
      <c r="C9" s="87"/>
      <c r="D9" s="87"/>
      <c r="E9" s="87"/>
      <c r="F9" s="87"/>
      <c r="G9" s="87"/>
      <c r="H9" s="87"/>
      <c r="I9" s="95"/>
      <c r="J9" s="127"/>
      <c r="K9" s="127"/>
      <c r="L9" s="127"/>
    </row>
    <row r="10" spans="1:16">
      <c r="B10" s="53"/>
      <c r="C10" s="53"/>
      <c r="D10" s="53"/>
      <c r="E10" s="53"/>
      <c r="F10" s="53"/>
      <c r="G10" s="53"/>
      <c r="H10" s="53"/>
      <c r="I10" s="53"/>
      <c r="J10" s="53"/>
      <c r="K10" s="53"/>
      <c r="L10" s="53"/>
    </row>
    <row r="11" spans="1:16" ht="13.5" thickBot="1">
      <c r="A11" s="4" t="s">
        <v>56</v>
      </c>
      <c r="B11" s="73">
        <f>SUM(B4:B10)</f>
        <v>0</v>
      </c>
      <c r="C11" s="73">
        <f t="shared" ref="C11:H11" si="0">SUM(C4:C10)</f>
        <v>0</v>
      </c>
      <c r="D11" s="73">
        <f t="shared" si="0"/>
        <v>0</v>
      </c>
      <c r="E11" s="73">
        <f>SUM(E4:E10)</f>
        <v>0</v>
      </c>
      <c r="F11" s="73">
        <f t="shared" si="0"/>
        <v>0</v>
      </c>
      <c r="G11" s="73">
        <f t="shared" si="0"/>
        <v>0</v>
      </c>
      <c r="H11" s="73">
        <f t="shared" si="0"/>
        <v>0</v>
      </c>
      <c r="I11" s="73"/>
      <c r="J11" s="73"/>
      <c r="K11" s="73"/>
      <c r="L11" s="73"/>
    </row>
    <row r="12" spans="1:16" ht="13.5" thickTop="1"/>
    <row r="13" spans="1:16" ht="13.5" thickBot="1"/>
    <row r="14" spans="1:16" ht="38.450000000000003" customHeight="1">
      <c r="A14" s="84" t="s">
        <v>24</v>
      </c>
      <c r="B14" s="83" t="s">
        <v>25</v>
      </c>
      <c r="C14" s="84" t="s">
        <v>72</v>
      </c>
      <c r="D14" s="86" t="s">
        <v>22</v>
      </c>
      <c r="E14" s="83" t="s">
        <v>23</v>
      </c>
      <c r="F14" s="84" t="s">
        <v>73</v>
      </c>
      <c r="G14" s="83" t="s">
        <v>54</v>
      </c>
      <c r="H14" s="85" t="s">
        <v>58</v>
      </c>
      <c r="I14" s="83"/>
      <c r="J14" s="84" t="s">
        <v>18</v>
      </c>
      <c r="K14" s="84" t="s">
        <v>19</v>
      </c>
      <c r="L14" s="86" t="s">
        <v>125</v>
      </c>
    </row>
    <row r="15" spans="1:16" s="82" customFormat="1">
      <c r="A15" s="128"/>
      <c r="B15" s="128"/>
      <c r="C15" s="128"/>
      <c r="D15" s="128"/>
      <c r="E15" s="128"/>
      <c r="F15" s="128"/>
      <c r="G15" s="128"/>
      <c r="H15" s="128"/>
      <c r="I15" s="88"/>
      <c r="J15" s="272"/>
      <c r="K15" s="272"/>
      <c r="L15" s="95"/>
      <c r="M15" s="43"/>
      <c r="N15" s="43"/>
      <c r="O15" s="43"/>
      <c r="P15" s="43"/>
    </row>
    <row r="16" spans="1:16" s="82" customFormat="1">
      <c r="A16" s="128"/>
      <c r="B16" s="128"/>
      <c r="C16" s="128"/>
      <c r="D16" s="128"/>
      <c r="E16" s="128"/>
      <c r="F16" s="128"/>
      <c r="G16" s="128"/>
      <c r="H16" s="128"/>
      <c r="I16" s="88"/>
      <c r="J16" s="272"/>
      <c r="K16" s="272"/>
      <c r="L16" s="94"/>
      <c r="M16" s="43"/>
      <c r="N16" s="43"/>
      <c r="O16" s="43"/>
      <c r="P16" s="43"/>
    </row>
    <row r="17" spans="1:16" s="82" customFormat="1">
      <c r="A17" s="128"/>
      <c r="B17" s="128"/>
      <c r="C17" s="128"/>
      <c r="D17" s="128"/>
      <c r="E17" s="128"/>
      <c r="F17" s="128"/>
      <c r="G17" s="128"/>
      <c r="H17" s="128"/>
      <c r="I17" s="88"/>
      <c r="J17" s="272"/>
      <c r="K17" s="272"/>
      <c r="L17" s="95"/>
      <c r="M17" s="43"/>
      <c r="N17" s="43"/>
      <c r="O17" s="43"/>
      <c r="P17" s="43"/>
    </row>
    <row r="18" spans="1:16" s="82" customFormat="1">
      <c r="A18" s="128"/>
      <c r="B18" s="126"/>
      <c r="C18" s="126"/>
      <c r="D18" s="129"/>
      <c r="E18" s="126"/>
      <c r="F18" s="126"/>
      <c r="G18" s="87"/>
      <c r="H18" s="87"/>
      <c r="I18" s="88"/>
      <c r="J18" s="95"/>
      <c r="K18" s="95"/>
      <c r="L18" s="95"/>
      <c r="M18" s="43"/>
      <c r="N18" s="43"/>
      <c r="O18" s="43"/>
      <c r="P18" s="43"/>
    </row>
    <row r="19" spans="1:16">
      <c r="A19" s="89"/>
      <c r="B19" s="90"/>
      <c r="C19" s="90"/>
      <c r="D19" s="89"/>
      <c r="E19" s="90"/>
      <c r="F19" s="90"/>
      <c r="G19" s="90"/>
      <c r="H19" s="90"/>
      <c r="I19" s="91"/>
      <c r="J19" s="92"/>
      <c r="K19" s="93"/>
      <c r="L19" s="94"/>
    </row>
    <row r="20" spans="1:16">
      <c r="A20" s="89"/>
      <c r="B20" s="90"/>
      <c r="C20" s="90"/>
      <c r="D20" s="89"/>
      <c r="E20" s="90"/>
      <c r="F20" s="90"/>
      <c r="G20" s="90"/>
      <c r="H20" s="90"/>
      <c r="I20" s="91"/>
      <c r="J20" s="92"/>
      <c r="K20" s="93"/>
      <c r="L20" s="94"/>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6" t="s">
        <v>79</v>
      </c>
      <c r="E24" s="77" t="s">
        <v>78</v>
      </c>
      <c r="F24" s="78" t="s">
        <v>7</v>
      </c>
    </row>
    <row r="25" spans="1:16" ht="51.75" thickBot="1">
      <c r="C25" s="74" t="s">
        <v>179</v>
      </c>
      <c r="D25" s="79">
        <f>G11</f>
        <v>0</v>
      </c>
      <c r="E25" s="80">
        <f>H11</f>
        <v>0</v>
      </c>
      <c r="F25" s="81">
        <f>D25-E25</f>
        <v>0</v>
      </c>
    </row>
    <row r="26" spans="1:16" ht="44.25" customHeight="1" thickBot="1">
      <c r="C26" s="74" t="s">
        <v>180</v>
      </c>
      <c r="D26" s="79">
        <f>G22</f>
        <v>0</v>
      </c>
      <c r="E26" s="80">
        <f>H22</f>
        <v>0</v>
      </c>
      <c r="F26" s="81">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4.5703125" style="275" customWidth="1"/>
    <col min="3" max="3" width="16.5703125" style="275" customWidth="1"/>
    <col min="4" max="4" width="29" customWidth="1"/>
    <col min="6" max="6" width="15.7109375" style="312" customWidth="1"/>
    <col min="8" max="9" width="15.7109375" style="312" customWidth="1"/>
    <col min="11" max="11" width="15.7109375" style="312" customWidth="1"/>
    <col min="13" max="13" width="10.7109375" customWidth="1"/>
  </cols>
  <sheetData>
    <row r="1" spans="1:13">
      <c r="A1" t="s">
        <v>264</v>
      </c>
      <c r="B1" s="275" t="s">
        <v>265</v>
      </c>
      <c r="C1" s="275" t="s">
        <v>266</v>
      </c>
      <c r="D1" t="s">
        <v>267</v>
      </c>
      <c r="E1" t="s">
        <v>268</v>
      </c>
      <c r="F1" s="312" t="s">
        <v>269</v>
      </c>
      <c r="G1" t="s">
        <v>270</v>
      </c>
      <c r="H1" s="312" t="s">
        <v>271</v>
      </c>
      <c r="I1" s="312" t="s">
        <v>272</v>
      </c>
      <c r="J1" t="s">
        <v>273</v>
      </c>
      <c r="K1" s="312" t="s">
        <v>274</v>
      </c>
      <c r="L1" t="s">
        <v>275</v>
      </c>
      <c r="M1" t="s">
        <v>276</v>
      </c>
    </row>
    <row r="2" spans="1:13">
      <c r="A2" t="s">
        <v>295</v>
      </c>
      <c r="B2" s="275">
        <v>4031976</v>
      </c>
      <c r="C2" s="275">
        <v>4031976</v>
      </c>
      <c r="D2" t="s">
        <v>296</v>
      </c>
      <c r="E2">
        <v>2175</v>
      </c>
      <c r="F2" s="312">
        <v>442936.32000000001</v>
      </c>
      <c r="G2">
        <v>223.42</v>
      </c>
      <c r="H2" s="312">
        <v>485941.72</v>
      </c>
      <c r="I2" s="312">
        <v>399696.88</v>
      </c>
      <c r="J2">
        <v>207</v>
      </c>
      <c r="K2" s="312">
        <v>450225</v>
      </c>
      <c r="L2" t="s">
        <v>297</v>
      </c>
      <c r="M2" s="1">
        <v>45382</v>
      </c>
    </row>
    <row r="3" spans="1:13">
      <c r="A3" t="s">
        <v>295</v>
      </c>
      <c r="B3" s="277" t="s">
        <v>298</v>
      </c>
      <c r="C3" s="275" t="s">
        <v>299</v>
      </c>
      <c r="D3" t="s">
        <v>300</v>
      </c>
      <c r="E3">
        <v>18971</v>
      </c>
      <c r="F3" s="312">
        <v>1021132.43</v>
      </c>
      <c r="G3">
        <v>86.91</v>
      </c>
      <c r="H3" s="312">
        <v>1648769.61</v>
      </c>
      <c r="I3" s="312">
        <v>1021132.43</v>
      </c>
      <c r="J3">
        <v>86.91</v>
      </c>
      <c r="K3" s="312">
        <v>1648769.61</v>
      </c>
      <c r="L3" t="s">
        <v>301</v>
      </c>
      <c r="M3" s="1">
        <v>45382</v>
      </c>
    </row>
    <row r="4" spans="1:13">
      <c r="A4" t="s">
        <v>295</v>
      </c>
      <c r="B4" s="311" t="s">
        <v>436</v>
      </c>
      <c r="C4" s="275" t="s">
        <v>302</v>
      </c>
      <c r="D4" t="s">
        <v>303</v>
      </c>
      <c r="E4">
        <v>31500</v>
      </c>
      <c r="F4" s="312">
        <v>1012896.05</v>
      </c>
      <c r="G4">
        <v>26.88</v>
      </c>
      <c r="H4" s="312">
        <v>846720</v>
      </c>
      <c r="I4" s="312">
        <v>1012896.05</v>
      </c>
      <c r="J4">
        <v>26.88</v>
      </c>
      <c r="K4" s="312">
        <v>846720</v>
      </c>
      <c r="L4" t="s">
        <v>301</v>
      </c>
      <c r="M4" s="1">
        <v>45382</v>
      </c>
    </row>
    <row r="5" spans="1:13">
      <c r="A5" t="s">
        <v>295</v>
      </c>
      <c r="B5" s="275" t="s">
        <v>304</v>
      </c>
      <c r="C5" s="275" t="s">
        <v>305</v>
      </c>
      <c r="D5" t="s">
        <v>306</v>
      </c>
      <c r="E5">
        <v>8299</v>
      </c>
      <c r="F5" s="312">
        <v>1031935.35</v>
      </c>
      <c r="G5">
        <v>72.36</v>
      </c>
      <c r="H5" s="312">
        <v>600515.64</v>
      </c>
      <c r="I5" s="312">
        <v>1031935.35</v>
      </c>
      <c r="J5">
        <v>72.36</v>
      </c>
      <c r="K5" s="312">
        <v>600515.64</v>
      </c>
      <c r="L5" t="s">
        <v>301</v>
      </c>
      <c r="M5" s="1">
        <v>45382</v>
      </c>
    </row>
    <row r="6" spans="1:13">
      <c r="A6" t="s">
        <v>295</v>
      </c>
      <c r="B6" s="275" t="s">
        <v>307</v>
      </c>
      <c r="C6" s="275" t="s">
        <v>308</v>
      </c>
      <c r="D6" t="s">
        <v>309</v>
      </c>
      <c r="E6">
        <v>56241</v>
      </c>
      <c r="F6" s="312">
        <v>913347.22</v>
      </c>
      <c r="G6">
        <v>18.66</v>
      </c>
      <c r="H6" s="312">
        <v>1049457.06</v>
      </c>
      <c r="I6" s="312">
        <v>913347.22</v>
      </c>
      <c r="J6">
        <v>18.66</v>
      </c>
      <c r="K6" s="312">
        <v>1049457.06</v>
      </c>
      <c r="L6" t="s">
        <v>301</v>
      </c>
      <c r="M6" s="1">
        <v>45382</v>
      </c>
    </row>
    <row r="7" spans="1:13">
      <c r="A7" t="s">
        <v>295</v>
      </c>
      <c r="B7" s="275" t="s">
        <v>310</v>
      </c>
      <c r="C7" s="275" t="s">
        <v>311</v>
      </c>
      <c r="D7" t="s">
        <v>312</v>
      </c>
      <c r="E7">
        <v>19400</v>
      </c>
      <c r="F7" s="312">
        <v>454359.64</v>
      </c>
      <c r="G7">
        <v>22.2</v>
      </c>
      <c r="H7" s="312">
        <v>430680</v>
      </c>
      <c r="I7" s="312">
        <v>454359.64</v>
      </c>
      <c r="J7">
        <v>22.2</v>
      </c>
      <c r="K7" s="312">
        <v>430680</v>
      </c>
      <c r="L7" t="s">
        <v>301</v>
      </c>
      <c r="M7" s="1">
        <v>45382</v>
      </c>
    </row>
    <row r="8" spans="1:13">
      <c r="A8" t="s">
        <v>295</v>
      </c>
      <c r="B8" s="277" t="s">
        <v>313</v>
      </c>
      <c r="C8" s="275" t="s">
        <v>314</v>
      </c>
      <c r="D8" t="s">
        <v>315</v>
      </c>
      <c r="E8">
        <v>3060</v>
      </c>
      <c r="F8" s="312">
        <v>1238046.94</v>
      </c>
      <c r="G8">
        <v>970.47</v>
      </c>
      <c r="H8" s="312">
        <v>2969638.2</v>
      </c>
      <c r="I8" s="312">
        <v>1238046.94</v>
      </c>
      <c r="J8">
        <v>970.47</v>
      </c>
      <c r="K8" s="312">
        <v>2969638.2</v>
      </c>
      <c r="L8" t="s">
        <v>301</v>
      </c>
      <c r="M8" s="1">
        <v>45382</v>
      </c>
    </row>
    <row r="9" spans="1:13">
      <c r="A9" t="s">
        <v>295</v>
      </c>
      <c r="B9" s="311" t="s">
        <v>437</v>
      </c>
      <c r="C9" s="275">
        <v>2989044</v>
      </c>
      <c r="D9" t="s">
        <v>316</v>
      </c>
      <c r="E9">
        <v>12800</v>
      </c>
      <c r="F9" s="312">
        <v>850998.03</v>
      </c>
      <c r="G9">
        <v>67.75</v>
      </c>
      <c r="H9" s="312">
        <v>867200</v>
      </c>
      <c r="I9" s="312">
        <v>850998.03</v>
      </c>
      <c r="J9">
        <v>67.75</v>
      </c>
      <c r="K9" s="312">
        <v>867200</v>
      </c>
      <c r="L9" t="s">
        <v>301</v>
      </c>
      <c r="M9" s="1">
        <v>45382</v>
      </c>
    </row>
    <row r="10" spans="1:13">
      <c r="A10" t="s">
        <v>295</v>
      </c>
      <c r="B10" s="311" t="s">
        <v>438</v>
      </c>
      <c r="C10" s="311" t="s">
        <v>438</v>
      </c>
      <c r="D10" t="s">
        <v>317</v>
      </c>
      <c r="E10">
        <v>94315</v>
      </c>
      <c r="F10" s="312">
        <v>759425.53</v>
      </c>
      <c r="G10">
        <v>17.03</v>
      </c>
      <c r="H10" s="312">
        <v>1606640.91</v>
      </c>
      <c r="I10" s="312">
        <v>586262.14</v>
      </c>
      <c r="J10">
        <v>13.49</v>
      </c>
      <c r="K10" s="312">
        <v>1272780.92</v>
      </c>
      <c r="L10" t="s">
        <v>318</v>
      </c>
      <c r="M10" s="1">
        <v>45382</v>
      </c>
    </row>
    <row r="11" spans="1:13">
      <c r="A11" t="s">
        <v>295</v>
      </c>
      <c r="B11" s="275">
        <v>7124594</v>
      </c>
      <c r="C11" s="275">
        <v>7124594</v>
      </c>
      <c r="D11" t="s">
        <v>319</v>
      </c>
      <c r="E11">
        <v>3146</v>
      </c>
      <c r="F11" s="312">
        <v>470293.67</v>
      </c>
      <c r="G11">
        <v>156.72</v>
      </c>
      <c r="H11" s="312">
        <v>493045.47</v>
      </c>
      <c r="I11" s="312">
        <v>472170.82</v>
      </c>
      <c r="J11">
        <v>141.30000000000001</v>
      </c>
      <c r="K11" s="312">
        <v>444529.8</v>
      </c>
      <c r="L11" t="s">
        <v>320</v>
      </c>
      <c r="M11" s="1">
        <v>45382</v>
      </c>
    </row>
    <row r="12" spans="1:13">
      <c r="A12" t="s">
        <v>295</v>
      </c>
      <c r="B12" s="311" t="s">
        <v>321</v>
      </c>
      <c r="C12" s="311">
        <v>2136646</v>
      </c>
      <c r="D12" t="s">
        <v>322</v>
      </c>
      <c r="E12">
        <v>18300</v>
      </c>
      <c r="F12" s="312">
        <v>283688.71000000002</v>
      </c>
      <c r="G12">
        <v>19.829999999999998</v>
      </c>
      <c r="H12" s="312">
        <v>362889</v>
      </c>
      <c r="I12" s="312">
        <v>283688.71000000002</v>
      </c>
      <c r="J12">
        <v>19.829999999999998</v>
      </c>
      <c r="K12" s="312">
        <v>362889</v>
      </c>
      <c r="L12" t="s">
        <v>301</v>
      </c>
      <c r="M12" s="1">
        <v>45382</v>
      </c>
    </row>
    <row r="13" spans="1:13">
      <c r="A13" t="s">
        <v>295</v>
      </c>
      <c r="B13" s="275" t="s">
        <v>323</v>
      </c>
      <c r="C13" s="275" t="s">
        <v>323</v>
      </c>
      <c r="D13" t="s">
        <v>324</v>
      </c>
      <c r="E13">
        <v>21432</v>
      </c>
      <c r="F13" s="312">
        <v>645208</v>
      </c>
      <c r="G13">
        <v>38.479999999999997</v>
      </c>
      <c r="H13" s="312">
        <v>824599.04000000004</v>
      </c>
      <c r="I13" s="312">
        <v>498458.67</v>
      </c>
      <c r="J13">
        <v>30.48</v>
      </c>
      <c r="K13" s="312">
        <v>653247.36</v>
      </c>
      <c r="L13" t="s">
        <v>318</v>
      </c>
      <c r="M13" s="1">
        <v>45382</v>
      </c>
    </row>
    <row r="14" spans="1:13">
      <c r="A14" t="s">
        <v>295</v>
      </c>
      <c r="B14" s="275">
        <v>124765108</v>
      </c>
      <c r="C14" s="275">
        <v>2125097</v>
      </c>
      <c r="D14" t="s">
        <v>325</v>
      </c>
      <c r="E14">
        <v>39100</v>
      </c>
      <c r="F14" s="312">
        <v>718831.5</v>
      </c>
      <c r="G14">
        <v>20.64</v>
      </c>
      <c r="H14" s="312">
        <v>807024</v>
      </c>
      <c r="I14" s="312">
        <v>718831.5</v>
      </c>
      <c r="J14">
        <v>20.64</v>
      </c>
      <c r="K14" s="312">
        <v>807024</v>
      </c>
      <c r="L14" t="s">
        <v>301</v>
      </c>
      <c r="M14" s="1">
        <v>45382</v>
      </c>
    </row>
    <row r="15" spans="1:13">
      <c r="A15" t="s">
        <v>295</v>
      </c>
      <c r="B15" s="275" t="s">
        <v>326</v>
      </c>
      <c r="C15" s="275" t="s">
        <v>327</v>
      </c>
      <c r="D15" t="s">
        <v>328</v>
      </c>
      <c r="E15">
        <v>6700</v>
      </c>
      <c r="F15" s="312">
        <v>485350.87</v>
      </c>
      <c r="G15">
        <v>110.49</v>
      </c>
      <c r="H15" s="312">
        <v>740283</v>
      </c>
      <c r="I15" s="312">
        <v>485350.87</v>
      </c>
      <c r="J15">
        <v>110.49</v>
      </c>
      <c r="K15" s="312">
        <v>740283</v>
      </c>
      <c r="L15" t="s">
        <v>301</v>
      </c>
      <c r="M15" s="1">
        <v>45382</v>
      </c>
    </row>
    <row r="16" spans="1:13">
      <c r="A16" t="s">
        <v>295</v>
      </c>
      <c r="B16" s="275">
        <v>202712600</v>
      </c>
      <c r="C16" s="275" t="s">
        <v>329</v>
      </c>
      <c r="D16" t="s">
        <v>330</v>
      </c>
      <c r="E16">
        <v>12700</v>
      </c>
      <c r="F16" s="312">
        <v>924588.87</v>
      </c>
      <c r="G16">
        <v>78.91</v>
      </c>
      <c r="H16" s="312">
        <v>1002157</v>
      </c>
      <c r="I16" s="312">
        <v>924588.87</v>
      </c>
      <c r="J16">
        <v>78.91</v>
      </c>
      <c r="K16" s="312">
        <v>1002157</v>
      </c>
      <c r="L16" t="s">
        <v>301</v>
      </c>
      <c r="M16" s="1">
        <v>45382</v>
      </c>
    </row>
    <row r="17" spans="1:13">
      <c r="A17" t="s">
        <v>295</v>
      </c>
      <c r="B17" s="275" t="s">
        <v>331</v>
      </c>
      <c r="C17" s="275" t="s">
        <v>331</v>
      </c>
      <c r="D17" t="s">
        <v>332</v>
      </c>
      <c r="E17">
        <v>26919</v>
      </c>
      <c r="F17" s="312">
        <v>604089.14</v>
      </c>
      <c r="G17">
        <v>44.3</v>
      </c>
      <c r="H17" s="312">
        <v>1192396.93</v>
      </c>
      <c r="I17" s="312">
        <v>538513.17000000004</v>
      </c>
      <c r="J17">
        <v>41.04</v>
      </c>
      <c r="K17" s="312">
        <v>1104755.76</v>
      </c>
      <c r="L17" t="s">
        <v>297</v>
      </c>
      <c r="M17" s="1">
        <v>45382</v>
      </c>
    </row>
    <row r="18" spans="1:13">
      <c r="A18" t="s">
        <v>295</v>
      </c>
      <c r="B18" s="275" t="s">
        <v>333</v>
      </c>
      <c r="C18" s="275" t="s">
        <v>334</v>
      </c>
      <c r="D18" t="s">
        <v>335</v>
      </c>
      <c r="E18">
        <v>7600</v>
      </c>
      <c r="F18" s="312">
        <v>307794.75</v>
      </c>
      <c r="G18">
        <v>43.54</v>
      </c>
      <c r="H18" s="312">
        <v>330904</v>
      </c>
      <c r="I18" s="312">
        <v>307794.75</v>
      </c>
      <c r="J18">
        <v>43.54</v>
      </c>
      <c r="K18" s="312">
        <v>330904</v>
      </c>
      <c r="L18" t="s">
        <v>301</v>
      </c>
      <c r="M18" s="1">
        <v>45382</v>
      </c>
    </row>
    <row r="19" spans="1:13">
      <c r="A19" t="s">
        <v>295</v>
      </c>
      <c r="B19" s="275" t="s">
        <v>336</v>
      </c>
      <c r="C19" s="275" t="s">
        <v>337</v>
      </c>
      <c r="D19" t="s">
        <v>338</v>
      </c>
      <c r="E19">
        <v>5050</v>
      </c>
      <c r="F19" s="312">
        <v>504463.3</v>
      </c>
      <c r="G19">
        <v>435.94</v>
      </c>
      <c r="H19" s="312">
        <v>2201497</v>
      </c>
      <c r="I19" s="312">
        <v>504463.3</v>
      </c>
      <c r="J19">
        <v>435.94</v>
      </c>
      <c r="K19" s="312">
        <v>2201497</v>
      </c>
      <c r="L19" t="s">
        <v>301</v>
      </c>
      <c r="M19" s="1">
        <v>45382</v>
      </c>
    </row>
    <row r="20" spans="1:13">
      <c r="A20" t="s">
        <v>295</v>
      </c>
      <c r="B20" s="275">
        <v>398438408</v>
      </c>
      <c r="C20" s="275" t="s">
        <v>339</v>
      </c>
      <c r="D20" t="s">
        <v>340</v>
      </c>
      <c r="E20">
        <v>32700</v>
      </c>
      <c r="F20" s="312">
        <v>671551.45</v>
      </c>
      <c r="G20">
        <v>6.68</v>
      </c>
      <c r="H20" s="312">
        <v>218436</v>
      </c>
      <c r="I20" s="312">
        <v>671551.45</v>
      </c>
      <c r="J20">
        <v>6.68</v>
      </c>
      <c r="K20" s="312">
        <v>218436</v>
      </c>
      <c r="L20" t="s">
        <v>301</v>
      </c>
      <c r="M20" s="1">
        <v>45382</v>
      </c>
    </row>
    <row r="21" spans="1:13">
      <c r="A21" t="s">
        <v>295</v>
      </c>
      <c r="B21" s="275" t="s">
        <v>341</v>
      </c>
      <c r="C21" s="275">
        <v>2781648</v>
      </c>
      <c r="D21" t="s">
        <v>342</v>
      </c>
      <c r="E21">
        <v>16000</v>
      </c>
      <c r="F21" s="312">
        <v>1069574.47</v>
      </c>
      <c r="G21">
        <v>55.97</v>
      </c>
      <c r="H21" s="312">
        <v>895520</v>
      </c>
      <c r="I21" s="312">
        <v>1069574.47</v>
      </c>
      <c r="J21">
        <v>55.97</v>
      </c>
      <c r="K21" s="312">
        <v>895520</v>
      </c>
      <c r="L21" t="s">
        <v>301</v>
      </c>
      <c r="M21" s="1">
        <v>45382</v>
      </c>
    </row>
    <row r="22" spans="1:13">
      <c r="A22" t="s">
        <v>295</v>
      </c>
      <c r="B22" s="275" t="s">
        <v>343</v>
      </c>
      <c r="C22" s="275">
        <v>2569286</v>
      </c>
      <c r="D22" t="s">
        <v>344</v>
      </c>
      <c r="E22">
        <v>53800</v>
      </c>
      <c r="F22" s="312">
        <v>754535.58</v>
      </c>
      <c r="G22">
        <v>26.41</v>
      </c>
      <c r="H22" s="312">
        <v>1420858</v>
      </c>
      <c r="I22" s="312">
        <v>754535.58</v>
      </c>
      <c r="J22">
        <v>26.41</v>
      </c>
      <c r="K22" s="312">
        <v>1420858</v>
      </c>
      <c r="L22" t="s">
        <v>301</v>
      </c>
      <c r="M22" s="1">
        <v>45382</v>
      </c>
    </row>
    <row r="23" spans="1:13">
      <c r="A23" t="s">
        <v>295</v>
      </c>
      <c r="B23" s="275" t="s">
        <v>345</v>
      </c>
      <c r="C23" s="275" t="s">
        <v>346</v>
      </c>
      <c r="D23" t="s">
        <v>347</v>
      </c>
      <c r="E23">
        <v>3900</v>
      </c>
      <c r="F23" s="312">
        <v>823039.68</v>
      </c>
      <c r="G23">
        <v>335.95</v>
      </c>
      <c r="H23" s="312">
        <v>1310205</v>
      </c>
      <c r="I23" s="312">
        <v>823039.68</v>
      </c>
      <c r="J23">
        <v>335.95</v>
      </c>
      <c r="K23" s="312">
        <v>1310205</v>
      </c>
      <c r="L23" t="s">
        <v>301</v>
      </c>
      <c r="M23" s="1">
        <v>45382</v>
      </c>
    </row>
    <row r="24" spans="1:13">
      <c r="A24" t="s">
        <v>295</v>
      </c>
      <c r="B24" s="275">
        <v>5889505</v>
      </c>
      <c r="C24" s="275">
        <v>5889505</v>
      </c>
      <c r="D24" t="s">
        <v>348</v>
      </c>
      <c r="E24">
        <v>23736</v>
      </c>
      <c r="F24" s="312">
        <v>638458.15</v>
      </c>
      <c r="G24">
        <v>34.020000000000003</v>
      </c>
      <c r="H24" s="312">
        <v>807382.67</v>
      </c>
      <c r="I24" s="312">
        <v>576436.41</v>
      </c>
      <c r="J24">
        <v>31.51</v>
      </c>
      <c r="K24" s="312">
        <v>748040.04</v>
      </c>
      <c r="L24" t="s">
        <v>297</v>
      </c>
      <c r="M24" s="1">
        <v>45382</v>
      </c>
    </row>
    <row r="25" spans="1:13">
      <c r="A25" t="s">
        <v>295</v>
      </c>
      <c r="B25" s="275">
        <v>456788108</v>
      </c>
      <c r="C25" s="275">
        <v>2398822</v>
      </c>
      <c r="D25" t="s">
        <v>349</v>
      </c>
      <c r="E25">
        <v>31500</v>
      </c>
      <c r="F25" s="312">
        <v>625407.03</v>
      </c>
      <c r="G25">
        <v>17.93</v>
      </c>
      <c r="H25" s="312">
        <v>564795</v>
      </c>
      <c r="I25" s="312">
        <v>625407.03</v>
      </c>
      <c r="J25">
        <v>17.93</v>
      </c>
      <c r="K25" s="312">
        <v>564795</v>
      </c>
      <c r="L25" t="s">
        <v>301</v>
      </c>
      <c r="M25" s="1">
        <v>45382</v>
      </c>
    </row>
    <row r="26" spans="1:13">
      <c r="A26" t="s">
        <v>295</v>
      </c>
      <c r="B26" s="275" t="s">
        <v>350</v>
      </c>
      <c r="C26" s="275" t="s">
        <v>351</v>
      </c>
      <c r="D26" t="s">
        <v>352</v>
      </c>
      <c r="E26">
        <v>23391</v>
      </c>
      <c r="F26" s="312">
        <v>1576487.07</v>
      </c>
      <c r="G26">
        <v>105.66</v>
      </c>
      <c r="H26" s="312">
        <v>2471493.06</v>
      </c>
      <c r="I26" s="312">
        <v>1576487.07</v>
      </c>
      <c r="J26">
        <v>105.66</v>
      </c>
      <c r="K26" s="312">
        <v>2471493.06</v>
      </c>
      <c r="L26" t="s">
        <v>301</v>
      </c>
      <c r="M26" s="1">
        <v>45382</v>
      </c>
    </row>
    <row r="27" spans="1:13">
      <c r="A27" t="s">
        <v>295</v>
      </c>
      <c r="B27" s="275" t="s">
        <v>353</v>
      </c>
      <c r="C27" s="275" t="s">
        <v>354</v>
      </c>
      <c r="D27" t="s">
        <v>355</v>
      </c>
      <c r="E27">
        <v>24359</v>
      </c>
      <c r="F27" s="312">
        <v>1061183.3</v>
      </c>
      <c r="G27">
        <v>52.07</v>
      </c>
      <c r="H27" s="312">
        <v>1268373.1299999999</v>
      </c>
      <c r="I27" s="312">
        <v>1061183.3</v>
      </c>
      <c r="J27">
        <v>52.07</v>
      </c>
      <c r="K27" s="312">
        <v>1268373.1299999999</v>
      </c>
      <c r="L27" t="s">
        <v>301</v>
      </c>
      <c r="M27" s="1">
        <v>45382</v>
      </c>
    </row>
    <row r="28" spans="1:13">
      <c r="A28" t="s">
        <v>295</v>
      </c>
      <c r="B28" s="275">
        <v>6499260</v>
      </c>
      <c r="C28" s="275">
        <v>6499260</v>
      </c>
      <c r="D28" t="s">
        <v>356</v>
      </c>
      <c r="E28">
        <v>19600</v>
      </c>
      <c r="F28" s="312">
        <v>273131.55</v>
      </c>
      <c r="G28">
        <v>13.37</v>
      </c>
      <c r="H28" s="312">
        <v>261985.33</v>
      </c>
      <c r="I28" s="312">
        <v>30249672</v>
      </c>
      <c r="J28">
        <v>2022.5</v>
      </c>
      <c r="K28" s="312">
        <v>39641000</v>
      </c>
      <c r="L28" t="s">
        <v>357</v>
      </c>
      <c r="M28" s="1">
        <v>45382</v>
      </c>
    </row>
    <row r="29" spans="1:13">
      <c r="A29" t="s">
        <v>295</v>
      </c>
      <c r="B29" s="275" t="s">
        <v>358</v>
      </c>
      <c r="C29" s="275" t="s">
        <v>359</v>
      </c>
      <c r="D29" t="s">
        <v>360</v>
      </c>
      <c r="E29">
        <v>5700</v>
      </c>
      <c r="F29" s="312">
        <v>503931.46</v>
      </c>
      <c r="G29">
        <v>89.37</v>
      </c>
      <c r="H29" s="312">
        <v>509409</v>
      </c>
      <c r="I29" s="312">
        <v>503931.46</v>
      </c>
      <c r="J29">
        <v>89.37</v>
      </c>
      <c r="K29" s="312">
        <v>509409</v>
      </c>
      <c r="L29" t="s">
        <v>301</v>
      </c>
      <c r="M29" s="1">
        <v>45382</v>
      </c>
    </row>
    <row r="30" spans="1:13">
      <c r="A30" t="s">
        <v>295</v>
      </c>
      <c r="B30" s="275" t="s">
        <v>361</v>
      </c>
      <c r="C30" s="275" t="s">
        <v>361</v>
      </c>
      <c r="D30" t="s">
        <v>362</v>
      </c>
      <c r="E30">
        <v>9500</v>
      </c>
      <c r="F30" s="312">
        <v>559219.54</v>
      </c>
      <c r="G30">
        <v>119.79</v>
      </c>
      <c r="H30" s="312">
        <v>1138033.32</v>
      </c>
      <c r="I30" s="312">
        <v>424160.04</v>
      </c>
      <c r="J30">
        <v>94.9</v>
      </c>
      <c r="K30" s="312">
        <v>901550</v>
      </c>
      <c r="L30" t="s">
        <v>318</v>
      </c>
      <c r="M30" s="1">
        <v>45382</v>
      </c>
    </row>
    <row r="31" spans="1:13">
      <c r="A31" t="s">
        <v>295</v>
      </c>
      <c r="B31" s="275">
        <v>7333378</v>
      </c>
      <c r="C31" s="275">
        <v>7333378</v>
      </c>
      <c r="D31" t="s">
        <v>363</v>
      </c>
      <c r="E31">
        <v>1600</v>
      </c>
      <c r="F31" s="312">
        <v>279697.90999999997</v>
      </c>
      <c r="G31">
        <v>599.16</v>
      </c>
      <c r="H31" s="312">
        <v>958651.29</v>
      </c>
      <c r="I31" s="312">
        <v>279634.38</v>
      </c>
      <c r="J31">
        <v>540.20000000000005</v>
      </c>
      <c r="K31" s="312">
        <v>864320</v>
      </c>
      <c r="L31" t="s">
        <v>320</v>
      </c>
      <c r="M31" s="1">
        <v>45382</v>
      </c>
    </row>
    <row r="32" spans="1:13">
      <c r="A32" t="s">
        <v>295</v>
      </c>
      <c r="B32" s="275">
        <v>502441306</v>
      </c>
      <c r="C32" s="275">
        <v>2165747</v>
      </c>
      <c r="D32" t="s">
        <v>364</v>
      </c>
      <c r="E32">
        <v>5600</v>
      </c>
      <c r="F32" s="312">
        <v>872210.17</v>
      </c>
      <c r="G32">
        <v>181.03</v>
      </c>
      <c r="H32" s="312">
        <v>1013768</v>
      </c>
      <c r="I32" s="312">
        <v>872210.17</v>
      </c>
      <c r="J32">
        <v>181.03</v>
      </c>
      <c r="K32" s="312">
        <v>1013768</v>
      </c>
      <c r="L32" t="s">
        <v>301</v>
      </c>
      <c r="M32" s="1">
        <v>45382</v>
      </c>
    </row>
    <row r="33" spans="1:13">
      <c r="A33" t="s">
        <v>295</v>
      </c>
      <c r="B33" s="275" t="s">
        <v>365</v>
      </c>
      <c r="C33" s="275" t="s">
        <v>365</v>
      </c>
      <c r="D33" t="s">
        <v>366</v>
      </c>
      <c r="E33">
        <v>45</v>
      </c>
      <c r="F33" s="312">
        <v>4834</v>
      </c>
      <c r="G33">
        <v>130.22</v>
      </c>
      <c r="H33" s="312">
        <v>5860.12</v>
      </c>
      <c r="I33" s="312">
        <v>7578.6</v>
      </c>
      <c r="J33">
        <v>199.7</v>
      </c>
      <c r="K33" s="312">
        <v>8986.5</v>
      </c>
      <c r="L33" t="s">
        <v>367</v>
      </c>
      <c r="M33" s="1">
        <v>45382</v>
      </c>
    </row>
    <row r="34" spans="1:13">
      <c r="A34" t="s">
        <v>295</v>
      </c>
      <c r="B34" s="275">
        <v>6555805</v>
      </c>
      <c r="C34" s="275">
        <v>6555805</v>
      </c>
      <c r="D34" t="s">
        <v>368</v>
      </c>
      <c r="E34">
        <v>14750</v>
      </c>
      <c r="F34" s="312">
        <v>510732.08</v>
      </c>
      <c r="G34">
        <v>28.22</v>
      </c>
      <c r="H34" s="312">
        <v>416248.1</v>
      </c>
      <c r="I34" s="312">
        <v>60082160</v>
      </c>
      <c r="J34">
        <v>4270</v>
      </c>
      <c r="K34" s="312">
        <v>62982500</v>
      </c>
      <c r="L34" t="s">
        <v>357</v>
      </c>
      <c r="M34" s="1">
        <v>45382</v>
      </c>
    </row>
    <row r="35" spans="1:13">
      <c r="A35" t="s">
        <v>295</v>
      </c>
      <c r="B35" s="275">
        <v>4741844</v>
      </c>
      <c r="C35" s="275">
        <v>4741844</v>
      </c>
      <c r="D35" t="s">
        <v>369</v>
      </c>
      <c r="E35">
        <v>4638</v>
      </c>
      <c r="F35" s="312">
        <v>497928.6</v>
      </c>
      <c r="G35">
        <v>176.58</v>
      </c>
      <c r="H35" s="312">
        <v>818971.18</v>
      </c>
      <c r="I35" s="312">
        <v>452311.28</v>
      </c>
      <c r="J35">
        <v>163.6</v>
      </c>
      <c r="K35" s="312">
        <v>758776.8</v>
      </c>
      <c r="L35" t="s">
        <v>297</v>
      </c>
      <c r="M35" s="1">
        <v>45382</v>
      </c>
    </row>
    <row r="36" spans="1:13">
      <c r="A36" t="s">
        <v>295</v>
      </c>
      <c r="B36" s="275">
        <v>617760202</v>
      </c>
      <c r="C36" s="275" t="s">
        <v>370</v>
      </c>
      <c r="D36" t="s">
        <v>371</v>
      </c>
      <c r="E36">
        <v>27000</v>
      </c>
      <c r="F36" s="312">
        <v>282786.09999999998</v>
      </c>
      <c r="G36">
        <v>18.14</v>
      </c>
      <c r="H36" s="312">
        <v>489780</v>
      </c>
      <c r="I36" s="312">
        <v>282786.09999999998</v>
      </c>
      <c r="J36">
        <v>18.14</v>
      </c>
      <c r="K36" s="312">
        <v>489780</v>
      </c>
      <c r="L36" t="s">
        <v>301</v>
      </c>
      <c r="M36" s="1">
        <v>45382</v>
      </c>
    </row>
    <row r="37" spans="1:13">
      <c r="A37" t="s">
        <v>295</v>
      </c>
      <c r="B37" s="275">
        <v>636274409</v>
      </c>
      <c r="C37" s="275" t="s">
        <v>372</v>
      </c>
      <c r="D37" t="s">
        <v>373</v>
      </c>
      <c r="E37">
        <v>12034</v>
      </c>
      <c r="F37" s="312">
        <v>843221.71</v>
      </c>
      <c r="G37">
        <v>68.22</v>
      </c>
      <c r="H37" s="312">
        <v>820959.48</v>
      </c>
      <c r="I37" s="312">
        <v>843221.71</v>
      </c>
      <c r="J37">
        <v>68.22</v>
      </c>
      <c r="K37" s="312">
        <v>820959.48</v>
      </c>
      <c r="L37" t="s">
        <v>301</v>
      </c>
      <c r="M37" s="1">
        <v>45382</v>
      </c>
    </row>
    <row r="38" spans="1:13">
      <c r="A38" t="s">
        <v>295</v>
      </c>
      <c r="B38" s="275">
        <v>641069406</v>
      </c>
      <c r="C38" s="275" t="s">
        <v>374</v>
      </c>
      <c r="D38" t="s">
        <v>375</v>
      </c>
      <c r="E38">
        <v>6900</v>
      </c>
      <c r="F38" s="312">
        <v>805883.85</v>
      </c>
      <c r="G38">
        <v>106.2</v>
      </c>
      <c r="H38" s="312">
        <v>732780</v>
      </c>
      <c r="I38" s="312">
        <v>805883.85</v>
      </c>
      <c r="J38">
        <v>106.2</v>
      </c>
      <c r="K38" s="312">
        <v>732780</v>
      </c>
      <c r="L38" t="s">
        <v>301</v>
      </c>
      <c r="M38" s="1">
        <v>45382</v>
      </c>
    </row>
    <row r="39" spans="1:13">
      <c r="A39" t="s">
        <v>295</v>
      </c>
      <c r="B39" s="275">
        <v>6640682</v>
      </c>
      <c r="C39" s="275">
        <v>6640682</v>
      </c>
      <c r="D39" t="s">
        <v>376</v>
      </c>
      <c r="E39">
        <v>6566</v>
      </c>
      <c r="F39" s="312">
        <v>410490.65</v>
      </c>
      <c r="G39">
        <v>40.51</v>
      </c>
      <c r="H39" s="312">
        <v>266007.40000000002</v>
      </c>
      <c r="I39" s="312">
        <v>46150570</v>
      </c>
      <c r="J39">
        <v>6130</v>
      </c>
      <c r="K39" s="312">
        <v>40249580</v>
      </c>
      <c r="L39" t="s">
        <v>357</v>
      </c>
      <c r="M39" s="1">
        <v>45382</v>
      </c>
    </row>
    <row r="40" spans="1:13">
      <c r="A40" t="s">
        <v>295</v>
      </c>
      <c r="B40" s="275">
        <v>654902204</v>
      </c>
      <c r="C40" s="275">
        <v>2640891</v>
      </c>
      <c r="D40" t="s">
        <v>377</v>
      </c>
      <c r="E40">
        <v>216500</v>
      </c>
      <c r="F40" s="312">
        <v>955979.45</v>
      </c>
      <c r="G40">
        <v>3.54</v>
      </c>
      <c r="H40" s="312">
        <v>766410</v>
      </c>
      <c r="I40" s="312">
        <v>955979.45</v>
      </c>
      <c r="J40">
        <v>3.54</v>
      </c>
      <c r="K40" s="312">
        <v>766410</v>
      </c>
      <c r="L40" t="s">
        <v>301</v>
      </c>
      <c r="M40" s="1">
        <v>45382</v>
      </c>
    </row>
    <row r="41" spans="1:13">
      <c r="A41" t="s">
        <v>295</v>
      </c>
      <c r="B41" s="275" t="s">
        <v>378</v>
      </c>
      <c r="C41" s="275">
        <v>2620105</v>
      </c>
      <c r="D41" t="s">
        <v>379</v>
      </c>
      <c r="E41">
        <v>8000</v>
      </c>
      <c r="F41" s="312">
        <v>840687.4</v>
      </c>
      <c r="G41">
        <v>96.73</v>
      </c>
      <c r="H41" s="312">
        <v>773840</v>
      </c>
      <c r="I41" s="312">
        <v>840687.4</v>
      </c>
      <c r="J41">
        <v>96.73</v>
      </c>
      <c r="K41" s="312">
        <v>773840</v>
      </c>
      <c r="L41" t="s">
        <v>301</v>
      </c>
      <c r="M41" s="1">
        <v>45382</v>
      </c>
    </row>
    <row r="42" spans="1:13">
      <c r="A42" t="s">
        <v>295</v>
      </c>
      <c r="B42" s="275">
        <v>670100205</v>
      </c>
      <c r="C42" s="275">
        <v>2651202</v>
      </c>
      <c r="D42" t="s">
        <v>380</v>
      </c>
      <c r="E42">
        <v>8560</v>
      </c>
      <c r="F42" s="312">
        <v>672064.41</v>
      </c>
      <c r="G42">
        <v>128.4</v>
      </c>
      <c r="H42" s="312">
        <v>1099104</v>
      </c>
      <c r="I42" s="312">
        <v>672064.41</v>
      </c>
      <c r="J42">
        <v>128.4</v>
      </c>
      <c r="K42" s="312">
        <v>1099104</v>
      </c>
      <c r="L42" t="s">
        <v>301</v>
      </c>
      <c r="M42" s="1">
        <v>45382</v>
      </c>
    </row>
    <row r="43" spans="1:13">
      <c r="A43" t="s">
        <v>295</v>
      </c>
      <c r="B43" s="275">
        <v>6659428</v>
      </c>
      <c r="C43" s="275">
        <v>6659428</v>
      </c>
      <c r="D43" t="s">
        <v>381</v>
      </c>
      <c r="E43">
        <v>7706</v>
      </c>
      <c r="F43" s="312">
        <v>368241.23</v>
      </c>
      <c r="G43">
        <v>35.76</v>
      </c>
      <c r="H43" s="312">
        <v>275574.42</v>
      </c>
      <c r="I43" s="312">
        <v>41163475.140000001</v>
      </c>
      <c r="J43">
        <v>5411</v>
      </c>
      <c r="K43" s="312">
        <v>41697166</v>
      </c>
      <c r="L43" t="s">
        <v>357</v>
      </c>
      <c r="M43" s="1">
        <v>45382</v>
      </c>
    </row>
    <row r="44" spans="1:13">
      <c r="A44" t="s">
        <v>295</v>
      </c>
      <c r="B44" s="275">
        <v>683715106</v>
      </c>
      <c r="C44" s="275">
        <v>2655657</v>
      </c>
      <c r="D44" t="s">
        <v>382</v>
      </c>
      <c r="E44">
        <v>19400</v>
      </c>
      <c r="F44" s="312">
        <v>706343.96</v>
      </c>
      <c r="G44">
        <v>38.83</v>
      </c>
      <c r="H44" s="312">
        <v>753302</v>
      </c>
      <c r="I44" s="312">
        <v>706343.96</v>
      </c>
      <c r="J44">
        <v>38.83</v>
      </c>
      <c r="K44" s="312">
        <v>753302</v>
      </c>
      <c r="L44" t="s">
        <v>301</v>
      </c>
      <c r="M44" s="1">
        <v>45382</v>
      </c>
    </row>
    <row r="45" spans="1:13">
      <c r="A45" t="s">
        <v>295</v>
      </c>
      <c r="B45" s="275">
        <v>6661144</v>
      </c>
      <c r="C45" s="275">
        <v>6661144</v>
      </c>
      <c r="D45" t="s">
        <v>383</v>
      </c>
      <c r="E45">
        <v>23000</v>
      </c>
      <c r="F45" s="312">
        <v>365871.12</v>
      </c>
      <c r="G45">
        <v>21.8</v>
      </c>
      <c r="H45" s="312">
        <v>501467.19</v>
      </c>
      <c r="I45" s="312">
        <v>40687512</v>
      </c>
      <c r="J45">
        <v>3299</v>
      </c>
      <c r="K45" s="312">
        <v>75877000</v>
      </c>
      <c r="L45" t="s">
        <v>357</v>
      </c>
      <c r="M45" s="1">
        <v>45382</v>
      </c>
    </row>
    <row r="46" spans="1:13">
      <c r="A46" t="s">
        <v>295</v>
      </c>
      <c r="B46" s="275">
        <v>722304102</v>
      </c>
      <c r="C46" s="275" t="s">
        <v>384</v>
      </c>
      <c r="D46" t="s">
        <v>385</v>
      </c>
      <c r="E46">
        <v>5800</v>
      </c>
      <c r="F46" s="312">
        <v>812660.57</v>
      </c>
      <c r="G46">
        <v>116.25</v>
      </c>
      <c r="H46" s="312">
        <v>674250</v>
      </c>
      <c r="I46" s="312">
        <v>812660.57</v>
      </c>
      <c r="J46">
        <v>116.25</v>
      </c>
      <c r="K46" s="312">
        <v>674250</v>
      </c>
      <c r="L46" t="s">
        <v>301</v>
      </c>
      <c r="M46" s="1">
        <v>45382</v>
      </c>
    </row>
    <row r="47" spans="1:13">
      <c r="A47" t="s">
        <v>295</v>
      </c>
      <c r="B47" s="275">
        <v>705015105</v>
      </c>
      <c r="C47" s="275">
        <v>2704485</v>
      </c>
      <c r="D47" t="s">
        <v>386</v>
      </c>
      <c r="E47">
        <v>52500</v>
      </c>
      <c r="F47" s="312">
        <v>611978.65</v>
      </c>
      <c r="G47">
        <v>13.16</v>
      </c>
      <c r="H47" s="312">
        <v>690900</v>
      </c>
      <c r="I47" s="312">
        <v>611978.65</v>
      </c>
      <c r="J47">
        <v>13.16</v>
      </c>
      <c r="K47" s="312">
        <v>690900</v>
      </c>
      <c r="L47" t="s">
        <v>301</v>
      </c>
      <c r="M47" s="1">
        <v>45382</v>
      </c>
    </row>
    <row r="48" spans="1:13">
      <c r="A48" t="s">
        <v>295</v>
      </c>
      <c r="B48" s="275" t="s">
        <v>387</v>
      </c>
      <c r="C48" s="275" t="s">
        <v>388</v>
      </c>
      <c r="D48" t="s">
        <v>389</v>
      </c>
      <c r="E48">
        <v>81000</v>
      </c>
      <c r="F48" s="312">
        <v>993905.62</v>
      </c>
      <c r="G48">
        <v>18.059999999999999</v>
      </c>
      <c r="H48" s="312">
        <v>1462860</v>
      </c>
      <c r="I48" s="312">
        <v>993905.62</v>
      </c>
      <c r="J48">
        <v>18.059999999999999</v>
      </c>
      <c r="K48" s="312">
        <v>1462860</v>
      </c>
      <c r="L48" t="s">
        <v>301</v>
      </c>
      <c r="M48" s="1">
        <v>45382</v>
      </c>
    </row>
    <row r="49" spans="1:13">
      <c r="A49" t="s">
        <v>295</v>
      </c>
      <c r="B49" s="275">
        <v>6229597</v>
      </c>
      <c r="C49" s="275">
        <v>6229597</v>
      </c>
      <c r="D49" t="s">
        <v>390</v>
      </c>
      <c r="E49">
        <v>44267</v>
      </c>
      <c r="F49" s="312">
        <v>363083.65</v>
      </c>
      <c r="G49">
        <v>5.62</v>
      </c>
      <c r="H49" s="312">
        <v>248616.06</v>
      </c>
      <c r="I49" s="312">
        <v>40548763.079999998</v>
      </c>
      <c r="J49">
        <v>849.8</v>
      </c>
      <c r="K49" s="312">
        <v>37618096.600000001</v>
      </c>
      <c r="L49" t="s">
        <v>357</v>
      </c>
      <c r="M49" s="1">
        <v>45382</v>
      </c>
    </row>
    <row r="50" spans="1:13">
      <c r="A50" t="s">
        <v>295</v>
      </c>
      <c r="B50" s="275">
        <v>759530108</v>
      </c>
      <c r="C50" s="275" t="s">
        <v>391</v>
      </c>
      <c r="D50" t="s">
        <v>392</v>
      </c>
      <c r="E50">
        <v>28600</v>
      </c>
      <c r="F50" s="312">
        <v>726926.38</v>
      </c>
      <c r="G50">
        <v>43.29</v>
      </c>
      <c r="H50" s="312">
        <v>1238094</v>
      </c>
      <c r="I50" s="312">
        <v>726926.38</v>
      </c>
      <c r="J50">
        <v>43.29</v>
      </c>
      <c r="K50" s="312">
        <v>1238094</v>
      </c>
      <c r="L50" t="s">
        <v>301</v>
      </c>
      <c r="M50" s="1">
        <v>45382</v>
      </c>
    </row>
    <row r="51" spans="1:13">
      <c r="A51" t="s">
        <v>295</v>
      </c>
      <c r="B51" s="275">
        <v>775781206</v>
      </c>
      <c r="C51" s="275">
        <v>2739001</v>
      </c>
      <c r="D51" t="s">
        <v>393</v>
      </c>
      <c r="E51">
        <v>163000</v>
      </c>
      <c r="F51" s="312">
        <v>602385</v>
      </c>
      <c r="G51">
        <v>5.38</v>
      </c>
      <c r="H51" s="312">
        <v>876940</v>
      </c>
      <c r="I51" s="312">
        <v>602385</v>
      </c>
      <c r="J51">
        <v>5.38</v>
      </c>
      <c r="K51" s="312">
        <v>876940</v>
      </c>
      <c r="L51" t="s">
        <v>301</v>
      </c>
      <c r="M51" s="1">
        <v>45382</v>
      </c>
    </row>
    <row r="52" spans="1:13">
      <c r="A52" t="s">
        <v>295</v>
      </c>
      <c r="B52" s="275">
        <v>799926100</v>
      </c>
      <c r="C52" s="275" t="s">
        <v>394</v>
      </c>
      <c r="D52" t="s">
        <v>395</v>
      </c>
      <c r="E52">
        <v>18340</v>
      </c>
      <c r="F52" s="312">
        <v>612523.23</v>
      </c>
      <c r="G52">
        <v>30.1</v>
      </c>
      <c r="H52" s="312">
        <v>552034</v>
      </c>
      <c r="I52" s="312">
        <v>612523.23</v>
      </c>
      <c r="J52">
        <v>30.1</v>
      </c>
      <c r="K52" s="312">
        <v>552034</v>
      </c>
      <c r="L52" t="s">
        <v>301</v>
      </c>
      <c r="M52" s="1">
        <v>45382</v>
      </c>
    </row>
    <row r="53" spans="1:13">
      <c r="A53" t="s">
        <v>295</v>
      </c>
      <c r="B53" s="275">
        <v>803054204</v>
      </c>
      <c r="C53" s="275">
        <v>2775135</v>
      </c>
      <c r="D53" t="s">
        <v>396</v>
      </c>
      <c r="E53">
        <v>9350</v>
      </c>
      <c r="F53" s="312">
        <v>1237439.9099999999</v>
      </c>
      <c r="G53">
        <v>195.03</v>
      </c>
      <c r="H53" s="312">
        <v>1823530.5</v>
      </c>
      <c r="I53" s="312">
        <v>1237439.9099999999</v>
      </c>
      <c r="J53">
        <v>195.03</v>
      </c>
      <c r="K53" s="312">
        <v>1823530.5</v>
      </c>
      <c r="L53" t="s">
        <v>301</v>
      </c>
      <c r="M53" s="1">
        <v>45382</v>
      </c>
    </row>
    <row r="54" spans="1:13">
      <c r="A54" t="s">
        <v>295</v>
      </c>
      <c r="B54" s="275" t="s">
        <v>397</v>
      </c>
      <c r="C54" s="275" t="s">
        <v>398</v>
      </c>
      <c r="D54" t="s">
        <v>399</v>
      </c>
      <c r="E54">
        <v>26570</v>
      </c>
      <c r="F54" s="312">
        <v>1254128.93</v>
      </c>
      <c r="G54">
        <v>77.17</v>
      </c>
      <c r="H54" s="312">
        <v>2050406.9</v>
      </c>
      <c r="I54" s="312">
        <v>1254128.93</v>
      </c>
      <c r="J54">
        <v>77.17</v>
      </c>
      <c r="K54" s="312">
        <v>2050406.9</v>
      </c>
      <c r="L54" t="s">
        <v>301</v>
      </c>
      <c r="M54" s="1">
        <v>45382</v>
      </c>
    </row>
    <row r="55" spans="1:13">
      <c r="A55" t="s">
        <v>295</v>
      </c>
      <c r="B55" s="275" t="s">
        <v>400</v>
      </c>
      <c r="C55" s="275" t="s">
        <v>401</v>
      </c>
      <c r="D55" t="s">
        <v>402</v>
      </c>
      <c r="E55">
        <v>17000</v>
      </c>
      <c r="F55" s="312">
        <v>415827.6</v>
      </c>
      <c r="G55">
        <v>21.56</v>
      </c>
      <c r="H55" s="312">
        <v>366520</v>
      </c>
      <c r="I55" s="312">
        <v>415827.6</v>
      </c>
      <c r="J55">
        <v>21.56</v>
      </c>
      <c r="K55" s="312">
        <v>366520</v>
      </c>
      <c r="L55" t="s">
        <v>301</v>
      </c>
      <c r="M55" s="1">
        <v>45382</v>
      </c>
    </row>
    <row r="56" spans="1:13">
      <c r="A56" t="s">
        <v>295</v>
      </c>
      <c r="B56" s="275" t="s">
        <v>403</v>
      </c>
      <c r="C56" s="275" t="s">
        <v>403</v>
      </c>
      <c r="D56" t="s">
        <v>404</v>
      </c>
      <c r="E56">
        <v>12237</v>
      </c>
      <c r="F56" s="312">
        <v>237984.83</v>
      </c>
      <c r="G56">
        <v>20.51</v>
      </c>
      <c r="H56" s="312">
        <v>251040.72</v>
      </c>
      <c r="I56" s="312">
        <v>2136580.2000000002</v>
      </c>
      <c r="J56">
        <v>218.5</v>
      </c>
      <c r="K56" s="312">
        <v>2673784.5</v>
      </c>
      <c r="L56" t="s">
        <v>405</v>
      </c>
      <c r="M56" s="1">
        <v>45382</v>
      </c>
    </row>
    <row r="57" spans="1:13">
      <c r="A57" t="s">
        <v>295</v>
      </c>
      <c r="B57" s="275" t="s">
        <v>406</v>
      </c>
      <c r="C57" s="275">
        <v>2615565</v>
      </c>
      <c r="D57" t="s">
        <v>407</v>
      </c>
      <c r="E57">
        <v>36300</v>
      </c>
      <c r="F57" s="312">
        <v>1152676.04</v>
      </c>
      <c r="G57">
        <v>25.36</v>
      </c>
      <c r="H57" s="312">
        <v>920568</v>
      </c>
      <c r="I57" s="312">
        <v>1152676.04</v>
      </c>
      <c r="J57">
        <v>25.36</v>
      </c>
      <c r="K57" s="312">
        <v>920568</v>
      </c>
      <c r="L57" t="s">
        <v>301</v>
      </c>
      <c r="M57" s="1">
        <v>45382</v>
      </c>
    </row>
    <row r="58" spans="1:13">
      <c r="A58" t="s">
        <v>295</v>
      </c>
      <c r="B58" s="275" t="s">
        <v>408</v>
      </c>
      <c r="C58" s="275" t="s">
        <v>408</v>
      </c>
      <c r="D58" t="s">
        <v>409</v>
      </c>
      <c r="E58">
        <v>27512</v>
      </c>
      <c r="F58" s="312">
        <v>547359.19999999995</v>
      </c>
      <c r="G58">
        <v>20.72</v>
      </c>
      <c r="H58" s="312">
        <v>570070.03</v>
      </c>
      <c r="I58" s="312">
        <v>425007.45</v>
      </c>
      <c r="J58">
        <v>16.41</v>
      </c>
      <c r="K58" s="312">
        <v>451609.48</v>
      </c>
      <c r="L58" t="s">
        <v>318</v>
      </c>
      <c r="M58" s="1">
        <v>45382</v>
      </c>
    </row>
    <row r="59" spans="1:13">
      <c r="A59" t="s">
        <v>295</v>
      </c>
      <c r="B59" s="275">
        <v>833635105</v>
      </c>
      <c r="C59" s="275">
        <v>2771122</v>
      </c>
      <c r="D59" t="s">
        <v>410</v>
      </c>
      <c r="E59">
        <v>4300</v>
      </c>
      <c r="F59" s="312">
        <v>341986.97</v>
      </c>
      <c r="G59">
        <v>49.16</v>
      </c>
      <c r="H59" s="312">
        <v>211388</v>
      </c>
      <c r="I59" s="312">
        <v>341986.97</v>
      </c>
      <c r="J59">
        <v>49.16</v>
      </c>
      <c r="K59" s="312">
        <v>211388</v>
      </c>
      <c r="L59" t="s">
        <v>301</v>
      </c>
      <c r="M59" s="1">
        <v>45382</v>
      </c>
    </row>
    <row r="60" spans="1:13">
      <c r="A60" t="s">
        <v>295</v>
      </c>
      <c r="B60" s="275">
        <v>835699307</v>
      </c>
      <c r="C60" s="275">
        <v>2821481</v>
      </c>
      <c r="D60" t="s">
        <v>411</v>
      </c>
      <c r="E60">
        <v>17400</v>
      </c>
      <c r="F60" s="312">
        <v>1162277.5</v>
      </c>
      <c r="G60">
        <v>85.74</v>
      </c>
      <c r="H60" s="312">
        <v>1491876</v>
      </c>
      <c r="I60" s="312">
        <v>1162277.5</v>
      </c>
      <c r="J60">
        <v>85.74</v>
      </c>
      <c r="K60" s="312">
        <v>1491876</v>
      </c>
      <c r="L60" t="s">
        <v>301</v>
      </c>
      <c r="M60" s="1">
        <v>45382</v>
      </c>
    </row>
    <row r="61" spans="1:13">
      <c r="A61" t="s">
        <v>295</v>
      </c>
      <c r="B61" s="275">
        <v>861012102</v>
      </c>
      <c r="C61" s="275">
        <v>2430025</v>
      </c>
      <c r="D61" t="s">
        <v>412</v>
      </c>
      <c r="E61">
        <v>32400</v>
      </c>
      <c r="F61" s="312">
        <v>1463460.69</v>
      </c>
      <c r="G61">
        <v>43.24</v>
      </c>
      <c r="H61" s="312">
        <v>1400976</v>
      </c>
      <c r="I61" s="312">
        <v>1463460.69</v>
      </c>
      <c r="J61">
        <v>43.24</v>
      </c>
      <c r="K61" s="312">
        <v>1400976</v>
      </c>
      <c r="L61" t="s">
        <v>301</v>
      </c>
      <c r="M61" s="1">
        <v>45382</v>
      </c>
    </row>
    <row r="62" spans="1:13">
      <c r="A62" t="s">
        <v>295</v>
      </c>
      <c r="B62" s="275">
        <v>6356406</v>
      </c>
      <c r="C62" s="275">
        <v>6356406</v>
      </c>
      <c r="D62" t="s">
        <v>413</v>
      </c>
      <c r="E62">
        <v>20871</v>
      </c>
      <c r="F62" s="312">
        <v>450556.66</v>
      </c>
      <c r="G62">
        <v>22.79</v>
      </c>
      <c r="H62" s="312">
        <v>475601.14</v>
      </c>
      <c r="I62" s="312">
        <v>53997720</v>
      </c>
      <c r="J62">
        <v>3448</v>
      </c>
      <c r="K62" s="312">
        <v>71963208</v>
      </c>
      <c r="L62" t="s">
        <v>357</v>
      </c>
      <c r="M62" s="1">
        <v>45382</v>
      </c>
    </row>
    <row r="63" spans="1:13">
      <c r="A63" t="s">
        <v>295</v>
      </c>
      <c r="B63" s="275" t="s">
        <v>414</v>
      </c>
      <c r="C63" s="275" t="s">
        <v>414</v>
      </c>
      <c r="D63" t="s">
        <v>415</v>
      </c>
      <c r="E63">
        <v>8509</v>
      </c>
      <c r="F63" s="312">
        <v>683825.18</v>
      </c>
      <c r="G63">
        <v>119.75</v>
      </c>
      <c r="H63" s="312">
        <v>1018967.67</v>
      </c>
      <c r="I63" s="312">
        <v>611503.18999999994</v>
      </c>
      <c r="J63">
        <v>110.95</v>
      </c>
      <c r="K63" s="312">
        <v>944073.55</v>
      </c>
      <c r="L63" t="s">
        <v>297</v>
      </c>
      <c r="M63" s="1">
        <v>45382</v>
      </c>
    </row>
    <row r="64" spans="1:13">
      <c r="A64" t="s">
        <v>295</v>
      </c>
      <c r="B64" s="275">
        <v>874039100</v>
      </c>
      <c r="C64" s="275">
        <v>2113382</v>
      </c>
      <c r="D64" t="s">
        <v>416</v>
      </c>
      <c r="E64">
        <v>23700</v>
      </c>
      <c r="F64" s="312">
        <v>2475434.13</v>
      </c>
      <c r="G64">
        <v>136.05000000000001</v>
      </c>
      <c r="H64" s="312">
        <v>3224385</v>
      </c>
      <c r="I64" s="312">
        <v>2475434.13</v>
      </c>
      <c r="J64">
        <v>136.05000000000001</v>
      </c>
      <c r="K64" s="312">
        <v>3224385</v>
      </c>
      <c r="L64" t="s">
        <v>301</v>
      </c>
      <c r="M64" s="1">
        <v>45382</v>
      </c>
    </row>
    <row r="65" spans="1:13">
      <c r="A65" t="s">
        <v>295</v>
      </c>
      <c r="B65" s="275">
        <v>6869302</v>
      </c>
      <c r="C65" s="275">
        <v>6869302</v>
      </c>
      <c r="D65" t="s">
        <v>417</v>
      </c>
      <c r="E65">
        <v>9000</v>
      </c>
      <c r="F65" s="312">
        <v>297065.8</v>
      </c>
      <c r="G65">
        <v>49.44</v>
      </c>
      <c r="H65" s="312">
        <v>444973.89</v>
      </c>
      <c r="I65" s="312">
        <v>33615966.490000002</v>
      </c>
      <c r="J65">
        <v>7481</v>
      </c>
      <c r="K65" s="312">
        <v>67329000</v>
      </c>
      <c r="L65" t="s">
        <v>357</v>
      </c>
      <c r="M65" s="1">
        <v>45382</v>
      </c>
    </row>
    <row r="66" spans="1:13">
      <c r="A66" t="s">
        <v>295</v>
      </c>
      <c r="B66" s="275">
        <v>5999330</v>
      </c>
      <c r="C66" s="275">
        <v>5999330</v>
      </c>
      <c r="D66" t="s">
        <v>418</v>
      </c>
      <c r="E66">
        <v>3800</v>
      </c>
      <c r="F66" s="312">
        <v>672025.92</v>
      </c>
      <c r="G66">
        <v>97.23</v>
      </c>
      <c r="H66" s="312">
        <v>369459.26</v>
      </c>
      <c r="I66" s="312">
        <v>585399.44999999995</v>
      </c>
      <c r="J66">
        <v>90.08</v>
      </c>
      <c r="K66" s="312">
        <v>342304</v>
      </c>
      <c r="L66" t="s">
        <v>297</v>
      </c>
      <c r="M66" s="1">
        <v>45382</v>
      </c>
    </row>
    <row r="67" spans="1:13">
      <c r="A67" t="s">
        <v>295</v>
      </c>
      <c r="B67" s="275" t="s">
        <v>419</v>
      </c>
      <c r="C67" s="275" t="s">
        <v>420</v>
      </c>
      <c r="D67" t="s">
        <v>421</v>
      </c>
      <c r="E67">
        <v>19200</v>
      </c>
      <c r="F67" s="312">
        <v>857144.4</v>
      </c>
      <c r="G67">
        <v>39.03</v>
      </c>
      <c r="H67" s="312">
        <v>749376</v>
      </c>
      <c r="I67" s="312">
        <v>857144.4</v>
      </c>
      <c r="J67">
        <v>39.03</v>
      </c>
      <c r="K67" s="312">
        <v>749376</v>
      </c>
      <c r="L67" t="s">
        <v>301</v>
      </c>
      <c r="M67" s="1">
        <v>45382</v>
      </c>
    </row>
    <row r="68" spans="1:13">
      <c r="A68" t="s">
        <v>295</v>
      </c>
      <c r="B68" s="275" t="s">
        <v>422</v>
      </c>
      <c r="C68" s="275" t="s">
        <v>423</v>
      </c>
      <c r="D68" t="s">
        <v>424</v>
      </c>
      <c r="E68">
        <v>74300</v>
      </c>
      <c r="F68" s="312">
        <v>1493053.29</v>
      </c>
      <c r="G68">
        <v>30.72</v>
      </c>
      <c r="H68" s="312">
        <v>2282496</v>
      </c>
      <c r="I68" s="312">
        <v>1493053.29</v>
      </c>
      <c r="J68">
        <v>30.72</v>
      </c>
      <c r="K68" s="312">
        <v>2282496</v>
      </c>
      <c r="L68" t="s">
        <v>301</v>
      </c>
      <c r="M68" s="1">
        <v>45382</v>
      </c>
    </row>
    <row r="69" spans="1:13">
      <c r="A69" t="s">
        <v>295</v>
      </c>
      <c r="B69" s="275">
        <v>4031879</v>
      </c>
      <c r="C69" s="275">
        <v>4031879</v>
      </c>
      <c r="D69" t="s">
        <v>425</v>
      </c>
      <c r="E69">
        <v>27304</v>
      </c>
      <c r="F69" s="312">
        <v>552308.05000000005</v>
      </c>
      <c r="G69">
        <v>32.520000000000003</v>
      </c>
      <c r="H69" s="312">
        <v>887932.56</v>
      </c>
      <c r="I69" s="312">
        <v>493779.59</v>
      </c>
      <c r="J69">
        <v>30.13</v>
      </c>
      <c r="K69" s="312">
        <v>822669.52</v>
      </c>
      <c r="L69" t="s">
        <v>297</v>
      </c>
      <c r="M69" s="1">
        <v>45382</v>
      </c>
    </row>
    <row r="70" spans="1:13">
      <c r="A70" t="s">
        <v>295</v>
      </c>
      <c r="B70" s="275">
        <v>6986041</v>
      </c>
      <c r="C70" s="275">
        <v>6986041</v>
      </c>
      <c r="D70" t="s">
        <v>426</v>
      </c>
      <c r="E70">
        <v>8300</v>
      </c>
      <c r="F70" s="312">
        <v>221817.63</v>
      </c>
      <c r="G70">
        <v>41.92</v>
      </c>
      <c r="H70" s="312">
        <v>347940.65</v>
      </c>
      <c r="I70" s="312">
        <v>25065392</v>
      </c>
      <c r="J70">
        <v>6343</v>
      </c>
      <c r="K70" s="312">
        <v>52646900</v>
      </c>
      <c r="L70" t="s">
        <v>357</v>
      </c>
      <c r="M70" s="1">
        <v>45382</v>
      </c>
    </row>
    <row r="71" spans="1:13">
      <c r="A71" t="s">
        <v>295</v>
      </c>
      <c r="B71" s="275" t="s">
        <v>427</v>
      </c>
      <c r="C71" s="275" t="s">
        <v>428</v>
      </c>
      <c r="D71" t="s">
        <v>429</v>
      </c>
      <c r="E71">
        <v>13600</v>
      </c>
      <c r="F71" s="312">
        <v>727888.91</v>
      </c>
      <c r="G71">
        <v>39.79</v>
      </c>
      <c r="H71" s="312">
        <v>541144</v>
      </c>
      <c r="I71" s="312">
        <v>727888.91</v>
      </c>
      <c r="J71">
        <v>39.79</v>
      </c>
      <c r="K71" s="312">
        <v>541144</v>
      </c>
      <c r="L71" t="s">
        <v>301</v>
      </c>
      <c r="M71" s="1">
        <v>45382</v>
      </c>
    </row>
    <row r="72" spans="1:13">
      <c r="A72" t="s">
        <v>295</v>
      </c>
      <c r="B72" s="275" t="s">
        <v>430</v>
      </c>
      <c r="C72" s="275" t="s">
        <v>430</v>
      </c>
      <c r="D72" t="s">
        <v>431</v>
      </c>
      <c r="F72" s="312">
        <v>1700105.7</v>
      </c>
      <c r="H72" s="312">
        <v>1700105.7</v>
      </c>
      <c r="I72" s="312">
        <v>1700105.7</v>
      </c>
      <c r="K72" s="312">
        <v>1700105.7</v>
      </c>
      <c r="L72" t="s">
        <v>301</v>
      </c>
      <c r="M72" s="1">
        <v>45382</v>
      </c>
    </row>
    <row r="73" spans="1:13">
      <c r="A73" t="s">
        <v>295</v>
      </c>
      <c r="B73" s="275" t="s">
        <v>430</v>
      </c>
      <c r="C73" s="275" t="s">
        <v>430</v>
      </c>
      <c r="D73" t="s">
        <v>432</v>
      </c>
      <c r="E73">
        <v>-61.63</v>
      </c>
      <c r="F73" s="312">
        <v>-41.98</v>
      </c>
      <c r="G73">
        <v>0.65</v>
      </c>
      <c r="H73" s="312">
        <v>-40.19</v>
      </c>
      <c r="I73" s="312">
        <v>-61.63</v>
      </c>
      <c r="J73">
        <v>1</v>
      </c>
      <c r="K73" s="312">
        <v>-61.63</v>
      </c>
      <c r="L73" t="s">
        <v>367</v>
      </c>
      <c r="M73" s="1">
        <v>45382</v>
      </c>
    </row>
    <row r="74" spans="1:13">
      <c r="A74" t="s">
        <v>295</v>
      </c>
      <c r="B74" s="275" t="s">
        <v>430</v>
      </c>
      <c r="C74" s="275" t="s">
        <v>430</v>
      </c>
      <c r="D74" t="s">
        <v>433</v>
      </c>
      <c r="E74">
        <v>33.47</v>
      </c>
      <c r="F74" s="312">
        <v>37.72</v>
      </c>
      <c r="G74">
        <v>1.1100000000000001</v>
      </c>
      <c r="H74" s="312">
        <v>37.119999999999997</v>
      </c>
      <c r="I74" s="312">
        <v>33.47</v>
      </c>
      <c r="J74">
        <v>1</v>
      </c>
      <c r="K74" s="312">
        <v>33.47</v>
      </c>
      <c r="L74" t="s">
        <v>320</v>
      </c>
      <c r="M74" s="1">
        <v>45382</v>
      </c>
    </row>
    <row r="75" spans="1:13">
      <c r="A75" t="s">
        <v>295</v>
      </c>
      <c r="B75" s="275" t="s">
        <v>430</v>
      </c>
      <c r="C75" s="275" t="s">
        <v>430</v>
      </c>
      <c r="D75" t="s">
        <v>434</v>
      </c>
      <c r="E75">
        <v>61.69</v>
      </c>
      <c r="F75" s="312">
        <v>66.849999999999994</v>
      </c>
      <c r="G75">
        <v>1.08</v>
      </c>
      <c r="H75" s="312">
        <v>66.58</v>
      </c>
      <c r="I75" s="312">
        <v>61.69</v>
      </c>
      <c r="J75">
        <v>1</v>
      </c>
      <c r="K75" s="312">
        <v>61.69</v>
      </c>
      <c r="L75" t="s">
        <v>297</v>
      </c>
      <c r="M75" s="1">
        <v>45382</v>
      </c>
    </row>
    <row r="76" spans="1:13">
      <c r="A76" t="s">
        <v>295</v>
      </c>
      <c r="B76" s="275" t="s">
        <v>430</v>
      </c>
      <c r="C76" s="275" t="s">
        <v>430</v>
      </c>
      <c r="D76" t="s">
        <v>435</v>
      </c>
      <c r="E76">
        <v>-2.7</v>
      </c>
      <c r="F76" s="312">
        <v>-3.43</v>
      </c>
      <c r="G76">
        <v>1.26</v>
      </c>
      <c r="H76" s="312">
        <v>-3.41</v>
      </c>
      <c r="I76" s="312">
        <v>-2.7</v>
      </c>
      <c r="J76">
        <v>1</v>
      </c>
      <c r="K76" s="312">
        <v>-2.7</v>
      </c>
      <c r="L76" t="s">
        <v>318</v>
      </c>
      <c r="M76" s="1">
        <v>45382</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4"/>
    <col min="3" max="3" width="30.7109375" style="144" customWidth="1"/>
    <col min="4" max="13" width="9.140625" style="144"/>
    <col min="14" max="14" width="38.28515625" style="144" customWidth="1"/>
    <col min="15" max="16384" width="9.140625" style="144"/>
  </cols>
  <sheetData>
    <row r="2" spans="1:3">
      <c r="B2" s="145" t="s">
        <v>183</v>
      </c>
    </row>
    <row r="4" spans="1:3">
      <c r="C4" s="153" t="s">
        <v>182</v>
      </c>
    </row>
    <row r="5" spans="1:3">
      <c r="C5" s="152" t="s">
        <v>161</v>
      </c>
    </row>
    <row r="6" spans="1:3">
      <c r="C6" s="152" t="s">
        <v>160</v>
      </c>
    </row>
    <row r="7" spans="1:3">
      <c r="C7" s="152" t="s">
        <v>162</v>
      </c>
    </row>
    <row r="8" spans="1:3">
      <c r="C8" s="152" t="s">
        <v>163</v>
      </c>
    </row>
    <row r="9" spans="1:3">
      <c r="C9" s="152" t="s">
        <v>43</v>
      </c>
    </row>
    <row r="10" spans="1:3">
      <c r="C10" s="152" t="s">
        <v>45</v>
      </c>
    </row>
    <row r="14" spans="1:3">
      <c r="A14" s="174" t="s">
        <v>147</v>
      </c>
      <c r="B14" s="173"/>
      <c r="C14" s="173"/>
    </row>
    <row r="16" spans="1:3">
      <c r="A16" s="144" t="s">
        <v>126</v>
      </c>
    </row>
    <row r="18" spans="2:2">
      <c r="B18" s="82" t="s">
        <v>241</v>
      </c>
    </row>
    <row r="22" spans="2:2">
      <c r="B22" s="144" t="s">
        <v>128</v>
      </c>
    </row>
    <row r="30" spans="2:2">
      <c r="B30" s="144" t="s">
        <v>129</v>
      </c>
    </row>
    <row r="38" spans="2:3">
      <c r="B38" s="82" t="s">
        <v>130</v>
      </c>
    </row>
    <row r="40" spans="2:3">
      <c r="C40" s="82" t="s">
        <v>131</v>
      </c>
    </row>
    <row r="61" spans="2:2">
      <c r="B61" s="82" t="s">
        <v>138</v>
      </c>
    </row>
    <row r="87" spans="2:3">
      <c r="B87" s="82" t="s">
        <v>132</v>
      </c>
    </row>
    <row r="89" spans="2:3">
      <c r="C89" s="82" t="s">
        <v>133</v>
      </c>
    </row>
    <row r="113" spans="2:3">
      <c r="C113" s="82" t="s">
        <v>134</v>
      </c>
    </row>
    <row r="114" spans="2:3">
      <c r="C114" s="82" t="s">
        <v>135</v>
      </c>
    </row>
    <row r="116" spans="2:3">
      <c r="B116" s="82" t="s">
        <v>136</v>
      </c>
    </row>
    <row r="125" spans="2:3">
      <c r="B125" s="82" t="s">
        <v>142</v>
      </c>
    </row>
    <row r="126" spans="2:3">
      <c r="B126" s="82"/>
    </row>
    <row r="127" spans="2:3">
      <c r="B127" s="82" t="s">
        <v>139</v>
      </c>
    </row>
    <row r="136" spans="2:2">
      <c r="B136" s="82" t="s">
        <v>137</v>
      </c>
    </row>
    <row r="138" spans="2:2">
      <c r="B138" s="82" t="s">
        <v>140</v>
      </c>
    </row>
    <row r="140" spans="2:2">
      <c r="B140" s="82" t="s">
        <v>141</v>
      </c>
    </row>
    <row r="142" spans="2:2">
      <c r="B142" s="82" t="s">
        <v>144</v>
      </c>
    </row>
    <row r="167" spans="2:2">
      <c r="B167" s="82" t="s">
        <v>145</v>
      </c>
    </row>
    <row r="168" spans="2:2">
      <c r="B168" s="152"/>
    </row>
    <row r="169" spans="2:2">
      <c r="B169" s="152"/>
    </row>
    <row r="179" spans="1:3" s="172" customFormat="1"/>
    <row r="181" spans="1:3">
      <c r="A181" s="174" t="s">
        <v>146</v>
      </c>
      <c r="B181" s="173"/>
      <c r="C181" s="173"/>
    </row>
    <row r="183" spans="1:3">
      <c r="B183" s="144" t="s">
        <v>127</v>
      </c>
    </row>
    <row r="187" spans="1:3">
      <c r="B187" s="144" t="s">
        <v>128</v>
      </c>
    </row>
    <row r="195" spans="2:3">
      <c r="B195" s="144" t="s">
        <v>129</v>
      </c>
    </row>
    <row r="202" spans="2:3">
      <c r="B202" s="82" t="s">
        <v>130</v>
      </c>
    </row>
    <row r="204" spans="2:3">
      <c r="C204" s="82" t="s">
        <v>131</v>
      </c>
    </row>
    <row r="225" spans="2:2">
      <c r="B225" s="82" t="s">
        <v>148</v>
      </c>
    </row>
    <row r="251" spans="2:3">
      <c r="B251" s="82" t="s">
        <v>132</v>
      </c>
    </row>
    <row r="253" spans="2:3">
      <c r="C253" s="82" t="s">
        <v>133</v>
      </c>
    </row>
    <row r="273" spans="2:3">
      <c r="C273" s="82" t="s">
        <v>134</v>
      </c>
    </row>
    <row r="274" spans="2:3">
      <c r="C274" s="82" t="s">
        <v>135</v>
      </c>
    </row>
    <row r="276" spans="2:3">
      <c r="B276" s="82" t="s">
        <v>136</v>
      </c>
    </row>
    <row r="285" spans="2:3">
      <c r="B285" s="82" t="s">
        <v>142</v>
      </c>
    </row>
    <row r="286" spans="2:3">
      <c r="B286" s="82"/>
    </row>
    <row r="287" spans="2:3">
      <c r="B287" s="82" t="s">
        <v>139</v>
      </c>
    </row>
    <row r="296" spans="2:2">
      <c r="B296"/>
    </row>
    <row r="297" spans="2:2">
      <c r="B297" s="82" t="s">
        <v>149</v>
      </c>
    </row>
    <row r="298" spans="2:2">
      <c r="B298" s="82"/>
    </row>
    <row r="299" spans="2:2">
      <c r="B299" s="153" t="s">
        <v>150</v>
      </c>
    </row>
    <row r="301" spans="2:2">
      <c r="B301" s="82" t="s">
        <v>137</v>
      </c>
    </row>
    <row r="303" spans="2:2">
      <c r="B303" s="82" t="s">
        <v>157</v>
      </c>
    </row>
    <row r="305" spans="2:2">
      <c r="B305" s="82" t="s">
        <v>141</v>
      </c>
    </row>
    <row r="307" spans="2:2">
      <c r="B307" s="82" t="s">
        <v>151</v>
      </c>
    </row>
    <row r="328" spans="1:3" s="172" customFormat="1"/>
    <row r="330" spans="1:3">
      <c r="A330" s="174" t="s">
        <v>154</v>
      </c>
      <c r="B330" s="173"/>
      <c r="C330" s="173"/>
    </row>
    <row r="332" spans="1:3">
      <c r="B332" s="144" t="s">
        <v>127</v>
      </c>
    </row>
    <row r="336" spans="1:3">
      <c r="B336" s="82" t="s">
        <v>155</v>
      </c>
    </row>
    <row r="344" spans="2:2">
      <c r="B344" s="82" t="s">
        <v>156</v>
      </c>
    </row>
    <row r="351" spans="2:2">
      <c r="B351" s="82" t="s">
        <v>130</v>
      </c>
    </row>
    <row r="353" spans="3:3">
      <c r="C353" s="82" t="s">
        <v>131</v>
      </c>
    </row>
    <row r="373" spans="2:2">
      <c r="B373" s="82" t="s">
        <v>148</v>
      </c>
    </row>
    <row r="398" spans="2:3">
      <c r="B398" s="82" t="s">
        <v>132</v>
      </c>
    </row>
    <row r="400" spans="2:3">
      <c r="C400" s="82" t="s">
        <v>133</v>
      </c>
    </row>
    <row r="419" spans="2:2">
      <c r="B419" s="82" t="s">
        <v>134</v>
      </c>
    </row>
    <row r="420" spans="2:2">
      <c r="B420" s="82" t="s">
        <v>135</v>
      </c>
    </row>
    <row r="422" spans="2:2">
      <c r="B422" s="82" t="s">
        <v>157</v>
      </c>
    </row>
    <row r="424" spans="2:2">
      <c r="B424" s="82" t="s">
        <v>141</v>
      </c>
    </row>
    <row r="426" spans="2:2">
      <c r="B426" s="82" t="s">
        <v>159</v>
      </c>
    </row>
    <row r="427" spans="2:2">
      <c r="B427" s="82"/>
    </row>
    <row r="428" spans="2:2">
      <c r="B428" s="82"/>
    </row>
    <row r="429" spans="2:2">
      <c r="B429" s="82"/>
    </row>
    <row r="430" spans="2:2">
      <c r="B430" s="82"/>
    </row>
    <row r="431" spans="2:2">
      <c r="B431" s="82"/>
    </row>
    <row r="432" spans="2:2">
      <c r="B432" s="82"/>
    </row>
    <row r="435" spans="2:11">
      <c r="B435" s="82" t="s">
        <v>164</v>
      </c>
    </row>
    <row r="448" spans="2:11">
      <c r="B448" s="173" t="s">
        <v>217</v>
      </c>
      <c r="C448" s="173"/>
      <c r="D448" s="173"/>
      <c r="E448" s="173"/>
      <c r="F448" s="173"/>
      <c r="G448" s="173"/>
      <c r="H448" s="173"/>
      <c r="I448" s="173"/>
      <c r="J448" s="173"/>
      <c r="K448" s="173"/>
    </row>
    <row r="449" spans="1:3" customFormat="1"/>
    <row r="450" spans="1:3" s="172" customFormat="1"/>
    <row r="451" spans="1:3" customFormat="1"/>
    <row r="452" spans="1:3">
      <c r="A452" s="174" t="s">
        <v>216</v>
      </c>
      <c r="B452" s="173"/>
      <c r="C452" s="173"/>
    </row>
    <row r="454" spans="1:3">
      <c r="B454" s="144" t="s">
        <v>127</v>
      </c>
    </row>
    <row r="458" spans="1:3">
      <c r="B458" s="82" t="s">
        <v>155</v>
      </c>
    </row>
    <row r="466" spans="2:3">
      <c r="B466" s="82" t="s">
        <v>156</v>
      </c>
    </row>
    <row r="473" spans="2:3">
      <c r="B473" s="82" t="s">
        <v>130</v>
      </c>
    </row>
    <row r="475" spans="2:3">
      <c r="C475" s="82" t="s">
        <v>131</v>
      </c>
    </row>
    <row r="495" spans="2:2">
      <c r="B495" s="82" t="s">
        <v>148</v>
      </c>
    </row>
    <row r="520" spans="2:3">
      <c r="B520" s="82" t="s">
        <v>132</v>
      </c>
    </row>
    <row r="522" spans="2:3">
      <c r="C522" s="82" t="s">
        <v>133</v>
      </c>
    </row>
    <row r="541" spans="2:2">
      <c r="B541" s="82" t="s">
        <v>134</v>
      </c>
    </row>
    <row r="542" spans="2:2">
      <c r="B542" s="82" t="s">
        <v>135</v>
      </c>
    </row>
    <row r="544" spans="2:2">
      <c r="B544" s="82" t="s">
        <v>157</v>
      </c>
    </row>
    <row r="546" spans="2:2">
      <c r="B546" s="82" t="s">
        <v>141</v>
      </c>
    </row>
    <row r="548" spans="2:2">
      <c r="B548" s="82" t="s">
        <v>159</v>
      </c>
    </row>
    <row r="557" spans="2:2">
      <c r="B557" s="82" t="s">
        <v>164</v>
      </c>
    </row>
    <row r="570" spans="1:15" ht="26.25" customHeight="1">
      <c r="B570" s="173" t="s">
        <v>218</v>
      </c>
      <c r="C570" s="173"/>
      <c r="D570" s="173"/>
      <c r="E570" s="173"/>
      <c r="F570" s="173"/>
      <c r="G570" s="174"/>
      <c r="H570" s="174"/>
      <c r="I570" s="174"/>
      <c r="J570" s="174"/>
      <c r="K570" s="174"/>
      <c r="L570" s="145"/>
      <c r="M570" s="145"/>
      <c r="N570" s="145"/>
      <c r="O570" s="145"/>
    </row>
    <row r="571" spans="1:15">
      <c r="B571" s="174"/>
      <c r="C571" s="173"/>
      <c r="D571" s="173"/>
      <c r="E571" s="173"/>
      <c r="F571" s="173"/>
      <c r="G571" s="173"/>
      <c r="H571" s="173"/>
      <c r="I571" s="173"/>
      <c r="J571" s="173"/>
      <c r="K571" s="173"/>
    </row>
    <row r="573" spans="1:15" s="172" customFormat="1"/>
    <row r="576" spans="1:15">
      <c r="A576" s="174" t="s">
        <v>158</v>
      </c>
      <c r="B576" s="173"/>
      <c r="C576" s="173"/>
    </row>
    <row r="578" spans="2:2">
      <c r="B578" s="144" t="s">
        <v>127</v>
      </c>
    </row>
    <row r="582" spans="2:2">
      <c r="B582" s="82" t="s">
        <v>155</v>
      </c>
    </row>
    <row r="590" spans="2:2">
      <c r="B590" s="82" t="s">
        <v>156</v>
      </c>
    </row>
    <row r="597" spans="2:3">
      <c r="B597" s="82" t="s">
        <v>130</v>
      </c>
    </row>
    <row r="599" spans="2:3">
      <c r="C599" s="82" t="s">
        <v>131</v>
      </c>
    </row>
    <row r="619" spans="2:2">
      <c r="B619" s="82" t="s">
        <v>148</v>
      </c>
    </row>
    <row r="642" spans="2:3">
      <c r="B642" s="82" t="s">
        <v>132</v>
      </c>
    </row>
    <row r="644" spans="2:3">
      <c r="C644" s="82" t="s">
        <v>133</v>
      </c>
    </row>
    <row r="663" spans="2:2">
      <c r="B663" s="82" t="s">
        <v>134</v>
      </c>
    </row>
    <row r="664" spans="2:2">
      <c r="B664" s="82" t="s">
        <v>135</v>
      </c>
    </row>
    <row r="666" spans="2:2">
      <c r="B666" s="82" t="s">
        <v>157</v>
      </c>
    </row>
    <row r="668" spans="2:2">
      <c r="B668" s="82" t="s">
        <v>141</v>
      </c>
    </row>
    <row r="670" spans="2:2">
      <c r="B670" s="82" t="s">
        <v>159</v>
      </c>
    </row>
    <row r="680" spans="2:2">
      <c r="B680" s="82" t="s">
        <v>164</v>
      </c>
    </row>
    <row r="681" spans="2:2">
      <c r="B681" s="82"/>
    </row>
    <row r="695" spans="1:3" s="172" customFormat="1"/>
    <row r="698" spans="1:3">
      <c r="A698" s="174" t="s">
        <v>165</v>
      </c>
      <c r="B698" s="173"/>
      <c r="C698" s="173"/>
    </row>
    <row r="700" spans="1:3">
      <c r="B700" s="144" t="s">
        <v>127</v>
      </c>
    </row>
    <row r="704" spans="1:3">
      <c r="B704" s="82" t="s">
        <v>166</v>
      </c>
    </row>
    <row r="710" spans="2:3">
      <c r="B710" s="144" t="s">
        <v>167</v>
      </c>
    </row>
    <row r="715" spans="2:3">
      <c r="B715" s="82" t="s">
        <v>130</v>
      </c>
    </row>
    <row r="717" spans="2:3">
      <c r="C717" s="82" t="s">
        <v>131</v>
      </c>
    </row>
    <row r="729" spans="2:2">
      <c r="B729" s="82" t="s">
        <v>148</v>
      </c>
    </row>
    <row r="754" spans="2:8">
      <c r="B754" s="82" t="s">
        <v>132</v>
      </c>
    </row>
    <row r="756" spans="2:8">
      <c r="C756" s="82" t="s">
        <v>133</v>
      </c>
    </row>
    <row r="768" spans="2:8">
      <c r="H768" s="82"/>
    </row>
    <row r="774" spans="2:2">
      <c r="B774" s="82" t="s">
        <v>134</v>
      </c>
    </row>
    <row r="775" spans="2:2">
      <c r="B775" s="82" t="s">
        <v>135</v>
      </c>
    </row>
    <row r="777" spans="2:2">
      <c r="B777" s="82" t="s">
        <v>157</v>
      </c>
    </row>
    <row r="779" spans="2:2">
      <c r="B779" s="82" t="s">
        <v>141</v>
      </c>
    </row>
    <row r="782" spans="2:2">
      <c r="B782" s="82"/>
    </row>
    <row r="789" spans="1:3">
      <c r="B789" s="144" t="s">
        <v>169</v>
      </c>
    </row>
    <row r="791" spans="1:3">
      <c r="B791" s="82" t="s">
        <v>170</v>
      </c>
    </row>
    <row r="793" spans="1:3" s="172" customFormat="1"/>
    <row r="796" spans="1:3">
      <c r="A796" s="174" t="s">
        <v>171</v>
      </c>
      <c r="B796" s="173"/>
      <c r="C796" s="173"/>
    </row>
    <row r="798" spans="1:3">
      <c r="B798" s="144" t="s">
        <v>127</v>
      </c>
    </row>
    <row r="802" spans="2:3">
      <c r="B802" s="82" t="s">
        <v>172</v>
      </c>
    </row>
    <row r="808" spans="2:3">
      <c r="B808" s="144" t="s">
        <v>173</v>
      </c>
    </row>
    <row r="813" spans="2:3">
      <c r="B813" s="82" t="s">
        <v>130</v>
      </c>
    </row>
    <row r="815" spans="2:3">
      <c r="C815" s="82" t="s">
        <v>131</v>
      </c>
    </row>
    <row r="828" spans="2:2">
      <c r="B828" s="82" t="s">
        <v>148</v>
      </c>
    </row>
    <row r="852" spans="2:3">
      <c r="B852" s="82" t="s">
        <v>132</v>
      </c>
    </row>
    <row r="854" spans="2:3">
      <c r="C854" s="82" t="s">
        <v>133</v>
      </c>
    </row>
    <row r="871" spans="2:2">
      <c r="B871" s="82" t="s">
        <v>174</v>
      </c>
    </row>
    <row r="884" spans="2:2">
      <c r="B884" s="82" t="s">
        <v>175</v>
      </c>
    </row>
    <row r="916" spans="1:6" s="145" customFormat="1" ht="15.75">
      <c r="A916" s="255" t="s">
        <v>235</v>
      </c>
      <c r="B916" s="174"/>
      <c r="C916" s="174"/>
      <c r="D916" s="174"/>
      <c r="E916" s="174"/>
      <c r="F916" s="174"/>
    </row>
    <row r="917" spans="1:6" s="145" customFormat="1" ht="15.75">
      <c r="A917" s="35"/>
      <c r="B917" s="43" t="s">
        <v>236</v>
      </c>
      <c r="C917" s="2"/>
      <c r="D917" s="2"/>
      <c r="E917" s="2"/>
      <c r="F917" s="2"/>
    </row>
    <row r="918" spans="1:6">
      <c r="B918" s="144" t="s">
        <v>225</v>
      </c>
    </row>
    <row r="919" spans="1:6">
      <c r="B919" s="82" t="s">
        <v>226</v>
      </c>
    </row>
    <row r="920" spans="1:6">
      <c r="B920" s="82" t="s">
        <v>178</v>
      </c>
      <c r="C920" s="145"/>
      <c r="D920" s="254"/>
    </row>
    <row r="921" spans="1:6">
      <c r="B921" s="82" t="s">
        <v>240</v>
      </c>
    </row>
    <row r="924" spans="1:6">
      <c r="B924" s="145" t="s">
        <v>126</v>
      </c>
      <c r="C924" s="145"/>
    </row>
    <row r="926" spans="1:6">
      <c r="C926" s="144" t="s">
        <v>127</v>
      </c>
    </row>
    <row r="928" spans="1:6">
      <c r="D928" s="254"/>
    </row>
    <row r="930" spans="3:5">
      <c r="C930" s="82" t="s">
        <v>238</v>
      </c>
    </row>
    <row r="931" spans="3:5">
      <c r="C931" s="82" t="s">
        <v>232</v>
      </c>
      <c r="E931" s="254"/>
    </row>
    <row r="947" spans="3:3">
      <c r="C947" s="82" t="s">
        <v>233</v>
      </c>
    </row>
    <row r="963" spans="1:7">
      <c r="C963" s="82" t="s">
        <v>234</v>
      </c>
    </row>
    <row r="965" spans="1:7">
      <c r="C965" s="144" t="s">
        <v>230</v>
      </c>
    </row>
    <row r="967" spans="1:7">
      <c r="C967" s="82" t="s">
        <v>231</v>
      </c>
    </row>
    <row r="969" spans="1:7">
      <c r="C969" s="82"/>
    </row>
    <row r="971" spans="1:7">
      <c r="A971" s="300" t="s">
        <v>289</v>
      </c>
      <c r="B971" s="300"/>
      <c r="C971" s="300"/>
      <c r="D971" s="300"/>
      <c r="E971" s="300"/>
      <c r="F971" s="300"/>
      <c r="G971" s="300"/>
    </row>
    <row r="973" spans="1:7">
      <c r="A973" s="82" t="s">
        <v>290</v>
      </c>
    </row>
    <row r="975" spans="1:7">
      <c r="A975" s="301" t="s">
        <v>280</v>
      </c>
      <c r="B975" s="302"/>
      <c r="C975" s="302"/>
      <c r="D975" s="302"/>
    </row>
    <row r="976" spans="1:7">
      <c r="A976" s="303" t="s">
        <v>281</v>
      </c>
      <c r="B976" s="302"/>
      <c r="C976" s="302"/>
      <c r="D976" s="302"/>
    </row>
    <row r="977" spans="1:4">
      <c r="A977" s="303" t="s">
        <v>282</v>
      </c>
      <c r="B977" s="302"/>
      <c r="C977" s="302"/>
      <c r="D977" s="302"/>
    </row>
    <row r="978" spans="1:4">
      <c r="A978" s="303" t="s">
        <v>283</v>
      </c>
      <c r="B978" s="302"/>
      <c r="C978" s="302"/>
      <c r="D978" s="302"/>
    </row>
    <row r="979" spans="1:4">
      <c r="A979" s="303" t="s">
        <v>284</v>
      </c>
      <c r="B979" s="302"/>
      <c r="C979" s="302"/>
      <c r="D979" s="302"/>
    </row>
    <row r="980" spans="1:4">
      <c r="A980" s="304" t="s">
        <v>285</v>
      </c>
      <c r="B980" s="302"/>
      <c r="C980" s="302"/>
      <c r="D980" s="302"/>
    </row>
    <row r="981" spans="1:4">
      <c r="A981" s="304" t="s">
        <v>287</v>
      </c>
      <c r="B981" s="302"/>
      <c r="C981" s="302"/>
      <c r="D981" s="302"/>
    </row>
    <row r="982" spans="1:4">
      <c r="A982" s="304"/>
      <c r="B982" s="302"/>
      <c r="C982" s="302"/>
      <c r="D982" s="302"/>
    </row>
    <row r="983" spans="1:4">
      <c r="A983" s="82"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3"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89" t="s">
        <v>198</v>
      </c>
      <c r="B1" s="39"/>
      <c r="C1" s="39" t="s">
        <v>221</v>
      </c>
      <c r="D1" s="39"/>
      <c r="E1" s="39"/>
      <c r="F1" s="39"/>
      <c r="G1" s="39"/>
      <c r="H1" s="39"/>
    </row>
    <row r="2" spans="1:8" ht="19.5" customHeight="1">
      <c r="A2" s="189" t="s">
        <v>199</v>
      </c>
      <c r="B2" s="39"/>
      <c r="C2" s="39" t="s">
        <v>261</v>
      </c>
      <c r="D2" s="39"/>
      <c r="E2" s="39"/>
      <c r="F2" s="39"/>
      <c r="G2" s="190" t="s">
        <v>26</v>
      </c>
      <c r="H2" s="191" t="s">
        <v>278</v>
      </c>
    </row>
    <row r="3" spans="1:8" ht="19.5" customHeight="1">
      <c r="A3" s="192" t="s">
        <v>107</v>
      </c>
      <c r="B3" s="193"/>
      <c r="C3" s="194">
        <v>45382</v>
      </c>
      <c r="D3" s="39"/>
      <c r="E3" s="39"/>
      <c r="F3" s="39"/>
      <c r="G3" s="190" t="s">
        <v>27</v>
      </c>
      <c r="H3" s="191" t="s">
        <v>277</v>
      </c>
    </row>
    <row r="4" spans="1:8" ht="19.5" customHeight="1">
      <c r="A4" s="198" t="s">
        <v>200</v>
      </c>
      <c r="B4" s="195"/>
      <c r="C4" s="195" t="s">
        <v>262</v>
      </c>
      <c r="D4" s="195"/>
      <c r="E4" s="39"/>
      <c r="F4" s="39"/>
      <c r="G4" s="190" t="s">
        <v>28</v>
      </c>
      <c r="H4" s="191" t="s">
        <v>279</v>
      </c>
    </row>
    <row r="5" spans="1:8" ht="19.5" customHeight="1">
      <c r="A5" s="39" t="s">
        <v>29</v>
      </c>
      <c r="B5" s="39"/>
      <c r="C5" s="199"/>
      <c r="D5" s="39"/>
      <c r="E5" s="39"/>
      <c r="F5" s="39"/>
      <c r="G5" s="190"/>
      <c r="H5" s="189"/>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2">
        <f>Cash!C19</f>
        <v>1700165.8699999999</v>
      </c>
      <c r="D14" s="182">
        <f>Cash!D19</f>
        <v>1700165.8000000003</v>
      </c>
      <c r="E14" s="183">
        <f>C14-D14</f>
        <v>6.9999999599531293E-2</v>
      </c>
      <c r="F14" s="29"/>
      <c r="G14" s="30" t="s">
        <v>52</v>
      </c>
      <c r="H14" s="31"/>
    </row>
    <row r="15" spans="1:8" ht="19.5" customHeight="1">
      <c r="C15" s="184"/>
      <c r="D15" s="185"/>
      <c r="E15" s="184"/>
      <c r="F15" s="32"/>
      <c r="H15" s="34"/>
    </row>
    <row r="16" spans="1:8" ht="19.5" customHeight="1">
      <c r="A16" s="35" t="s">
        <v>37</v>
      </c>
      <c r="C16" s="184"/>
      <c r="D16" s="185"/>
      <c r="E16" s="184"/>
      <c r="F16" s="32"/>
      <c r="H16" s="34"/>
    </row>
    <row r="17" spans="1:8" ht="15.75">
      <c r="A17" s="37"/>
      <c r="B17" s="28" t="s">
        <v>38</v>
      </c>
      <c r="C17" s="183">
        <f>Share_Cost_Mkt!D81</f>
        <v>1779353</v>
      </c>
      <c r="D17" s="186">
        <f>Share_Cost_Mkt!E81</f>
        <v>1779353</v>
      </c>
      <c r="E17" s="183">
        <f>C17-D17</f>
        <v>0</v>
      </c>
      <c r="F17" s="29"/>
      <c r="G17" s="30" t="s">
        <v>51</v>
      </c>
      <c r="H17" s="31"/>
    </row>
    <row r="18" spans="1:8" ht="15.75">
      <c r="A18" s="37"/>
      <c r="B18" s="28" t="s">
        <v>39</v>
      </c>
      <c r="C18" s="183">
        <f>Share_Cost_Mkt!H81</f>
        <v>50188365.389999986</v>
      </c>
      <c r="D18" s="183">
        <f>Share_Cost_Mkt!I81</f>
        <v>50610602.979999982</v>
      </c>
      <c r="E18" s="183">
        <f>C18-D18</f>
        <v>-422237.58999999613</v>
      </c>
      <c r="F18" s="29"/>
      <c r="G18" s="30" t="s">
        <v>51</v>
      </c>
      <c r="H18" s="31"/>
    </row>
    <row r="19" spans="1:8" ht="79.900000000000006" customHeight="1">
      <c r="A19" s="37"/>
      <c r="B19" s="28" t="s">
        <v>40</v>
      </c>
      <c r="C19" s="183">
        <f>Share_Cost_Mkt!P81</f>
        <v>64198191.789999992</v>
      </c>
      <c r="D19" s="183">
        <f>Share_Cost_Mkt!Q81</f>
        <v>64191918.649999999</v>
      </c>
      <c r="E19" s="183">
        <f>C19-D19</f>
        <v>6273.1399999931455</v>
      </c>
      <c r="F19" s="29"/>
      <c r="G19" s="30" t="s">
        <v>51</v>
      </c>
      <c r="H19" s="31"/>
    </row>
    <row r="20" spans="1:8" ht="19.5" customHeight="1">
      <c r="C20" s="184"/>
      <c r="D20" s="184"/>
      <c r="E20" s="184"/>
      <c r="F20" s="32"/>
      <c r="G20" s="39"/>
      <c r="H20" s="196"/>
    </row>
    <row r="21" spans="1:8" ht="18.95" customHeight="1">
      <c r="A21" s="35" t="s">
        <v>41</v>
      </c>
      <c r="B21" s="40"/>
      <c r="C21" s="184"/>
      <c r="D21" s="184"/>
      <c r="E21" s="184"/>
      <c r="F21" s="36"/>
      <c r="G21" s="39"/>
      <c r="H21" s="196"/>
    </row>
    <row r="22" spans="1:8" ht="15.75">
      <c r="A22" s="37"/>
      <c r="B22" s="37" t="s">
        <v>42</v>
      </c>
      <c r="C22" s="183">
        <f>SUM(Open_Trades!D45)</f>
        <v>0</v>
      </c>
      <c r="D22" s="183">
        <f>SUM(Open_Trades!E45)</f>
        <v>0</v>
      </c>
      <c r="E22" s="183">
        <f t="shared" ref="E22:E28" si="0">C22-D22</f>
        <v>0</v>
      </c>
      <c r="F22" s="29"/>
      <c r="G22" s="30" t="s">
        <v>43</v>
      </c>
      <c r="H22" s="31"/>
    </row>
    <row r="23" spans="1:8" ht="15.75">
      <c r="A23" s="37"/>
      <c r="B23" s="37" t="s">
        <v>229</v>
      </c>
      <c r="C23" s="183">
        <f>SUM(INT_BNI_SSC)</f>
        <v>8084.19</v>
      </c>
      <c r="D23" s="183">
        <f>SUM(INT_BNI_IM)</f>
        <v>0</v>
      </c>
      <c r="E23" s="183">
        <f t="shared" si="0"/>
        <v>8084.19</v>
      </c>
      <c r="F23" s="29"/>
      <c r="G23" s="30" t="s">
        <v>3</v>
      </c>
      <c r="H23" s="31"/>
    </row>
    <row r="24" spans="1:8" ht="27.75" customHeight="1">
      <c r="A24" s="37"/>
      <c r="B24" s="37" t="s">
        <v>228</v>
      </c>
      <c r="C24" s="183">
        <f>SUM(Dividends!I94)</f>
        <v>163130.63999999998</v>
      </c>
      <c r="D24" s="183">
        <f>SUM(Dividends!J94)</f>
        <v>0</v>
      </c>
      <c r="E24" s="183">
        <f t="shared" si="0"/>
        <v>163130.63999999998</v>
      </c>
      <c r="F24" s="29"/>
      <c r="G24" s="30" t="s">
        <v>1</v>
      </c>
      <c r="H24" s="31"/>
    </row>
    <row r="25" spans="1:8" ht="15.75">
      <c r="A25" s="37"/>
      <c r="B25" s="37" t="s">
        <v>243</v>
      </c>
      <c r="C25" s="183">
        <f>Tax_Reclaims!J93</f>
        <v>129260.03000000001</v>
      </c>
      <c r="D25" s="183">
        <f>SUM(Tax_Reclaims!M93)</f>
        <v>0</v>
      </c>
      <c r="E25" s="183">
        <f t="shared" si="0"/>
        <v>129260.03000000001</v>
      </c>
      <c r="F25" s="29"/>
      <c r="G25" s="30" t="s">
        <v>2</v>
      </c>
      <c r="H25" s="31"/>
    </row>
    <row r="26" spans="1:8" ht="23.25" customHeight="1">
      <c r="A26" s="37"/>
      <c r="B26" s="28" t="s">
        <v>49</v>
      </c>
      <c r="C26" s="183">
        <f>SUM('Pending_FX '!B11,'Pending_FX '!B22)</f>
        <v>0</v>
      </c>
      <c r="D26" s="183">
        <f>SUM('Pending_FX '!C11,'Pending_FX '!C22)</f>
        <v>0</v>
      </c>
      <c r="E26" s="183">
        <f t="shared" si="0"/>
        <v>0</v>
      </c>
      <c r="F26" s="29"/>
      <c r="G26" s="30" t="s">
        <v>45</v>
      </c>
      <c r="H26" s="31"/>
    </row>
    <row r="27" spans="1:8" ht="15.75">
      <c r="A27" s="37"/>
      <c r="B27" s="37" t="s">
        <v>177</v>
      </c>
      <c r="C27" s="187"/>
      <c r="D27" s="187"/>
      <c r="E27" s="183">
        <f t="shared" si="0"/>
        <v>0</v>
      </c>
      <c r="F27" s="29"/>
      <c r="G27" s="30" t="s">
        <v>237</v>
      </c>
      <c r="H27" s="31"/>
    </row>
    <row r="28" spans="1:8" ht="15.75">
      <c r="A28" s="37"/>
      <c r="B28" s="37" t="s">
        <v>224</v>
      </c>
      <c r="C28" s="187"/>
      <c r="D28" s="187"/>
      <c r="E28" s="183">
        <f t="shared" si="0"/>
        <v>0</v>
      </c>
      <c r="F28" s="29"/>
      <c r="G28" s="30" t="s">
        <v>237</v>
      </c>
      <c r="H28" s="31"/>
    </row>
    <row r="29" spans="1:8" ht="19.5" customHeight="1">
      <c r="B29" s="6" t="s">
        <v>46</v>
      </c>
      <c r="C29" s="184"/>
      <c r="D29" s="184"/>
      <c r="E29" s="184"/>
      <c r="F29" s="32"/>
      <c r="G29" s="39"/>
      <c r="H29" s="197"/>
    </row>
    <row r="30" spans="1:8" ht="18.95" customHeight="1">
      <c r="A30" s="35" t="s">
        <v>47</v>
      </c>
      <c r="C30" s="184"/>
      <c r="D30" s="184"/>
      <c r="E30" s="184"/>
      <c r="F30" s="32"/>
      <c r="G30" s="41"/>
      <c r="H30" s="197"/>
    </row>
    <row r="31" spans="1:8" ht="15.75">
      <c r="A31" s="37"/>
      <c r="B31" s="188" t="s">
        <v>48</v>
      </c>
      <c r="C31" s="183">
        <f>SUM(Open_Trades!D19)</f>
        <v>0</v>
      </c>
      <c r="D31" s="183">
        <f>SUM(Open_Trades!E19)</f>
        <v>0</v>
      </c>
      <c r="E31" s="183">
        <f>C31-D31</f>
        <v>0</v>
      </c>
      <c r="F31" s="29"/>
      <c r="G31" s="30" t="s">
        <v>43</v>
      </c>
      <c r="H31" s="31"/>
    </row>
    <row r="32" spans="1:8" ht="18.95" customHeight="1">
      <c r="A32" s="37"/>
      <c r="B32" s="28" t="s">
        <v>44</v>
      </c>
      <c r="C32" s="183">
        <f>SUM('Pending_FX '!B11,'Pending_FX '!B22)</f>
        <v>0</v>
      </c>
      <c r="D32" s="183">
        <f>SUM('Pending_FX '!C11,'Pending_FX '!C22)</f>
        <v>0</v>
      </c>
      <c r="E32" s="183">
        <f t="shared" ref="E32:E41" si="1">C32-D32</f>
        <v>0</v>
      </c>
      <c r="F32" s="29"/>
      <c r="G32" s="30" t="s">
        <v>45</v>
      </c>
      <c r="H32" s="31"/>
    </row>
    <row r="33" spans="1:8" ht="15.75">
      <c r="A33" s="253"/>
      <c r="B33" s="37" t="s">
        <v>225</v>
      </c>
      <c r="C33" s="187">
        <v>87252.99</v>
      </c>
      <c r="D33" s="187"/>
      <c r="E33" s="183">
        <f>C33-D33</f>
        <v>87252.99</v>
      </c>
      <c r="F33" s="29"/>
      <c r="G33" s="30" t="s">
        <v>237</v>
      </c>
      <c r="H33" s="31"/>
    </row>
    <row r="34" spans="1:8" ht="15.75">
      <c r="A34" s="37"/>
      <c r="B34" s="37" t="s">
        <v>226</v>
      </c>
      <c r="C34" s="187"/>
      <c r="D34" s="187"/>
      <c r="E34" s="183">
        <f>C34-D34</f>
        <v>0</v>
      </c>
      <c r="F34" s="29"/>
      <c r="G34" s="30" t="s">
        <v>237</v>
      </c>
      <c r="H34" s="31"/>
    </row>
    <row r="35" spans="1:8" ht="15.75">
      <c r="A35" s="253"/>
      <c r="B35" s="37" t="s">
        <v>178</v>
      </c>
      <c r="C35" s="187"/>
      <c r="D35" s="187"/>
      <c r="E35" s="183">
        <f>C35-D35</f>
        <v>0</v>
      </c>
      <c r="F35" s="29"/>
      <c r="G35" s="30" t="s">
        <v>237</v>
      </c>
      <c r="H35" s="31"/>
    </row>
    <row r="36" spans="1:8" ht="19.5" customHeight="1">
      <c r="A36" s="35" t="s">
        <v>119</v>
      </c>
      <c r="B36" s="37"/>
      <c r="C36" s="187"/>
      <c r="D36" s="187"/>
      <c r="E36" s="183"/>
      <c r="F36" s="29"/>
      <c r="G36" s="30"/>
      <c r="H36" s="38"/>
    </row>
    <row r="37" spans="1:8" ht="19.5" customHeight="1">
      <c r="A37" s="37"/>
      <c r="B37" s="37" t="s">
        <v>176</v>
      </c>
      <c r="C37" s="187">
        <f>SUM(Dividends!Q94,Tax_Reclaims!L93)</f>
        <v>-1345.4699999999998</v>
      </c>
      <c r="D37" s="187">
        <f>SUM(Dividends!R94,Tax_Reclaims!O93)</f>
        <v>0</v>
      </c>
      <c r="E37" s="183">
        <f t="shared" si="1"/>
        <v>-1345.4699999999998</v>
      </c>
      <c r="F37" s="29"/>
      <c r="G37" s="30" t="s">
        <v>181</v>
      </c>
      <c r="H37" s="31"/>
    </row>
    <row r="38" spans="1:8" ht="19.5" customHeight="1">
      <c r="A38" s="37"/>
      <c r="B38" s="37" t="s">
        <v>120</v>
      </c>
      <c r="C38" s="187">
        <f>SUM(Open_Trades!L19)</f>
        <v>0</v>
      </c>
      <c r="D38" s="187">
        <f>SUM(Open_Trades!M19)</f>
        <v>0</v>
      </c>
      <c r="E38" s="183">
        <f t="shared" si="1"/>
        <v>0</v>
      </c>
      <c r="F38" s="29"/>
      <c r="G38" s="30" t="s">
        <v>43</v>
      </c>
      <c r="H38" s="38"/>
    </row>
    <row r="39" spans="1:8" ht="19.5" customHeight="1">
      <c r="A39" s="37"/>
      <c r="B39" s="37" t="s">
        <v>121</v>
      </c>
      <c r="C39" s="187">
        <f>SUM(Open_Trades!L45)</f>
        <v>0</v>
      </c>
      <c r="D39" s="187">
        <f>SUM(Open_Trades!M45)</f>
        <v>0</v>
      </c>
      <c r="E39" s="183">
        <f t="shared" si="1"/>
        <v>0</v>
      </c>
      <c r="F39" s="29"/>
      <c r="G39" s="30" t="s">
        <v>43</v>
      </c>
      <c r="H39" s="38"/>
    </row>
    <row r="40" spans="1:8" ht="19.5" customHeight="1">
      <c r="A40" s="37"/>
      <c r="B40" s="37" t="s">
        <v>220</v>
      </c>
      <c r="C40" s="183">
        <f>'Pending_FX '!D26</f>
        <v>0</v>
      </c>
      <c r="D40" s="183">
        <f>'Pending_FX '!E26</f>
        <v>0</v>
      </c>
      <c r="E40" s="183">
        <f t="shared" si="1"/>
        <v>0</v>
      </c>
      <c r="F40" s="29"/>
      <c r="G40" s="30" t="s">
        <v>45</v>
      </c>
      <c r="H40" s="38"/>
    </row>
    <row r="41" spans="1:8" ht="19.5" customHeight="1">
      <c r="A41" s="37"/>
      <c r="B41" s="37" t="s">
        <v>219</v>
      </c>
      <c r="C41" s="183">
        <f>'Pending_FX '!D25</f>
        <v>0</v>
      </c>
      <c r="D41" s="183">
        <f>'Pending_FX '!E25</f>
        <v>0</v>
      </c>
      <c r="E41" s="183">
        <f t="shared" si="1"/>
        <v>0</v>
      </c>
      <c r="F41" s="29"/>
      <c r="G41" s="30" t="s">
        <v>45</v>
      </c>
      <c r="H41" s="38"/>
    </row>
    <row r="42" spans="1:8" ht="19.5" customHeight="1">
      <c r="C42" s="184"/>
      <c r="D42" s="184"/>
      <c r="E42" s="185"/>
      <c r="F42" s="33"/>
      <c r="G42" s="39"/>
      <c r="H42" s="197"/>
    </row>
    <row r="43" spans="1:8" ht="19.5" customHeight="1">
      <c r="A43" s="37"/>
      <c r="B43" s="259" t="s">
        <v>227</v>
      </c>
      <c r="C43" s="183">
        <f>SUM(C14+C19+C22+C23+C24+C25+C26+C27+C28)-SUM(C31:C35)+SUM(C37:C41)</f>
        <v>66110234.059999987</v>
      </c>
      <c r="D43" s="183">
        <f>SUM(D14+D19+D22+D23+D24+D25+D26+D27+D28)-SUM(D31:D35)+SUM(D37:D41)</f>
        <v>65892084.449999996</v>
      </c>
      <c r="E43" s="186">
        <f>C43-D43</f>
        <v>218149.60999999195</v>
      </c>
      <c r="F43" s="258">
        <f>(E43/$D43)*10000</f>
        <v>33.107104111348534</v>
      </c>
      <c r="G43" s="30" t="s">
        <v>248</v>
      </c>
      <c r="H43" s="38"/>
    </row>
    <row r="44" spans="1:8" ht="20.25" customHeight="1">
      <c r="A44" s="37"/>
      <c r="B44" s="259" t="s">
        <v>50</v>
      </c>
      <c r="C44" s="37"/>
      <c r="D44" s="37"/>
      <c r="E44" s="257">
        <f>IF(ISERROR(E43/C43),0,E43/C43)</f>
        <v>3.2997857760116967E-3</v>
      </c>
      <c r="F44" s="29"/>
      <c r="G44" s="30"/>
      <c r="H44" s="38"/>
    </row>
    <row r="45" spans="1:8" ht="20.25" customHeight="1">
      <c r="A45" s="42"/>
    </row>
    <row r="46" spans="1:8" ht="20.25" customHeight="1">
      <c r="B46" s="27"/>
      <c r="E46" s="291"/>
      <c r="F46" s="32"/>
      <c r="G46" s="292"/>
      <c r="H46" s="293"/>
    </row>
    <row r="47" spans="1:8" ht="20.25" customHeight="1">
      <c r="B47" s="305" t="s">
        <v>280</v>
      </c>
      <c r="C47" s="37"/>
      <c r="D47" s="306"/>
      <c r="E47" s="183"/>
      <c r="F47" s="307"/>
      <c r="G47" s="30"/>
      <c r="H47" s="38"/>
    </row>
    <row r="48" spans="1:8" ht="20.25" customHeight="1">
      <c r="B48" s="308" t="s">
        <v>281</v>
      </c>
      <c r="C48" s="37"/>
      <c r="D48" s="186">
        <f>C25</f>
        <v>129260.03000000001</v>
      </c>
      <c r="E48" s="183"/>
      <c r="F48" s="307"/>
      <c r="G48" s="30"/>
      <c r="H48" s="38"/>
    </row>
    <row r="49" spans="1:8" ht="20.25" customHeight="1">
      <c r="B49" s="308" t="s">
        <v>292</v>
      </c>
      <c r="C49" s="37"/>
      <c r="D49" s="186">
        <f>C23+C24+C27+C28</f>
        <v>171214.83</v>
      </c>
      <c r="E49" s="183"/>
      <c r="F49" s="307"/>
      <c r="G49" s="30"/>
      <c r="H49" s="38"/>
    </row>
    <row r="50" spans="1:8" ht="20.25" customHeight="1">
      <c r="B50" s="308" t="s">
        <v>282</v>
      </c>
      <c r="C50" s="37"/>
      <c r="D50" s="186">
        <f>C33</f>
        <v>87252.99</v>
      </c>
      <c r="E50" s="183"/>
      <c r="F50" s="307"/>
      <c r="G50" s="30"/>
      <c r="H50" s="38"/>
    </row>
    <row r="51" spans="1:8" ht="20.25" customHeight="1">
      <c r="B51" s="308" t="s">
        <v>283</v>
      </c>
      <c r="C51" s="37"/>
      <c r="D51" s="186">
        <f>C34</f>
        <v>0</v>
      </c>
      <c r="E51" s="183"/>
      <c r="F51" s="307"/>
      <c r="G51" s="30"/>
      <c r="H51" s="38"/>
    </row>
    <row r="52" spans="1:8" ht="20.25" customHeight="1">
      <c r="B52" s="308" t="s">
        <v>284</v>
      </c>
      <c r="C52" s="37"/>
      <c r="D52" s="186">
        <f>C35</f>
        <v>0</v>
      </c>
      <c r="E52" s="183"/>
      <c r="F52" s="307"/>
      <c r="G52" s="30"/>
      <c r="H52" s="38"/>
    </row>
    <row r="53" spans="1:8" ht="20.25" customHeight="1">
      <c r="B53" s="309" t="s">
        <v>285</v>
      </c>
      <c r="C53" s="306">
        <f>C43</f>
        <v>66110234.059999987</v>
      </c>
      <c r="D53" s="186">
        <f>D43+D48+D49-D50-D51-D52</f>
        <v>66105306.319999993</v>
      </c>
      <c r="E53" s="183">
        <f>C53-D53</f>
        <v>4927.7399999946356</v>
      </c>
      <c r="F53" s="310">
        <f>(E53/$D53)*10000</f>
        <v>0.74543788907665343</v>
      </c>
      <c r="G53" s="30" t="s">
        <v>286</v>
      </c>
      <c r="H53" s="38"/>
    </row>
    <row r="54" spans="1:8">
      <c r="A54" s="42"/>
      <c r="B54" s="305" t="s">
        <v>287</v>
      </c>
      <c r="C54" s="37"/>
      <c r="D54" s="37"/>
      <c r="E54" s="257">
        <f>IF(ISERROR(E53/C53),0,E53/C53)</f>
        <v>7.4538232545392932E-5</v>
      </c>
      <c r="F54" s="307"/>
      <c r="G54" s="30"/>
      <c r="H54" s="38"/>
    </row>
    <row r="55" spans="1:8" ht="16.5" thickBot="1">
      <c r="B55" s="294"/>
      <c r="C55" s="295"/>
      <c r="D55" s="295"/>
      <c r="E55" s="296"/>
      <c r="F55" s="297"/>
      <c r="G55" s="298"/>
      <c r="H55" s="299"/>
    </row>
    <row r="56" spans="1:8" ht="15.75">
      <c r="B56" s="35" t="s">
        <v>288</v>
      </c>
    </row>
    <row r="57" spans="1:8" ht="15.75">
      <c r="A57" s="37"/>
      <c r="B57" s="253" t="s">
        <v>239</v>
      </c>
      <c r="C57" s="270">
        <v>66110234.060000002</v>
      </c>
      <c r="D57" s="270">
        <v>66110234.060000002</v>
      </c>
      <c r="E57" s="183">
        <f t="shared" ref="E57" si="2">C57-D57</f>
        <v>0</v>
      </c>
      <c r="F57" s="258">
        <f>(E57/$D57)*10000</f>
        <v>0</v>
      </c>
      <c r="G57" s="30" t="s">
        <v>237</v>
      </c>
      <c r="H57" s="38"/>
    </row>
    <row r="58" spans="1:8">
      <c r="A58" s="42"/>
      <c r="C58" s="256"/>
    </row>
    <row r="59" spans="1:8" ht="16.5" thickBot="1">
      <c r="B59" s="35" t="s">
        <v>242</v>
      </c>
      <c r="C59" s="260">
        <f>C57-C43</f>
        <v>0</v>
      </c>
      <c r="D59" s="260">
        <f>D57-D43</f>
        <v>218149.61000000685</v>
      </c>
    </row>
    <row r="60" spans="1:8">
      <c r="C60" s="36"/>
      <c r="D60" s="181"/>
    </row>
    <row r="62" spans="1:8">
      <c r="C62" s="181"/>
    </row>
    <row r="63" spans="1:8">
      <c r="C63" s="181"/>
    </row>
    <row r="64" spans="1:8">
      <c r="C64" s="181"/>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0" zoomScaleNormal="80"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0" bestFit="1" customWidth="1"/>
    <col min="5" max="5" width="21.28515625" style="200" bestFit="1" customWidth="1"/>
    <col min="6" max="7" width="20.28515625" style="200" customWidth="1"/>
    <col min="8" max="8" width="17.5703125" style="201" bestFit="1" customWidth="1"/>
    <col min="9" max="9" width="16.140625" style="201" bestFit="1" customWidth="1"/>
    <col min="10" max="11" width="19.85546875" style="201" customWidth="1"/>
    <col min="12" max="12" width="18.7109375" style="201" customWidth="1"/>
    <col min="13" max="14" width="13.5703125" style="201" customWidth="1"/>
    <col min="15" max="15" width="15.7109375" style="201" customWidth="1"/>
    <col min="16" max="16" width="15.42578125" style="201" bestFit="1" customWidth="1"/>
    <col min="17" max="17" width="15.28515625" style="201" bestFit="1" customWidth="1"/>
    <col min="18" max="18" width="16.28515625" style="201" customWidth="1"/>
    <col min="19" max="19" width="21.28515625" style="123" customWidth="1"/>
    <col min="20" max="20" width="62.5703125" style="43" bestFit="1" customWidth="1"/>
    <col min="21" max="21" width="12.7109375" style="45" customWidth="1"/>
    <col min="22" max="16384" width="8.85546875" style="43"/>
  </cols>
  <sheetData>
    <row r="1" spans="1:21">
      <c r="A1" s="122" t="s">
        <v>116</v>
      </c>
      <c r="B1" s="122"/>
    </row>
    <row r="2" spans="1:21" ht="25.5">
      <c r="A2" s="122" t="s">
        <v>70</v>
      </c>
      <c r="B2" s="122" t="s">
        <v>204</v>
      </c>
      <c r="C2" s="122" t="s">
        <v>5</v>
      </c>
      <c r="D2" s="202" t="s">
        <v>6</v>
      </c>
      <c r="E2" s="203" t="s">
        <v>67</v>
      </c>
      <c r="F2" s="204" t="s">
        <v>7</v>
      </c>
      <c r="G2" s="204" t="s">
        <v>191</v>
      </c>
      <c r="H2" s="205" t="s">
        <v>8</v>
      </c>
      <c r="I2" s="206" t="s">
        <v>68</v>
      </c>
      <c r="J2" s="204" t="s">
        <v>7</v>
      </c>
      <c r="K2" s="204" t="s">
        <v>191</v>
      </c>
      <c r="L2" s="202" t="s">
        <v>9</v>
      </c>
      <c r="M2" s="203" t="s">
        <v>71</v>
      </c>
      <c r="N2" s="204" t="s">
        <v>7</v>
      </c>
      <c r="O2" s="204" t="s">
        <v>191</v>
      </c>
      <c r="P2" s="202" t="s">
        <v>10</v>
      </c>
      <c r="Q2" s="203" t="s">
        <v>69</v>
      </c>
      <c r="R2" s="204" t="s">
        <v>7</v>
      </c>
      <c r="S2" s="204" t="s">
        <v>191</v>
      </c>
      <c r="T2" s="2" t="s">
        <v>209</v>
      </c>
      <c r="U2" s="289" t="s">
        <v>263</v>
      </c>
    </row>
    <row r="3" spans="1:21" ht="15">
      <c r="A3" s="250">
        <f>VLOOKUP(U3,Sheet1!$C$2:$C$84,1,FALSE)</f>
        <v>4031976</v>
      </c>
      <c r="B3" s="275">
        <v>403197908</v>
      </c>
      <c r="C3" s="275" t="s">
        <v>296</v>
      </c>
      <c r="D3">
        <v>2175</v>
      </c>
      <c r="E3" s="203">
        <f>VLOOKUP(A3,Sheet1!$C$2:$E$84,3,FALSE)</f>
        <v>2175</v>
      </c>
      <c r="F3" s="204">
        <f t="shared" ref="F3:F67" si="0">D3-E3</f>
        <v>0</v>
      </c>
      <c r="G3" s="218">
        <f>ROUND(F3/D3,10)</f>
        <v>0</v>
      </c>
      <c r="H3">
        <v>442936.32000000001</v>
      </c>
      <c r="I3" s="206">
        <f>VLOOKUP(A3,Sheet1!$C$2:$F$84,4,FALSE)</f>
        <v>442936.32000000001</v>
      </c>
      <c r="J3" s="204">
        <f t="shared" ref="J3:J67" si="1">H3-I3</f>
        <v>0</v>
      </c>
      <c r="K3" s="218">
        <f>ROUND(J3/H3,10)</f>
        <v>0</v>
      </c>
      <c r="L3" s="285">
        <v>223.55998199999999</v>
      </c>
      <c r="M3" s="203">
        <f>VLOOKUP(A3,Sheet1!$C$2:$G$84,5,FALSE)</f>
        <v>223.42</v>
      </c>
      <c r="N3" s="204">
        <f t="shared" ref="N3:N67" si="2">L3-M3</f>
        <v>0.13998200000000338</v>
      </c>
      <c r="O3" s="218">
        <f t="shared" ref="O3:O67" si="3">ROUND(N3/L3,10)</f>
        <v>6.2614959999999999E-4</v>
      </c>
      <c r="P3">
        <v>486242.96</v>
      </c>
      <c r="Q3" s="203">
        <f>VLOOKUP(A3,Sheet1!$C$2:$H$84,6,FALSE)</f>
        <v>485941.72</v>
      </c>
      <c r="R3" s="204">
        <f>P3-Q3</f>
        <v>301.24000000004889</v>
      </c>
      <c r="S3" s="218">
        <f>ROUND(R3/P3,10)</f>
        <v>6.1952570000000002E-4</v>
      </c>
      <c r="T3" s="2"/>
      <c r="U3" s="280">
        <v>4031976</v>
      </c>
    </row>
    <row r="4" spans="1:21" ht="15">
      <c r="A4" s="250" t="str">
        <f>VLOOKUP(U4,Sheet1!$C$2:$C$84,1,FALSE)</f>
        <v>B1HHKD3</v>
      </c>
      <c r="B4" s="275" t="s">
        <v>298</v>
      </c>
      <c r="C4" s="275" t="s">
        <v>447</v>
      </c>
      <c r="D4">
        <v>18971</v>
      </c>
      <c r="E4" s="203">
        <f>VLOOKUP(A4,Sheet1!$C$2:$E$84,3,FALSE)</f>
        <v>18971</v>
      </c>
      <c r="F4" s="204">
        <f t="shared" si="0"/>
        <v>0</v>
      </c>
      <c r="G4" s="218">
        <f t="shared" ref="G4:G81" si="4">ROUND(F4/D4,10)</f>
        <v>0</v>
      </c>
      <c r="H4">
        <v>982960.28</v>
      </c>
      <c r="I4" s="206">
        <f>VLOOKUP(A4,Sheet1!$C$2:$F$84,4,FALSE)</f>
        <v>1021132.43</v>
      </c>
      <c r="J4" s="204">
        <f t="shared" si="1"/>
        <v>-38172.150000000023</v>
      </c>
      <c r="K4" s="218">
        <f t="shared" ref="K4:K67" si="5">ROUND(J4/H4,10)</f>
        <v>-3.8833868200000003E-2</v>
      </c>
      <c r="L4" s="285">
        <v>86.91</v>
      </c>
      <c r="M4" s="203">
        <f>VLOOKUP(A4,Sheet1!$C$2:$G$84,5,FALSE)</f>
        <v>86.91</v>
      </c>
      <c r="N4" s="204">
        <f t="shared" si="2"/>
        <v>0</v>
      </c>
      <c r="O4" s="218">
        <f t="shared" si="3"/>
        <v>0</v>
      </c>
      <c r="P4">
        <v>1648769.61</v>
      </c>
      <c r="Q4" s="203">
        <f>VLOOKUP(A4,Sheet1!$C$2:$H$84,6,FALSE)</f>
        <v>1648769.61</v>
      </c>
      <c r="R4" s="204">
        <f t="shared" ref="R4:R62" si="6">P4-Q4</f>
        <v>0</v>
      </c>
      <c r="S4" s="218">
        <f t="shared" ref="S4:S67" si="7">ROUND(R4/P4,10)</f>
        <v>0</v>
      </c>
      <c r="T4" s="2"/>
      <c r="U4" s="280" t="s">
        <v>299</v>
      </c>
    </row>
    <row r="5" spans="1:21" ht="15">
      <c r="A5" s="250" t="str">
        <f>VLOOKUP(U5,Sheet1!$C$2:$C$84,1,FALSE)</f>
        <v>B6331J3</v>
      </c>
      <c r="B5" s="275" t="s">
        <v>436</v>
      </c>
      <c r="C5" s="275" t="s">
        <v>448</v>
      </c>
      <c r="D5">
        <v>31500</v>
      </c>
      <c r="E5" s="203">
        <f>VLOOKUP(A5,Sheet1!$C$2:$E$84,3,FALSE)</f>
        <v>31500</v>
      </c>
      <c r="F5" s="204">
        <f t="shared" si="0"/>
        <v>0</v>
      </c>
      <c r="G5" s="218">
        <f t="shared" si="4"/>
        <v>0</v>
      </c>
      <c r="H5">
        <v>1012896.05</v>
      </c>
      <c r="I5" s="206">
        <f>VLOOKUP(A5,Sheet1!$C$2:$F$84,4,FALSE)</f>
        <v>1012896.05</v>
      </c>
      <c r="J5" s="204">
        <f t="shared" si="1"/>
        <v>0</v>
      </c>
      <c r="K5" s="218">
        <f t="shared" si="5"/>
        <v>0</v>
      </c>
      <c r="L5" s="285">
        <v>26.88</v>
      </c>
      <c r="M5" s="203">
        <f>VLOOKUP(A5,Sheet1!$C$2:$G$84,5,FALSE)</f>
        <v>26.88</v>
      </c>
      <c r="N5" s="204">
        <f t="shared" si="2"/>
        <v>0</v>
      </c>
      <c r="O5" s="218">
        <f t="shared" si="3"/>
        <v>0</v>
      </c>
      <c r="P5">
        <v>846720</v>
      </c>
      <c r="Q5" s="203">
        <f>VLOOKUP(A5,Sheet1!$C$2:$H$84,6,FALSE)</f>
        <v>846720</v>
      </c>
      <c r="R5" s="204">
        <f t="shared" si="6"/>
        <v>0</v>
      </c>
      <c r="S5" s="218">
        <f t="shared" si="7"/>
        <v>0</v>
      </c>
      <c r="T5" s="2"/>
      <c r="U5" s="280" t="s">
        <v>302</v>
      </c>
    </row>
    <row r="6" spans="1:21" ht="15">
      <c r="A6" s="250" t="str">
        <f>VLOOKUP(U6,Sheet1!$C$2:$C$84,1,FALSE)</f>
        <v>BP41ZD1</v>
      </c>
      <c r="B6" s="275" t="s">
        <v>304</v>
      </c>
      <c r="C6" s="275" t="s">
        <v>449</v>
      </c>
      <c r="D6">
        <v>8299</v>
      </c>
      <c r="E6" s="203">
        <f>VLOOKUP(A6,Sheet1!$C$2:$E$84,3,FALSE)</f>
        <v>8299</v>
      </c>
      <c r="F6" s="204">
        <f t="shared" si="0"/>
        <v>0</v>
      </c>
      <c r="G6" s="218">
        <f t="shared" si="4"/>
        <v>0</v>
      </c>
      <c r="H6">
        <v>1160949.42</v>
      </c>
      <c r="I6" s="206">
        <f>VLOOKUP(A6,Sheet1!$C$2:$F$84,4,FALSE)</f>
        <v>1031935.35</v>
      </c>
      <c r="J6" s="204">
        <f t="shared" si="1"/>
        <v>129014.06999999995</v>
      </c>
      <c r="K6" s="218">
        <f t="shared" si="5"/>
        <v>0.1111280714</v>
      </c>
      <c r="L6" s="285">
        <v>72.36</v>
      </c>
      <c r="M6" s="203">
        <f>VLOOKUP(A6,Sheet1!$C$2:$G$84,5,FALSE)</f>
        <v>72.36</v>
      </c>
      <c r="N6" s="204">
        <f t="shared" si="2"/>
        <v>0</v>
      </c>
      <c r="O6" s="218">
        <f t="shared" si="3"/>
        <v>0</v>
      </c>
      <c r="P6">
        <v>600515.64</v>
      </c>
      <c r="Q6" s="203">
        <f>VLOOKUP(A6,Sheet1!$C$2:$H$84,6,FALSE)</f>
        <v>600515.64</v>
      </c>
      <c r="R6" s="204">
        <f t="shared" si="6"/>
        <v>0</v>
      </c>
      <c r="S6" s="218">
        <f t="shared" si="7"/>
        <v>0</v>
      </c>
      <c r="T6" s="2"/>
      <c r="U6" s="280" t="s">
        <v>305</v>
      </c>
    </row>
    <row r="7" spans="1:21" ht="15">
      <c r="A7" s="250" t="str">
        <f>VLOOKUP(U7,Sheet1!$C$2:$C$84,1,FALSE)</f>
        <v>BNHN4P5</v>
      </c>
      <c r="B7" s="275" t="s">
        <v>307</v>
      </c>
      <c r="C7" s="275" t="s">
        <v>450</v>
      </c>
      <c r="D7">
        <v>56241</v>
      </c>
      <c r="E7" s="203">
        <f>VLOOKUP(A7,Sheet1!$C$2:$E$84,3,FALSE)</f>
        <v>56241</v>
      </c>
      <c r="F7" s="204">
        <f t="shared" si="0"/>
        <v>0</v>
      </c>
      <c r="G7" s="218">
        <f t="shared" si="4"/>
        <v>0</v>
      </c>
      <c r="H7">
        <v>912222.77</v>
      </c>
      <c r="I7" s="206">
        <f>VLOOKUP(A7,Sheet1!$C$2:$F$84,4,FALSE)</f>
        <v>913347.22</v>
      </c>
      <c r="J7" s="204">
        <f t="shared" si="1"/>
        <v>-1124.4499999999534</v>
      </c>
      <c r="K7" s="218">
        <f t="shared" si="5"/>
        <v>-1.2326485E-3</v>
      </c>
      <c r="L7" s="285">
        <v>18.66</v>
      </c>
      <c r="M7" s="203">
        <f>VLOOKUP(A7,Sheet1!$C$2:$G$84,5,FALSE)</f>
        <v>18.66</v>
      </c>
      <c r="N7" s="204">
        <f t="shared" si="2"/>
        <v>0</v>
      </c>
      <c r="O7" s="218">
        <f t="shared" si="3"/>
        <v>0</v>
      </c>
      <c r="P7">
        <v>1049457.06</v>
      </c>
      <c r="Q7" s="203">
        <f>VLOOKUP(A7,Sheet1!$C$2:$H$84,6,FALSE)</f>
        <v>1049457.06</v>
      </c>
      <c r="R7" s="204">
        <f t="shared" si="6"/>
        <v>0</v>
      </c>
      <c r="S7" s="218">
        <f t="shared" si="7"/>
        <v>0</v>
      </c>
      <c r="T7" s="2"/>
      <c r="U7" s="280" t="s">
        <v>308</v>
      </c>
    </row>
    <row r="8" spans="1:21" ht="15">
      <c r="A8" s="250" t="str">
        <f>VLOOKUP(U8,Sheet1!$C$2:$C$84,1,FALSE)</f>
        <v>BRXH266</v>
      </c>
      <c r="B8" s="275" t="s">
        <v>310</v>
      </c>
      <c r="C8" s="275" t="s">
        <v>451</v>
      </c>
      <c r="D8">
        <v>19400</v>
      </c>
      <c r="E8" s="203">
        <f>VLOOKUP(A8,Sheet1!$C$2:$E$84,3,FALSE)</f>
        <v>19400</v>
      </c>
      <c r="F8" s="204">
        <f t="shared" si="0"/>
        <v>0</v>
      </c>
      <c r="G8" s="218">
        <f t="shared" si="4"/>
        <v>0</v>
      </c>
      <c r="H8">
        <v>454359.64</v>
      </c>
      <c r="I8" s="206">
        <f>VLOOKUP(A8,Sheet1!$C$2:$F$84,4,FALSE)</f>
        <v>454359.64</v>
      </c>
      <c r="J8" s="204">
        <f t="shared" si="1"/>
        <v>0</v>
      </c>
      <c r="K8" s="218">
        <f t="shared" si="5"/>
        <v>0</v>
      </c>
      <c r="L8" s="285">
        <v>22.2</v>
      </c>
      <c r="M8" s="203">
        <f>VLOOKUP(A8,Sheet1!$C$2:$G$84,5,FALSE)</f>
        <v>22.2</v>
      </c>
      <c r="N8" s="204">
        <f t="shared" si="2"/>
        <v>0</v>
      </c>
      <c r="O8" s="218">
        <f t="shared" si="3"/>
        <v>0</v>
      </c>
      <c r="P8">
        <v>430680</v>
      </c>
      <c r="Q8" s="203">
        <f>VLOOKUP(A8,Sheet1!$C$2:$H$84,6,FALSE)</f>
        <v>430680</v>
      </c>
      <c r="R8" s="204">
        <f t="shared" si="6"/>
        <v>0</v>
      </c>
      <c r="S8" s="218">
        <f t="shared" si="7"/>
        <v>0</v>
      </c>
      <c r="T8" s="2"/>
      <c r="U8" s="280" t="s">
        <v>311</v>
      </c>
    </row>
    <row r="9" spans="1:21" ht="15">
      <c r="A9" s="250" t="str">
        <f>VLOOKUP(U9,Sheet1!$C$2:$C$84,1,FALSE)</f>
        <v>B908F01</v>
      </c>
      <c r="B9" s="275" t="s">
        <v>313</v>
      </c>
      <c r="C9" s="275" t="s">
        <v>452</v>
      </c>
      <c r="D9">
        <v>3060</v>
      </c>
      <c r="E9" s="203">
        <f>VLOOKUP(A9,Sheet1!$C$2:$E$84,3,FALSE)</f>
        <v>3060</v>
      </c>
      <c r="F9" s="204">
        <f t="shared" si="0"/>
        <v>0</v>
      </c>
      <c r="G9" s="218">
        <f t="shared" si="4"/>
        <v>0</v>
      </c>
      <c r="H9">
        <v>1167964.71</v>
      </c>
      <c r="I9" s="206">
        <f>VLOOKUP(A9,Sheet1!$C$2:$F$84,4,FALSE)</f>
        <v>1238046.94</v>
      </c>
      <c r="J9" s="204">
        <f t="shared" si="1"/>
        <v>-70082.229999999981</v>
      </c>
      <c r="K9" s="218">
        <f t="shared" si="5"/>
        <v>-6.0003722199999998E-2</v>
      </c>
      <c r="L9" s="285">
        <v>970.47</v>
      </c>
      <c r="M9" s="203">
        <f>VLOOKUP(A9,Sheet1!$C$2:$G$84,5,FALSE)</f>
        <v>970.47</v>
      </c>
      <c r="N9" s="204">
        <f t="shared" si="2"/>
        <v>0</v>
      </c>
      <c r="O9" s="218">
        <f t="shared" si="3"/>
        <v>0</v>
      </c>
      <c r="P9">
        <v>2969638.2</v>
      </c>
      <c r="Q9" s="203">
        <f>VLOOKUP(A9,Sheet1!$C$2:$H$84,6,FALSE)</f>
        <v>2969638.2</v>
      </c>
      <c r="R9" s="204">
        <f t="shared" si="6"/>
        <v>0</v>
      </c>
      <c r="S9" s="218">
        <f t="shared" si="7"/>
        <v>0</v>
      </c>
      <c r="T9" s="2"/>
      <c r="U9" s="280" t="s">
        <v>314</v>
      </c>
    </row>
    <row r="10" spans="1:21" ht="15">
      <c r="A10" s="250">
        <f>VLOOKUP(U10,Sheet1!$C$2:$C$84,1,FALSE)</f>
        <v>2989044</v>
      </c>
      <c r="B10" s="275" t="s">
        <v>437</v>
      </c>
      <c r="C10" s="275" t="s">
        <v>453</v>
      </c>
      <c r="D10">
        <v>12800</v>
      </c>
      <c r="E10" s="203">
        <f>VLOOKUP(A10,Sheet1!$C$2:$E$84,3,FALSE)</f>
        <v>12800</v>
      </c>
      <c r="F10" s="204">
        <f t="shared" si="0"/>
        <v>0</v>
      </c>
      <c r="G10" s="218">
        <f t="shared" si="4"/>
        <v>0</v>
      </c>
      <c r="H10">
        <v>850998.03</v>
      </c>
      <c r="I10" s="206">
        <f>VLOOKUP(A10,Sheet1!$C$2:$F$84,4,FALSE)</f>
        <v>850998.03</v>
      </c>
      <c r="J10" s="204">
        <f t="shared" si="1"/>
        <v>0</v>
      </c>
      <c r="K10" s="218">
        <f t="shared" si="5"/>
        <v>0</v>
      </c>
      <c r="L10" s="285">
        <v>67.75</v>
      </c>
      <c r="M10" s="203">
        <f>VLOOKUP(A10,Sheet1!$C$2:$G$84,5,FALSE)</f>
        <v>67.75</v>
      </c>
      <c r="N10" s="204">
        <f t="shared" si="2"/>
        <v>0</v>
      </c>
      <c r="O10" s="218">
        <f t="shared" si="3"/>
        <v>0</v>
      </c>
      <c r="P10">
        <v>867200</v>
      </c>
      <c r="Q10" s="203">
        <f>VLOOKUP(A10,Sheet1!$C$2:$H$84,6,FALSE)</f>
        <v>867200</v>
      </c>
      <c r="R10" s="204">
        <f t="shared" si="6"/>
        <v>0</v>
      </c>
      <c r="S10" s="218">
        <f t="shared" si="7"/>
        <v>0</v>
      </c>
      <c r="T10" s="2"/>
      <c r="U10" s="280">
        <v>2989044</v>
      </c>
    </row>
    <row r="11" spans="1:21" ht="15">
      <c r="A11" s="250" t="str">
        <f>VLOOKUP(U11,Sheet1!$C$2:$C$84,1,FALSE)</f>
        <v>0263494</v>
      </c>
      <c r="B11" s="275" t="s">
        <v>454</v>
      </c>
      <c r="C11" s="275" t="s">
        <v>317</v>
      </c>
      <c r="D11">
        <v>94315</v>
      </c>
      <c r="E11" s="203">
        <f>VLOOKUP(A11,Sheet1!$C$2:$E$84,3,FALSE)</f>
        <v>94315</v>
      </c>
      <c r="F11" s="204">
        <f t="shared" si="0"/>
        <v>0</v>
      </c>
      <c r="G11" s="218">
        <f t="shared" si="4"/>
        <v>0</v>
      </c>
      <c r="H11">
        <v>759425.57</v>
      </c>
      <c r="I11" s="206">
        <f>VLOOKUP(A11,Sheet1!$C$2:$F$84,4,FALSE)</f>
        <v>759425.53</v>
      </c>
      <c r="J11" s="204">
        <f t="shared" si="1"/>
        <v>3.9999999920837581E-2</v>
      </c>
      <c r="K11" s="218">
        <f t="shared" si="5"/>
        <v>5.2700000000000002E-8</v>
      </c>
      <c r="L11" s="285">
        <v>17.047557999999999</v>
      </c>
      <c r="M11" s="203">
        <f>VLOOKUP(A11,Sheet1!$C$2:$G$84,5,FALSE)</f>
        <v>17.03</v>
      </c>
      <c r="N11" s="204">
        <f t="shared" si="2"/>
        <v>1.755799999999752E-2</v>
      </c>
      <c r="O11" s="218">
        <f t="shared" si="3"/>
        <v>1.0299421999999999E-3</v>
      </c>
      <c r="P11">
        <v>1607840.4</v>
      </c>
      <c r="Q11" s="203">
        <f>VLOOKUP(A11,Sheet1!$C$2:$H$84,6,FALSE)</f>
        <v>1606640.91</v>
      </c>
      <c r="R11" s="204">
        <f t="shared" si="6"/>
        <v>1199.4899999999907</v>
      </c>
      <c r="S11" s="218">
        <f t="shared" si="7"/>
        <v>7.4602550000000005E-4</v>
      </c>
      <c r="T11" s="2"/>
      <c r="U11" s="280" t="s">
        <v>438</v>
      </c>
    </row>
    <row r="12" spans="1:21" ht="15">
      <c r="A12" s="250">
        <f>VLOOKUP(U12,Sheet1!$C$2:$C$84,1,FALSE)</f>
        <v>7124594</v>
      </c>
      <c r="B12" s="275">
        <v>712459908</v>
      </c>
      <c r="C12" s="275" t="s">
        <v>455</v>
      </c>
      <c r="D12">
        <v>3146</v>
      </c>
      <c r="E12" s="203">
        <f>VLOOKUP(A12,Sheet1!$C$2:$E$84,3,FALSE)</f>
        <v>3146</v>
      </c>
      <c r="F12" s="204">
        <f t="shared" si="0"/>
        <v>0</v>
      </c>
      <c r="G12" s="218">
        <f t="shared" si="4"/>
        <v>0</v>
      </c>
      <c r="H12">
        <v>470293.67</v>
      </c>
      <c r="I12" s="206">
        <f>VLOOKUP(A12,Sheet1!$C$2:$F$84,4,FALSE)</f>
        <v>470293.67</v>
      </c>
      <c r="J12" s="204">
        <f t="shared" si="1"/>
        <v>0</v>
      </c>
      <c r="K12" s="218">
        <f t="shared" si="5"/>
        <v>0</v>
      </c>
      <c r="L12" s="285">
        <v>156.877984</v>
      </c>
      <c r="M12" s="203">
        <f>VLOOKUP(A12,Sheet1!$C$2:$G$84,5,FALSE)</f>
        <v>156.72</v>
      </c>
      <c r="N12" s="204">
        <f t="shared" si="2"/>
        <v>0.15798399999999901</v>
      </c>
      <c r="O12" s="218">
        <f t="shared" si="3"/>
        <v>1.0070502000000001E-3</v>
      </c>
      <c r="P12">
        <v>493538.14</v>
      </c>
      <c r="Q12" s="203">
        <f>VLOOKUP(A12,Sheet1!$C$2:$H$84,6,FALSE)</f>
        <v>493045.47</v>
      </c>
      <c r="R12" s="204">
        <f t="shared" si="6"/>
        <v>492.67000000004191</v>
      </c>
      <c r="S12" s="218">
        <f t="shared" si="7"/>
        <v>9.9824099999999997E-4</v>
      </c>
      <c r="T12" s="2"/>
      <c r="U12" s="280">
        <v>7124594</v>
      </c>
    </row>
    <row r="13" spans="1:21" ht="15">
      <c r="A13" s="250">
        <f>VLOOKUP(U13,Sheet1!$C$2:$C$84,1,FALSE)</f>
        <v>2136646</v>
      </c>
      <c r="B13" s="275" t="s">
        <v>321</v>
      </c>
      <c r="C13" s="275" t="s">
        <v>456</v>
      </c>
      <c r="D13">
        <v>18300</v>
      </c>
      <c r="E13" s="203">
        <f>VLOOKUP(A13,Sheet1!$C$2:$E$84,3,FALSE)</f>
        <v>18300</v>
      </c>
      <c r="F13" s="204">
        <f t="shared" si="0"/>
        <v>0</v>
      </c>
      <c r="G13" s="218">
        <f t="shared" si="4"/>
        <v>0</v>
      </c>
      <c r="H13">
        <v>283688.71000000002</v>
      </c>
      <c r="I13" s="206">
        <f>VLOOKUP(A13,Sheet1!$C$2:$F$84,4,FALSE)</f>
        <v>283688.71000000002</v>
      </c>
      <c r="J13" s="204">
        <f t="shared" si="1"/>
        <v>0</v>
      </c>
      <c r="K13" s="218">
        <f t="shared" si="5"/>
        <v>0</v>
      </c>
      <c r="L13" s="285">
        <v>19.829999999999998</v>
      </c>
      <c r="M13" s="203">
        <f>VLOOKUP(A13,Sheet1!$C$2:$G$84,5,FALSE)</f>
        <v>19.829999999999998</v>
      </c>
      <c r="N13" s="204">
        <f t="shared" si="2"/>
        <v>0</v>
      </c>
      <c r="O13" s="218">
        <f t="shared" si="3"/>
        <v>0</v>
      </c>
      <c r="P13">
        <v>362889</v>
      </c>
      <c r="Q13" s="203">
        <f>VLOOKUP(A13,Sheet1!$C$2:$H$84,6,FALSE)</f>
        <v>362889</v>
      </c>
      <c r="R13" s="204">
        <f t="shared" si="6"/>
        <v>0</v>
      </c>
      <c r="S13" s="218">
        <f t="shared" si="7"/>
        <v>0</v>
      </c>
      <c r="T13" s="2"/>
      <c r="U13" s="280">
        <v>2136646</v>
      </c>
    </row>
    <row r="14" spans="1:21" ht="15">
      <c r="A14" s="250" t="str">
        <f>VLOOKUP(U14,Sheet1!$C$2:$C$84,1,FALSE)</f>
        <v>B3VCFN3</v>
      </c>
      <c r="B14" s="275" t="s">
        <v>387</v>
      </c>
      <c r="C14" s="275" t="s">
        <v>457</v>
      </c>
      <c r="D14">
        <v>81000</v>
      </c>
      <c r="E14" s="203">
        <f>VLOOKUP(A14,Sheet1!$C$2:$E$84,3,FALSE)</f>
        <v>81000</v>
      </c>
      <c r="F14" s="204">
        <f t="shared" si="0"/>
        <v>0</v>
      </c>
      <c r="G14" s="218">
        <f t="shared" si="4"/>
        <v>0</v>
      </c>
      <c r="H14">
        <v>993905.62</v>
      </c>
      <c r="I14" s="206">
        <f>VLOOKUP(A14,Sheet1!$C$2:$F$84,4,FALSE)</f>
        <v>993905.62</v>
      </c>
      <c r="J14" s="204">
        <f t="shared" si="1"/>
        <v>0</v>
      </c>
      <c r="K14" s="218">
        <f t="shared" si="5"/>
        <v>0</v>
      </c>
      <c r="L14" s="285">
        <v>18.059999999999999</v>
      </c>
      <c r="M14" s="203">
        <f>VLOOKUP(A14,Sheet1!$C$2:$G$84,5,FALSE)</f>
        <v>18.059999999999999</v>
      </c>
      <c r="N14" s="204">
        <f t="shared" si="2"/>
        <v>0</v>
      </c>
      <c r="O14" s="218">
        <f t="shared" si="3"/>
        <v>0</v>
      </c>
      <c r="P14">
        <v>1462860</v>
      </c>
      <c r="Q14" s="203">
        <f>VLOOKUP(A14,Sheet1!$C$2:$H$84,6,FALSE)</f>
        <v>1462860</v>
      </c>
      <c r="R14" s="204">
        <f t="shared" si="6"/>
        <v>0</v>
      </c>
      <c r="S14" s="218">
        <f t="shared" si="7"/>
        <v>0</v>
      </c>
      <c r="T14" s="2"/>
      <c r="U14" s="280" t="s">
        <v>388</v>
      </c>
    </row>
    <row r="15" spans="1:21" ht="15">
      <c r="A15" s="250" t="str">
        <f>VLOOKUP(U15,Sheet1!$C$2:$C$84,1,FALSE)</f>
        <v>B0744B3</v>
      </c>
      <c r="B15" s="275" t="s">
        <v>458</v>
      </c>
      <c r="C15" s="275" t="s">
        <v>459</v>
      </c>
      <c r="D15">
        <v>21432</v>
      </c>
      <c r="E15" s="203">
        <f>VLOOKUP(A15,Sheet1!$C$2:$E$84,3,FALSE)</f>
        <v>21432</v>
      </c>
      <c r="F15" s="204">
        <f t="shared" si="0"/>
        <v>0</v>
      </c>
      <c r="G15" s="218">
        <f t="shared" si="4"/>
        <v>0</v>
      </c>
      <c r="H15">
        <v>645208.07999999996</v>
      </c>
      <c r="I15" s="206">
        <f>VLOOKUP(A15,Sheet1!$C$2:$F$84,4,FALSE)</f>
        <v>645208</v>
      </c>
      <c r="J15" s="204">
        <f t="shared" si="1"/>
        <v>7.9999999958090484E-2</v>
      </c>
      <c r="K15" s="218">
        <f t="shared" si="5"/>
        <v>1.24E-7</v>
      </c>
      <c r="L15" s="285">
        <v>38.503857000000004</v>
      </c>
      <c r="M15" s="203">
        <f>VLOOKUP(A15,Sheet1!$C$2:$G$84,5,FALSE)</f>
        <v>38.479999999999997</v>
      </c>
      <c r="N15" s="204">
        <f t="shared" si="2"/>
        <v>2.3857000000006678E-2</v>
      </c>
      <c r="O15" s="218">
        <f t="shared" si="3"/>
        <v>6.1960029999999998E-4</v>
      </c>
      <c r="P15">
        <v>825214.67</v>
      </c>
      <c r="Q15" s="203">
        <f>VLOOKUP(A15,Sheet1!$C$2:$H$84,6,FALSE)</f>
        <v>824599.04000000004</v>
      </c>
      <c r="R15" s="204">
        <f t="shared" si="6"/>
        <v>615.63000000000466</v>
      </c>
      <c r="S15" s="218">
        <f t="shared" si="7"/>
        <v>7.4602410000000001E-4</v>
      </c>
      <c r="T15" s="2"/>
      <c r="U15" s="280" t="s">
        <v>323</v>
      </c>
    </row>
    <row r="16" spans="1:21" ht="15">
      <c r="A16" s="250">
        <f>VLOOKUP(U16,Sheet1!$C$2:$C$84,1,FALSE)</f>
        <v>2125097</v>
      </c>
      <c r="B16" s="275">
        <v>124765108</v>
      </c>
      <c r="C16" s="275" t="s">
        <v>460</v>
      </c>
      <c r="D16">
        <v>39100</v>
      </c>
      <c r="E16" s="203">
        <f>VLOOKUP(A16,Sheet1!$C$2:$E$84,3,FALSE)</f>
        <v>39100</v>
      </c>
      <c r="F16" s="204">
        <f t="shared" si="0"/>
        <v>0</v>
      </c>
      <c r="G16" s="218">
        <f t="shared" si="4"/>
        <v>0</v>
      </c>
      <c r="H16">
        <v>718831.5</v>
      </c>
      <c r="I16" s="206">
        <f>VLOOKUP(A16,Sheet1!$C$2:$F$84,4,FALSE)</f>
        <v>718831.5</v>
      </c>
      <c r="J16" s="204">
        <f t="shared" si="1"/>
        <v>0</v>
      </c>
      <c r="K16" s="218">
        <f t="shared" si="5"/>
        <v>0</v>
      </c>
      <c r="L16" s="285">
        <v>20.64</v>
      </c>
      <c r="M16" s="203">
        <f>VLOOKUP(A16,Sheet1!$C$2:$G$84,5,FALSE)</f>
        <v>20.64</v>
      </c>
      <c r="N16" s="204">
        <f t="shared" si="2"/>
        <v>0</v>
      </c>
      <c r="O16" s="218">
        <f t="shared" si="3"/>
        <v>0</v>
      </c>
      <c r="P16">
        <v>807024</v>
      </c>
      <c r="Q16" s="203">
        <f>VLOOKUP(A16,Sheet1!$C$2:$H$84,6,FALSE)</f>
        <v>807024</v>
      </c>
      <c r="R16" s="204">
        <f t="shared" si="6"/>
        <v>0</v>
      </c>
      <c r="S16" s="218">
        <f t="shared" si="7"/>
        <v>0</v>
      </c>
      <c r="T16" s="2"/>
      <c r="U16" s="280">
        <v>2125097</v>
      </c>
    </row>
    <row r="17" spans="1:21" ht="15">
      <c r="A17" s="250" t="str">
        <f>VLOOKUP(U17,Sheet1!$C$2:$C$84,1,FALSE)</f>
        <v>BJ2L553</v>
      </c>
      <c r="B17" s="275" t="s">
        <v>326</v>
      </c>
      <c r="C17" s="275" t="s">
        <v>461</v>
      </c>
      <c r="D17">
        <v>6700</v>
      </c>
      <c r="E17" s="203">
        <f>VLOOKUP(A17,Sheet1!$C$2:$E$84,3,FALSE)</f>
        <v>6700</v>
      </c>
      <c r="F17" s="204">
        <f t="shared" si="0"/>
        <v>0</v>
      </c>
      <c r="G17" s="218">
        <f t="shared" si="4"/>
        <v>0</v>
      </c>
      <c r="H17">
        <v>450420.42</v>
      </c>
      <c r="I17" s="206">
        <f>VLOOKUP(A17,Sheet1!$C$2:$F$84,4,FALSE)</f>
        <v>485350.87</v>
      </c>
      <c r="J17" s="204">
        <f t="shared" si="1"/>
        <v>-34930.450000000012</v>
      </c>
      <c r="K17" s="218">
        <f t="shared" si="5"/>
        <v>-7.75507691E-2</v>
      </c>
      <c r="L17" s="285">
        <v>110.49</v>
      </c>
      <c r="M17" s="203">
        <f>VLOOKUP(A17,Sheet1!$C$2:$G$84,5,FALSE)</f>
        <v>110.49</v>
      </c>
      <c r="N17" s="204">
        <f t="shared" si="2"/>
        <v>0</v>
      </c>
      <c r="O17" s="218">
        <f t="shared" si="3"/>
        <v>0</v>
      </c>
      <c r="P17">
        <v>740283</v>
      </c>
      <c r="Q17" s="203">
        <f>VLOOKUP(A17,Sheet1!$C$2:$H$84,6,FALSE)</f>
        <v>740283</v>
      </c>
      <c r="R17" s="204">
        <f t="shared" si="6"/>
        <v>0</v>
      </c>
      <c r="S17" s="218">
        <f t="shared" si="7"/>
        <v>0</v>
      </c>
      <c r="T17" s="2"/>
      <c r="U17" s="280" t="s">
        <v>327</v>
      </c>
    </row>
    <row r="18" spans="1:21" ht="15">
      <c r="A18" s="250" t="str">
        <f>VLOOKUP(U18,Sheet1!$C$2:$C$84,1,FALSE)</f>
        <v>B3B1QJ3</v>
      </c>
      <c r="B18" s="275">
        <v>202712600</v>
      </c>
      <c r="C18" s="275" t="s">
        <v>462</v>
      </c>
      <c r="D18">
        <v>12700</v>
      </c>
      <c r="E18" s="203">
        <f>VLOOKUP(A18,Sheet1!$C$2:$E$84,3,FALSE)</f>
        <v>12700</v>
      </c>
      <c r="F18" s="204">
        <f t="shared" si="0"/>
        <v>0</v>
      </c>
      <c r="G18" s="218">
        <f t="shared" si="4"/>
        <v>0</v>
      </c>
      <c r="H18">
        <v>924588.87</v>
      </c>
      <c r="I18" s="206">
        <f>VLOOKUP(A18,Sheet1!$C$2:$F$84,4,FALSE)</f>
        <v>924588.87</v>
      </c>
      <c r="J18" s="204">
        <f t="shared" si="1"/>
        <v>0</v>
      </c>
      <c r="K18" s="218">
        <f t="shared" si="5"/>
        <v>0</v>
      </c>
      <c r="L18" s="285">
        <v>78.91</v>
      </c>
      <c r="M18" s="203">
        <f>VLOOKUP(A18,Sheet1!$C$2:$G$84,5,FALSE)</f>
        <v>78.91</v>
      </c>
      <c r="N18" s="204">
        <f t="shared" si="2"/>
        <v>0</v>
      </c>
      <c r="O18" s="218">
        <f t="shared" si="3"/>
        <v>0</v>
      </c>
      <c r="P18">
        <v>1002157</v>
      </c>
      <c r="Q18" s="203">
        <f>VLOOKUP(A18,Sheet1!$C$2:$H$84,6,FALSE)</f>
        <v>1002157</v>
      </c>
      <c r="R18" s="204">
        <f t="shared" si="6"/>
        <v>0</v>
      </c>
      <c r="S18" s="218">
        <f t="shared" si="7"/>
        <v>0</v>
      </c>
      <c r="T18" s="2"/>
      <c r="U18" s="290" t="s">
        <v>329</v>
      </c>
    </row>
    <row r="19" spans="1:21" ht="15">
      <c r="A19" s="250" t="str">
        <f>VLOOKUP(U19,Sheet1!$C$2:$C$84,1,FALSE)</f>
        <v>BM8H5Y5</v>
      </c>
      <c r="B19" s="275" t="s">
        <v>463</v>
      </c>
      <c r="C19" s="275" t="s">
        <v>464</v>
      </c>
      <c r="D19">
        <v>26919</v>
      </c>
      <c r="E19" s="203">
        <f>VLOOKUP(A19,Sheet1!$C$2:$E$84,3,FALSE)</f>
        <v>26919</v>
      </c>
      <c r="F19" s="204">
        <f t="shared" si="0"/>
        <v>0</v>
      </c>
      <c r="G19" s="218">
        <f t="shared" si="4"/>
        <v>0</v>
      </c>
      <c r="H19">
        <v>579503.55000000005</v>
      </c>
      <c r="I19" s="206">
        <f>VLOOKUP(A19,Sheet1!$C$2:$F$84,4,FALSE)</f>
        <v>604089.14</v>
      </c>
      <c r="J19" s="204">
        <f t="shared" si="1"/>
        <v>-24585.589999999967</v>
      </c>
      <c r="K19" s="218">
        <f t="shared" si="5"/>
        <v>-4.24252621E-2</v>
      </c>
      <c r="L19" s="285">
        <v>44.323196000000003</v>
      </c>
      <c r="M19" s="203">
        <f>VLOOKUP(A19,Sheet1!$C$2:$G$84,5,FALSE)</f>
        <v>44.3</v>
      </c>
      <c r="N19" s="204">
        <f t="shared" si="2"/>
        <v>2.3196000000005768E-2</v>
      </c>
      <c r="O19" s="218">
        <f t="shared" si="3"/>
        <v>5.2333770000000004E-4</v>
      </c>
      <c r="P19">
        <v>1193136.1299999999</v>
      </c>
      <c r="Q19" s="203">
        <f>VLOOKUP(A19,Sheet1!$C$2:$H$84,6,FALSE)</f>
        <v>1192396.93</v>
      </c>
      <c r="R19" s="204">
        <f t="shared" si="6"/>
        <v>739.19999999995343</v>
      </c>
      <c r="S19" s="218">
        <f t="shared" si="7"/>
        <v>6.1954369999999998E-4</v>
      </c>
      <c r="T19" s="2"/>
      <c r="U19" s="280" t="s">
        <v>331</v>
      </c>
    </row>
    <row r="20" spans="1:21" ht="15">
      <c r="A20" s="250" t="str">
        <f>VLOOKUP(U20,Sheet1!$C$2:$C$84,1,FALSE)</f>
        <v>B1FWBH1</v>
      </c>
      <c r="B20" s="275" t="s">
        <v>333</v>
      </c>
      <c r="C20" s="275" t="s">
        <v>465</v>
      </c>
      <c r="D20">
        <v>7600</v>
      </c>
      <c r="E20" s="203">
        <f>VLOOKUP(A20,Sheet1!$C$2:$E$84,3,FALSE)</f>
        <v>7600</v>
      </c>
      <c r="F20" s="204">
        <f t="shared" si="0"/>
        <v>0</v>
      </c>
      <c r="G20" s="218">
        <f t="shared" si="4"/>
        <v>0</v>
      </c>
      <c r="H20">
        <v>307794.75</v>
      </c>
      <c r="I20" s="206">
        <f>VLOOKUP(A20,Sheet1!$C$2:$F$84,4,FALSE)</f>
        <v>307794.75</v>
      </c>
      <c r="J20" s="204">
        <f t="shared" si="1"/>
        <v>0</v>
      </c>
      <c r="K20" s="218">
        <f t="shared" si="5"/>
        <v>0</v>
      </c>
      <c r="L20" s="285">
        <v>43.54</v>
      </c>
      <c r="M20" s="203">
        <f>VLOOKUP(A20,Sheet1!$C$2:$G$84,5,FALSE)</f>
        <v>43.54</v>
      </c>
      <c r="N20" s="204">
        <f t="shared" si="2"/>
        <v>0</v>
      </c>
      <c r="O20" s="218">
        <f t="shared" si="3"/>
        <v>0</v>
      </c>
      <c r="P20">
        <v>330904</v>
      </c>
      <c r="Q20" s="203">
        <f>VLOOKUP(A20,Sheet1!$C$2:$H$84,6,FALSE)</f>
        <v>330904</v>
      </c>
      <c r="R20" s="204">
        <f t="shared" si="6"/>
        <v>0</v>
      </c>
      <c r="S20" s="218">
        <f t="shared" si="7"/>
        <v>0</v>
      </c>
      <c r="T20" s="2"/>
      <c r="U20" s="280" t="s">
        <v>334</v>
      </c>
    </row>
    <row r="21" spans="1:21" ht="15">
      <c r="A21" s="250" t="str">
        <f>VLOOKUP(U21,Sheet1!$C$2:$C$84,1,FALSE)</f>
        <v>BZ1GMK5</v>
      </c>
      <c r="B21" s="275" t="s">
        <v>336</v>
      </c>
      <c r="C21" s="275" t="s">
        <v>466</v>
      </c>
      <c r="D21">
        <v>5050</v>
      </c>
      <c r="E21" s="203">
        <f>VLOOKUP(A21,Sheet1!$C$2:$E$84,3,FALSE)</f>
        <v>5050</v>
      </c>
      <c r="F21" s="204">
        <f t="shared" si="0"/>
        <v>0</v>
      </c>
      <c r="G21" s="218">
        <f t="shared" si="4"/>
        <v>0</v>
      </c>
      <c r="H21">
        <v>501929.67</v>
      </c>
      <c r="I21" s="206">
        <f>VLOOKUP(A21,Sheet1!$C$2:$F$84,4,FALSE)</f>
        <v>504463.3</v>
      </c>
      <c r="J21" s="204">
        <f t="shared" si="1"/>
        <v>-2533.6300000000047</v>
      </c>
      <c r="K21" s="218">
        <f t="shared" si="5"/>
        <v>-5.0477789E-3</v>
      </c>
      <c r="L21" s="285">
        <v>435.94</v>
      </c>
      <c r="M21" s="203">
        <f>VLOOKUP(A21,Sheet1!$C$2:$G$84,5,FALSE)</f>
        <v>435.94</v>
      </c>
      <c r="N21" s="204">
        <f t="shared" si="2"/>
        <v>0</v>
      </c>
      <c r="O21" s="218">
        <f t="shared" si="3"/>
        <v>0</v>
      </c>
      <c r="P21">
        <v>2201497</v>
      </c>
      <c r="Q21" s="203">
        <f>VLOOKUP(A21,Sheet1!$C$2:$H$84,6,FALSE)</f>
        <v>2201497</v>
      </c>
      <c r="R21" s="204">
        <f t="shared" si="6"/>
        <v>0</v>
      </c>
      <c r="S21" s="218">
        <f t="shared" si="7"/>
        <v>0</v>
      </c>
      <c r="T21" s="2"/>
      <c r="U21" s="280" t="s">
        <v>337</v>
      </c>
    </row>
    <row r="22" spans="1:21" ht="15">
      <c r="A22" s="250" t="str">
        <f>VLOOKUP(U22,Sheet1!$C$2:$C$84,1,FALSE)</f>
        <v>B8K7T65</v>
      </c>
      <c r="B22" s="275">
        <v>398438408</v>
      </c>
      <c r="C22" s="275" t="s">
        <v>467</v>
      </c>
      <c r="D22">
        <v>32700</v>
      </c>
      <c r="E22" s="203">
        <f>VLOOKUP(A22,Sheet1!$C$2:$E$84,3,FALSE)</f>
        <v>32700</v>
      </c>
      <c r="F22" s="204">
        <f t="shared" si="0"/>
        <v>0</v>
      </c>
      <c r="G22" s="218">
        <f t="shared" si="4"/>
        <v>0</v>
      </c>
      <c r="H22">
        <v>671551.45</v>
      </c>
      <c r="I22" s="206">
        <f>VLOOKUP(A22,Sheet1!$C$2:$F$84,4,FALSE)</f>
        <v>671551.45</v>
      </c>
      <c r="J22" s="204">
        <f t="shared" si="1"/>
        <v>0</v>
      </c>
      <c r="K22" s="218">
        <f t="shared" si="5"/>
        <v>0</v>
      </c>
      <c r="L22" s="285">
        <v>6.68</v>
      </c>
      <c r="M22" s="203">
        <f>VLOOKUP(A22,Sheet1!$C$2:$G$84,5,FALSE)</f>
        <v>6.68</v>
      </c>
      <c r="N22" s="204">
        <f t="shared" si="2"/>
        <v>0</v>
      </c>
      <c r="O22" s="218">
        <f t="shared" si="3"/>
        <v>0</v>
      </c>
      <c r="P22">
        <v>218436</v>
      </c>
      <c r="Q22" s="203">
        <f>VLOOKUP(A22,Sheet1!$C$2:$H$84,6,FALSE)</f>
        <v>218436</v>
      </c>
      <c r="R22" s="204">
        <f t="shared" si="6"/>
        <v>0</v>
      </c>
      <c r="S22" s="218">
        <f t="shared" si="7"/>
        <v>0</v>
      </c>
      <c r="T22" s="2"/>
      <c r="U22" s="280" t="s">
        <v>339</v>
      </c>
    </row>
    <row r="23" spans="1:21" ht="15">
      <c r="A23" s="250">
        <f>VLOOKUP(U23,Sheet1!$C$2:$C$84,1,FALSE)</f>
        <v>2781648</v>
      </c>
      <c r="B23" s="275" t="s">
        <v>341</v>
      </c>
      <c r="C23" s="275" t="s">
        <v>468</v>
      </c>
      <c r="D23">
        <v>16000</v>
      </c>
      <c r="E23" s="203">
        <f>VLOOKUP(A23,Sheet1!$C$2:$E$84,3,FALSE)</f>
        <v>16000</v>
      </c>
      <c r="F23" s="204">
        <f t="shared" si="0"/>
        <v>0</v>
      </c>
      <c r="G23" s="218">
        <f t="shared" si="4"/>
        <v>0</v>
      </c>
      <c r="H23">
        <v>1069574.47</v>
      </c>
      <c r="I23" s="206">
        <f>VLOOKUP(A23,Sheet1!$C$2:$F$84,4,FALSE)</f>
        <v>1069574.47</v>
      </c>
      <c r="J23" s="204">
        <f t="shared" si="1"/>
        <v>0</v>
      </c>
      <c r="K23" s="218">
        <f t="shared" si="5"/>
        <v>0</v>
      </c>
      <c r="L23" s="285">
        <v>55.97</v>
      </c>
      <c r="M23" s="203">
        <f>VLOOKUP(A23,Sheet1!$C$2:$G$84,5,FALSE)</f>
        <v>55.97</v>
      </c>
      <c r="N23" s="204">
        <f t="shared" si="2"/>
        <v>0</v>
      </c>
      <c r="O23" s="218">
        <f t="shared" si="3"/>
        <v>0</v>
      </c>
      <c r="P23">
        <v>895520</v>
      </c>
      <c r="Q23" s="203">
        <f>VLOOKUP(A23,Sheet1!$C$2:$H$84,6,FALSE)</f>
        <v>895520</v>
      </c>
      <c r="R23" s="204">
        <f t="shared" si="6"/>
        <v>0</v>
      </c>
      <c r="S23" s="218">
        <f t="shared" si="7"/>
        <v>0</v>
      </c>
      <c r="T23" s="2"/>
      <c r="U23" s="280">
        <v>2781648</v>
      </c>
    </row>
    <row r="24" spans="1:21" ht="15">
      <c r="A24" s="250">
        <f>VLOOKUP(U24,Sheet1!$C$2:$C$84,1,FALSE)</f>
        <v>2569286</v>
      </c>
      <c r="B24" s="275" t="s">
        <v>343</v>
      </c>
      <c r="C24" s="275" t="s">
        <v>469</v>
      </c>
      <c r="D24">
        <v>53800</v>
      </c>
      <c r="E24" s="203">
        <f>VLOOKUP(A24,Sheet1!$C$2:$E$84,3,FALSE)</f>
        <v>53800</v>
      </c>
      <c r="F24" s="204">
        <f t="shared" si="0"/>
        <v>0</v>
      </c>
      <c r="G24" s="218">
        <f t="shared" si="4"/>
        <v>0</v>
      </c>
      <c r="H24">
        <v>735681.08</v>
      </c>
      <c r="I24" s="206">
        <f>VLOOKUP(A24,Sheet1!$C$2:$F$84,4,FALSE)</f>
        <v>754535.58</v>
      </c>
      <c r="J24" s="204">
        <f t="shared" si="1"/>
        <v>-18854.5</v>
      </c>
      <c r="K24" s="218">
        <f t="shared" si="5"/>
        <v>-2.5628632500000002E-2</v>
      </c>
      <c r="L24" s="285">
        <v>26.41</v>
      </c>
      <c r="M24" s="203">
        <f>VLOOKUP(A24,Sheet1!$C$2:$G$84,5,FALSE)</f>
        <v>26.41</v>
      </c>
      <c r="N24" s="204">
        <f t="shared" si="2"/>
        <v>0</v>
      </c>
      <c r="O24" s="218">
        <f t="shared" si="3"/>
        <v>0</v>
      </c>
      <c r="P24">
        <v>1420858</v>
      </c>
      <c r="Q24" s="203">
        <f>VLOOKUP(A24,Sheet1!$C$2:$H$84,6,FALSE)</f>
        <v>1420858</v>
      </c>
      <c r="R24" s="204">
        <f t="shared" si="6"/>
        <v>0</v>
      </c>
      <c r="S24" s="218">
        <f t="shared" si="7"/>
        <v>0</v>
      </c>
      <c r="T24" s="2"/>
      <c r="U24" s="280">
        <v>2569286</v>
      </c>
    </row>
    <row r="25" spans="1:21" ht="15">
      <c r="A25" s="250" t="str">
        <f>VLOOKUP(U25,Sheet1!$C$2:$C$84,1,FALSE)</f>
        <v>B94G471</v>
      </c>
      <c r="B25" s="275" t="s">
        <v>345</v>
      </c>
      <c r="C25" s="275" t="s">
        <v>470</v>
      </c>
      <c r="D25">
        <v>3900</v>
      </c>
      <c r="E25" s="203">
        <f>VLOOKUP(A25,Sheet1!$C$2:$E$84,3,FALSE)</f>
        <v>3900</v>
      </c>
      <c r="F25" s="204">
        <f t="shared" ref="F25:F27" si="8">D25-E25</f>
        <v>0</v>
      </c>
      <c r="G25" s="218">
        <f t="shared" ref="G25:G27" si="9">ROUND(F25/D25,10)</f>
        <v>0</v>
      </c>
      <c r="H25">
        <v>815538.74</v>
      </c>
      <c r="I25" s="206">
        <f>VLOOKUP(A25,Sheet1!$C$2:$F$84,4,FALSE)</f>
        <v>823039.68</v>
      </c>
      <c r="J25" s="204">
        <f t="shared" ref="J25:J27" si="10">H25-I25</f>
        <v>-7500.9400000000605</v>
      </c>
      <c r="K25" s="218">
        <f t="shared" ref="K25:K27" si="11">ROUND(J25/H25,10)</f>
        <v>-9.1975275000000002E-3</v>
      </c>
      <c r="L25" s="285">
        <v>335.95</v>
      </c>
      <c r="M25" s="203">
        <f>VLOOKUP(A25,Sheet1!$C$2:$G$84,5,FALSE)</f>
        <v>335.95</v>
      </c>
      <c r="N25" s="204">
        <f t="shared" ref="N25:N27" si="12">L25-M25</f>
        <v>0</v>
      </c>
      <c r="O25" s="218">
        <f t="shared" ref="O25:O27" si="13">ROUND(N25/L25,10)</f>
        <v>0</v>
      </c>
      <c r="P25">
        <v>1310205</v>
      </c>
      <c r="Q25" s="203">
        <f>VLOOKUP(A25,Sheet1!$C$2:$H$84,6,FALSE)</f>
        <v>1310205</v>
      </c>
      <c r="R25" s="204">
        <f t="shared" ref="R25:R27" si="14">P25-Q25</f>
        <v>0</v>
      </c>
      <c r="S25" s="218">
        <f t="shared" ref="S25:S27" si="15">ROUND(R25/P25,10)</f>
        <v>0</v>
      </c>
      <c r="T25" s="2"/>
      <c r="U25" s="280" t="s">
        <v>346</v>
      </c>
    </row>
    <row r="26" spans="1:21" ht="15">
      <c r="A26" s="250">
        <f>VLOOKUP(U26,Sheet1!$C$2:$C$84,1,FALSE)</f>
        <v>5889505</v>
      </c>
      <c r="B26" s="275">
        <v>588950907</v>
      </c>
      <c r="C26" s="275" t="s">
        <v>348</v>
      </c>
      <c r="D26">
        <v>23736</v>
      </c>
      <c r="E26" s="203">
        <f>VLOOKUP(A26,Sheet1!$C$2:$E$84,3,FALSE)</f>
        <v>23736</v>
      </c>
      <c r="F26" s="204">
        <f t="shared" si="8"/>
        <v>0</v>
      </c>
      <c r="G26" s="218">
        <f t="shared" si="9"/>
        <v>0</v>
      </c>
      <c r="H26">
        <v>635087.56999999995</v>
      </c>
      <c r="I26" s="206">
        <f>VLOOKUP(A26,Sheet1!$C$2:$F$84,4,FALSE)</f>
        <v>638458.15</v>
      </c>
      <c r="J26" s="204">
        <f t="shared" si="10"/>
        <v>-3370.5800000000745</v>
      </c>
      <c r="K26" s="218">
        <f t="shared" si="11"/>
        <v>-5.3072681E-3</v>
      </c>
      <c r="L26" s="285">
        <v>34.036197000000001</v>
      </c>
      <c r="M26" s="203">
        <f>VLOOKUP(A26,Sheet1!$C$2:$G$84,5,FALSE)</f>
        <v>34.020000000000003</v>
      </c>
      <c r="N26" s="204">
        <f t="shared" si="12"/>
        <v>1.6196999999998241E-2</v>
      </c>
      <c r="O26" s="218">
        <f t="shared" si="13"/>
        <v>4.7587569999999997E-4</v>
      </c>
      <c r="P26">
        <v>807883.18</v>
      </c>
      <c r="Q26" s="203">
        <f>VLOOKUP(A26,Sheet1!$C$2:$H$84,6,FALSE)</f>
        <v>807382.67</v>
      </c>
      <c r="R26" s="204">
        <f t="shared" si="14"/>
        <v>500.51000000000931</v>
      </c>
      <c r="S26" s="218">
        <f t="shared" si="15"/>
        <v>6.1953259999999999E-4</v>
      </c>
      <c r="T26" s="2"/>
      <c r="U26" s="280">
        <v>5889505</v>
      </c>
    </row>
    <row r="27" spans="1:21" ht="15">
      <c r="A27" s="250">
        <f>VLOOKUP(U27,Sheet1!$C$2:$C$84,1,FALSE)</f>
        <v>2398822</v>
      </c>
      <c r="B27" s="275">
        <v>456788108</v>
      </c>
      <c r="C27" s="275" t="s">
        <v>471</v>
      </c>
      <c r="D27">
        <v>31500</v>
      </c>
      <c r="E27" s="203">
        <f>VLOOKUP(A27,Sheet1!$C$2:$E$84,3,FALSE)</f>
        <v>31500</v>
      </c>
      <c r="F27" s="204">
        <f t="shared" si="8"/>
        <v>0</v>
      </c>
      <c r="G27" s="218">
        <f t="shared" si="9"/>
        <v>0</v>
      </c>
      <c r="H27">
        <v>625407.03</v>
      </c>
      <c r="I27" s="206">
        <f>VLOOKUP(A27,Sheet1!$C$2:$F$84,4,FALSE)</f>
        <v>625407.03</v>
      </c>
      <c r="J27" s="204">
        <f t="shared" si="10"/>
        <v>0</v>
      </c>
      <c r="K27" s="218">
        <f t="shared" si="11"/>
        <v>0</v>
      </c>
      <c r="L27" s="285">
        <v>17.93</v>
      </c>
      <c r="M27" s="203">
        <f>VLOOKUP(A27,Sheet1!$C$2:$G$84,5,FALSE)</f>
        <v>17.93</v>
      </c>
      <c r="N27" s="204">
        <f t="shared" si="12"/>
        <v>0</v>
      </c>
      <c r="O27" s="218">
        <f t="shared" si="13"/>
        <v>0</v>
      </c>
      <c r="P27">
        <v>564795</v>
      </c>
      <c r="Q27" s="203">
        <f>VLOOKUP(A27,Sheet1!$C$2:$H$84,6,FALSE)</f>
        <v>564795</v>
      </c>
      <c r="R27" s="204">
        <f t="shared" si="14"/>
        <v>0</v>
      </c>
      <c r="S27" s="218">
        <f t="shared" si="15"/>
        <v>0</v>
      </c>
      <c r="T27" s="2"/>
      <c r="U27" s="280">
        <v>2398822</v>
      </c>
    </row>
    <row r="28" spans="1:21" ht="15">
      <c r="A28" s="250" t="str">
        <f>VLOOKUP(U28,Sheet1!$C$2:$C$84,1,FALSE)</f>
        <v>BF7NT10</v>
      </c>
      <c r="B28" s="275" t="s">
        <v>350</v>
      </c>
      <c r="C28" s="275" t="s">
        <v>472</v>
      </c>
      <c r="D28">
        <v>23391</v>
      </c>
      <c r="E28" s="203">
        <f>VLOOKUP(A28,Sheet1!$C$2:$E$84,3,FALSE)</f>
        <v>23391</v>
      </c>
      <c r="F28" s="204">
        <f t="shared" si="0"/>
        <v>0</v>
      </c>
      <c r="G28" s="218">
        <f t="shared" si="4"/>
        <v>0</v>
      </c>
      <c r="H28">
        <v>1576512.06</v>
      </c>
      <c r="I28" s="206">
        <f>VLOOKUP(A28,Sheet1!$C$2:$F$84,4,FALSE)</f>
        <v>1576487.07</v>
      </c>
      <c r="J28" s="204">
        <f t="shared" si="1"/>
        <v>24.989999999990687</v>
      </c>
      <c r="K28" s="218">
        <f t="shared" si="5"/>
        <v>1.5851399999999999E-5</v>
      </c>
      <c r="L28" s="285">
        <v>105.66</v>
      </c>
      <c r="M28" s="203">
        <f>VLOOKUP(A28,Sheet1!$C$2:$G$84,5,FALSE)</f>
        <v>105.66</v>
      </c>
      <c r="N28" s="204">
        <f t="shared" si="2"/>
        <v>0</v>
      </c>
      <c r="O28" s="218">
        <f t="shared" si="3"/>
        <v>0</v>
      </c>
      <c r="P28">
        <v>2471493.06</v>
      </c>
      <c r="Q28" s="203">
        <f>VLOOKUP(A28,Sheet1!$C$2:$H$84,6,FALSE)</f>
        <v>2471493.06</v>
      </c>
      <c r="R28" s="204">
        <f t="shared" si="6"/>
        <v>0</v>
      </c>
      <c r="S28" s="218">
        <f t="shared" si="7"/>
        <v>0</v>
      </c>
      <c r="T28" s="2"/>
      <c r="U28" s="280" t="s">
        <v>351</v>
      </c>
    </row>
    <row r="29" spans="1:21" ht="15">
      <c r="A29" s="250" t="str">
        <f>VLOOKUP(U29,Sheet1!$C$2:$C$84,1,FALSE)</f>
        <v>B3DG2Y3</v>
      </c>
      <c r="B29" s="275" t="s">
        <v>353</v>
      </c>
      <c r="C29" s="275" t="s">
        <v>473</v>
      </c>
      <c r="D29">
        <v>24359</v>
      </c>
      <c r="E29" s="203">
        <f>VLOOKUP(A29,Sheet1!$C$2:$E$84,3,FALSE)</f>
        <v>24359</v>
      </c>
      <c r="F29" s="204">
        <f t="shared" si="0"/>
        <v>0</v>
      </c>
      <c r="G29" s="218">
        <f t="shared" si="4"/>
        <v>0</v>
      </c>
      <c r="H29">
        <v>1054479.42</v>
      </c>
      <c r="I29" s="206">
        <f>VLOOKUP(A29,Sheet1!$C$2:$F$84,4,FALSE)</f>
        <v>1061183.3</v>
      </c>
      <c r="J29" s="204">
        <f t="shared" si="1"/>
        <v>-6703.8800000001211</v>
      </c>
      <c r="K29" s="218">
        <f t="shared" si="5"/>
        <v>-6.3575257E-3</v>
      </c>
      <c r="L29" s="285">
        <v>52.07</v>
      </c>
      <c r="M29" s="203">
        <f>VLOOKUP(A29,Sheet1!$C$2:$G$84,5,FALSE)</f>
        <v>52.07</v>
      </c>
      <c r="N29" s="204">
        <f t="shared" si="2"/>
        <v>0</v>
      </c>
      <c r="O29" s="218">
        <f t="shared" si="3"/>
        <v>0</v>
      </c>
      <c r="P29">
        <v>1268373.1299999999</v>
      </c>
      <c r="Q29" s="203">
        <f>VLOOKUP(A29,Sheet1!$C$2:$H$84,6,FALSE)</f>
        <v>1268373.1299999999</v>
      </c>
      <c r="R29" s="204">
        <f t="shared" si="6"/>
        <v>0</v>
      </c>
      <c r="S29" s="218">
        <f t="shared" si="7"/>
        <v>0</v>
      </c>
      <c r="T29" s="2"/>
      <c r="U29" s="280" t="s">
        <v>354</v>
      </c>
    </row>
    <row r="30" spans="1:21" ht="15">
      <c r="A30" s="250">
        <f>VLOOKUP(U30,Sheet1!$C$2:$C$84,1,FALSE)</f>
        <v>6499260</v>
      </c>
      <c r="B30" s="275">
        <v>649926003</v>
      </c>
      <c r="C30" s="275" t="s">
        <v>356</v>
      </c>
      <c r="D30">
        <v>19600</v>
      </c>
      <c r="E30" s="203">
        <f>VLOOKUP(A30,Sheet1!$C$2:$E$84,3,FALSE)</f>
        <v>19600</v>
      </c>
      <c r="F30" s="204">
        <f t="shared" si="0"/>
        <v>0</v>
      </c>
      <c r="G30" s="218">
        <f t="shared" si="4"/>
        <v>0</v>
      </c>
      <c r="H30">
        <v>273131.55</v>
      </c>
      <c r="I30" s="206">
        <f>VLOOKUP(A30,Sheet1!$C$2:$F$84,4,FALSE)</f>
        <v>273131.55</v>
      </c>
      <c r="J30" s="204">
        <f t="shared" si="1"/>
        <v>0</v>
      </c>
      <c r="K30" s="218">
        <f t="shared" si="5"/>
        <v>0</v>
      </c>
      <c r="L30" s="285">
        <v>13.363507</v>
      </c>
      <c r="M30" s="203">
        <f>VLOOKUP(A30,Sheet1!$C$2:$G$84,5,FALSE)</f>
        <v>13.37</v>
      </c>
      <c r="N30" s="204">
        <f t="shared" si="2"/>
        <v>-6.4929999999989718E-3</v>
      </c>
      <c r="O30" s="218">
        <f t="shared" si="3"/>
        <v>-4.8587549999999999E-4</v>
      </c>
      <c r="P30">
        <v>261924.74</v>
      </c>
      <c r="Q30" s="203">
        <f>VLOOKUP(A30,Sheet1!$C$2:$H$84,6,FALSE)</f>
        <v>261985.33</v>
      </c>
      <c r="R30" s="204">
        <f t="shared" si="6"/>
        <v>-60.589999999996508</v>
      </c>
      <c r="S30" s="218">
        <f t="shared" si="7"/>
        <v>-2.3132599999999999E-4</v>
      </c>
      <c r="T30" s="2"/>
      <c r="U30" s="280">
        <v>6499260</v>
      </c>
    </row>
    <row r="31" spans="1:21" ht="15">
      <c r="A31" s="250" t="str">
        <f>VLOOKUP(U31,Sheet1!$C$2:$C$84,1,FALSE)</f>
        <v>B1921K0</v>
      </c>
      <c r="B31" s="275" t="s">
        <v>358</v>
      </c>
      <c r="C31" s="275" t="s">
        <v>474</v>
      </c>
      <c r="D31">
        <v>5700</v>
      </c>
      <c r="E31" s="203">
        <f>VLOOKUP(A31,Sheet1!$C$2:$E$84,3,FALSE)</f>
        <v>5700</v>
      </c>
      <c r="F31" s="204">
        <f t="shared" si="0"/>
        <v>0</v>
      </c>
      <c r="G31" s="218">
        <f t="shared" si="4"/>
        <v>0</v>
      </c>
      <c r="H31">
        <v>503931.46</v>
      </c>
      <c r="I31" s="206">
        <f>VLOOKUP(A31,Sheet1!$C$2:$F$84,4,FALSE)</f>
        <v>503931.46</v>
      </c>
      <c r="J31" s="204">
        <f t="shared" si="1"/>
        <v>0</v>
      </c>
      <c r="K31" s="218">
        <f t="shared" si="5"/>
        <v>0</v>
      </c>
      <c r="L31" s="285">
        <v>89.37</v>
      </c>
      <c r="M31" s="203">
        <f>VLOOKUP(A31,Sheet1!$C$2:$G$84,5,FALSE)</f>
        <v>89.37</v>
      </c>
      <c r="N31" s="204">
        <f t="shared" si="2"/>
        <v>0</v>
      </c>
      <c r="O31" s="218">
        <f t="shared" si="3"/>
        <v>0</v>
      </c>
      <c r="P31">
        <v>509409</v>
      </c>
      <c r="Q31" s="203">
        <f>VLOOKUP(A31,Sheet1!$C$2:$H$84,6,FALSE)</f>
        <v>509409</v>
      </c>
      <c r="R31" s="204">
        <f t="shared" si="6"/>
        <v>0</v>
      </c>
      <c r="S31" s="218">
        <f t="shared" si="7"/>
        <v>0</v>
      </c>
      <c r="T31" s="2"/>
      <c r="U31" s="280" t="s">
        <v>359</v>
      </c>
    </row>
    <row r="32" spans="1:21" ht="15">
      <c r="A32" s="250" t="str">
        <f>VLOOKUP(U32,Sheet1!$C$2:$C$84,1,FALSE)</f>
        <v>B0SWJX3</v>
      </c>
      <c r="B32" s="275" t="s">
        <v>475</v>
      </c>
      <c r="C32" s="275" t="s">
        <v>476</v>
      </c>
      <c r="D32">
        <v>9500</v>
      </c>
      <c r="E32" s="203">
        <f>VLOOKUP(A32,Sheet1!$C$2:$E$84,3,FALSE)</f>
        <v>9500</v>
      </c>
      <c r="F32" s="204">
        <f t="shared" si="0"/>
        <v>0</v>
      </c>
      <c r="G32" s="218">
        <f t="shared" si="4"/>
        <v>0</v>
      </c>
      <c r="H32">
        <v>559219.54</v>
      </c>
      <c r="I32" s="206">
        <f>VLOOKUP(A32,Sheet1!$C$2:$F$84,4,FALSE)</f>
        <v>559219.54</v>
      </c>
      <c r="J32" s="204">
        <f t="shared" si="1"/>
        <v>0</v>
      </c>
      <c r="K32" s="218">
        <f t="shared" si="5"/>
        <v>0</v>
      </c>
      <c r="L32" s="285">
        <v>119.882417</v>
      </c>
      <c r="M32" s="203">
        <f>VLOOKUP(A32,Sheet1!$C$2:$G$84,5,FALSE)</f>
        <v>119.79</v>
      </c>
      <c r="N32" s="204">
        <f t="shared" si="2"/>
        <v>9.2416999999997529E-2</v>
      </c>
      <c r="O32" s="218">
        <f t="shared" si="3"/>
        <v>7.7089699999999999E-4</v>
      </c>
      <c r="P32">
        <v>1138882.96</v>
      </c>
      <c r="Q32" s="203">
        <f>VLOOKUP(A32,Sheet1!$C$2:$H$84,6,FALSE)</f>
        <v>1138033.32</v>
      </c>
      <c r="R32" s="204">
        <f t="shared" si="6"/>
        <v>849.63999999989755</v>
      </c>
      <c r="S32" s="218">
        <f t="shared" si="7"/>
        <v>7.4602920000000001E-4</v>
      </c>
      <c r="T32" s="2"/>
      <c r="U32" s="280" t="s">
        <v>361</v>
      </c>
    </row>
    <row r="33" spans="1:21" ht="15">
      <c r="A33" s="250">
        <f>VLOOKUP(U33,Sheet1!$C$2:$C$84,1,FALSE)</f>
        <v>7333378</v>
      </c>
      <c r="B33" s="275">
        <v>733337901</v>
      </c>
      <c r="C33" s="275" t="s">
        <v>477</v>
      </c>
      <c r="D33">
        <v>1600</v>
      </c>
      <c r="E33" s="203">
        <f>VLOOKUP(A33,Sheet1!$C$2:$E$84,3,FALSE)</f>
        <v>1600</v>
      </c>
      <c r="F33" s="204">
        <f t="shared" si="0"/>
        <v>0</v>
      </c>
      <c r="G33" s="218">
        <f t="shared" si="4"/>
        <v>0</v>
      </c>
      <c r="H33">
        <v>287285.09000000003</v>
      </c>
      <c r="I33" s="206">
        <f>VLOOKUP(A33,Sheet1!$C$2:$F$84,4,FALSE)</f>
        <v>279697.90999999997</v>
      </c>
      <c r="J33" s="204">
        <f t="shared" si="1"/>
        <v>7587.1800000000512</v>
      </c>
      <c r="K33" s="218">
        <f t="shared" si="5"/>
        <v>2.6409933100000001E-2</v>
      </c>
      <c r="L33" s="285">
        <v>599.75574600000004</v>
      </c>
      <c r="M33" s="203">
        <f>VLOOKUP(A33,Sheet1!$C$2:$G$84,5,FALSE)</f>
        <v>599.16</v>
      </c>
      <c r="N33" s="204">
        <f t="shared" si="2"/>
        <v>0.59574600000007649</v>
      </c>
      <c r="O33" s="218">
        <f t="shared" si="3"/>
        <v>9.9331440000000005E-4</v>
      </c>
      <c r="P33">
        <v>959609.19</v>
      </c>
      <c r="Q33" s="203">
        <f>VLOOKUP(A33,Sheet1!$C$2:$H$84,6,FALSE)</f>
        <v>958651.29</v>
      </c>
      <c r="R33" s="204">
        <f t="shared" si="6"/>
        <v>957.89999999990687</v>
      </c>
      <c r="S33" s="218">
        <f t="shared" si="7"/>
        <v>9.9821890000000003E-4</v>
      </c>
      <c r="T33" s="2"/>
      <c r="U33" s="280">
        <v>7333378</v>
      </c>
    </row>
    <row r="34" spans="1:21" ht="15">
      <c r="A34" s="250">
        <f>VLOOKUP(U34,Sheet1!$C$2:$C$84,1,FALSE)</f>
        <v>2165747</v>
      </c>
      <c r="B34" s="275">
        <v>502441306</v>
      </c>
      <c r="C34" s="275" t="s">
        <v>478</v>
      </c>
      <c r="D34">
        <v>5600</v>
      </c>
      <c r="E34" s="203">
        <f>VLOOKUP(A34,Sheet1!$C$2:$E$84,3,FALSE)</f>
        <v>5600</v>
      </c>
      <c r="F34" s="204">
        <f t="shared" si="0"/>
        <v>0</v>
      </c>
      <c r="G34" s="218">
        <f t="shared" si="4"/>
        <v>0</v>
      </c>
      <c r="H34">
        <v>872210.17</v>
      </c>
      <c r="I34" s="206">
        <f>VLOOKUP(A34,Sheet1!$C$2:$F$84,4,FALSE)</f>
        <v>872210.17</v>
      </c>
      <c r="J34" s="204">
        <f t="shared" si="1"/>
        <v>0</v>
      </c>
      <c r="K34" s="218">
        <f t="shared" si="5"/>
        <v>0</v>
      </c>
      <c r="L34" s="285">
        <v>181.03</v>
      </c>
      <c r="M34" s="203">
        <f>VLOOKUP(A34,Sheet1!$C$2:$G$84,5,FALSE)</f>
        <v>181.03</v>
      </c>
      <c r="N34" s="204">
        <f t="shared" ref="N34:N58" si="16">L34-M34</f>
        <v>0</v>
      </c>
      <c r="O34" s="218">
        <f t="shared" ref="O34:O58" si="17">ROUND(N34/L34,10)</f>
        <v>0</v>
      </c>
      <c r="P34">
        <v>1013768</v>
      </c>
      <c r="Q34" s="203">
        <f>VLOOKUP(A34,Sheet1!$C$2:$H$84,6,FALSE)</f>
        <v>1013768</v>
      </c>
      <c r="R34" s="204">
        <f t="shared" ref="R34:R58" si="18">P34-Q34</f>
        <v>0</v>
      </c>
      <c r="S34" s="218">
        <f t="shared" ref="S34:S58" si="19">ROUND(R34/P34,10)</f>
        <v>0</v>
      </c>
      <c r="T34" s="2"/>
      <c r="U34" s="280">
        <v>2165747</v>
      </c>
    </row>
    <row r="35" spans="1:21" ht="15">
      <c r="A35" s="250" t="str">
        <f>VLOOKUP(U35,Sheet1!$C$2:$C$84,1,FALSE)</f>
        <v>B28YTC2</v>
      </c>
      <c r="B35" s="275" t="s">
        <v>479</v>
      </c>
      <c r="C35" s="275" t="s">
        <v>366</v>
      </c>
      <c r="D35">
        <v>45</v>
      </c>
      <c r="E35" s="203">
        <f>VLOOKUP(A35,Sheet1!$C$2:$E$84,3,FALSE)</f>
        <v>45</v>
      </c>
      <c r="F35" s="204">
        <f t="shared" si="0"/>
        <v>0</v>
      </c>
      <c r="G35" s="218">
        <f t="shared" si="4"/>
        <v>0</v>
      </c>
      <c r="H35">
        <v>4834</v>
      </c>
      <c r="I35" s="206">
        <f>VLOOKUP(A35,Sheet1!$C$2:$F$84,4,FALSE)</f>
        <v>4834</v>
      </c>
      <c r="J35" s="204">
        <f t="shared" si="1"/>
        <v>0</v>
      </c>
      <c r="K35" s="218">
        <f t="shared" si="5"/>
        <v>0</v>
      </c>
      <c r="L35" s="285">
        <v>130.284277</v>
      </c>
      <c r="M35" s="203">
        <f>VLOOKUP(A35,Sheet1!$C$2:$G$84,5,FALSE)</f>
        <v>130.22</v>
      </c>
      <c r="N35" s="204">
        <f t="shared" si="16"/>
        <v>6.4277000000004136E-2</v>
      </c>
      <c r="O35" s="218">
        <f t="shared" si="17"/>
        <v>4.9335959999999995E-4</v>
      </c>
      <c r="P35">
        <v>5862.79</v>
      </c>
      <c r="Q35" s="203">
        <f>VLOOKUP(A35,Sheet1!$C$2:$H$84,6,FALSE)</f>
        <v>5860.12</v>
      </c>
      <c r="R35" s="204">
        <f t="shared" si="18"/>
        <v>2.6700000000000728</v>
      </c>
      <c r="S35" s="218">
        <f t="shared" si="19"/>
        <v>4.554146E-4</v>
      </c>
      <c r="T35" s="2"/>
      <c r="U35" s="280" t="s">
        <v>365</v>
      </c>
    </row>
    <row r="36" spans="1:21" ht="15">
      <c r="A36" s="250">
        <f>VLOOKUP(U36,Sheet1!$C$2:$C$84,1,FALSE)</f>
        <v>6555805</v>
      </c>
      <c r="B36" s="275">
        <v>655580009</v>
      </c>
      <c r="C36" s="275" t="s">
        <v>480</v>
      </c>
      <c r="D36">
        <v>14750</v>
      </c>
      <c r="E36" s="203">
        <f>VLOOKUP(A36,Sheet1!$C$2:$E$84,3,FALSE)</f>
        <v>14750</v>
      </c>
      <c r="F36" s="204">
        <f t="shared" si="0"/>
        <v>0</v>
      </c>
      <c r="G36" s="218">
        <f t="shared" si="4"/>
        <v>0</v>
      </c>
      <c r="H36">
        <v>510732.08</v>
      </c>
      <c r="I36" s="206">
        <f>VLOOKUP(A36,Sheet1!$C$2:$F$84,4,FALSE)</f>
        <v>510732.08</v>
      </c>
      <c r="J36" s="204">
        <f t="shared" si="1"/>
        <v>0</v>
      </c>
      <c r="K36" s="218">
        <f t="shared" si="5"/>
        <v>0</v>
      </c>
      <c r="L36" s="285">
        <v>28.213684000000001</v>
      </c>
      <c r="M36" s="203">
        <f>VLOOKUP(A36,Sheet1!$C$2:$G$84,5,FALSE)</f>
        <v>28.22</v>
      </c>
      <c r="N36" s="204">
        <f t="shared" si="16"/>
        <v>-6.3159999999982119E-3</v>
      </c>
      <c r="O36" s="218">
        <f t="shared" si="17"/>
        <v>-2.2386300000000001E-4</v>
      </c>
      <c r="P36">
        <v>416151.84</v>
      </c>
      <c r="Q36" s="203">
        <f>VLOOKUP(A36,Sheet1!$C$2:$H$84,6,FALSE)</f>
        <v>416248.1</v>
      </c>
      <c r="R36" s="204">
        <f t="shared" si="18"/>
        <v>-96.259999999951106</v>
      </c>
      <c r="S36" s="218">
        <f t="shared" si="19"/>
        <v>-2.3130979999999999E-4</v>
      </c>
      <c r="T36" s="2"/>
      <c r="U36" s="280">
        <v>6555805</v>
      </c>
    </row>
    <row r="37" spans="1:21" ht="15">
      <c r="A37" s="250">
        <f>VLOOKUP(U37,Sheet1!$C$2:$C$84,1,FALSE)</f>
        <v>4741844</v>
      </c>
      <c r="B37" s="275">
        <v>474184900</v>
      </c>
      <c r="C37" s="275" t="s">
        <v>369</v>
      </c>
      <c r="D37">
        <v>4638</v>
      </c>
      <c r="E37" s="203">
        <f>VLOOKUP(A37,Sheet1!$C$2:$E$84,3,FALSE)</f>
        <v>4638</v>
      </c>
      <c r="F37" s="204">
        <f t="shared" si="0"/>
        <v>0</v>
      </c>
      <c r="G37" s="218">
        <f t="shared" si="4"/>
        <v>0</v>
      </c>
      <c r="H37">
        <v>497928.6</v>
      </c>
      <c r="I37" s="206">
        <f>VLOOKUP(A37,Sheet1!$C$2:$F$84,4,FALSE)</f>
        <v>497928.6</v>
      </c>
      <c r="J37" s="204">
        <f t="shared" si="1"/>
        <v>0</v>
      </c>
      <c r="K37" s="218">
        <f t="shared" si="5"/>
        <v>0</v>
      </c>
      <c r="L37" s="285">
        <v>176.687986</v>
      </c>
      <c r="M37" s="203">
        <f>VLOOKUP(A37,Sheet1!$C$2:$G$84,5,FALSE)</f>
        <v>176.58</v>
      </c>
      <c r="N37" s="204">
        <f t="shared" si="16"/>
        <v>0.1079859999999826</v>
      </c>
      <c r="O37" s="218">
        <f t="shared" si="17"/>
        <v>6.1116779999999997E-4</v>
      </c>
      <c r="P37">
        <v>819478.88</v>
      </c>
      <c r="Q37" s="203">
        <f>VLOOKUP(A37,Sheet1!$C$2:$H$84,6,FALSE)</f>
        <v>818971.18</v>
      </c>
      <c r="R37" s="204">
        <f t="shared" si="18"/>
        <v>507.69999999995343</v>
      </c>
      <c r="S37" s="218">
        <f t="shared" si="19"/>
        <v>6.1954009999999995E-4</v>
      </c>
      <c r="T37" s="2"/>
      <c r="U37" s="280">
        <v>4741844</v>
      </c>
    </row>
    <row r="38" spans="1:21" ht="15">
      <c r="A38" s="250" t="str">
        <f>VLOOKUP(U38,Sheet1!$C$2:$C$84,1,FALSE)</f>
        <v>BZ2YT41</v>
      </c>
      <c r="B38" s="275">
        <v>617760202</v>
      </c>
      <c r="C38" s="275" t="s">
        <v>481</v>
      </c>
      <c r="D38">
        <v>27000</v>
      </c>
      <c r="E38" s="203">
        <f>VLOOKUP(A38,Sheet1!$C$2:$E$84,3,FALSE)</f>
        <v>27000</v>
      </c>
      <c r="F38" s="204">
        <f t="shared" si="0"/>
        <v>0</v>
      </c>
      <c r="G38" s="218">
        <f t="shared" si="4"/>
        <v>0</v>
      </c>
      <c r="H38">
        <v>282786.09999999998</v>
      </c>
      <c r="I38" s="206">
        <f>VLOOKUP(A38,Sheet1!$C$2:$F$84,4,FALSE)</f>
        <v>282786.09999999998</v>
      </c>
      <c r="J38" s="204">
        <f t="shared" si="1"/>
        <v>0</v>
      </c>
      <c r="K38" s="218">
        <f t="shared" si="5"/>
        <v>0</v>
      </c>
      <c r="L38" s="285">
        <v>18.14</v>
      </c>
      <c r="M38" s="203">
        <f>VLOOKUP(A38,Sheet1!$C$2:$G$84,5,FALSE)</f>
        <v>18.14</v>
      </c>
      <c r="N38" s="204">
        <f t="shared" si="16"/>
        <v>0</v>
      </c>
      <c r="O38" s="218">
        <f t="shared" si="17"/>
        <v>0</v>
      </c>
      <c r="P38">
        <v>489780</v>
      </c>
      <c r="Q38" s="203">
        <f>VLOOKUP(A38,Sheet1!$C$2:$H$84,6,FALSE)</f>
        <v>489780</v>
      </c>
      <c r="R38" s="204">
        <f t="shared" si="18"/>
        <v>0</v>
      </c>
      <c r="S38" s="218">
        <f t="shared" si="19"/>
        <v>0</v>
      </c>
      <c r="T38" s="2"/>
      <c r="U38" s="280" t="s">
        <v>370</v>
      </c>
    </row>
    <row r="39" spans="1:21" ht="15">
      <c r="A39" s="250" t="str">
        <f>VLOOKUP(U39,Sheet1!$C$2:$C$84,1,FALSE)</f>
        <v>BZ8FYV0</v>
      </c>
      <c r="B39" s="275">
        <v>636274409</v>
      </c>
      <c r="C39" s="275" t="s">
        <v>482</v>
      </c>
      <c r="D39">
        <v>12034</v>
      </c>
      <c r="E39" s="203">
        <f>VLOOKUP(A39,Sheet1!$C$2:$E$84,3,FALSE)</f>
        <v>12034</v>
      </c>
      <c r="F39" s="204">
        <f t="shared" si="0"/>
        <v>0</v>
      </c>
      <c r="G39" s="218">
        <f t="shared" si="4"/>
        <v>0</v>
      </c>
      <c r="H39">
        <v>843225.08</v>
      </c>
      <c r="I39" s="206">
        <f>VLOOKUP(A39,Sheet1!$C$2:$F$84,4,FALSE)</f>
        <v>843221.71</v>
      </c>
      <c r="J39" s="204">
        <f t="shared" si="1"/>
        <v>3.3699999999953434</v>
      </c>
      <c r="K39" s="218">
        <f t="shared" si="5"/>
        <v>3.9966E-6</v>
      </c>
      <c r="L39" s="285">
        <v>68.22</v>
      </c>
      <c r="M39" s="203">
        <f>VLOOKUP(A39,Sheet1!$C$2:$G$84,5,FALSE)</f>
        <v>68.22</v>
      </c>
      <c r="N39" s="204">
        <f t="shared" si="16"/>
        <v>0</v>
      </c>
      <c r="O39" s="218">
        <f t="shared" si="17"/>
        <v>0</v>
      </c>
      <c r="P39">
        <v>820959.48</v>
      </c>
      <c r="Q39" s="203">
        <f>VLOOKUP(A39,Sheet1!$C$2:$H$84,6,FALSE)</f>
        <v>820959.48</v>
      </c>
      <c r="R39" s="204">
        <f t="shared" si="18"/>
        <v>0</v>
      </c>
      <c r="S39" s="218">
        <f t="shared" si="19"/>
        <v>0</v>
      </c>
      <c r="T39" s="2"/>
      <c r="U39" s="280" t="s">
        <v>372</v>
      </c>
    </row>
    <row r="40" spans="1:21" ht="15">
      <c r="A40" s="250" t="str">
        <f>VLOOKUP(U40,Sheet1!$C$2:$C$84,1,FALSE)</f>
        <v>B014JG9</v>
      </c>
      <c r="B40" s="275">
        <v>641069406</v>
      </c>
      <c r="C40" s="275" t="s">
        <v>483</v>
      </c>
      <c r="D40">
        <v>6900</v>
      </c>
      <c r="E40" s="203">
        <f>VLOOKUP(A40,Sheet1!$C$2:$E$84,3,FALSE)</f>
        <v>6900</v>
      </c>
      <c r="F40" s="204">
        <f t="shared" si="0"/>
        <v>0</v>
      </c>
      <c r="G40" s="218">
        <f t="shared" si="4"/>
        <v>0</v>
      </c>
      <c r="H40">
        <v>805883.85</v>
      </c>
      <c r="I40" s="206">
        <f>VLOOKUP(A40,Sheet1!$C$2:$F$84,4,FALSE)</f>
        <v>805883.85</v>
      </c>
      <c r="J40" s="204">
        <f t="shared" si="1"/>
        <v>0</v>
      </c>
      <c r="K40" s="218">
        <f t="shared" si="5"/>
        <v>0</v>
      </c>
      <c r="L40" s="285">
        <v>106.2</v>
      </c>
      <c r="M40" s="203">
        <f>VLOOKUP(A40,Sheet1!$C$2:$G$84,5,FALSE)</f>
        <v>106.2</v>
      </c>
      <c r="N40" s="204">
        <f t="shared" si="16"/>
        <v>0</v>
      </c>
      <c r="O40" s="218">
        <f t="shared" si="17"/>
        <v>0</v>
      </c>
      <c r="P40">
        <v>732780</v>
      </c>
      <c r="Q40" s="203">
        <f>VLOOKUP(A40,Sheet1!$C$2:$H$84,6,FALSE)</f>
        <v>732780</v>
      </c>
      <c r="R40" s="204">
        <f t="shared" si="18"/>
        <v>0</v>
      </c>
      <c r="S40" s="218">
        <f t="shared" si="19"/>
        <v>0</v>
      </c>
      <c r="T40" s="2"/>
      <c r="U40" s="280" t="s">
        <v>374</v>
      </c>
    </row>
    <row r="41" spans="1:21" ht="15">
      <c r="A41" s="250">
        <f>VLOOKUP(U41,Sheet1!$C$2:$C$84,1,FALSE)</f>
        <v>6640682</v>
      </c>
      <c r="B41" s="275">
        <v>664068004</v>
      </c>
      <c r="C41" s="275" t="s">
        <v>484</v>
      </c>
      <c r="D41">
        <v>6566</v>
      </c>
      <c r="E41" s="203">
        <f>VLOOKUP(A41,Sheet1!$C$2:$E$84,3,FALSE)</f>
        <v>6566</v>
      </c>
      <c r="F41" s="204">
        <f t="shared" si="0"/>
        <v>0</v>
      </c>
      <c r="G41" s="218">
        <f t="shared" si="4"/>
        <v>0</v>
      </c>
      <c r="H41">
        <v>362296.13</v>
      </c>
      <c r="I41" s="206">
        <f>VLOOKUP(A41,Sheet1!$C$2:$F$84,4,FALSE)</f>
        <v>410490.65</v>
      </c>
      <c r="J41" s="204">
        <f t="shared" si="1"/>
        <v>-48194.520000000019</v>
      </c>
      <c r="K41" s="218">
        <f t="shared" si="5"/>
        <v>-0.13302521340000001</v>
      </c>
      <c r="L41" s="285">
        <v>40.503484999999998</v>
      </c>
      <c r="M41" s="203">
        <f>VLOOKUP(A41,Sheet1!$C$2:$G$84,5,FALSE)</f>
        <v>40.51</v>
      </c>
      <c r="N41" s="204">
        <f t="shared" si="16"/>
        <v>-6.5150000000002706E-3</v>
      </c>
      <c r="O41" s="218">
        <f t="shared" si="17"/>
        <v>-1.6085040000000001E-4</v>
      </c>
      <c r="P41">
        <v>265945.89</v>
      </c>
      <c r="Q41" s="203">
        <f>VLOOKUP(A41,Sheet1!$C$2:$H$84,6,FALSE)</f>
        <v>266007.40000000002</v>
      </c>
      <c r="R41" s="204">
        <f t="shared" si="18"/>
        <v>-61.510000000009313</v>
      </c>
      <c r="S41" s="218">
        <f t="shared" si="19"/>
        <v>-2.3128769999999999E-4</v>
      </c>
      <c r="T41" s="2"/>
      <c r="U41" s="280">
        <v>6640682</v>
      </c>
    </row>
    <row r="42" spans="1:21" ht="15">
      <c r="A42" s="250">
        <f>VLOOKUP(U42,Sheet1!$C$2:$C$84,1,FALSE)</f>
        <v>2640891</v>
      </c>
      <c r="B42" s="275">
        <v>654902204</v>
      </c>
      <c r="C42" s="275" t="s">
        <v>485</v>
      </c>
      <c r="D42">
        <v>216500</v>
      </c>
      <c r="E42" s="203">
        <f>VLOOKUP(A42,Sheet1!$C$2:$E$84,3,FALSE)</f>
        <v>216500</v>
      </c>
      <c r="F42" s="204">
        <f t="shared" si="0"/>
        <v>0</v>
      </c>
      <c r="G42" s="218">
        <f t="shared" si="4"/>
        <v>0</v>
      </c>
      <c r="H42">
        <v>955979.45</v>
      </c>
      <c r="I42" s="206">
        <f>VLOOKUP(A42,Sheet1!$C$2:$F$84,4,FALSE)</f>
        <v>955979.45</v>
      </c>
      <c r="J42" s="204">
        <f t="shared" si="1"/>
        <v>0</v>
      </c>
      <c r="K42" s="218">
        <f t="shared" si="5"/>
        <v>0</v>
      </c>
      <c r="L42" s="285">
        <v>3.54</v>
      </c>
      <c r="M42" s="203">
        <f>VLOOKUP(A42,Sheet1!$C$2:$G$84,5,FALSE)</f>
        <v>3.54</v>
      </c>
      <c r="N42" s="204">
        <f t="shared" si="16"/>
        <v>0</v>
      </c>
      <c r="O42" s="218">
        <f t="shared" si="17"/>
        <v>0</v>
      </c>
      <c r="P42">
        <v>766410</v>
      </c>
      <c r="Q42" s="203">
        <f>VLOOKUP(A42,Sheet1!$C$2:$H$84,6,FALSE)</f>
        <v>766410</v>
      </c>
      <c r="R42" s="204">
        <f t="shared" si="18"/>
        <v>0</v>
      </c>
      <c r="S42" s="218">
        <f t="shared" si="19"/>
        <v>0</v>
      </c>
      <c r="T42" s="2"/>
      <c r="U42" s="280">
        <v>2640891</v>
      </c>
    </row>
    <row r="43" spans="1:21" ht="15">
      <c r="A43" s="250">
        <f>VLOOKUP(U43,Sheet1!$C$2:$C$84,1,FALSE)</f>
        <v>2620105</v>
      </c>
      <c r="B43" s="275" t="s">
        <v>378</v>
      </c>
      <c r="C43" s="275" t="s">
        <v>486</v>
      </c>
      <c r="D43">
        <v>8000</v>
      </c>
      <c r="E43" s="203">
        <f>VLOOKUP(A43,Sheet1!$C$2:$E$84,3,FALSE)</f>
        <v>8000</v>
      </c>
      <c r="F43" s="204">
        <f t="shared" si="0"/>
        <v>0</v>
      </c>
      <c r="G43" s="218">
        <f t="shared" si="4"/>
        <v>0</v>
      </c>
      <c r="H43">
        <v>841189.22</v>
      </c>
      <c r="I43" s="206">
        <f>VLOOKUP(A43,Sheet1!$C$2:$F$84,4,FALSE)</f>
        <v>840687.4</v>
      </c>
      <c r="J43" s="204">
        <f t="shared" si="1"/>
        <v>501.81999999994878</v>
      </c>
      <c r="K43" s="218">
        <f t="shared" si="5"/>
        <v>5.9656019999999995E-4</v>
      </c>
      <c r="L43" s="285">
        <v>96.73</v>
      </c>
      <c r="M43" s="203">
        <f>VLOOKUP(A43,Sheet1!$C$2:$G$84,5,FALSE)</f>
        <v>96.73</v>
      </c>
      <c r="N43" s="204">
        <f t="shared" si="16"/>
        <v>0</v>
      </c>
      <c r="O43" s="218">
        <f t="shared" si="17"/>
        <v>0</v>
      </c>
      <c r="P43">
        <v>773840</v>
      </c>
      <c r="Q43" s="203">
        <f>VLOOKUP(A43,Sheet1!$C$2:$H$84,6,FALSE)</f>
        <v>773840</v>
      </c>
      <c r="R43" s="204">
        <f t="shared" si="18"/>
        <v>0</v>
      </c>
      <c r="S43" s="218">
        <f t="shared" si="19"/>
        <v>0</v>
      </c>
      <c r="T43" s="2"/>
      <c r="U43" s="280">
        <v>2620105</v>
      </c>
    </row>
    <row r="44" spans="1:21" ht="15">
      <c r="A44" s="250">
        <f>VLOOKUP(U44,Sheet1!$C$2:$C$84,1,FALSE)</f>
        <v>2651202</v>
      </c>
      <c r="B44" s="275">
        <v>670100205</v>
      </c>
      <c r="C44" s="275" t="s">
        <v>487</v>
      </c>
      <c r="D44">
        <v>8560</v>
      </c>
      <c r="E44" s="203">
        <f>VLOOKUP(A44,Sheet1!$C$2:$E$84,3,FALSE)</f>
        <v>8560</v>
      </c>
      <c r="F44" s="204">
        <f t="shared" si="0"/>
        <v>0</v>
      </c>
      <c r="G44" s="218">
        <f t="shared" si="4"/>
        <v>0</v>
      </c>
      <c r="H44">
        <v>672064.41</v>
      </c>
      <c r="I44" s="206">
        <f>VLOOKUP(A44,Sheet1!$C$2:$F$84,4,FALSE)</f>
        <v>672064.41</v>
      </c>
      <c r="J44" s="204">
        <f t="shared" si="1"/>
        <v>0</v>
      </c>
      <c r="K44" s="218">
        <f t="shared" si="5"/>
        <v>0</v>
      </c>
      <c r="L44" s="285">
        <v>128.4</v>
      </c>
      <c r="M44" s="203">
        <f>VLOOKUP(A44,Sheet1!$C$2:$G$84,5,FALSE)</f>
        <v>128.4</v>
      </c>
      <c r="N44" s="204">
        <f t="shared" si="16"/>
        <v>0</v>
      </c>
      <c r="O44" s="218">
        <f t="shared" si="17"/>
        <v>0</v>
      </c>
      <c r="P44">
        <v>1099104</v>
      </c>
      <c r="Q44" s="203">
        <f>VLOOKUP(A44,Sheet1!$C$2:$H$84,6,FALSE)</f>
        <v>1099104</v>
      </c>
      <c r="R44" s="204">
        <f t="shared" si="18"/>
        <v>0</v>
      </c>
      <c r="S44" s="218">
        <f t="shared" si="19"/>
        <v>0</v>
      </c>
      <c r="T44" s="2"/>
      <c r="U44" s="280">
        <v>2651202</v>
      </c>
    </row>
    <row r="45" spans="1:21" ht="15">
      <c r="A45" s="250">
        <f>VLOOKUP(U45,Sheet1!$C$2:$C$84,1,FALSE)</f>
        <v>6659428</v>
      </c>
      <c r="B45" s="275">
        <v>665942009</v>
      </c>
      <c r="C45" s="275" t="s">
        <v>488</v>
      </c>
      <c r="D45">
        <v>7706</v>
      </c>
      <c r="E45" s="203">
        <f>VLOOKUP(A45,Sheet1!$C$2:$E$84,3,FALSE)</f>
        <v>7706</v>
      </c>
      <c r="F45" s="204">
        <f t="shared" si="0"/>
        <v>0</v>
      </c>
      <c r="G45" s="218">
        <f t="shared" si="4"/>
        <v>0</v>
      </c>
      <c r="H45">
        <v>347157.74</v>
      </c>
      <c r="I45" s="206">
        <f>VLOOKUP(A45,Sheet1!$C$2:$F$84,4,FALSE)</f>
        <v>368241.23</v>
      </c>
      <c r="J45" s="204">
        <f t="shared" si="1"/>
        <v>-21083.489999999991</v>
      </c>
      <c r="K45" s="218">
        <f t="shared" si="5"/>
        <v>-6.0731729599999999E-2</v>
      </c>
      <c r="L45" s="285">
        <v>35.752749999999999</v>
      </c>
      <c r="M45" s="203">
        <f>VLOOKUP(A45,Sheet1!$C$2:$G$84,5,FALSE)</f>
        <v>35.76</v>
      </c>
      <c r="N45" s="204">
        <f t="shared" si="16"/>
        <v>-7.2499999999990905E-3</v>
      </c>
      <c r="O45" s="218">
        <f t="shared" si="17"/>
        <v>-2.0278160000000001E-4</v>
      </c>
      <c r="P45">
        <v>275510.69</v>
      </c>
      <c r="Q45" s="203">
        <f>VLOOKUP(A45,Sheet1!$C$2:$H$84,6,FALSE)</f>
        <v>275574.42</v>
      </c>
      <c r="R45" s="204">
        <f t="shared" si="18"/>
        <v>-63.729999999981374</v>
      </c>
      <c r="S45" s="218">
        <f t="shared" si="19"/>
        <v>-2.3131590000000001E-4</v>
      </c>
      <c r="T45" s="2"/>
      <c r="U45" s="280">
        <v>6659428</v>
      </c>
    </row>
    <row r="46" spans="1:21" ht="15">
      <c r="A46" s="250">
        <f>VLOOKUP(U46,Sheet1!$C$2:$C$84,1,FALSE)</f>
        <v>2655657</v>
      </c>
      <c r="B46" s="275">
        <v>683715106</v>
      </c>
      <c r="C46" s="275" t="s">
        <v>489</v>
      </c>
      <c r="D46">
        <v>19400</v>
      </c>
      <c r="E46" s="203">
        <f>VLOOKUP(A46,Sheet1!$C$2:$E$84,3,FALSE)</f>
        <v>19400</v>
      </c>
      <c r="F46" s="204">
        <f t="shared" si="0"/>
        <v>0</v>
      </c>
      <c r="G46" s="218">
        <f t="shared" si="4"/>
        <v>0</v>
      </c>
      <c r="H46">
        <v>706343.96</v>
      </c>
      <c r="I46" s="206">
        <f>VLOOKUP(A46,Sheet1!$C$2:$F$84,4,FALSE)</f>
        <v>706343.96</v>
      </c>
      <c r="J46" s="204">
        <f t="shared" si="1"/>
        <v>0</v>
      </c>
      <c r="K46" s="218">
        <f t="shared" si="5"/>
        <v>0</v>
      </c>
      <c r="L46" s="285">
        <v>38.83</v>
      </c>
      <c r="M46" s="203">
        <f>VLOOKUP(A46,Sheet1!$C$2:$G$84,5,FALSE)</f>
        <v>38.83</v>
      </c>
      <c r="N46" s="204">
        <f t="shared" si="16"/>
        <v>0</v>
      </c>
      <c r="O46" s="218">
        <f t="shared" si="17"/>
        <v>0</v>
      </c>
      <c r="P46">
        <v>753302</v>
      </c>
      <c r="Q46" s="203">
        <f>VLOOKUP(A46,Sheet1!$C$2:$H$84,6,FALSE)</f>
        <v>753302</v>
      </c>
      <c r="R46" s="204">
        <f t="shared" si="18"/>
        <v>0</v>
      </c>
      <c r="S46" s="218">
        <f t="shared" si="19"/>
        <v>0</v>
      </c>
      <c r="T46" s="2"/>
      <c r="U46" s="280">
        <v>2655657</v>
      </c>
    </row>
    <row r="47" spans="1:21" ht="15">
      <c r="A47" s="250">
        <f>VLOOKUP(U47,Sheet1!$C$2:$C$84,1,FALSE)</f>
        <v>6661144</v>
      </c>
      <c r="B47" s="275">
        <v>666114004</v>
      </c>
      <c r="C47" s="275" t="s">
        <v>490</v>
      </c>
      <c r="D47">
        <v>23000</v>
      </c>
      <c r="E47" s="203">
        <f>VLOOKUP(A47,Sheet1!$C$2:$E$84,3,FALSE)</f>
        <v>23000</v>
      </c>
      <c r="F47" s="204">
        <f t="shared" si="0"/>
        <v>0</v>
      </c>
      <c r="G47" s="218">
        <f t="shared" si="4"/>
        <v>0</v>
      </c>
      <c r="H47">
        <v>365871.12</v>
      </c>
      <c r="I47" s="206">
        <f>VLOOKUP(A47,Sheet1!$C$2:$F$84,4,FALSE)</f>
        <v>365871.12</v>
      </c>
      <c r="J47" s="204">
        <f t="shared" si="1"/>
        <v>0</v>
      </c>
      <c r="K47" s="218">
        <f t="shared" si="5"/>
        <v>0</v>
      </c>
      <c r="L47" s="285">
        <v>21.797878999999998</v>
      </c>
      <c r="M47" s="203">
        <f>VLOOKUP(A47,Sheet1!$C$2:$G$84,5,FALSE)</f>
        <v>21.8</v>
      </c>
      <c r="N47" s="204">
        <f t="shared" si="16"/>
        <v>-2.121000000002482E-3</v>
      </c>
      <c r="O47" s="218">
        <f t="shared" si="17"/>
        <v>-9.7303E-5</v>
      </c>
      <c r="P47">
        <v>501351.22</v>
      </c>
      <c r="Q47" s="203">
        <f>VLOOKUP(A47,Sheet1!$C$2:$H$84,6,FALSE)</f>
        <v>501467.19</v>
      </c>
      <c r="R47" s="204">
        <f t="shared" si="18"/>
        <v>-115.97000000003027</v>
      </c>
      <c r="S47" s="218">
        <f t="shared" si="19"/>
        <v>-2.313149E-4</v>
      </c>
      <c r="T47" s="2"/>
      <c r="U47" s="280">
        <v>6661144</v>
      </c>
    </row>
    <row r="48" spans="1:21" ht="15">
      <c r="A48" s="250" t="str">
        <f>VLOOKUP(U48,Sheet1!$C$2:$C$84,1,FALSE)</f>
        <v>BYVW0F7</v>
      </c>
      <c r="B48" s="275">
        <v>722304102</v>
      </c>
      <c r="C48" s="275" t="s">
        <v>491</v>
      </c>
      <c r="D48">
        <v>5800</v>
      </c>
      <c r="E48" s="203">
        <f>VLOOKUP(A48,Sheet1!$C$2:$E$84,3,FALSE)</f>
        <v>5800</v>
      </c>
      <c r="F48" s="204">
        <f t="shared" si="0"/>
        <v>0</v>
      </c>
      <c r="G48" s="218">
        <f t="shared" si="4"/>
        <v>0</v>
      </c>
      <c r="H48">
        <v>812660.57</v>
      </c>
      <c r="I48" s="206">
        <f>VLOOKUP(A48,Sheet1!$C$2:$F$84,4,FALSE)</f>
        <v>812660.57</v>
      </c>
      <c r="J48" s="204">
        <f t="shared" si="1"/>
        <v>0</v>
      </c>
      <c r="K48" s="218">
        <f t="shared" si="5"/>
        <v>0</v>
      </c>
      <c r="L48" s="285">
        <v>116.25</v>
      </c>
      <c r="M48" s="203">
        <f>VLOOKUP(A48,Sheet1!$C$2:$G$84,5,FALSE)</f>
        <v>116.25</v>
      </c>
      <c r="N48" s="204">
        <f t="shared" si="16"/>
        <v>0</v>
      </c>
      <c r="O48" s="218">
        <f t="shared" si="17"/>
        <v>0</v>
      </c>
      <c r="P48">
        <v>674250</v>
      </c>
      <c r="Q48" s="203">
        <f>VLOOKUP(A48,Sheet1!$C$2:$H$84,6,FALSE)</f>
        <v>674250</v>
      </c>
      <c r="R48" s="204">
        <f t="shared" si="18"/>
        <v>0</v>
      </c>
      <c r="S48" s="218">
        <f t="shared" si="19"/>
        <v>0</v>
      </c>
      <c r="T48" s="2"/>
      <c r="U48" s="280" t="s">
        <v>384</v>
      </c>
    </row>
    <row r="49" spans="1:37" ht="15">
      <c r="A49" s="250">
        <f>VLOOKUP(U49,Sheet1!$C$2:$C$84,1,FALSE)</f>
        <v>2704485</v>
      </c>
      <c r="B49" s="275">
        <v>705015105</v>
      </c>
      <c r="C49" s="275" t="s">
        <v>492</v>
      </c>
      <c r="D49">
        <v>52500</v>
      </c>
      <c r="E49" s="203">
        <f>VLOOKUP(A49,Sheet1!$C$2:$E$84,3,FALSE)</f>
        <v>52500</v>
      </c>
      <c r="F49" s="204">
        <f t="shared" ref="F49:F52" si="20">D49-E49</f>
        <v>0</v>
      </c>
      <c r="G49" s="218">
        <f t="shared" ref="G49:G52" si="21">ROUND(F49/D49,10)</f>
        <v>0</v>
      </c>
      <c r="H49">
        <v>611978.65</v>
      </c>
      <c r="I49" s="206">
        <f>VLOOKUP(A49,Sheet1!$C$2:$F$84,4,FALSE)</f>
        <v>611978.65</v>
      </c>
      <c r="J49" s="204">
        <f t="shared" ref="J49:J52" si="22">H49-I49</f>
        <v>0</v>
      </c>
      <c r="K49" s="218">
        <f t="shared" ref="K49:K52" si="23">ROUND(J49/H49,10)</f>
        <v>0</v>
      </c>
      <c r="L49" s="285">
        <v>13.16</v>
      </c>
      <c r="M49" s="203">
        <f>VLOOKUP(A49,Sheet1!$C$2:$G$84,5,FALSE)</f>
        <v>13.16</v>
      </c>
      <c r="N49" s="204">
        <f t="shared" ref="N49:N52" si="24">L49-M49</f>
        <v>0</v>
      </c>
      <c r="O49" s="218">
        <f t="shared" ref="O49:O52" si="25">ROUND(N49/L49,10)</f>
        <v>0</v>
      </c>
      <c r="P49">
        <v>690900</v>
      </c>
      <c r="Q49" s="203">
        <f>VLOOKUP(A49,Sheet1!$C$2:$H$84,6,FALSE)</f>
        <v>690900</v>
      </c>
      <c r="R49" s="204">
        <f t="shared" ref="R49:R52" si="26">P49-Q49</f>
        <v>0</v>
      </c>
      <c r="S49" s="218">
        <f t="shared" ref="S49:S52" si="27">ROUND(R49/P49,10)</f>
        <v>0</v>
      </c>
      <c r="T49" s="2"/>
      <c r="U49" s="280">
        <v>2704485</v>
      </c>
    </row>
    <row r="50" spans="1:37" ht="15">
      <c r="A50" s="250">
        <f>VLOOKUP(U50,Sheet1!$C$2:$C$84,1,FALSE)</f>
        <v>2771122</v>
      </c>
      <c r="B50" s="275">
        <v>833635105</v>
      </c>
      <c r="C50" s="275" t="s">
        <v>493</v>
      </c>
      <c r="D50">
        <v>4300</v>
      </c>
      <c r="E50" s="203">
        <f>VLOOKUP(A50,Sheet1!$C$2:$E$84,3,FALSE)</f>
        <v>4300</v>
      </c>
      <c r="F50" s="204">
        <f t="shared" si="20"/>
        <v>0</v>
      </c>
      <c r="G50" s="218">
        <f t="shared" si="21"/>
        <v>0</v>
      </c>
      <c r="H50">
        <v>341986.97</v>
      </c>
      <c r="I50" s="206">
        <f>VLOOKUP(A50,Sheet1!$C$2:$F$84,4,FALSE)</f>
        <v>341986.97</v>
      </c>
      <c r="J50" s="204">
        <f t="shared" si="22"/>
        <v>0</v>
      </c>
      <c r="K50" s="218">
        <f t="shared" si="23"/>
        <v>0</v>
      </c>
      <c r="L50" s="285">
        <v>49.16</v>
      </c>
      <c r="M50" s="203">
        <f>VLOOKUP(A50,Sheet1!$C$2:$G$84,5,FALSE)</f>
        <v>49.16</v>
      </c>
      <c r="N50" s="204">
        <f t="shared" si="24"/>
        <v>0</v>
      </c>
      <c r="O50" s="218">
        <f t="shared" si="25"/>
        <v>0</v>
      </c>
      <c r="P50">
        <v>211388</v>
      </c>
      <c r="Q50" s="203">
        <f>VLOOKUP(A50,Sheet1!$C$2:$H$84,6,FALSE)</f>
        <v>211388</v>
      </c>
      <c r="R50" s="204">
        <f t="shared" si="26"/>
        <v>0</v>
      </c>
      <c r="S50" s="218">
        <f t="shared" si="27"/>
        <v>0</v>
      </c>
      <c r="T50" s="2"/>
      <c r="U50" s="280">
        <v>2771122</v>
      </c>
    </row>
    <row r="51" spans="1:37" ht="15">
      <c r="A51" s="250">
        <f>VLOOKUP(U51,Sheet1!$C$2:$C$84,1,FALSE)</f>
        <v>6229597</v>
      </c>
      <c r="B51" s="275">
        <v>622959906</v>
      </c>
      <c r="C51" s="275" t="s">
        <v>494</v>
      </c>
      <c r="D51">
        <v>44267</v>
      </c>
      <c r="E51" s="203">
        <f>VLOOKUP(A51,Sheet1!$C$2:$E$84,3,FALSE)</f>
        <v>44267</v>
      </c>
      <c r="F51" s="204">
        <f t="shared" si="20"/>
        <v>0</v>
      </c>
      <c r="G51" s="218">
        <f t="shared" si="21"/>
        <v>0</v>
      </c>
      <c r="H51">
        <v>352776.09</v>
      </c>
      <c r="I51" s="206">
        <f>VLOOKUP(A51,Sheet1!$C$2:$F$84,4,FALSE)</f>
        <v>363083.65</v>
      </c>
      <c r="J51" s="204">
        <f t="shared" si="22"/>
        <v>-10307.559999999998</v>
      </c>
      <c r="K51" s="218">
        <f t="shared" si="23"/>
        <v>-2.92184201E-2</v>
      </c>
      <c r="L51" s="285">
        <v>5.614986</v>
      </c>
      <c r="M51" s="203">
        <f>VLOOKUP(A51,Sheet1!$C$2:$G$84,5,FALSE)</f>
        <v>5.62</v>
      </c>
      <c r="N51" s="204">
        <f t="shared" si="24"/>
        <v>-5.014000000000074E-3</v>
      </c>
      <c r="O51" s="218">
        <f t="shared" si="25"/>
        <v>-8.929675E-4</v>
      </c>
      <c r="P51">
        <v>248558.57</v>
      </c>
      <c r="Q51" s="203">
        <f>VLOOKUP(A51,Sheet1!$C$2:$H$84,6,FALSE)</f>
        <v>248616.06</v>
      </c>
      <c r="R51" s="204">
        <f t="shared" si="26"/>
        <v>-57.489999999990687</v>
      </c>
      <c r="S51" s="218">
        <f t="shared" si="27"/>
        <v>-2.312936E-4</v>
      </c>
      <c r="T51" s="2"/>
      <c r="U51" s="280">
        <v>6229597</v>
      </c>
    </row>
    <row r="52" spans="1:37" ht="15">
      <c r="A52" s="250" t="str">
        <f>VLOOKUP(U52,Sheet1!$C$2:$C$84,1,FALSE)</f>
        <v>BYRY2M8</v>
      </c>
      <c r="B52" s="275">
        <v>759530108</v>
      </c>
      <c r="C52" s="275" t="s">
        <v>495</v>
      </c>
      <c r="D52">
        <v>28600</v>
      </c>
      <c r="E52" s="203">
        <f>VLOOKUP(A52,Sheet1!$C$2:$E$84,3,FALSE)</f>
        <v>28600</v>
      </c>
      <c r="F52" s="204">
        <f t="shared" si="20"/>
        <v>0</v>
      </c>
      <c r="G52" s="218">
        <f t="shared" si="21"/>
        <v>0</v>
      </c>
      <c r="H52">
        <v>718579.9</v>
      </c>
      <c r="I52" s="206">
        <f>VLOOKUP(A52,Sheet1!$C$2:$F$84,4,FALSE)</f>
        <v>726926.38</v>
      </c>
      <c r="J52" s="204">
        <f t="shared" si="22"/>
        <v>-8346.4799999999814</v>
      </c>
      <c r="K52" s="218">
        <f t="shared" si="23"/>
        <v>-1.16152428E-2</v>
      </c>
      <c r="L52" s="285">
        <v>43.29</v>
      </c>
      <c r="M52" s="203">
        <f>VLOOKUP(A52,Sheet1!$C$2:$G$84,5,FALSE)</f>
        <v>43.29</v>
      </c>
      <c r="N52" s="204">
        <f t="shared" si="24"/>
        <v>0</v>
      </c>
      <c r="O52" s="218">
        <f t="shared" si="25"/>
        <v>0</v>
      </c>
      <c r="P52">
        <v>1238094</v>
      </c>
      <c r="Q52" s="203">
        <f>VLOOKUP(A52,Sheet1!$C$2:$H$84,6,FALSE)</f>
        <v>1238094</v>
      </c>
      <c r="R52" s="204">
        <f t="shared" si="26"/>
        <v>0</v>
      </c>
      <c r="S52" s="218">
        <f t="shared" si="27"/>
        <v>0</v>
      </c>
      <c r="T52" s="2"/>
      <c r="U52" s="280" t="s">
        <v>391</v>
      </c>
    </row>
    <row r="53" spans="1:37" ht="15">
      <c r="A53" s="250">
        <f>VLOOKUP(U53,Sheet1!$C$2:$C$84,1,FALSE)</f>
        <v>2739001</v>
      </c>
      <c r="B53" s="275">
        <v>775781206</v>
      </c>
      <c r="C53" s="275" t="s">
        <v>496</v>
      </c>
      <c r="D53">
        <v>163000</v>
      </c>
      <c r="E53" s="203">
        <f>VLOOKUP(A53,Sheet1!$C$2:$E$84,3,FALSE)</f>
        <v>163000</v>
      </c>
      <c r="F53" s="204">
        <f t="shared" si="0"/>
        <v>0</v>
      </c>
      <c r="G53" s="218">
        <f t="shared" si="4"/>
        <v>0</v>
      </c>
      <c r="H53">
        <v>602385</v>
      </c>
      <c r="I53" s="206">
        <f>VLOOKUP(A53,Sheet1!$C$2:$F$84,4,FALSE)</f>
        <v>602385</v>
      </c>
      <c r="J53" s="204">
        <f t="shared" si="1"/>
        <v>0</v>
      </c>
      <c r="K53" s="218">
        <f t="shared" si="5"/>
        <v>0</v>
      </c>
      <c r="L53" s="285">
        <v>5.38</v>
      </c>
      <c r="M53" s="203">
        <f>VLOOKUP(A53,Sheet1!$C$2:$G$84,5,FALSE)</f>
        <v>5.38</v>
      </c>
      <c r="N53" s="204">
        <f t="shared" si="16"/>
        <v>0</v>
      </c>
      <c r="O53" s="218">
        <f t="shared" si="17"/>
        <v>0</v>
      </c>
      <c r="P53">
        <v>876940</v>
      </c>
      <c r="Q53" s="203">
        <f>VLOOKUP(A53,Sheet1!$C$2:$H$84,6,FALSE)</f>
        <v>876940</v>
      </c>
      <c r="R53" s="204">
        <f t="shared" si="18"/>
        <v>0</v>
      </c>
      <c r="S53" s="218">
        <f t="shared" si="19"/>
        <v>0</v>
      </c>
      <c r="T53" s="2"/>
      <c r="U53" s="280">
        <v>2739001</v>
      </c>
    </row>
    <row r="54" spans="1:37" ht="15">
      <c r="A54" s="250" t="str">
        <f>VLOOKUP(U54,Sheet1!$C$2:$C$84,1,FALSE)</f>
        <v>BS1L687</v>
      </c>
      <c r="B54" s="275">
        <v>799926100</v>
      </c>
      <c r="C54" s="275" t="s">
        <v>497</v>
      </c>
      <c r="D54">
        <v>18340</v>
      </c>
      <c r="E54" s="203">
        <f>VLOOKUP(A54,Sheet1!$C$2:$E$84,3,FALSE)</f>
        <v>18340</v>
      </c>
      <c r="F54" s="204">
        <f t="shared" si="0"/>
        <v>0</v>
      </c>
      <c r="G54" s="218">
        <f t="shared" si="4"/>
        <v>0</v>
      </c>
      <c r="H54">
        <v>612021.41</v>
      </c>
      <c r="I54" s="206">
        <f>VLOOKUP(A54,Sheet1!$C$2:$F$84,4,FALSE)</f>
        <v>612523.23</v>
      </c>
      <c r="J54" s="204">
        <f t="shared" si="1"/>
        <v>-501.81999999994878</v>
      </c>
      <c r="K54" s="218">
        <f t="shared" si="5"/>
        <v>-8.1993859999999997E-4</v>
      </c>
      <c r="L54" s="285">
        <v>30.1</v>
      </c>
      <c r="M54" s="203">
        <f>VLOOKUP(A54,Sheet1!$C$2:$G$84,5,FALSE)</f>
        <v>30.1</v>
      </c>
      <c r="N54" s="204">
        <f t="shared" si="16"/>
        <v>0</v>
      </c>
      <c r="O54" s="218">
        <f t="shared" si="17"/>
        <v>0</v>
      </c>
      <c r="P54">
        <v>552034</v>
      </c>
      <c r="Q54" s="203">
        <f>VLOOKUP(A54,Sheet1!$C$2:$H$84,6,FALSE)</f>
        <v>552034</v>
      </c>
      <c r="R54" s="204">
        <f t="shared" si="18"/>
        <v>0</v>
      </c>
      <c r="S54" s="218">
        <f t="shared" si="19"/>
        <v>0</v>
      </c>
      <c r="T54" s="2"/>
      <c r="U54" s="280" t="s">
        <v>394</v>
      </c>
    </row>
    <row r="55" spans="1:37" ht="15">
      <c r="A55" s="250">
        <f>VLOOKUP(U55,Sheet1!$C$2:$C$84,1,FALSE)</f>
        <v>2775135</v>
      </c>
      <c r="B55" s="275">
        <v>803054204</v>
      </c>
      <c r="C55" s="275" t="s">
        <v>498</v>
      </c>
      <c r="D55">
        <v>9350</v>
      </c>
      <c r="E55" s="203">
        <f>VLOOKUP(A55,Sheet1!$C$2:$E$84,3,FALSE)</f>
        <v>9350</v>
      </c>
      <c r="F55" s="204">
        <f t="shared" si="0"/>
        <v>0</v>
      </c>
      <c r="G55" s="218">
        <f t="shared" si="4"/>
        <v>0</v>
      </c>
      <c r="H55">
        <v>1198377.69</v>
      </c>
      <c r="I55" s="206">
        <f>VLOOKUP(A55,Sheet1!$C$2:$F$84,4,FALSE)</f>
        <v>1237439.9099999999</v>
      </c>
      <c r="J55" s="204">
        <f t="shared" si="1"/>
        <v>-39062.219999999972</v>
      </c>
      <c r="K55" s="218">
        <f t="shared" si="5"/>
        <v>-3.2595917199999998E-2</v>
      </c>
      <c r="L55" s="285">
        <v>195.03</v>
      </c>
      <c r="M55" s="203">
        <f>VLOOKUP(A55,Sheet1!$C$2:$G$84,5,FALSE)</f>
        <v>195.03</v>
      </c>
      <c r="N55" s="204">
        <f t="shared" si="16"/>
        <v>0</v>
      </c>
      <c r="O55" s="218">
        <f t="shared" si="17"/>
        <v>0</v>
      </c>
      <c r="P55">
        <v>1823530.5</v>
      </c>
      <c r="Q55" s="203">
        <f>VLOOKUP(A55,Sheet1!$C$2:$H$84,6,FALSE)</f>
        <v>1823530.5</v>
      </c>
      <c r="R55" s="204">
        <f t="shared" si="18"/>
        <v>0</v>
      </c>
      <c r="S55" s="218">
        <f t="shared" si="19"/>
        <v>0</v>
      </c>
      <c r="T55" s="2"/>
      <c r="U55" s="280">
        <v>2775135</v>
      </c>
    </row>
    <row r="56" spans="1:37" ht="15">
      <c r="A56" s="250" t="str">
        <f>VLOOKUP(U56,Sheet1!$C$2:$C$84,1,FALSE)</f>
        <v>BXDZ9Z0</v>
      </c>
      <c r="B56" s="275" t="s">
        <v>397</v>
      </c>
      <c r="C56" s="275" t="s">
        <v>499</v>
      </c>
      <c r="D56">
        <v>26570</v>
      </c>
      <c r="E56" s="203">
        <f>VLOOKUP(A56,Sheet1!$C$2:$E$84,3,FALSE)</f>
        <v>26570</v>
      </c>
      <c r="F56" s="204">
        <f t="shared" si="0"/>
        <v>0</v>
      </c>
      <c r="G56" s="218">
        <f t="shared" si="4"/>
        <v>0</v>
      </c>
      <c r="H56">
        <v>1156712.27</v>
      </c>
      <c r="I56" s="206">
        <f>VLOOKUP(A56,Sheet1!$C$2:$F$84,4,FALSE)</f>
        <v>1254128.93</v>
      </c>
      <c r="J56" s="204">
        <f t="shared" si="1"/>
        <v>-97416.659999999916</v>
      </c>
      <c r="K56" s="218">
        <f t="shared" si="5"/>
        <v>-8.4218575800000001E-2</v>
      </c>
      <c r="L56" s="285">
        <v>77.17</v>
      </c>
      <c r="M56" s="203">
        <f>VLOOKUP(A56,Sheet1!$C$2:$G$84,5,FALSE)</f>
        <v>77.17</v>
      </c>
      <c r="N56" s="204">
        <f t="shared" si="16"/>
        <v>0</v>
      </c>
      <c r="O56" s="218">
        <f t="shared" si="17"/>
        <v>0</v>
      </c>
      <c r="P56">
        <v>2050406.9</v>
      </c>
      <c r="Q56" s="203">
        <f>VLOOKUP(A56,Sheet1!$C$2:$H$84,6,FALSE)</f>
        <v>2050406.9</v>
      </c>
      <c r="R56" s="204">
        <f t="shared" si="18"/>
        <v>0</v>
      </c>
      <c r="S56" s="218">
        <f t="shared" si="19"/>
        <v>0</v>
      </c>
      <c r="T56" s="2"/>
      <c r="U56" s="280" t="s">
        <v>398</v>
      </c>
    </row>
    <row r="57" spans="1:37" ht="15">
      <c r="A57" s="250" t="str">
        <f>VLOOKUP(U57,Sheet1!$C$2:$C$84,1,FALSE)</f>
        <v>BMCNGB3</v>
      </c>
      <c r="B57" s="275" t="s">
        <v>400</v>
      </c>
      <c r="C57" s="275" t="s">
        <v>500</v>
      </c>
      <c r="D57">
        <v>17000</v>
      </c>
      <c r="E57" s="203">
        <f>VLOOKUP(A57,Sheet1!$C$2:$E$84,3,FALSE)</f>
        <v>17000</v>
      </c>
      <c r="F57" s="204">
        <f t="shared" si="0"/>
        <v>0</v>
      </c>
      <c r="G57" s="218">
        <f t="shared" si="4"/>
        <v>0</v>
      </c>
      <c r="H57">
        <v>415827.6</v>
      </c>
      <c r="I57" s="206">
        <f>VLOOKUP(A57,Sheet1!$C$2:$F$84,4,FALSE)</f>
        <v>415827.6</v>
      </c>
      <c r="J57" s="204">
        <f t="shared" si="1"/>
        <v>0</v>
      </c>
      <c r="K57" s="218">
        <f t="shared" si="5"/>
        <v>0</v>
      </c>
      <c r="L57" s="285">
        <v>21.56</v>
      </c>
      <c r="M57" s="203">
        <f>VLOOKUP(A57,Sheet1!$C$2:$G$84,5,FALSE)</f>
        <v>21.56</v>
      </c>
      <c r="N57" s="204">
        <f t="shared" si="16"/>
        <v>0</v>
      </c>
      <c r="O57" s="218">
        <f t="shared" si="17"/>
        <v>0</v>
      </c>
      <c r="P57">
        <v>366520</v>
      </c>
      <c r="Q57" s="203">
        <f>VLOOKUP(A57,Sheet1!$C$2:$H$84,6,FALSE)</f>
        <v>366520</v>
      </c>
      <c r="R57" s="204">
        <f t="shared" si="18"/>
        <v>0</v>
      </c>
      <c r="S57" s="218">
        <f t="shared" si="19"/>
        <v>0</v>
      </c>
      <c r="T57" s="2"/>
      <c r="U57" s="280" t="s">
        <v>401</v>
      </c>
    </row>
    <row r="58" spans="1:37" ht="15">
      <c r="A58" s="250" t="str">
        <f>VLOOKUP(U58,Sheet1!$C$2:$C$84,1,FALSE)</f>
        <v>B1Q3J35</v>
      </c>
      <c r="B58" s="275" t="s">
        <v>501</v>
      </c>
      <c r="C58" s="275" t="s">
        <v>502</v>
      </c>
      <c r="D58">
        <v>12237</v>
      </c>
      <c r="E58" s="203">
        <f>VLOOKUP(A58,Sheet1!$C$2:$E$84,3,FALSE)</f>
        <v>12237</v>
      </c>
      <c r="F58" s="204">
        <f t="shared" si="0"/>
        <v>0</v>
      </c>
      <c r="G58" s="218">
        <f t="shared" si="4"/>
        <v>0</v>
      </c>
      <c r="H58">
        <v>237984.83</v>
      </c>
      <c r="I58" s="206">
        <f>VLOOKUP(A58,Sheet1!$C$2:$F$84,4,FALSE)</f>
        <v>237984.83</v>
      </c>
      <c r="J58" s="204">
        <f t="shared" si="1"/>
        <v>0</v>
      </c>
      <c r="K58" s="218">
        <f t="shared" si="5"/>
        <v>0</v>
      </c>
      <c r="L58" s="285">
        <v>20.434692999999999</v>
      </c>
      <c r="M58" s="203">
        <f>VLOOKUP(A58,Sheet1!$C$2:$G$84,5,FALSE)</f>
        <v>20.51</v>
      </c>
      <c r="N58" s="204">
        <f t="shared" si="16"/>
        <v>-7.5307000000002233E-2</v>
      </c>
      <c r="O58" s="218">
        <f t="shared" si="17"/>
        <v>-3.6852523000000001E-3</v>
      </c>
      <c r="P58">
        <v>250059.34</v>
      </c>
      <c r="Q58" s="203">
        <f>VLOOKUP(A58,Sheet1!$C$2:$H$84,6,FALSE)</f>
        <v>251040.72</v>
      </c>
      <c r="R58" s="204">
        <f t="shared" si="18"/>
        <v>-981.38000000000466</v>
      </c>
      <c r="S58" s="218">
        <f t="shared" si="19"/>
        <v>-3.9245885000000003E-3</v>
      </c>
      <c r="T58" s="2"/>
      <c r="U58" s="280" t="s">
        <v>403</v>
      </c>
    </row>
    <row r="59" spans="1:37" ht="15">
      <c r="A59" s="250">
        <f>VLOOKUP(U59,Sheet1!$C$2:$C$84,1,FALSE)</f>
        <v>2615565</v>
      </c>
      <c r="B59" s="275" t="s">
        <v>406</v>
      </c>
      <c r="C59" s="275" t="s">
        <v>503</v>
      </c>
      <c r="D59">
        <v>36300</v>
      </c>
      <c r="E59" s="203">
        <f>VLOOKUP(A59,Sheet1!$C$2:$E$84,3,FALSE)</f>
        <v>36300</v>
      </c>
      <c r="F59" s="204">
        <f t="shared" si="0"/>
        <v>0</v>
      </c>
      <c r="G59" s="218">
        <f t="shared" si="4"/>
        <v>0</v>
      </c>
      <c r="H59">
        <v>1152676.04</v>
      </c>
      <c r="I59" s="206">
        <f>VLOOKUP(A59,Sheet1!$C$2:$F$84,4,FALSE)</f>
        <v>1152676.04</v>
      </c>
      <c r="J59" s="204">
        <f t="shared" si="1"/>
        <v>0</v>
      </c>
      <c r="K59" s="218">
        <f t="shared" si="5"/>
        <v>0</v>
      </c>
      <c r="L59" s="285">
        <v>25.36</v>
      </c>
      <c r="M59" s="203">
        <f>VLOOKUP(A59,Sheet1!$C$2:$G$84,5,FALSE)</f>
        <v>25.36</v>
      </c>
      <c r="N59" s="204">
        <f t="shared" si="2"/>
        <v>0</v>
      </c>
      <c r="O59" s="218">
        <f t="shared" si="3"/>
        <v>0</v>
      </c>
      <c r="P59">
        <v>920568</v>
      </c>
      <c r="Q59" s="203">
        <f>VLOOKUP(A59,Sheet1!$C$2:$H$84,6,FALSE)</f>
        <v>920568</v>
      </c>
      <c r="R59" s="204">
        <f t="shared" si="6"/>
        <v>0</v>
      </c>
      <c r="S59" s="218">
        <f t="shared" si="7"/>
        <v>0</v>
      </c>
      <c r="T59" s="2"/>
      <c r="U59" s="280">
        <v>2615565</v>
      </c>
    </row>
    <row r="60" spans="1:37" ht="15">
      <c r="A60" s="250" t="str">
        <f>VLOOKUP(U60,Sheet1!$C$2:$C$84,1,FALSE)</f>
        <v>B1WY233</v>
      </c>
      <c r="B60" s="275" t="s">
        <v>504</v>
      </c>
      <c r="C60" s="275" t="s">
        <v>505</v>
      </c>
      <c r="D60">
        <v>27512</v>
      </c>
      <c r="E60" s="203">
        <f>VLOOKUP(A60,Sheet1!$C$2:$E$84,3,FALSE)</f>
        <v>27512</v>
      </c>
      <c r="F60" s="204">
        <f t="shared" si="0"/>
        <v>0</v>
      </c>
      <c r="G60" s="218">
        <f t="shared" si="4"/>
        <v>0</v>
      </c>
      <c r="H60">
        <v>547359.21</v>
      </c>
      <c r="I60" s="206">
        <f>VLOOKUP(A60,Sheet1!$C$2:$F$84,4,FALSE)</f>
        <v>547359.19999999995</v>
      </c>
      <c r="J60" s="204">
        <f t="shared" si="1"/>
        <v>1.0000000009313226E-2</v>
      </c>
      <c r="K60" s="218">
        <f t="shared" si="5"/>
        <v>1.8299999999999998E-8</v>
      </c>
      <c r="L60" s="285">
        <v>20.736246999999999</v>
      </c>
      <c r="M60" s="203">
        <f>VLOOKUP(A60,Sheet1!$C$2:$G$84,5,FALSE)</f>
        <v>20.72</v>
      </c>
      <c r="N60" s="204">
        <f t="shared" si="2"/>
        <v>1.62469999999999E-2</v>
      </c>
      <c r="O60" s="218">
        <f t="shared" si="3"/>
        <v>7.8350730000000001E-4</v>
      </c>
      <c r="P60">
        <v>570495.64</v>
      </c>
      <c r="Q60" s="203">
        <f>VLOOKUP(A60,Sheet1!$C$2:$H$84,6,FALSE)</f>
        <v>570070.03</v>
      </c>
      <c r="R60" s="204">
        <f t="shared" si="6"/>
        <v>425.60999999998603</v>
      </c>
      <c r="S60" s="218">
        <f t="shared" si="7"/>
        <v>7.4603549999999999E-4</v>
      </c>
      <c r="T60" s="2"/>
      <c r="U60" s="280" t="s">
        <v>408</v>
      </c>
    </row>
    <row r="61" spans="1:37" ht="15">
      <c r="A61" s="250">
        <f>VLOOKUP(U61,Sheet1!$C$2:$C$84,1,FALSE)</f>
        <v>2821481</v>
      </c>
      <c r="B61" s="275">
        <v>835699307</v>
      </c>
      <c r="C61" s="275" t="s">
        <v>506</v>
      </c>
      <c r="D61">
        <v>17400</v>
      </c>
      <c r="E61" s="203">
        <f>VLOOKUP(A61,Sheet1!$C$2:$E$84,3,FALSE)</f>
        <v>17400</v>
      </c>
      <c r="F61" s="204">
        <f t="shared" si="0"/>
        <v>0</v>
      </c>
      <c r="G61" s="218">
        <f t="shared" si="4"/>
        <v>0</v>
      </c>
      <c r="H61">
        <v>1089911.05</v>
      </c>
      <c r="I61" s="206">
        <f>VLOOKUP(A61,Sheet1!$C$2:$F$84,4,FALSE)</f>
        <v>1162277.5</v>
      </c>
      <c r="J61" s="204">
        <f t="shared" si="1"/>
        <v>-72366.449999999953</v>
      </c>
      <c r="K61" s="218">
        <f t="shared" si="5"/>
        <v>-6.6396656900000003E-2</v>
      </c>
      <c r="L61" s="285">
        <v>85.74</v>
      </c>
      <c r="M61" s="203">
        <f>VLOOKUP(A61,Sheet1!$C$2:$G$84,5,FALSE)</f>
        <v>85.74</v>
      </c>
      <c r="N61" s="204">
        <f t="shared" si="2"/>
        <v>0</v>
      </c>
      <c r="O61" s="218">
        <f t="shared" si="3"/>
        <v>0</v>
      </c>
      <c r="P61">
        <v>1491876</v>
      </c>
      <c r="Q61" s="203">
        <f>VLOOKUP(A61,Sheet1!$C$2:$H$84,6,FALSE)</f>
        <v>1491876</v>
      </c>
      <c r="R61" s="204">
        <f t="shared" si="6"/>
        <v>0</v>
      </c>
      <c r="S61" s="218">
        <f t="shared" si="7"/>
        <v>0</v>
      </c>
      <c r="T61" s="2"/>
      <c r="U61" s="280">
        <v>2821481</v>
      </c>
    </row>
    <row r="62" spans="1:37" ht="15">
      <c r="A62" s="250">
        <f>VLOOKUP(U62,Sheet1!$C$2:$C$84,1,FALSE)</f>
        <v>2430025</v>
      </c>
      <c r="B62" s="275">
        <v>861012102</v>
      </c>
      <c r="C62" s="275" t="s">
        <v>507</v>
      </c>
      <c r="D62">
        <v>32400</v>
      </c>
      <c r="E62" s="203">
        <f>VLOOKUP(A62,Sheet1!$C$2:$E$84,3,FALSE)</f>
        <v>32400</v>
      </c>
      <c r="F62" s="204">
        <f t="shared" si="0"/>
        <v>0</v>
      </c>
      <c r="G62" s="218">
        <f t="shared" si="4"/>
        <v>0</v>
      </c>
      <c r="H62">
        <v>1463460.69</v>
      </c>
      <c r="I62" s="206">
        <f>VLOOKUP(A62,Sheet1!$C$2:$F$84,4,FALSE)</f>
        <v>1463460.69</v>
      </c>
      <c r="J62" s="204">
        <f t="shared" si="1"/>
        <v>0</v>
      </c>
      <c r="K62" s="218">
        <f t="shared" si="5"/>
        <v>0</v>
      </c>
      <c r="L62" s="285">
        <v>43.24</v>
      </c>
      <c r="M62" s="203">
        <f>VLOOKUP(A62,Sheet1!$C$2:$G$84,5,FALSE)</f>
        <v>43.24</v>
      </c>
      <c r="N62" s="204">
        <f t="shared" si="2"/>
        <v>0</v>
      </c>
      <c r="O62" s="218">
        <f t="shared" si="3"/>
        <v>0</v>
      </c>
      <c r="P62">
        <v>1400976</v>
      </c>
      <c r="Q62" s="203">
        <f>VLOOKUP(A62,Sheet1!$C$2:$H$84,6,FALSE)</f>
        <v>1400976</v>
      </c>
      <c r="R62" s="204">
        <f t="shared" si="6"/>
        <v>0</v>
      </c>
      <c r="S62" s="218">
        <f t="shared" si="7"/>
        <v>0</v>
      </c>
      <c r="T62" s="2"/>
      <c r="U62" s="280">
        <v>2430025</v>
      </c>
    </row>
    <row r="63" spans="1:37" ht="15">
      <c r="A63" s="250">
        <f>VLOOKUP(U63,Sheet1!$C$2:$C$84,1,FALSE)</f>
        <v>6356406</v>
      </c>
      <c r="B63" s="275">
        <v>635640006</v>
      </c>
      <c r="C63" s="275" t="s">
        <v>413</v>
      </c>
      <c r="D63">
        <v>20871</v>
      </c>
      <c r="E63" s="203">
        <f>VLOOKUP(A63,Sheet1!$C$2:$E$84,3,FALSE)</f>
        <v>20871</v>
      </c>
      <c r="F63" s="204">
        <f t="shared" ref="F63:F66" si="28">D63-E63</f>
        <v>0</v>
      </c>
      <c r="G63" s="218">
        <f t="shared" ref="G63:G66" si="29">ROUND(F63/D63,10)</f>
        <v>0</v>
      </c>
      <c r="H63">
        <v>471246.75</v>
      </c>
      <c r="I63" s="206">
        <f>VLOOKUP(A63,Sheet1!$C$2:$F$84,4,FALSE)</f>
        <v>450556.66</v>
      </c>
      <c r="J63" s="204">
        <f t="shared" ref="J63:J65" si="30">H63-I63</f>
        <v>20690.090000000026</v>
      </c>
      <c r="K63" s="218">
        <f t="shared" ref="K63:K65" si="31">ROUND(J63/H63,10)</f>
        <v>4.3905003099999999E-2</v>
      </c>
      <c r="L63" s="285">
        <v>22.782385000000001</v>
      </c>
      <c r="M63" s="203">
        <f>VLOOKUP(A63,Sheet1!$C$2:$G$84,5,FALSE)</f>
        <v>22.79</v>
      </c>
      <c r="N63" s="204">
        <f t="shared" ref="N63" si="32">L63-M63</f>
        <v>-7.6149999999977069E-3</v>
      </c>
      <c r="O63" s="218">
        <f t="shared" ref="O63" si="33">ROUND(N63/L63,10)</f>
        <v>-3.3424950000000001E-4</v>
      </c>
      <c r="P63">
        <v>475491.15</v>
      </c>
      <c r="Q63" s="203">
        <f>VLOOKUP(A63,Sheet1!$C$2:$H$84,6,FALSE)</f>
        <v>475601.14</v>
      </c>
      <c r="R63" s="204">
        <f t="shared" ref="R63" si="34">P63-Q63</f>
        <v>-109.98999999999069</v>
      </c>
      <c r="S63" s="218">
        <f t="shared" ref="S63" si="35">ROUND(R63/P63,10)</f>
        <v>-2.3131869999999999E-4</v>
      </c>
      <c r="T63" s="122"/>
      <c r="U63" s="280">
        <v>6356406</v>
      </c>
      <c r="V63" s="276"/>
      <c r="W63" s="276"/>
      <c r="X63" s="204"/>
      <c r="Y63" s="218"/>
      <c r="Z63" s="204"/>
      <c r="AA63" s="204"/>
      <c r="AB63" s="204"/>
      <c r="AC63" s="218"/>
      <c r="AD63" s="276"/>
      <c r="AE63" s="276"/>
      <c r="AF63" s="204"/>
      <c r="AG63" s="218"/>
      <c r="AH63" s="276"/>
      <c r="AI63" s="276"/>
      <c r="AJ63" s="204"/>
      <c r="AK63" s="218"/>
    </row>
    <row r="64" spans="1:37" ht="15">
      <c r="A64" s="250" t="str">
        <f>VLOOKUP(U64,Sheet1!$C$2:$C$84,1,FALSE)</f>
        <v>B1JB4K8</v>
      </c>
      <c r="B64" s="275" t="s">
        <v>508</v>
      </c>
      <c r="C64" s="275" t="s">
        <v>509</v>
      </c>
      <c r="D64">
        <v>8509</v>
      </c>
      <c r="E64" s="203">
        <f>VLOOKUP(A64,Sheet1!$C$2:$E$84,3,FALSE)</f>
        <v>8509</v>
      </c>
      <c r="F64" s="204">
        <f t="shared" si="28"/>
        <v>0</v>
      </c>
      <c r="G64" s="218">
        <f t="shared" si="29"/>
        <v>0</v>
      </c>
      <c r="H64">
        <v>683825.18</v>
      </c>
      <c r="I64" s="206">
        <f>VLOOKUP(A64,Sheet1!$C$2:$F$84,4,FALSE)</f>
        <v>683825.18</v>
      </c>
      <c r="J64" s="204">
        <f t="shared" si="30"/>
        <v>0</v>
      </c>
      <c r="K64" s="218">
        <f t="shared" si="31"/>
        <v>0</v>
      </c>
      <c r="L64" s="285">
        <v>119.82599</v>
      </c>
      <c r="M64" s="203">
        <f>VLOOKUP(A64,Sheet1!$C$2:$G$84,5,FALSE)</f>
        <v>119.75</v>
      </c>
      <c r="N64" s="204">
        <f t="shared" si="2"/>
        <v>7.5990000000004443E-2</v>
      </c>
      <c r="O64" s="218">
        <f t="shared" si="3"/>
        <v>6.3416959999999995E-4</v>
      </c>
      <c r="P64">
        <v>1019599.35</v>
      </c>
      <c r="Q64" s="203">
        <f>VLOOKUP(A64,Sheet1!$C$2:$H$84,6,FALSE)</f>
        <v>1018967.67</v>
      </c>
      <c r="R64" s="204">
        <f t="shared" ref="R64:R67" si="36">P64-Q64</f>
        <v>631.67999999993481</v>
      </c>
      <c r="S64" s="218">
        <f t="shared" si="7"/>
        <v>6.1953750000000004E-4</v>
      </c>
      <c r="T64" s="2"/>
      <c r="U64" s="280" t="s">
        <v>414</v>
      </c>
    </row>
    <row r="65" spans="1:21" ht="15">
      <c r="A65" s="250">
        <f>VLOOKUP(U65,Sheet1!$C$2:$C$84,1,FALSE)</f>
        <v>2113382</v>
      </c>
      <c r="B65" s="275">
        <v>874039100</v>
      </c>
      <c r="C65" s="275" t="s">
        <v>510</v>
      </c>
      <c r="D65">
        <v>23700</v>
      </c>
      <c r="E65" s="203">
        <f>VLOOKUP(A65,Sheet1!$C$2:$E$84,3,FALSE)</f>
        <v>23700</v>
      </c>
      <c r="F65" s="204">
        <f t="shared" si="28"/>
        <v>0</v>
      </c>
      <c r="G65" s="218">
        <f t="shared" si="29"/>
        <v>0</v>
      </c>
      <c r="H65">
        <v>2475434.13</v>
      </c>
      <c r="I65" s="206">
        <f>VLOOKUP(A65,Sheet1!$C$2:$F$84,4,FALSE)</f>
        <v>2475434.13</v>
      </c>
      <c r="J65" s="204">
        <f t="shared" si="30"/>
        <v>0</v>
      </c>
      <c r="K65" s="218">
        <f t="shared" si="31"/>
        <v>0</v>
      </c>
      <c r="L65" s="285">
        <v>136.05000000000001</v>
      </c>
      <c r="M65" s="203">
        <f>VLOOKUP(A65,Sheet1!$C$2:$G$84,5,FALSE)</f>
        <v>136.05000000000001</v>
      </c>
      <c r="N65" s="204">
        <f t="shared" si="2"/>
        <v>0</v>
      </c>
      <c r="O65" s="218">
        <f t="shared" si="3"/>
        <v>0</v>
      </c>
      <c r="P65">
        <v>3224385</v>
      </c>
      <c r="Q65" s="203">
        <f>VLOOKUP(A65,Sheet1!$C$2:$H$84,6,FALSE)</f>
        <v>3224385</v>
      </c>
      <c r="R65" s="204">
        <f t="shared" si="36"/>
        <v>0</v>
      </c>
      <c r="S65" s="218">
        <f t="shared" si="7"/>
        <v>0</v>
      </c>
      <c r="T65" s="2"/>
      <c r="U65" s="280">
        <v>2113382</v>
      </c>
    </row>
    <row r="66" spans="1:21" ht="15">
      <c r="A66" s="250">
        <f>VLOOKUP(U66,Sheet1!$C$2:$C$84,1,FALSE)</f>
        <v>6869302</v>
      </c>
      <c r="B66" s="275">
        <v>686930009</v>
      </c>
      <c r="C66" s="275" t="s">
        <v>511</v>
      </c>
      <c r="D66">
        <v>9000</v>
      </c>
      <c r="E66" s="203">
        <f>VLOOKUP(A66,Sheet1!$C$2:$E$84,3,FALSE)</f>
        <v>9000</v>
      </c>
      <c r="F66" s="204">
        <f t="shared" si="28"/>
        <v>0</v>
      </c>
      <c r="G66" s="218">
        <f t="shared" si="29"/>
        <v>0</v>
      </c>
      <c r="H66">
        <v>247854.34</v>
      </c>
      <c r="I66" s="206">
        <f>VLOOKUP(A66,Sheet1!$C$2:$F$84,4,FALSE)</f>
        <v>297065.8</v>
      </c>
      <c r="J66" s="204">
        <f t="shared" si="1"/>
        <v>-49211.459999999992</v>
      </c>
      <c r="K66" s="218">
        <f t="shared" si="5"/>
        <v>-0.1985499225</v>
      </c>
      <c r="L66" s="285">
        <v>49.430109999999999</v>
      </c>
      <c r="M66" s="203">
        <f>VLOOKUP(A66,Sheet1!$C$2:$G$84,5,FALSE)</f>
        <v>49.44</v>
      </c>
      <c r="N66" s="204">
        <f t="shared" si="2"/>
        <v>-9.8899999999986221E-3</v>
      </c>
      <c r="O66" s="218">
        <f t="shared" si="3"/>
        <v>-2.000805E-4</v>
      </c>
      <c r="P66">
        <v>444870.99</v>
      </c>
      <c r="Q66" s="203">
        <f>VLOOKUP(A66,Sheet1!$C$2:$H$84,6,FALSE)</f>
        <v>444973.89</v>
      </c>
      <c r="R66" s="204">
        <f t="shared" si="36"/>
        <v>-102.90000000002328</v>
      </c>
      <c r="S66" s="218">
        <f t="shared" si="7"/>
        <v>-2.31303E-4</v>
      </c>
      <c r="T66" s="2"/>
      <c r="U66" s="280">
        <v>6869302</v>
      </c>
    </row>
    <row r="67" spans="1:21" ht="15">
      <c r="A67" s="250">
        <f>VLOOKUP(U67,Sheet1!$C$2:$C$84,1,FALSE)</f>
        <v>5999330</v>
      </c>
      <c r="B67" s="275">
        <v>599933900</v>
      </c>
      <c r="C67" s="275" t="s">
        <v>512</v>
      </c>
      <c r="D67">
        <v>3800</v>
      </c>
      <c r="E67" s="203">
        <f>VLOOKUP(A67,Sheet1!$C$2:$E$84,3,FALSE)</f>
        <v>3800</v>
      </c>
      <c r="F67" s="204">
        <f t="shared" si="0"/>
        <v>0</v>
      </c>
      <c r="G67" s="218">
        <f t="shared" si="4"/>
        <v>0</v>
      </c>
      <c r="H67">
        <v>672025.92</v>
      </c>
      <c r="I67" s="206">
        <f>VLOOKUP(A67,Sheet1!$C$2:$F$84,4,FALSE)</f>
        <v>672025.92</v>
      </c>
      <c r="J67" s="204">
        <f t="shared" si="1"/>
        <v>0</v>
      </c>
      <c r="K67" s="218">
        <f t="shared" si="5"/>
        <v>0</v>
      </c>
      <c r="L67" s="285">
        <v>97.286392000000006</v>
      </c>
      <c r="M67" s="203">
        <f>VLOOKUP(A67,Sheet1!$C$2:$G$84,5,FALSE)</f>
        <v>97.23</v>
      </c>
      <c r="N67" s="204">
        <f t="shared" si="2"/>
        <v>5.639200000000244E-2</v>
      </c>
      <c r="O67" s="218">
        <f t="shared" si="3"/>
        <v>5.7964940000000003E-4</v>
      </c>
      <c r="P67">
        <v>369688.29</v>
      </c>
      <c r="Q67" s="203">
        <f>VLOOKUP(A67,Sheet1!$C$2:$H$84,6,FALSE)</f>
        <v>369459.26</v>
      </c>
      <c r="R67" s="204">
        <f t="shared" si="36"/>
        <v>229.02999999996973</v>
      </c>
      <c r="S67" s="218">
        <f t="shared" si="7"/>
        <v>6.1952190000000003E-4</v>
      </c>
      <c r="T67" s="2"/>
      <c r="U67" s="280">
        <v>5999330</v>
      </c>
    </row>
    <row r="68" spans="1:21" ht="15">
      <c r="A68" s="250" t="str">
        <f>VLOOKUP(U68,Sheet1!$C$2:$C$84,1,FALSE)</f>
        <v>B3F2DZ7</v>
      </c>
      <c r="B68" s="275" t="s">
        <v>419</v>
      </c>
      <c r="C68" s="275" t="s">
        <v>513</v>
      </c>
      <c r="D68">
        <v>19200</v>
      </c>
      <c r="E68" s="203">
        <f>VLOOKUP(A68,Sheet1!$C$2:$E$84,3,FALSE)</f>
        <v>19200</v>
      </c>
      <c r="F68" s="204">
        <f t="shared" ref="F68:F77" si="37">D68-E68</f>
        <v>0</v>
      </c>
      <c r="G68" s="218">
        <f t="shared" ref="G68:G77" si="38">ROUND(F68/D68,10)</f>
        <v>0</v>
      </c>
      <c r="H68">
        <v>857144.4</v>
      </c>
      <c r="I68" s="206">
        <f>VLOOKUP(A68,Sheet1!$C$2:$F$84,4,FALSE)</f>
        <v>857144.4</v>
      </c>
      <c r="J68" s="204">
        <f t="shared" ref="J68:J77" si="39">H68-I68</f>
        <v>0</v>
      </c>
      <c r="K68" s="218">
        <f t="shared" ref="K68:K77" si="40">ROUND(J68/H68,10)</f>
        <v>0</v>
      </c>
      <c r="L68" s="285">
        <v>39.03</v>
      </c>
      <c r="M68" s="203">
        <f>VLOOKUP(A68,Sheet1!$C$2:$G$84,5,FALSE)</f>
        <v>39.03</v>
      </c>
      <c r="N68" s="204">
        <f t="shared" ref="N68:N77" si="41">L68-M68</f>
        <v>0</v>
      </c>
      <c r="O68" s="218">
        <f t="shared" ref="O68:O77" si="42">ROUND(N68/L68,10)</f>
        <v>0</v>
      </c>
      <c r="P68">
        <v>749376</v>
      </c>
      <c r="Q68" s="203">
        <f>VLOOKUP(A68,Sheet1!$C$2:$H$84,6,FALSE)</f>
        <v>749376</v>
      </c>
      <c r="R68" s="204">
        <f t="shared" ref="R68:R77" si="43">P68-Q68</f>
        <v>0</v>
      </c>
      <c r="S68" s="218">
        <f t="shared" ref="S68:S77" si="44">ROUND(R68/P68,10)</f>
        <v>0</v>
      </c>
      <c r="T68" s="2"/>
      <c r="U68" s="280" t="s">
        <v>420</v>
      </c>
    </row>
    <row r="69" spans="1:21" ht="15">
      <c r="A69" s="250" t="str">
        <f>VLOOKUP(U69,Sheet1!$C$2:$C$84,1,FALSE)</f>
        <v>BRTR118</v>
      </c>
      <c r="B69" s="275" t="s">
        <v>422</v>
      </c>
      <c r="C69" s="275" t="s">
        <v>514</v>
      </c>
      <c r="D69">
        <v>74300</v>
      </c>
      <c r="E69" s="203">
        <f>VLOOKUP(A69,Sheet1!$C$2:$E$84,3,FALSE)</f>
        <v>74300</v>
      </c>
      <c r="F69" s="204">
        <f t="shared" si="37"/>
        <v>0</v>
      </c>
      <c r="G69" s="218">
        <f t="shared" si="38"/>
        <v>0</v>
      </c>
      <c r="H69">
        <v>1467343.08</v>
      </c>
      <c r="I69" s="206">
        <f>VLOOKUP(A69,Sheet1!$C$2:$F$84,4,FALSE)</f>
        <v>1493053.29</v>
      </c>
      <c r="J69" s="204">
        <f t="shared" si="39"/>
        <v>-25710.209999999963</v>
      </c>
      <c r="K69" s="218">
        <f t="shared" si="40"/>
        <v>-1.7521607799999998E-2</v>
      </c>
      <c r="L69" s="285">
        <v>30.72</v>
      </c>
      <c r="M69" s="203">
        <f>VLOOKUP(A69,Sheet1!$C$2:$G$84,5,FALSE)</f>
        <v>30.72</v>
      </c>
      <c r="N69" s="204">
        <f t="shared" si="41"/>
        <v>0</v>
      </c>
      <c r="O69" s="218">
        <f t="shared" si="42"/>
        <v>0</v>
      </c>
      <c r="P69">
        <v>2282496</v>
      </c>
      <c r="Q69" s="203">
        <f>VLOOKUP(A69,Sheet1!$C$2:$H$84,6,FALSE)</f>
        <v>2282496</v>
      </c>
      <c r="R69" s="204">
        <f t="shared" si="43"/>
        <v>0</v>
      </c>
      <c r="S69" s="218">
        <f t="shared" si="44"/>
        <v>0</v>
      </c>
      <c r="T69" s="2"/>
      <c r="U69" s="280" t="s">
        <v>423</v>
      </c>
    </row>
    <row r="70" spans="1:21" ht="15">
      <c r="A70" s="250">
        <f>VLOOKUP(U70,Sheet1!$C$2:$C$84,1,FALSE)</f>
        <v>4031879</v>
      </c>
      <c r="B70" s="275">
        <v>403187909</v>
      </c>
      <c r="C70" s="275" t="s">
        <v>515</v>
      </c>
      <c r="D70">
        <v>27304</v>
      </c>
      <c r="E70" s="203">
        <f>VLOOKUP(A70,Sheet1!$C$2:$E$84,3,FALSE)</f>
        <v>27304</v>
      </c>
      <c r="F70" s="204">
        <f t="shared" si="37"/>
        <v>0</v>
      </c>
      <c r="G70" s="218">
        <f t="shared" si="38"/>
        <v>0</v>
      </c>
      <c r="H70">
        <v>552308.07999999996</v>
      </c>
      <c r="I70" s="206">
        <f>VLOOKUP(A70,Sheet1!$C$2:$F$84,4,FALSE)</f>
        <v>552308.05000000005</v>
      </c>
      <c r="J70" s="204">
        <f t="shared" si="39"/>
        <v>2.9999999911524355E-2</v>
      </c>
      <c r="K70" s="218">
        <f t="shared" si="40"/>
        <v>5.4300000000000003E-8</v>
      </c>
      <c r="L70" s="285">
        <v>32.540396999999999</v>
      </c>
      <c r="M70" s="203">
        <f>VLOOKUP(A70,Sheet1!$C$2:$G$84,5,FALSE)</f>
        <v>32.520000000000003</v>
      </c>
      <c r="N70" s="204">
        <f t="shared" si="41"/>
        <v>2.0396999999995558E-2</v>
      </c>
      <c r="O70" s="218">
        <f t="shared" si="42"/>
        <v>6.2682090000000003E-4</v>
      </c>
      <c r="P70">
        <v>888483.01</v>
      </c>
      <c r="Q70" s="203">
        <f>VLOOKUP(A70,Sheet1!$C$2:$H$84,6,FALSE)</f>
        <v>887932.56</v>
      </c>
      <c r="R70" s="204">
        <f t="shared" si="43"/>
        <v>550.44999999995343</v>
      </c>
      <c r="S70" s="218">
        <f t="shared" si="44"/>
        <v>6.1953910000000004E-4</v>
      </c>
      <c r="T70" s="2"/>
      <c r="U70" s="280">
        <v>4031879</v>
      </c>
    </row>
    <row r="71" spans="1:21" ht="15">
      <c r="A71" s="250">
        <f>VLOOKUP(U71,Sheet1!$C$2:$C$84,1,FALSE)</f>
        <v>6986041</v>
      </c>
      <c r="B71" s="275">
        <v>698604006</v>
      </c>
      <c r="C71" s="275" t="s">
        <v>516</v>
      </c>
      <c r="D71">
        <v>8300</v>
      </c>
      <c r="E71" s="203">
        <f>VLOOKUP(A71,Sheet1!$C$2:$E$84,3,FALSE)</f>
        <v>8300</v>
      </c>
      <c r="F71" s="204">
        <f t="shared" si="37"/>
        <v>0</v>
      </c>
      <c r="G71" s="218">
        <f t="shared" si="38"/>
        <v>0</v>
      </c>
      <c r="H71">
        <v>221817.63</v>
      </c>
      <c r="I71" s="206">
        <f>VLOOKUP(A71,Sheet1!$C$2:$F$84,4,FALSE)</f>
        <v>221817.63</v>
      </c>
      <c r="J71" s="204">
        <f t="shared" si="39"/>
        <v>0</v>
      </c>
      <c r="K71" s="218">
        <f t="shared" si="40"/>
        <v>0</v>
      </c>
      <c r="L71" s="285">
        <v>41.910865999999999</v>
      </c>
      <c r="M71" s="203">
        <f>VLOOKUP(A71,Sheet1!$C$2:$G$84,5,FALSE)</f>
        <v>41.92</v>
      </c>
      <c r="N71" s="204">
        <f t="shared" si="41"/>
        <v>-9.1340000000030841E-3</v>
      </c>
      <c r="O71" s="218">
        <f t="shared" si="42"/>
        <v>-2.1793870000000001E-4</v>
      </c>
      <c r="P71">
        <v>347860.19</v>
      </c>
      <c r="Q71" s="203">
        <f>VLOOKUP(A71,Sheet1!$C$2:$H$84,6,FALSE)</f>
        <v>347940.65</v>
      </c>
      <c r="R71" s="204">
        <f t="shared" si="43"/>
        <v>-80.460000000020955</v>
      </c>
      <c r="S71" s="218">
        <f t="shared" si="44"/>
        <v>-2.312998E-4</v>
      </c>
      <c r="T71" s="2"/>
      <c r="U71" s="280">
        <v>6986041</v>
      </c>
    </row>
    <row r="72" spans="1:21" ht="15">
      <c r="A72" s="250" t="str">
        <f>VLOOKUP(U72,Sheet1!$C$2:$C$84,1,FALSE)</f>
        <v>BYW4289</v>
      </c>
      <c r="B72" s="275" t="s">
        <v>427</v>
      </c>
      <c r="C72" s="275" t="s">
        <v>517</v>
      </c>
      <c r="D72">
        <v>13600</v>
      </c>
      <c r="E72" s="203">
        <f>VLOOKUP(A72,Sheet1!$C$2:$E$84,3,FALSE)</f>
        <v>13600</v>
      </c>
      <c r="F72" s="204">
        <f t="shared" si="37"/>
        <v>0</v>
      </c>
      <c r="G72" s="218">
        <f t="shared" si="38"/>
        <v>0</v>
      </c>
      <c r="H72">
        <v>727888.91</v>
      </c>
      <c r="I72" s="206">
        <f>VLOOKUP(A72,Sheet1!$C$2:$F$84,4,FALSE)</f>
        <v>727888.91</v>
      </c>
      <c r="J72" s="204">
        <f t="shared" si="39"/>
        <v>0</v>
      </c>
      <c r="K72" s="218">
        <f t="shared" si="40"/>
        <v>0</v>
      </c>
      <c r="L72" s="285">
        <v>39.79</v>
      </c>
      <c r="M72" s="203">
        <f>VLOOKUP(A72,Sheet1!$C$2:$G$84,5,FALSE)</f>
        <v>39.79</v>
      </c>
      <c r="N72" s="204">
        <f t="shared" si="41"/>
        <v>0</v>
      </c>
      <c r="O72" s="218">
        <f t="shared" si="42"/>
        <v>0</v>
      </c>
      <c r="P72">
        <v>541144</v>
      </c>
      <c r="Q72" s="203">
        <f>VLOOKUP(A72,Sheet1!$C$2:$H$84,6,FALSE)</f>
        <v>541144</v>
      </c>
      <c r="R72" s="204">
        <f t="shared" si="43"/>
        <v>0</v>
      </c>
      <c r="S72" s="218">
        <f t="shared" si="44"/>
        <v>0</v>
      </c>
      <c r="T72" s="2"/>
      <c r="U72" s="280" t="s">
        <v>428</v>
      </c>
    </row>
    <row r="73" spans="1:21" ht="15">
      <c r="A73" s="250"/>
      <c r="B73" s="275"/>
      <c r="C73" s="275"/>
      <c r="D73"/>
      <c r="E73" s="203"/>
      <c r="F73" s="204"/>
      <c r="G73" s="218"/>
      <c r="H73"/>
      <c r="I73" s="206"/>
      <c r="J73" s="204"/>
      <c r="K73" s="218"/>
      <c r="L73" s="285"/>
      <c r="M73" s="203"/>
      <c r="N73" s="204"/>
      <c r="O73" s="218"/>
      <c r="P73"/>
      <c r="Q73" s="203"/>
      <c r="R73" s="204"/>
      <c r="S73" s="218"/>
      <c r="T73" s="2"/>
      <c r="U73" s="280"/>
    </row>
    <row r="74" spans="1:21" ht="15">
      <c r="A74" s="250"/>
      <c r="B74" s="275"/>
      <c r="C74" s="275"/>
      <c r="D74"/>
      <c r="E74" s="203"/>
      <c r="F74" s="204"/>
      <c r="G74" s="218"/>
      <c r="H74"/>
      <c r="I74" s="206"/>
      <c r="J74" s="204"/>
      <c r="K74" s="218"/>
      <c r="L74" s="285"/>
      <c r="M74" s="203"/>
      <c r="N74" s="204"/>
      <c r="O74" s="218"/>
      <c r="P74"/>
      <c r="Q74" s="203"/>
      <c r="R74" s="204"/>
      <c r="S74" s="218"/>
      <c r="T74" s="2"/>
      <c r="U74" s="280"/>
    </row>
    <row r="75" spans="1:21" ht="15">
      <c r="A75" s="250"/>
      <c r="B75" s="275"/>
      <c r="C75" s="275"/>
      <c r="D75"/>
      <c r="E75" s="203"/>
      <c r="F75" s="204"/>
      <c r="G75" s="218"/>
      <c r="H75"/>
      <c r="I75" s="206"/>
      <c r="J75" s="204"/>
      <c r="K75" s="218"/>
      <c r="L75" s="285"/>
      <c r="M75" s="203"/>
      <c r="N75" s="204"/>
      <c r="O75" s="218"/>
      <c r="P75"/>
      <c r="Q75" s="203"/>
      <c r="R75" s="204"/>
      <c r="S75" s="218"/>
      <c r="T75" s="2"/>
      <c r="U75" s="280"/>
    </row>
    <row r="76" spans="1:21" ht="15">
      <c r="A76" s="250"/>
      <c r="B76" s="275"/>
      <c r="C76" s="275"/>
      <c r="D76"/>
      <c r="E76" s="203"/>
      <c r="F76" s="204"/>
      <c r="G76" s="218"/>
      <c r="H76"/>
      <c r="I76" s="206"/>
      <c r="J76" s="204"/>
      <c r="K76" s="218"/>
      <c r="L76" s="285"/>
      <c r="M76" s="203"/>
      <c r="N76" s="204"/>
      <c r="O76" s="218"/>
      <c r="P76"/>
      <c r="Q76" s="203"/>
      <c r="R76" s="204"/>
      <c r="S76" s="218"/>
      <c r="T76" s="2"/>
      <c r="U76" s="280"/>
    </row>
    <row r="77" spans="1:21" ht="15">
      <c r="A77" s="250"/>
      <c r="B77" s="275"/>
      <c r="C77" s="275"/>
      <c r="D77"/>
      <c r="E77" s="203"/>
      <c r="F77" s="204"/>
      <c r="G77" s="218"/>
      <c r="H77"/>
      <c r="I77" s="206"/>
      <c r="J77" s="204"/>
      <c r="K77" s="218"/>
      <c r="L77" s="285"/>
      <c r="M77" s="203"/>
      <c r="N77" s="204"/>
      <c r="O77" s="218"/>
      <c r="P77"/>
      <c r="Q77" s="203"/>
      <c r="R77" s="204"/>
      <c r="S77" s="218"/>
      <c r="T77" s="2"/>
      <c r="U77" s="280"/>
    </row>
    <row r="78" spans="1:21">
      <c r="A78" s="250"/>
      <c r="B78"/>
      <c r="C78"/>
      <c r="D78"/>
      <c r="E78" s="203"/>
      <c r="F78" s="204"/>
      <c r="G78" s="218"/>
      <c r="H78"/>
      <c r="I78" s="206"/>
      <c r="J78" s="204"/>
      <c r="K78" s="218"/>
      <c r="L78" s="285"/>
      <c r="M78" s="203"/>
      <c r="N78" s="204"/>
      <c r="O78" s="218"/>
      <c r="P78"/>
      <c r="Q78" s="203"/>
      <c r="R78" s="204"/>
      <c r="S78" s="218"/>
      <c r="T78" s="2"/>
      <c r="U78" s="275"/>
    </row>
    <row r="79" spans="1:21">
      <c r="A79" s="147" t="s">
        <v>143</v>
      </c>
      <c r="B79" s="147"/>
      <c r="C79" s="146"/>
      <c r="D79" s="207"/>
      <c r="E79" s="203"/>
      <c r="F79" s="204"/>
      <c r="G79" s="218"/>
      <c r="H79" s="207"/>
      <c r="I79" s="206"/>
      <c r="J79" s="204"/>
      <c r="K79" s="218"/>
      <c r="L79" s="286"/>
      <c r="M79" s="203"/>
      <c r="N79" s="204"/>
      <c r="O79" s="218"/>
      <c r="P79" s="207"/>
      <c r="Q79" s="203"/>
      <c r="R79" s="204"/>
      <c r="S79" s="218"/>
    </row>
    <row r="80" spans="1:21">
      <c r="A80" s="43"/>
      <c r="B80" s="43"/>
      <c r="C80" s="43"/>
      <c r="D80" s="208"/>
      <c r="E80" s="209"/>
      <c r="F80" s="204"/>
      <c r="G80" s="204"/>
      <c r="H80" s="208"/>
      <c r="I80" s="210"/>
      <c r="J80" s="204"/>
      <c r="K80" s="218"/>
      <c r="L80" s="287"/>
      <c r="M80" s="210"/>
      <c r="N80" s="204"/>
      <c r="O80" s="218"/>
      <c r="P80" s="207"/>
      <c r="Q80" s="210"/>
      <c r="R80" s="204"/>
      <c r="S80" s="218"/>
    </row>
    <row r="81" spans="1:19" ht="13.5" thickBot="1">
      <c r="A81" s="43"/>
      <c r="B81" s="43"/>
      <c r="C81" s="43"/>
      <c r="D81" s="211">
        <f t="shared" ref="D81:S81" si="45">SUM(D3:D80)</f>
        <v>1779353</v>
      </c>
      <c r="E81" s="212">
        <f t="shared" si="45"/>
        <v>1779353</v>
      </c>
      <c r="F81" s="213">
        <f t="shared" si="45"/>
        <v>0</v>
      </c>
      <c r="G81" s="245">
        <f t="shared" si="4"/>
        <v>0</v>
      </c>
      <c r="H81" s="211">
        <f>SUM(H3:H79)</f>
        <v>50188365.389999986</v>
      </c>
      <c r="I81" s="212">
        <f>SUM(I3:I79)</f>
        <v>50610602.979999982</v>
      </c>
      <c r="J81" s="213">
        <f t="shared" si="45"/>
        <v>-422237.5900000002</v>
      </c>
      <c r="K81" s="246">
        <f>ROUND(J81/H81,10)</f>
        <v>-8.4130572000000008E-3</v>
      </c>
      <c r="L81" s="288">
        <f t="shared" si="45"/>
        <v>6365.952570999998</v>
      </c>
      <c r="M81" s="212">
        <f t="shared" si="45"/>
        <v>6364.6799999999994</v>
      </c>
      <c r="N81" s="213">
        <f t="shared" si="45"/>
        <v>1.2725710000000729</v>
      </c>
      <c r="O81" s="246">
        <f>ROUND(N81/L81,10)</f>
        <v>1.9990270000000001E-4</v>
      </c>
      <c r="P81" s="211">
        <f t="shared" si="45"/>
        <v>64198191.789999992</v>
      </c>
      <c r="Q81" s="212">
        <f t="shared" si="45"/>
        <v>64191918.649999999</v>
      </c>
      <c r="R81" s="213">
        <f t="shared" si="45"/>
        <v>6273.139999999652</v>
      </c>
      <c r="S81" s="269">
        <f t="shared" si="45"/>
        <v>3.7663714999999999E-3</v>
      </c>
    </row>
    <row r="82" spans="1:19" ht="14.25" thickTop="1" thickBot="1">
      <c r="H82" s="214"/>
      <c r="I82" s="214"/>
    </row>
    <row r="83" spans="1:19" ht="13.5" thickBot="1">
      <c r="A83" s="124" t="s">
        <v>83</v>
      </c>
      <c r="B83" s="236"/>
      <c r="C83" s="125"/>
      <c r="D83" s="215"/>
      <c r="E83" s="215"/>
      <c r="F83" s="215"/>
      <c r="G83" s="215"/>
      <c r="H83" s="216"/>
      <c r="I83" s="217"/>
    </row>
  </sheetData>
  <sortState xmlns:xlrd2="http://schemas.microsoft.com/office/spreadsheetml/2017/richdata2" ref="A3:Z88">
    <sortCondition ref="A3:A88"/>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43"/>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1700105.7</v>
      </c>
      <c r="D4">
        <v>1700105.7</v>
      </c>
      <c r="E4" s="65">
        <f>C4-D4</f>
        <v>0</v>
      </c>
      <c r="F4" s="227">
        <f>ROUND(E4/C4,10)</f>
        <v>0</v>
      </c>
      <c r="G4" s="59"/>
    </row>
    <row r="5" spans="1:7" ht="13.9" customHeight="1">
      <c r="A5" t="s">
        <v>439</v>
      </c>
      <c r="B5" t="s">
        <v>440</v>
      </c>
      <c r="C5">
        <v>-40.21</v>
      </c>
      <c r="D5">
        <v>-40.19</v>
      </c>
      <c r="E5" s="65">
        <f t="shared" ref="E5:E17" si="0">C5-D5</f>
        <v>-2.0000000000003126E-2</v>
      </c>
      <c r="F5" s="227">
        <f t="shared" ref="F5:F19" si="1">ROUND(E5/C5,10)</f>
        <v>4.973887E-4</v>
      </c>
      <c r="G5" s="59"/>
    </row>
    <row r="6" spans="1:7" ht="13.9" customHeight="1">
      <c r="A6" t="s">
        <v>441</v>
      </c>
      <c r="B6" t="s">
        <v>442</v>
      </c>
      <c r="C6">
        <v>37.159999999999997</v>
      </c>
      <c r="D6">
        <v>37.119999999999997</v>
      </c>
      <c r="E6" s="65">
        <f t="shared" si="0"/>
        <v>3.9999999999999147E-2</v>
      </c>
      <c r="F6" s="227">
        <f t="shared" si="1"/>
        <v>1.0764263E-3</v>
      </c>
      <c r="G6" s="59"/>
    </row>
    <row r="7" spans="1:7" ht="13.9" customHeight="1">
      <c r="A7" t="s">
        <v>443</v>
      </c>
      <c r="B7" t="s">
        <v>444</v>
      </c>
      <c r="C7">
        <v>66.63</v>
      </c>
      <c r="D7">
        <v>66.58</v>
      </c>
      <c r="E7" s="65">
        <f t="shared" si="0"/>
        <v>4.9999999999997158E-2</v>
      </c>
      <c r="F7" s="227">
        <f t="shared" si="1"/>
        <v>7.5041270000000002E-4</v>
      </c>
      <c r="G7" s="59"/>
    </row>
    <row r="8" spans="1:7" ht="12.75">
      <c r="A8" t="s">
        <v>445</v>
      </c>
      <c r="B8" t="s">
        <v>446</v>
      </c>
      <c r="C8">
        <v>-3.41</v>
      </c>
      <c r="D8">
        <v>-3.41</v>
      </c>
      <c r="E8" s="65">
        <f t="shared" si="0"/>
        <v>0</v>
      </c>
      <c r="F8" s="227">
        <f t="shared" si="1"/>
        <v>0</v>
      </c>
      <c r="G8" s="57"/>
    </row>
    <row r="9" spans="1:7" ht="12.75">
      <c r="A9"/>
      <c r="B9"/>
      <c r="C9"/>
      <c r="D9"/>
      <c r="E9" s="65">
        <f t="shared" si="0"/>
        <v>0</v>
      </c>
      <c r="F9" s="227" t="e">
        <f t="shared" si="1"/>
        <v>#DIV/0!</v>
      </c>
    </row>
    <row r="10" spans="1:7" ht="12.75">
      <c r="A10"/>
      <c r="B10"/>
      <c r="C10"/>
      <c r="D10"/>
      <c r="E10" s="65">
        <f t="shared" si="0"/>
        <v>0</v>
      </c>
      <c r="F10" s="227" t="e">
        <f t="shared" si="1"/>
        <v>#DIV/0!</v>
      </c>
      <c r="G10" s="59"/>
    </row>
    <row r="11" spans="1:7" ht="12.75">
      <c r="A11"/>
      <c r="B11"/>
      <c r="C11"/>
      <c r="D11"/>
      <c r="E11" s="65">
        <f>C11-D11</f>
        <v>0</v>
      </c>
      <c r="F11" s="227" t="e">
        <f t="shared" si="1"/>
        <v>#DIV/0!</v>
      </c>
      <c r="G11" s="59"/>
    </row>
    <row r="12" spans="1:7" ht="12.75">
      <c r="A12"/>
      <c r="B12"/>
      <c r="C12"/>
      <c r="D12"/>
      <c r="E12" s="65">
        <f>C12-D12</f>
        <v>0</v>
      </c>
      <c r="F12" s="227" t="e">
        <f t="shared" si="1"/>
        <v>#DIV/0!</v>
      </c>
      <c r="G12" s="59"/>
    </row>
    <row r="13" spans="1:7" ht="12.75">
      <c r="A13"/>
      <c r="B13"/>
      <c r="C13"/>
      <c r="D13"/>
      <c r="E13" s="65">
        <f t="shared" si="0"/>
        <v>0</v>
      </c>
      <c r="F13" s="227" t="e">
        <f t="shared" si="1"/>
        <v>#DIV/0!</v>
      </c>
      <c r="G13" s="59"/>
    </row>
    <row r="14" spans="1:7" customFormat="1" ht="12.75">
      <c r="E14" s="65">
        <f t="shared" si="0"/>
        <v>0</v>
      </c>
      <c r="F14" s="227" t="e">
        <f t="shared" si="1"/>
        <v>#DIV/0!</v>
      </c>
    </row>
    <row r="15" spans="1:7">
      <c r="A15" s="66"/>
      <c r="B15" s="56"/>
      <c r="C15" s="67"/>
      <c r="D15" s="62"/>
      <c r="E15" s="65">
        <f t="shared" si="0"/>
        <v>0</v>
      </c>
      <c r="F15" s="227" t="e">
        <f t="shared" si="1"/>
        <v>#DIV/0!</v>
      </c>
      <c r="G15" s="59"/>
    </row>
    <row r="16" spans="1:7">
      <c r="A16" s="66"/>
      <c r="B16" s="56"/>
      <c r="C16" s="67"/>
      <c r="D16" s="62"/>
      <c r="E16" s="65">
        <f t="shared" si="0"/>
        <v>0</v>
      </c>
      <c r="F16" s="227" t="e">
        <f t="shared" si="1"/>
        <v>#DIV/0!</v>
      </c>
      <c r="G16" s="59"/>
    </row>
    <row r="17" spans="1:7">
      <c r="A17" s="57"/>
      <c r="B17" s="56"/>
      <c r="C17" s="62"/>
      <c r="D17" s="62"/>
      <c r="E17" s="65">
        <f t="shared" si="0"/>
        <v>0</v>
      </c>
      <c r="F17" s="227" t="e">
        <f t="shared" si="1"/>
        <v>#DIV/0!</v>
      </c>
      <c r="G17" s="57"/>
    </row>
    <row r="18" spans="1:7">
      <c r="C18" s="68"/>
      <c r="D18" s="68"/>
      <c r="E18" s="68"/>
      <c r="F18" s="226"/>
    </row>
    <row r="19" spans="1:7" ht="12.75" thickBot="1">
      <c r="B19" s="69" t="s">
        <v>11</v>
      </c>
      <c r="C19" s="70">
        <f>SUM(C4:C18)</f>
        <v>1700165.8699999999</v>
      </c>
      <c r="D19" s="70">
        <f>SUM(D4:D18)</f>
        <v>1700165.8000000003</v>
      </c>
      <c r="E19" s="70">
        <f>SUM(E4:E18)</f>
        <v>6.9999999999993179E-2</v>
      </c>
      <c r="F19" s="227">
        <f t="shared" si="1"/>
        <v>4.1199999999999998E-8</v>
      </c>
    </row>
    <row r="20" spans="1:7" ht="12.75" thickTop="1"/>
    <row r="22" spans="1:7">
      <c r="B22" s="57"/>
      <c r="C22" s="63"/>
      <c r="D22" s="71"/>
      <c r="E22" s="63"/>
      <c r="F22" s="63"/>
    </row>
    <row r="26" spans="1:7" ht="12.75">
      <c r="B26"/>
      <c r="C26"/>
    </row>
    <row r="35" spans="2:3" ht="12.75">
      <c r="B35"/>
      <c r="C35"/>
    </row>
    <row r="36" spans="2:3" ht="12.75">
      <c r="B36"/>
      <c r="C36"/>
    </row>
    <row r="37" spans="2:3" ht="12.75">
      <c r="B37"/>
      <c r="C37"/>
    </row>
    <row r="38" spans="2:3" ht="12.75">
      <c r="B38"/>
      <c r="C38"/>
    </row>
    <row r="39" spans="2:3" ht="12.75">
      <c r="B39"/>
      <c r="C39"/>
    </row>
    <row r="40" spans="2:3" ht="12.75">
      <c r="B40"/>
      <c r="C40"/>
    </row>
    <row r="41" spans="2:3" ht="12.75">
      <c r="B41"/>
      <c r="C41"/>
    </row>
    <row r="42" spans="2:3" ht="12.75">
      <c r="B42"/>
      <c r="C42"/>
    </row>
    <row r="43" spans="2:3" ht="12.75">
      <c r="B43"/>
      <c r="C4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5"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39" bestFit="1" customWidth="1"/>
    <col min="22" max="22" width="18.42578125" style="49" customWidth="1"/>
    <col min="23" max="16384" width="8.85546875" style="49"/>
  </cols>
  <sheetData>
    <row r="1" spans="1:24" s="57" customFormat="1" ht="24">
      <c r="A1" s="132" t="s">
        <v>12</v>
      </c>
      <c r="B1" s="132" t="s">
        <v>55</v>
      </c>
      <c r="C1" s="278" t="s">
        <v>16</v>
      </c>
      <c r="D1" s="132" t="s">
        <v>5</v>
      </c>
      <c r="E1" s="155" t="s">
        <v>117</v>
      </c>
      <c r="F1" s="231" t="s">
        <v>118</v>
      </c>
      <c r="G1" s="134" t="s">
        <v>81</v>
      </c>
      <c r="H1" s="134" t="s">
        <v>193</v>
      </c>
      <c r="I1" s="140" t="s">
        <v>13</v>
      </c>
      <c r="J1" s="133" t="s">
        <v>75</v>
      </c>
      <c r="K1" s="134" t="s">
        <v>81</v>
      </c>
      <c r="L1" s="134" t="s">
        <v>193</v>
      </c>
      <c r="M1" s="140" t="s">
        <v>82</v>
      </c>
      <c r="N1" s="133" t="s">
        <v>122</v>
      </c>
      <c r="O1" s="134" t="s">
        <v>81</v>
      </c>
      <c r="P1" s="134" t="s">
        <v>193</v>
      </c>
      <c r="Q1" s="140" t="s">
        <v>124</v>
      </c>
      <c r="R1" s="133" t="s">
        <v>123</v>
      </c>
      <c r="S1" s="134" t="s">
        <v>81</v>
      </c>
      <c r="T1" s="134" t="s">
        <v>193</v>
      </c>
      <c r="U1" s="133" t="s">
        <v>125</v>
      </c>
    </row>
    <row r="2" spans="1:24" s="57" customFormat="1" ht="12.75">
      <c r="A2" t="s">
        <v>261</v>
      </c>
      <c r="B2" t="s">
        <v>443</v>
      </c>
      <c r="C2" s="275" t="s">
        <v>508</v>
      </c>
      <c r="D2" t="s">
        <v>509</v>
      </c>
      <c r="E2">
        <v>8509</v>
      </c>
      <c r="F2"/>
      <c r="G2" s="225">
        <f>E2-F2</f>
        <v>8509</v>
      </c>
      <c r="H2" s="237">
        <f>ROUND(G2/E2,10)</f>
        <v>1</v>
      </c>
      <c r="I2">
        <v>0</v>
      </c>
      <c r="J2"/>
      <c r="K2" s="225">
        <f>I2-J2</f>
        <v>0</v>
      </c>
      <c r="L2" s="237" t="e">
        <f>ROUND(K2/I2,10)</f>
        <v>#DIV/0!</v>
      </c>
      <c r="M2">
        <v>0</v>
      </c>
      <c r="N2"/>
      <c r="O2" s="225">
        <f>M2-N2</f>
        <v>0</v>
      </c>
      <c r="P2" s="237" t="e">
        <f>ROUND(O2/M2,10)</f>
        <v>#DIV/0!</v>
      </c>
      <c r="Q2">
        <v>0</v>
      </c>
      <c r="R2"/>
      <c r="S2" s="225">
        <f>Q2-R2</f>
        <v>0</v>
      </c>
      <c r="T2" s="237" t="e">
        <f>ROUND(S2/Q2,10)</f>
        <v>#DIV/0!</v>
      </c>
      <c r="U2" s="133"/>
      <c r="V2" s="219"/>
      <c r="W2" s="219"/>
      <c r="X2" s="219"/>
    </row>
    <row r="3" spans="1:24" s="57" customFormat="1" ht="12.75">
      <c r="A3" t="s">
        <v>261</v>
      </c>
      <c r="B3" t="s">
        <v>443</v>
      </c>
      <c r="C3" s="275" t="s">
        <v>508</v>
      </c>
      <c r="D3" t="s">
        <v>509</v>
      </c>
      <c r="E3">
        <v>8509</v>
      </c>
      <c r="F3"/>
      <c r="G3" s="225">
        <f t="shared" ref="G3:G7" si="0">E3-F3</f>
        <v>8509</v>
      </c>
      <c r="H3" s="237">
        <f t="shared" ref="H3:H7" si="1">ROUND(G3/E3,10)</f>
        <v>1</v>
      </c>
      <c r="I3">
        <v>0</v>
      </c>
      <c r="J3"/>
      <c r="K3" s="225">
        <f t="shared" ref="K3:K7" si="2">I3-J3</f>
        <v>0</v>
      </c>
      <c r="L3" s="237" t="e">
        <f t="shared" ref="L3:L7" si="3">ROUND(K3/I3,10)</f>
        <v>#DIV/0!</v>
      </c>
      <c r="M3">
        <v>0</v>
      </c>
      <c r="N3"/>
      <c r="O3" s="225">
        <f t="shared" ref="O3:O7" si="4">M3-N3</f>
        <v>0</v>
      </c>
      <c r="P3" s="237" t="e">
        <f t="shared" ref="P3:P7" si="5">ROUND(O3/M3,10)</f>
        <v>#DIV/0!</v>
      </c>
      <c r="Q3">
        <v>0</v>
      </c>
      <c r="R3"/>
      <c r="S3" s="225">
        <f t="shared" ref="S3:S7" si="6">Q3-R3</f>
        <v>0</v>
      </c>
      <c r="T3" s="237" t="e">
        <f t="shared" ref="T3:T7" si="7">ROUND(S3/Q3,10)</f>
        <v>#DIV/0!</v>
      </c>
      <c r="U3" s="133"/>
    </row>
    <row r="4" spans="1:24" s="57" customFormat="1" ht="12.75">
      <c r="A4" t="s">
        <v>261</v>
      </c>
      <c r="B4" t="s">
        <v>443</v>
      </c>
      <c r="C4" s="275" t="s">
        <v>508</v>
      </c>
      <c r="D4" t="s">
        <v>509</v>
      </c>
      <c r="E4">
        <v>8509</v>
      </c>
      <c r="F4"/>
      <c r="G4" s="225">
        <f t="shared" si="0"/>
        <v>8509</v>
      </c>
      <c r="H4" s="237">
        <f t="shared" si="1"/>
        <v>1</v>
      </c>
      <c r="I4">
        <v>0</v>
      </c>
      <c r="J4"/>
      <c r="K4" s="225">
        <f t="shared" si="2"/>
        <v>0</v>
      </c>
      <c r="L4" s="237" t="e">
        <f t="shared" si="3"/>
        <v>#DIV/0!</v>
      </c>
      <c r="M4">
        <v>0</v>
      </c>
      <c r="N4"/>
      <c r="O4" s="225">
        <f t="shared" si="4"/>
        <v>0</v>
      </c>
      <c r="P4" s="237" t="e">
        <f t="shared" si="5"/>
        <v>#DIV/0!</v>
      </c>
      <c r="Q4">
        <v>0</v>
      </c>
      <c r="R4"/>
      <c r="S4" s="225">
        <f t="shared" si="6"/>
        <v>0</v>
      </c>
      <c r="T4" s="237" t="e">
        <f t="shared" si="7"/>
        <v>#DIV/0!</v>
      </c>
      <c r="U4" s="133"/>
    </row>
    <row r="5" spans="1:24" s="57" customFormat="1" ht="12.75">
      <c r="A5" t="s">
        <v>261</v>
      </c>
      <c r="B5" t="s">
        <v>443</v>
      </c>
      <c r="C5" s="275" t="s">
        <v>508</v>
      </c>
      <c r="D5" t="s">
        <v>509</v>
      </c>
      <c r="E5">
        <v>8509</v>
      </c>
      <c r="F5"/>
      <c r="G5" s="225">
        <f t="shared" si="0"/>
        <v>8509</v>
      </c>
      <c r="H5" s="237">
        <f t="shared" si="1"/>
        <v>1</v>
      </c>
      <c r="I5">
        <v>0</v>
      </c>
      <c r="J5"/>
      <c r="K5" s="225">
        <f t="shared" si="2"/>
        <v>0</v>
      </c>
      <c r="L5" s="237" t="e">
        <f t="shared" si="3"/>
        <v>#DIV/0!</v>
      </c>
      <c r="M5">
        <v>0</v>
      </c>
      <c r="N5"/>
      <c r="O5" s="225">
        <f t="shared" si="4"/>
        <v>0</v>
      </c>
      <c r="P5" s="237" t="e">
        <f t="shared" si="5"/>
        <v>#DIV/0!</v>
      </c>
      <c r="Q5">
        <v>0</v>
      </c>
      <c r="R5"/>
      <c r="S5" s="225">
        <f t="shared" si="6"/>
        <v>0</v>
      </c>
      <c r="T5" s="237" t="e">
        <f t="shared" si="7"/>
        <v>#DIV/0!</v>
      </c>
      <c r="U5" s="133"/>
    </row>
    <row r="6" spans="1:24" s="57" customFormat="1" ht="12.75">
      <c r="A6" t="s">
        <v>261</v>
      </c>
      <c r="B6" t="s">
        <v>525</v>
      </c>
      <c r="C6" s="275" t="s">
        <v>501</v>
      </c>
      <c r="D6" t="s">
        <v>502</v>
      </c>
      <c r="E6">
        <v>12237</v>
      </c>
      <c r="F6"/>
      <c r="G6" s="225">
        <f t="shared" si="0"/>
        <v>12237</v>
      </c>
      <c r="H6" s="237">
        <f t="shared" si="1"/>
        <v>1</v>
      </c>
      <c r="I6">
        <v>8649.4</v>
      </c>
      <c r="J6"/>
      <c r="K6" s="225">
        <f t="shared" si="2"/>
        <v>8649.4</v>
      </c>
      <c r="L6" s="237">
        <f t="shared" si="3"/>
        <v>1</v>
      </c>
      <c r="M6">
        <v>0</v>
      </c>
      <c r="N6"/>
      <c r="O6" s="225">
        <f t="shared" si="4"/>
        <v>0</v>
      </c>
      <c r="P6" s="237" t="e">
        <f t="shared" si="5"/>
        <v>#DIV/0!</v>
      </c>
      <c r="Q6">
        <v>-66.13</v>
      </c>
      <c r="R6"/>
      <c r="S6" s="225">
        <f t="shared" si="6"/>
        <v>-66.13</v>
      </c>
      <c r="T6" s="237">
        <f t="shared" si="7"/>
        <v>1</v>
      </c>
      <c r="U6" s="133"/>
    </row>
    <row r="7" spans="1:24" s="57" customFormat="1" ht="12.75">
      <c r="A7" t="s">
        <v>261</v>
      </c>
      <c r="B7" t="s">
        <v>518</v>
      </c>
      <c r="C7" s="275" t="s">
        <v>387</v>
      </c>
      <c r="D7" t="s">
        <v>457</v>
      </c>
      <c r="E7">
        <v>81000</v>
      </c>
      <c r="F7"/>
      <c r="G7" s="225">
        <f t="shared" si="0"/>
        <v>81000</v>
      </c>
      <c r="H7" s="237">
        <f t="shared" si="1"/>
        <v>1</v>
      </c>
      <c r="I7">
        <v>62520.89</v>
      </c>
      <c r="J7"/>
      <c r="K7" s="225">
        <f t="shared" si="2"/>
        <v>62520.89</v>
      </c>
      <c r="L7" s="237">
        <f t="shared" si="3"/>
        <v>1</v>
      </c>
      <c r="M7">
        <v>11033.1</v>
      </c>
      <c r="N7"/>
      <c r="O7" s="225">
        <f t="shared" si="4"/>
        <v>11033.1</v>
      </c>
      <c r="P7" s="237">
        <f t="shared" si="5"/>
        <v>1</v>
      </c>
      <c r="Q7">
        <v>0</v>
      </c>
      <c r="R7"/>
      <c r="S7" s="225">
        <f t="shared" si="6"/>
        <v>0</v>
      </c>
      <c r="T7" s="237" t="e">
        <f t="shared" si="7"/>
        <v>#DIV/0!</v>
      </c>
      <c r="U7" s="133"/>
    </row>
    <row r="8" spans="1:24" s="57" customFormat="1" ht="12.75">
      <c r="A8" t="s">
        <v>261</v>
      </c>
      <c r="B8" t="s">
        <v>518</v>
      </c>
      <c r="C8" s="275">
        <v>202712600</v>
      </c>
      <c r="D8" t="s">
        <v>462</v>
      </c>
      <c r="E8">
        <v>12700</v>
      </c>
      <c r="F8"/>
      <c r="G8" s="225">
        <f t="shared" ref="G8" si="8">E8-F8</f>
        <v>12700</v>
      </c>
      <c r="H8" s="237">
        <f t="shared" ref="H8" si="9">ROUND(G8/E8,10)</f>
        <v>1</v>
      </c>
      <c r="I8">
        <v>15039.59</v>
      </c>
      <c r="J8"/>
      <c r="K8" s="225">
        <f t="shared" ref="K8" si="10">I8-J8</f>
        <v>15039.59</v>
      </c>
      <c r="L8" s="237">
        <f t="shared" ref="L8" si="11">ROUND(K8/I8,10)</f>
        <v>1</v>
      </c>
      <c r="M8">
        <v>2654.05</v>
      </c>
      <c r="N8"/>
      <c r="O8" s="225">
        <f t="shared" ref="O8:O91" si="12">M8-N8</f>
        <v>2654.05</v>
      </c>
      <c r="P8" s="237">
        <f t="shared" ref="P8:P91" si="13">ROUND(O8/M8,10)</f>
        <v>1</v>
      </c>
      <c r="Q8">
        <v>0</v>
      </c>
      <c r="R8"/>
      <c r="S8" s="225">
        <f t="shared" ref="S8:S91" si="14">Q8-R8</f>
        <v>0</v>
      </c>
      <c r="T8" s="237" t="e">
        <f t="shared" ref="T8:T91" si="15">ROUND(S8/Q8,10)</f>
        <v>#DIV/0!</v>
      </c>
      <c r="U8" s="133"/>
    </row>
    <row r="9" spans="1:24" s="57" customFormat="1" ht="12.75">
      <c r="A9" t="s">
        <v>261</v>
      </c>
      <c r="B9" t="s">
        <v>441</v>
      </c>
      <c r="C9" s="275" t="s">
        <v>526</v>
      </c>
      <c r="D9" t="s">
        <v>527</v>
      </c>
      <c r="E9">
        <v>4054</v>
      </c>
      <c r="F9"/>
      <c r="G9" s="225">
        <f t="shared" ref="G9:G28" si="16">E9-F9</f>
        <v>4054</v>
      </c>
      <c r="H9" s="237">
        <f t="shared" ref="H9:H28" si="17">ROUND(G9/E9,10)</f>
        <v>1</v>
      </c>
      <c r="I9">
        <v>0</v>
      </c>
      <c r="J9"/>
      <c r="K9" s="225">
        <f t="shared" ref="K9:K43" si="18">I9-J9</f>
        <v>0</v>
      </c>
      <c r="L9" s="237" t="e">
        <f t="shared" ref="L9:L43" si="19">ROUND(K9/I9,10)</f>
        <v>#DIV/0!</v>
      </c>
      <c r="M9">
        <v>0</v>
      </c>
      <c r="N9"/>
      <c r="O9" s="225">
        <f t="shared" si="12"/>
        <v>0</v>
      </c>
      <c r="P9" s="237" t="e">
        <f t="shared" si="13"/>
        <v>#DIV/0!</v>
      </c>
      <c r="Q9">
        <v>0</v>
      </c>
      <c r="R9"/>
      <c r="S9" s="225">
        <f t="shared" si="14"/>
        <v>0</v>
      </c>
      <c r="T9" s="237" t="e">
        <f t="shared" si="15"/>
        <v>#DIV/0!</v>
      </c>
      <c r="U9" s="133"/>
    </row>
    <row r="10" spans="1:24" s="57" customFormat="1" ht="12.75">
      <c r="A10" t="s">
        <v>261</v>
      </c>
      <c r="B10" t="s">
        <v>518</v>
      </c>
      <c r="C10" s="275" t="s">
        <v>519</v>
      </c>
      <c r="D10" t="s">
        <v>520</v>
      </c>
      <c r="E10">
        <v>816.32</v>
      </c>
      <c r="F10"/>
      <c r="G10" s="225">
        <f t="shared" si="16"/>
        <v>816.32</v>
      </c>
      <c r="H10" s="237">
        <f t="shared" si="17"/>
        <v>1</v>
      </c>
      <c r="I10">
        <v>0</v>
      </c>
      <c r="J10"/>
      <c r="K10" s="225">
        <f t="shared" ref="K10:K27" si="20">I10-J10</f>
        <v>0</v>
      </c>
      <c r="L10" s="237" t="e">
        <f t="shared" ref="L10:L27" si="21">ROUND(K10/I10,10)</f>
        <v>#DIV/0!</v>
      </c>
      <c r="M10">
        <v>0</v>
      </c>
      <c r="N10"/>
      <c r="O10" s="225">
        <f t="shared" ref="O10:O27" si="22">M10-N10</f>
        <v>0</v>
      </c>
      <c r="P10" s="237" t="e">
        <f t="shared" ref="P10:P27" si="23">ROUND(O10/M10,10)</f>
        <v>#DIV/0!</v>
      </c>
      <c r="Q10">
        <v>0</v>
      </c>
      <c r="R10"/>
      <c r="S10" s="225">
        <f t="shared" ref="S10:S27" si="24">Q10-R10</f>
        <v>0</v>
      </c>
      <c r="T10" s="237" t="e">
        <f t="shared" ref="T10:T27" si="25">ROUND(S10/Q10,10)</f>
        <v>#DIV/0!</v>
      </c>
      <c r="U10" s="133"/>
    </row>
    <row r="11" spans="1:24" s="57" customFormat="1" ht="12.75">
      <c r="A11" t="s">
        <v>261</v>
      </c>
      <c r="B11" t="s">
        <v>518</v>
      </c>
      <c r="C11" s="275" t="s">
        <v>313</v>
      </c>
      <c r="D11" t="s">
        <v>452</v>
      </c>
      <c r="E11">
        <v>3060</v>
      </c>
      <c r="F11"/>
      <c r="G11" s="225">
        <f t="shared" si="16"/>
        <v>3060</v>
      </c>
      <c r="H11" s="237">
        <f t="shared" si="17"/>
        <v>1</v>
      </c>
      <c r="I11">
        <v>0</v>
      </c>
      <c r="J11"/>
      <c r="K11" s="225">
        <f t="shared" si="20"/>
        <v>0</v>
      </c>
      <c r="L11" s="237" t="e">
        <f t="shared" si="21"/>
        <v>#DIV/0!</v>
      </c>
      <c r="M11">
        <v>0</v>
      </c>
      <c r="N11"/>
      <c r="O11" s="225">
        <f t="shared" si="22"/>
        <v>0</v>
      </c>
      <c r="P11" s="237" t="e">
        <f t="shared" si="23"/>
        <v>#DIV/0!</v>
      </c>
      <c r="Q11">
        <v>0</v>
      </c>
      <c r="R11"/>
      <c r="S11" s="225">
        <f t="shared" si="24"/>
        <v>0</v>
      </c>
      <c r="T11" s="237" t="e">
        <f t="shared" si="25"/>
        <v>#DIV/0!</v>
      </c>
      <c r="U11" s="133"/>
    </row>
    <row r="12" spans="1:24" s="57" customFormat="1" ht="12.75">
      <c r="A12" t="s">
        <v>261</v>
      </c>
      <c r="B12" t="s">
        <v>518</v>
      </c>
      <c r="C12" s="275" t="s">
        <v>422</v>
      </c>
      <c r="D12" t="s">
        <v>514</v>
      </c>
      <c r="E12">
        <v>35000</v>
      </c>
      <c r="F12"/>
      <c r="G12" s="225">
        <f t="shared" ref="G12:G17" si="26">E12-F12</f>
        <v>35000</v>
      </c>
      <c r="H12" s="237">
        <f t="shared" ref="H12:H17" si="27">ROUND(G12/E12,10)</f>
        <v>1</v>
      </c>
      <c r="I12">
        <v>0</v>
      </c>
      <c r="J12"/>
      <c r="K12" s="225">
        <f t="shared" ref="K12:K17" si="28">I12-J12</f>
        <v>0</v>
      </c>
      <c r="L12" s="237" t="e">
        <f t="shared" ref="L12:L17" si="29">ROUND(K12/I12,10)</f>
        <v>#DIV/0!</v>
      </c>
      <c r="M12">
        <v>0</v>
      </c>
      <c r="N12"/>
      <c r="O12" s="225">
        <f t="shared" ref="O12:O17" si="30">M12-N12</f>
        <v>0</v>
      </c>
      <c r="P12" s="237" t="e">
        <f t="shared" ref="P12:P17" si="31">ROUND(O12/M12,10)</f>
        <v>#DIV/0!</v>
      </c>
      <c r="Q12">
        <v>0</v>
      </c>
      <c r="R12"/>
      <c r="S12" s="225">
        <f t="shared" ref="S12:S17" si="32">Q12-R12</f>
        <v>0</v>
      </c>
      <c r="T12" s="237" t="e">
        <f t="shared" ref="T12:T17" si="33">ROUND(S12/Q12,10)</f>
        <v>#DIV/0!</v>
      </c>
      <c r="U12" s="133"/>
    </row>
    <row r="13" spans="1:24" s="57" customFormat="1" ht="12.75">
      <c r="A13" t="s">
        <v>261</v>
      </c>
      <c r="B13" t="s">
        <v>518</v>
      </c>
      <c r="C13" s="275" t="s">
        <v>422</v>
      </c>
      <c r="D13" t="s">
        <v>514</v>
      </c>
      <c r="E13">
        <v>35000</v>
      </c>
      <c r="F13"/>
      <c r="G13" s="225">
        <f t="shared" si="26"/>
        <v>35000</v>
      </c>
      <c r="H13" s="237">
        <f t="shared" si="27"/>
        <v>1</v>
      </c>
      <c r="I13">
        <v>0</v>
      </c>
      <c r="J13"/>
      <c r="K13" s="225">
        <f t="shared" si="28"/>
        <v>0</v>
      </c>
      <c r="L13" s="237" t="e">
        <f t="shared" si="29"/>
        <v>#DIV/0!</v>
      </c>
      <c r="M13">
        <v>0</v>
      </c>
      <c r="N13"/>
      <c r="O13" s="225">
        <f t="shared" si="30"/>
        <v>0</v>
      </c>
      <c r="P13" s="237" t="e">
        <f t="shared" si="31"/>
        <v>#DIV/0!</v>
      </c>
      <c r="Q13">
        <v>0</v>
      </c>
      <c r="R13"/>
      <c r="S13" s="225">
        <f t="shared" si="32"/>
        <v>0</v>
      </c>
      <c r="T13" s="237" t="e">
        <f t="shared" si="33"/>
        <v>#DIV/0!</v>
      </c>
      <c r="U13" s="133"/>
    </row>
    <row r="14" spans="1:24" s="57" customFormat="1" ht="12.75">
      <c r="A14" t="s">
        <v>261</v>
      </c>
      <c r="B14" t="s">
        <v>518</v>
      </c>
      <c r="C14" s="275" t="s">
        <v>422</v>
      </c>
      <c r="D14" t="s">
        <v>514</v>
      </c>
      <c r="E14">
        <v>52000</v>
      </c>
      <c r="F14"/>
      <c r="G14" s="225">
        <f t="shared" si="26"/>
        <v>52000</v>
      </c>
      <c r="H14" s="237">
        <f t="shared" si="27"/>
        <v>1</v>
      </c>
      <c r="I14">
        <v>0</v>
      </c>
      <c r="J14"/>
      <c r="K14" s="225">
        <f t="shared" si="28"/>
        <v>0</v>
      </c>
      <c r="L14" s="237" t="e">
        <f t="shared" si="29"/>
        <v>#DIV/0!</v>
      </c>
      <c r="M14">
        <v>0</v>
      </c>
      <c r="N14"/>
      <c r="O14" s="225">
        <f t="shared" si="30"/>
        <v>0</v>
      </c>
      <c r="P14" s="237" t="e">
        <f t="shared" si="31"/>
        <v>#DIV/0!</v>
      </c>
      <c r="Q14">
        <v>0</v>
      </c>
      <c r="R14"/>
      <c r="S14" s="225">
        <f t="shared" si="32"/>
        <v>0</v>
      </c>
      <c r="T14" s="237" t="e">
        <f t="shared" si="33"/>
        <v>#DIV/0!</v>
      </c>
      <c r="U14" s="133"/>
    </row>
    <row r="15" spans="1:24" s="57" customFormat="1" ht="12.75">
      <c r="A15" t="s">
        <v>261</v>
      </c>
      <c r="B15" t="s">
        <v>518</v>
      </c>
      <c r="C15" s="275" t="s">
        <v>336</v>
      </c>
      <c r="D15" t="s">
        <v>466</v>
      </c>
      <c r="E15">
        <v>6400</v>
      </c>
      <c r="F15"/>
      <c r="G15" s="225">
        <f t="shared" si="26"/>
        <v>6400</v>
      </c>
      <c r="H15" s="237">
        <f t="shared" si="27"/>
        <v>1</v>
      </c>
      <c r="I15">
        <v>0</v>
      </c>
      <c r="J15"/>
      <c r="K15" s="225">
        <f t="shared" si="28"/>
        <v>0</v>
      </c>
      <c r="L15" s="237" t="e">
        <f t="shared" si="29"/>
        <v>#DIV/0!</v>
      </c>
      <c r="M15">
        <v>0</v>
      </c>
      <c r="N15"/>
      <c r="O15" s="225">
        <f t="shared" si="30"/>
        <v>0</v>
      </c>
      <c r="P15" s="237" t="e">
        <f t="shared" si="31"/>
        <v>#DIV/0!</v>
      </c>
      <c r="Q15">
        <v>0</v>
      </c>
      <c r="R15"/>
      <c r="S15" s="225">
        <f t="shared" si="32"/>
        <v>0</v>
      </c>
      <c r="T15" s="237" t="e">
        <f t="shared" si="33"/>
        <v>#DIV/0!</v>
      </c>
      <c r="U15" s="133"/>
    </row>
    <row r="16" spans="1:24" s="57" customFormat="1" ht="12.75">
      <c r="A16" t="s">
        <v>261</v>
      </c>
      <c r="B16" t="s">
        <v>518</v>
      </c>
      <c r="C16" s="275">
        <v>589339209</v>
      </c>
      <c r="D16" t="s">
        <v>528</v>
      </c>
      <c r="E16">
        <v>7500</v>
      </c>
      <c r="F16"/>
      <c r="G16" s="225">
        <f t="shared" si="26"/>
        <v>7500</v>
      </c>
      <c r="H16" s="237">
        <f t="shared" si="27"/>
        <v>1</v>
      </c>
      <c r="I16">
        <v>0</v>
      </c>
      <c r="J16"/>
      <c r="K16" s="225">
        <f t="shared" si="28"/>
        <v>0</v>
      </c>
      <c r="L16" s="237" t="e">
        <f t="shared" si="29"/>
        <v>#DIV/0!</v>
      </c>
      <c r="M16">
        <v>0</v>
      </c>
      <c r="N16"/>
      <c r="O16" s="225">
        <f t="shared" si="30"/>
        <v>0</v>
      </c>
      <c r="P16" s="237" t="e">
        <f t="shared" si="31"/>
        <v>#DIV/0!</v>
      </c>
      <c r="Q16">
        <v>0</v>
      </c>
      <c r="R16"/>
      <c r="S16" s="225">
        <f t="shared" si="32"/>
        <v>0</v>
      </c>
      <c r="T16" s="237" t="e">
        <f t="shared" si="33"/>
        <v>#DIV/0!</v>
      </c>
      <c r="U16" s="133"/>
    </row>
    <row r="17" spans="1:21" s="57" customFormat="1" ht="12.75">
      <c r="A17" t="s">
        <v>261</v>
      </c>
      <c r="B17" t="s">
        <v>443</v>
      </c>
      <c r="C17" s="275" t="s">
        <v>521</v>
      </c>
      <c r="D17" t="s">
        <v>522</v>
      </c>
      <c r="E17">
        <v>3630</v>
      </c>
      <c r="F17"/>
      <c r="G17" s="225">
        <f t="shared" si="26"/>
        <v>3630</v>
      </c>
      <c r="H17" s="237">
        <f t="shared" si="27"/>
        <v>1</v>
      </c>
      <c r="I17">
        <v>0</v>
      </c>
      <c r="J17"/>
      <c r="K17" s="225">
        <f t="shared" si="28"/>
        <v>0</v>
      </c>
      <c r="L17" s="237" t="e">
        <f t="shared" si="29"/>
        <v>#DIV/0!</v>
      </c>
      <c r="M17">
        <v>0</v>
      </c>
      <c r="N17"/>
      <c r="O17" s="225">
        <f t="shared" si="30"/>
        <v>0</v>
      </c>
      <c r="P17" s="237" t="e">
        <f t="shared" si="31"/>
        <v>#DIV/0!</v>
      </c>
      <c r="Q17">
        <v>0</v>
      </c>
      <c r="R17"/>
      <c r="S17" s="225">
        <f t="shared" si="32"/>
        <v>0</v>
      </c>
      <c r="T17" s="237" t="e">
        <f t="shared" si="33"/>
        <v>#DIV/0!</v>
      </c>
      <c r="U17" s="133"/>
    </row>
    <row r="18" spans="1:21" s="57" customFormat="1" ht="12.75">
      <c r="A18" t="s">
        <v>261</v>
      </c>
      <c r="B18" t="s">
        <v>443</v>
      </c>
      <c r="C18" s="275" t="s">
        <v>521</v>
      </c>
      <c r="D18" t="s">
        <v>522</v>
      </c>
      <c r="E18">
        <v>3630</v>
      </c>
      <c r="F18"/>
      <c r="G18" s="225">
        <f t="shared" si="16"/>
        <v>3630</v>
      </c>
      <c r="H18" s="237">
        <f t="shared" si="17"/>
        <v>1</v>
      </c>
      <c r="I18">
        <v>0</v>
      </c>
      <c r="J18"/>
      <c r="K18" s="225">
        <f t="shared" si="20"/>
        <v>0</v>
      </c>
      <c r="L18" s="237" t="e">
        <f t="shared" si="21"/>
        <v>#DIV/0!</v>
      </c>
      <c r="M18">
        <v>0</v>
      </c>
      <c r="N18"/>
      <c r="O18" s="225">
        <f t="shared" si="22"/>
        <v>0</v>
      </c>
      <c r="P18" s="237" t="e">
        <f t="shared" si="23"/>
        <v>#DIV/0!</v>
      </c>
      <c r="Q18">
        <v>0</v>
      </c>
      <c r="R18"/>
      <c r="S18" s="225">
        <f t="shared" si="24"/>
        <v>0</v>
      </c>
      <c r="T18" s="237" t="e">
        <f t="shared" si="25"/>
        <v>#DIV/0!</v>
      </c>
      <c r="U18" s="133"/>
    </row>
    <row r="19" spans="1:21" s="57" customFormat="1" ht="12.75">
      <c r="A19" t="s">
        <v>261</v>
      </c>
      <c r="B19" t="s">
        <v>443</v>
      </c>
      <c r="C19" s="275" t="s">
        <v>521</v>
      </c>
      <c r="D19" t="s">
        <v>522</v>
      </c>
      <c r="E19">
        <v>3630</v>
      </c>
      <c r="F19"/>
      <c r="G19" s="225">
        <f t="shared" si="16"/>
        <v>3630</v>
      </c>
      <c r="H19" s="237">
        <f t="shared" si="17"/>
        <v>1</v>
      </c>
      <c r="I19">
        <v>0</v>
      </c>
      <c r="J19"/>
      <c r="K19" s="225">
        <f t="shared" si="20"/>
        <v>0</v>
      </c>
      <c r="L19" s="237" t="e">
        <f t="shared" si="21"/>
        <v>#DIV/0!</v>
      </c>
      <c r="M19">
        <v>0</v>
      </c>
      <c r="N19"/>
      <c r="O19" s="225">
        <f t="shared" si="22"/>
        <v>0</v>
      </c>
      <c r="P19" s="237" t="e">
        <f t="shared" si="23"/>
        <v>#DIV/0!</v>
      </c>
      <c r="Q19">
        <v>0</v>
      </c>
      <c r="R19"/>
      <c r="S19" s="225">
        <f t="shared" si="24"/>
        <v>0</v>
      </c>
      <c r="T19" s="237" t="e">
        <f t="shared" si="25"/>
        <v>#DIV/0!</v>
      </c>
      <c r="U19" s="133"/>
    </row>
    <row r="20" spans="1:21" s="57" customFormat="1" ht="12.75">
      <c r="A20" t="s">
        <v>261</v>
      </c>
      <c r="B20" t="s">
        <v>443</v>
      </c>
      <c r="C20" s="275" t="s">
        <v>521</v>
      </c>
      <c r="D20" t="s">
        <v>522</v>
      </c>
      <c r="E20">
        <v>3630</v>
      </c>
      <c r="F20"/>
      <c r="G20" s="225">
        <f t="shared" si="16"/>
        <v>3630</v>
      </c>
      <c r="H20" s="237">
        <f t="shared" si="17"/>
        <v>1</v>
      </c>
      <c r="I20">
        <v>0</v>
      </c>
      <c r="J20"/>
      <c r="K20" s="225">
        <f t="shared" si="20"/>
        <v>0</v>
      </c>
      <c r="L20" s="237" t="e">
        <f t="shared" si="21"/>
        <v>#DIV/0!</v>
      </c>
      <c r="M20">
        <v>0</v>
      </c>
      <c r="N20"/>
      <c r="O20" s="225">
        <f t="shared" si="22"/>
        <v>0</v>
      </c>
      <c r="P20" s="237" t="e">
        <f t="shared" si="23"/>
        <v>#DIV/0!</v>
      </c>
      <c r="Q20">
        <v>0</v>
      </c>
      <c r="R20"/>
      <c r="S20" s="225">
        <f t="shared" si="24"/>
        <v>0</v>
      </c>
      <c r="T20" s="237" t="e">
        <f t="shared" si="25"/>
        <v>#DIV/0!</v>
      </c>
      <c r="U20" s="133"/>
    </row>
    <row r="21" spans="1:21" s="57" customFormat="1" ht="12.75">
      <c r="A21" t="s">
        <v>261</v>
      </c>
      <c r="B21" t="s">
        <v>443</v>
      </c>
      <c r="C21" s="275" t="s">
        <v>521</v>
      </c>
      <c r="D21" t="s">
        <v>522</v>
      </c>
      <c r="E21">
        <v>3630</v>
      </c>
      <c r="F21"/>
      <c r="G21" s="225">
        <f t="shared" si="16"/>
        <v>3630</v>
      </c>
      <c r="H21" s="237">
        <f t="shared" si="17"/>
        <v>1</v>
      </c>
      <c r="I21">
        <v>0</v>
      </c>
      <c r="J21"/>
      <c r="K21" s="225">
        <f t="shared" si="20"/>
        <v>0</v>
      </c>
      <c r="L21" s="237" t="e">
        <f t="shared" si="21"/>
        <v>#DIV/0!</v>
      </c>
      <c r="M21">
        <v>0</v>
      </c>
      <c r="N21"/>
      <c r="O21" s="225">
        <f t="shared" si="22"/>
        <v>0</v>
      </c>
      <c r="P21" s="237" t="e">
        <f t="shared" si="23"/>
        <v>#DIV/0!</v>
      </c>
      <c r="Q21">
        <v>0</v>
      </c>
      <c r="R21"/>
      <c r="S21" s="225">
        <f t="shared" si="24"/>
        <v>0</v>
      </c>
      <c r="T21" s="237" t="e">
        <f t="shared" si="25"/>
        <v>#DIV/0!</v>
      </c>
      <c r="U21" s="133"/>
    </row>
    <row r="22" spans="1:21" s="57" customFormat="1" ht="12.75">
      <c r="A22" t="s">
        <v>261</v>
      </c>
      <c r="B22" t="s">
        <v>443</v>
      </c>
      <c r="C22" s="275" t="s">
        <v>521</v>
      </c>
      <c r="D22" t="s">
        <v>522</v>
      </c>
      <c r="E22">
        <v>3630</v>
      </c>
      <c r="F22"/>
      <c r="G22" s="225">
        <f t="shared" si="16"/>
        <v>3630</v>
      </c>
      <c r="H22" s="237">
        <f t="shared" si="17"/>
        <v>1</v>
      </c>
      <c r="I22">
        <v>0</v>
      </c>
      <c r="J22"/>
      <c r="K22" s="225">
        <f t="shared" si="20"/>
        <v>0</v>
      </c>
      <c r="L22" s="237" t="e">
        <f t="shared" si="21"/>
        <v>#DIV/0!</v>
      </c>
      <c r="M22">
        <v>0</v>
      </c>
      <c r="N22"/>
      <c r="O22" s="225">
        <f t="shared" si="22"/>
        <v>0</v>
      </c>
      <c r="P22" s="237" t="e">
        <f t="shared" si="23"/>
        <v>#DIV/0!</v>
      </c>
      <c r="Q22">
        <v>0</v>
      </c>
      <c r="R22"/>
      <c r="S22" s="225">
        <f t="shared" si="24"/>
        <v>0</v>
      </c>
      <c r="T22" s="237" t="e">
        <f t="shared" si="25"/>
        <v>#DIV/0!</v>
      </c>
      <c r="U22" s="133"/>
    </row>
    <row r="23" spans="1:21" s="57" customFormat="1" ht="12.75">
      <c r="A23" t="s">
        <v>261</v>
      </c>
      <c r="B23" t="s">
        <v>518</v>
      </c>
      <c r="C23" s="275" t="s">
        <v>400</v>
      </c>
      <c r="D23" t="s">
        <v>500</v>
      </c>
      <c r="E23">
        <v>12610</v>
      </c>
      <c r="F23"/>
      <c r="G23" s="225">
        <f t="shared" si="16"/>
        <v>12610</v>
      </c>
      <c r="H23" s="237">
        <f t="shared" si="17"/>
        <v>1</v>
      </c>
      <c r="I23">
        <v>3445.89</v>
      </c>
      <c r="J23"/>
      <c r="K23" s="225">
        <f t="shared" si="20"/>
        <v>3445.89</v>
      </c>
      <c r="L23" s="237">
        <f t="shared" si="21"/>
        <v>1</v>
      </c>
      <c r="M23">
        <v>746.94</v>
      </c>
      <c r="N23"/>
      <c r="O23" s="225">
        <f t="shared" si="22"/>
        <v>746.94</v>
      </c>
      <c r="P23" s="237">
        <f t="shared" si="23"/>
        <v>1</v>
      </c>
      <c r="Q23">
        <v>0</v>
      </c>
      <c r="R23"/>
      <c r="S23" s="225">
        <f t="shared" si="24"/>
        <v>0</v>
      </c>
      <c r="T23" s="237" t="e">
        <f t="shared" si="25"/>
        <v>#DIV/0!</v>
      </c>
      <c r="U23" s="133"/>
    </row>
    <row r="24" spans="1:21" s="57" customFormat="1" ht="12.75">
      <c r="A24" t="s">
        <v>261</v>
      </c>
      <c r="B24" t="s">
        <v>518</v>
      </c>
      <c r="C24" s="275">
        <v>705015105</v>
      </c>
      <c r="D24" t="s">
        <v>492</v>
      </c>
      <c r="E24">
        <v>52500</v>
      </c>
      <c r="F24"/>
      <c r="G24" s="225">
        <f t="shared" si="16"/>
        <v>52500</v>
      </c>
      <c r="H24" s="237">
        <f t="shared" si="17"/>
        <v>1</v>
      </c>
      <c r="I24">
        <v>10430.86</v>
      </c>
      <c r="J24"/>
      <c r="K24" s="225">
        <f t="shared" si="20"/>
        <v>10430.86</v>
      </c>
      <c r="L24" s="237">
        <f t="shared" si="21"/>
        <v>1</v>
      </c>
      <c r="M24">
        <v>0</v>
      </c>
      <c r="N24"/>
      <c r="O24" s="225">
        <f t="shared" si="22"/>
        <v>0</v>
      </c>
      <c r="P24" s="237" t="e">
        <f t="shared" si="23"/>
        <v>#DIV/0!</v>
      </c>
      <c r="Q24">
        <v>0</v>
      </c>
      <c r="R24"/>
      <c r="S24" s="225">
        <f t="shared" si="24"/>
        <v>0</v>
      </c>
      <c r="T24" s="237" t="e">
        <f t="shared" si="25"/>
        <v>#DIV/0!</v>
      </c>
      <c r="U24" s="133"/>
    </row>
    <row r="25" spans="1:21" s="57" customFormat="1" ht="12.75">
      <c r="A25" t="s">
        <v>261</v>
      </c>
      <c r="B25" t="s">
        <v>443</v>
      </c>
      <c r="C25" s="275">
        <v>599933900</v>
      </c>
      <c r="D25" t="s">
        <v>512</v>
      </c>
      <c r="E25">
        <v>3800</v>
      </c>
      <c r="F25"/>
      <c r="G25" s="225">
        <f t="shared" si="16"/>
        <v>3800</v>
      </c>
      <c r="H25" s="237">
        <f t="shared" si="17"/>
        <v>1</v>
      </c>
      <c r="I25">
        <v>0</v>
      </c>
      <c r="J25"/>
      <c r="K25" s="225">
        <f t="shared" si="20"/>
        <v>0</v>
      </c>
      <c r="L25" s="237" t="e">
        <f t="shared" si="21"/>
        <v>#DIV/0!</v>
      </c>
      <c r="M25">
        <v>0</v>
      </c>
      <c r="N25"/>
      <c r="O25" s="225">
        <f t="shared" si="22"/>
        <v>0</v>
      </c>
      <c r="P25" s="237" t="e">
        <f t="shared" si="23"/>
        <v>#DIV/0!</v>
      </c>
      <c r="Q25">
        <v>0</v>
      </c>
      <c r="R25"/>
      <c r="S25" s="225">
        <f t="shared" si="24"/>
        <v>0</v>
      </c>
      <c r="T25" s="237" t="e">
        <f t="shared" si="25"/>
        <v>#DIV/0!</v>
      </c>
      <c r="U25" s="133"/>
    </row>
    <row r="26" spans="1:21" s="57" customFormat="1" ht="12.75">
      <c r="A26" t="s">
        <v>261</v>
      </c>
      <c r="B26" t="s">
        <v>518</v>
      </c>
      <c r="C26" s="275" t="s">
        <v>529</v>
      </c>
      <c r="D26" t="s">
        <v>530</v>
      </c>
      <c r="E26">
        <v>19400</v>
      </c>
      <c r="F26"/>
      <c r="G26" s="225">
        <f t="shared" si="16"/>
        <v>19400</v>
      </c>
      <c r="H26" s="237">
        <f t="shared" si="17"/>
        <v>1</v>
      </c>
      <c r="I26">
        <v>0</v>
      </c>
      <c r="J26"/>
      <c r="K26" s="225">
        <f t="shared" si="20"/>
        <v>0</v>
      </c>
      <c r="L26" s="237" t="e">
        <f t="shared" si="21"/>
        <v>#DIV/0!</v>
      </c>
      <c r="M26">
        <v>0</v>
      </c>
      <c r="N26"/>
      <c r="O26" s="225">
        <f t="shared" si="22"/>
        <v>0</v>
      </c>
      <c r="P26" s="237" t="e">
        <f t="shared" si="23"/>
        <v>#DIV/0!</v>
      </c>
      <c r="Q26">
        <v>0</v>
      </c>
      <c r="R26"/>
      <c r="S26" s="225">
        <f t="shared" si="24"/>
        <v>0</v>
      </c>
      <c r="T26" s="237" t="e">
        <f t="shared" si="25"/>
        <v>#DIV/0!</v>
      </c>
      <c r="U26" s="133"/>
    </row>
    <row r="27" spans="1:21" s="57" customFormat="1" ht="12.75">
      <c r="A27" t="s">
        <v>261</v>
      </c>
      <c r="B27" t="s">
        <v>523</v>
      </c>
      <c r="C27" s="275">
        <v>698604006</v>
      </c>
      <c r="D27" t="s">
        <v>516</v>
      </c>
      <c r="E27">
        <v>8300</v>
      </c>
      <c r="F27"/>
      <c r="G27" s="225">
        <f t="shared" si="16"/>
        <v>8300</v>
      </c>
      <c r="H27" s="237">
        <f t="shared" si="17"/>
        <v>1</v>
      </c>
      <c r="I27">
        <v>1761.1</v>
      </c>
      <c r="J27"/>
      <c r="K27" s="225">
        <f t="shared" si="20"/>
        <v>1761.1</v>
      </c>
      <c r="L27" s="237">
        <f t="shared" si="21"/>
        <v>1</v>
      </c>
      <c r="M27">
        <v>0</v>
      </c>
      <c r="N27"/>
      <c r="O27" s="225">
        <f t="shared" si="22"/>
        <v>0</v>
      </c>
      <c r="P27" s="237" t="e">
        <f t="shared" si="23"/>
        <v>#DIV/0!</v>
      </c>
      <c r="Q27">
        <v>-6.17</v>
      </c>
      <c r="R27"/>
      <c r="S27" s="225">
        <f t="shared" si="24"/>
        <v>-6.17</v>
      </c>
      <c r="T27" s="237">
        <f t="shared" si="25"/>
        <v>1</v>
      </c>
      <c r="U27" s="133"/>
    </row>
    <row r="28" spans="1:21" s="57" customFormat="1" ht="12.75">
      <c r="A28" t="s">
        <v>261</v>
      </c>
      <c r="B28" t="s">
        <v>443</v>
      </c>
      <c r="C28" s="275">
        <v>403197908</v>
      </c>
      <c r="D28" t="s">
        <v>296</v>
      </c>
      <c r="E28">
        <v>2175</v>
      </c>
      <c r="F28"/>
      <c r="G28" s="225">
        <f t="shared" si="16"/>
        <v>2175</v>
      </c>
      <c r="H28" s="237">
        <f t="shared" si="17"/>
        <v>1</v>
      </c>
      <c r="I28">
        <v>0</v>
      </c>
      <c r="J28"/>
      <c r="K28" s="225">
        <f t="shared" si="18"/>
        <v>0</v>
      </c>
      <c r="L28" s="237" t="e">
        <f t="shared" si="19"/>
        <v>#DIV/0!</v>
      </c>
      <c r="M28">
        <v>0</v>
      </c>
      <c r="N28"/>
      <c r="O28" s="225">
        <f t="shared" si="12"/>
        <v>0</v>
      </c>
      <c r="P28" s="237" t="e">
        <f t="shared" si="13"/>
        <v>#DIV/0!</v>
      </c>
      <c r="Q28">
        <v>0</v>
      </c>
      <c r="R28"/>
      <c r="S28" s="225">
        <f t="shared" si="14"/>
        <v>0</v>
      </c>
      <c r="T28" s="237" t="e">
        <f t="shared" si="15"/>
        <v>#DIV/0!</v>
      </c>
      <c r="U28" s="133"/>
    </row>
    <row r="29" spans="1:21" s="57" customFormat="1" ht="12.75">
      <c r="A29" t="s">
        <v>261</v>
      </c>
      <c r="B29" t="s">
        <v>443</v>
      </c>
      <c r="C29" s="275">
        <v>403197908</v>
      </c>
      <c r="D29" t="s">
        <v>296</v>
      </c>
      <c r="E29">
        <v>1275</v>
      </c>
      <c r="F29"/>
      <c r="G29" s="225">
        <f t="shared" ref="G29:G42" si="34">E29-F29</f>
        <v>1275</v>
      </c>
      <c r="H29" s="237">
        <f t="shared" ref="H29:H42" si="35">ROUND(G29/E29,10)</f>
        <v>1</v>
      </c>
      <c r="I29">
        <v>0</v>
      </c>
      <c r="J29"/>
      <c r="K29" s="225">
        <f t="shared" si="18"/>
        <v>0</v>
      </c>
      <c r="L29" s="237" t="e">
        <f t="shared" si="19"/>
        <v>#DIV/0!</v>
      </c>
      <c r="M29">
        <v>0</v>
      </c>
      <c r="N29"/>
      <c r="O29" s="225">
        <f t="shared" si="12"/>
        <v>0</v>
      </c>
      <c r="P29" s="237" t="e">
        <f t="shared" si="13"/>
        <v>#DIV/0!</v>
      </c>
      <c r="Q29">
        <v>0</v>
      </c>
      <c r="R29"/>
      <c r="S29" s="225">
        <f t="shared" si="14"/>
        <v>0</v>
      </c>
      <c r="T29" s="237" t="e">
        <f t="shared" si="15"/>
        <v>#DIV/0!</v>
      </c>
      <c r="U29" s="133"/>
    </row>
    <row r="30" spans="1:21" s="57" customFormat="1" ht="12.75">
      <c r="A30" t="s">
        <v>261</v>
      </c>
      <c r="B30" t="s">
        <v>443</v>
      </c>
      <c r="C30" s="275">
        <v>403197908</v>
      </c>
      <c r="D30" t="s">
        <v>296</v>
      </c>
      <c r="E30">
        <v>2175</v>
      </c>
      <c r="F30"/>
      <c r="G30" s="225">
        <f t="shared" si="34"/>
        <v>2175</v>
      </c>
      <c r="H30" s="237">
        <f t="shared" si="35"/>
        <v>1</v>
      </c>
      <c r="I30">
        <v>0</v>
      </c>
      <c r="J30"/>
      <c r="K30" s="225">
        <f t="shared" si="18"/>
        <v>0</v>
      </c>
      <c r="L30" s="237" t="e">
        <f t="shared" si="19"/>
        <v>#DIV/0!</v>
      </c>
      <c r="M30">
        <v>0</v>
      </c>
      <c r="N30"/>
      <c r="O30" s="225">
        <f t="shared" si="12"/>
        <v>0</v>
      </c>
      <c r="P30" s="237" t="e">
        <f t="shared" si="13"/>
        <v>#DIV/0!</v>
      </c>
      <c r="Q30">
        <v>0</v>
      </c>
      <c r="R30"/>
      <c r="S30" s="225">
        <f t="shared" si="14"/>
        <v>0</v>
      </c>
      <c r="T30" s="237" t="e">
        <f t="shared" si="15"/>
        <v>#DIV/0!</v>
      </c>
      <c r="U30" s="133"/>
    </row>
    <row r="31" spans="1:21" s="57" customFormat="1" ht="12.75">
      <c r="A31" t="s">
        <v>261</v>
      </c>
      <c r="B31" t="s">
        <v>443</v>
      </c>
      <c r="C31" s="275">
        <v>403197908</v>
      </c>
      <c r="D31" t="s">
        <v>296</v>
      </c>
      <c r="E31">
        <v>1275</v>
      </c>
      <c r="F31"/>
      <c r="G31" s="225">
        <f t="shared" si="34"/>
        <v>1275</v>
      </c>
      <c r="H31" s="237">
        <f t="shared" si="35"/>
        <v>1</v>
      </c>
      <c r="I31">
        <v>0</v>
      </c>
      <c r="J31"/>
      <c r="K31" s="225">
        <f t="shared" si="18"/>
        <v>0</v>
      </c>
      <c r="L31" s="237" t="e">
        <f t="shared" si="19"/>
        <v>#DIV/0!</v>
      </c>
      <c r="M31">
        <v>0</v>
      </c>
      <c r="N31"/>
      <c r="O31" s="225">
        <f t="shared" si="12"/>
        <v>0</v>
      </c>
      <c r="P31" s="237" t="e">
        <f t="shared" si="13"/>
        <v>#DIV/0!</v>
      </c>
      <c r="Q31">
        <v>0</v>
      </c>
      <c r="R31"/>
      <c r="S31" s="225">
        <f t="shared" si="14"/>
        <v>0</v>
      </c>
      <c r="T31" s="237" t="e">
        <f t="shared" si="15"/>
        <v>#DIV/0!</v>
      </c>
      <c r="U31" s="133"/>
    </row>
    <row r="32" spans="1:21" s="57" customFormat="1" ht="12.75">
      <c r="A32" t="s">
        <v>261</v>
      </c>
      <c r="B32" t="s">
        <v>443</v>
      </c>
      <c r="C32" s="275">
        <v>403197908</v>
      </c>
      <c r="D32" t="s">
        <v>296</v>
      </c>
      <c r="E32">
        <v>2175</v>
      </c>
      <c r="F32"/>
      <c r="G32" s="225">
        <f t="shared" si="34"/>
        <v>2175</v>
      </c>
      <c r="H32" s="237">
        <f t="shared" si="35"/>
        <v>1</v>
      </c>
      <c r="I32">
        <v>0</v>
      </c>
      <c r="J32"/>
      <c r="K32" s="225">
        <f t="shared" si="18"/>
        <v>0</v>
      </c>
      <c r="L32" s="237" t="e">
        <f t="shared" si="19"/>
        <v>#DIV/0!</v>
      </c>
      <c r="M32">
        <v>0</v>
      </c>
      <c r="N32"/>
      <c r="O32" s="225">
        <f t="shared" si="12"/>
        <v>0</v>
      </c>
      <c r="P32" s="237" t="e">
        <f t="shared" si="13"/>
        <v>#DIV/0!</v>
      </c>
      <c r="Q32">
        <v>0</v>
      </c>
      <c r="R32"/>
      <c r="S32" s="225">
        <f t="shared" si="14"/>
        <v>0</v>
      </c>
      <c r="T32" s="237" t="e">
        <f t="shared" si="15"/>
        <v>#DIV/0!</v>
      </c>
      <c r="U32" s="133"/>
    </row>
    <row r="33" spans="1:21" s="57" customFormat="1" ht="12.75">
      <c r="A33" t="s">
        <v>261</v>
      </c>
      <c r="B33" t="s">
        <v>443</v>
      </c>
      <c r="C33" s="275">
        <v>403197908</v>
      </c>
      <c r="D33" t="s">
        <v>296</v>
      </c>
      <c r="E33">
        <v>2175</v>
      </c>
      <c r="F33"/>
      <c r="G33" s="225">
        <f t="shared" si="34"/>
        <v>2175</v>
      </c>
      <c r="H33" s="237">
        <f t="shared" si="35"/>
        <v>1</v>
      </c>
      <c r="I33">
        <v>0</v>
      </c>
      <c r="J33"/>
      <c r="K33" s="225">
        <f t="shared" si="18"/>
        <v>0</v>
      </c>
      <c r="L33" s="237" t="e">
        <f t="shared" si="19"/>
        <v>#DIV/0!</v>
      </c>
      <c r="M33">
        <v>0</v>
      </c>
      <c r="N33"/>
      <c r="O33" s="225">
        <f t="shared" si="12"/>
        <v>0</v>
      </c>
      <c r="P33" s="237" t="e">
        <f t="shared" si="13"/>
        <v>#DIV/0!</v>
      </c>
      <c r="Q33">
        <v>0</v>
      </c>
      <c r="R33"/>
      <c r="S33" s="225">
        <f t="shared" si="14"/>
        <v>0</v>
      </c>
      <c r="T33" s="237" t="e">
        <f t="shared" si="15"/>
        <v>#DIV/0!</v>
      </c>
      <c r="U33" s="133"/>
    </row>
    <row r="34" spans="1:21" s="57" customFormat="1" ht="12.75">
      <c r="A34" t="s">
        <v>261</v>
      </c>
      <c r="B34" t="s">
        <v>443</v>
      </c>
      <c r="C34" s="275">
        <v>474184900</v>
      </c>
      <c r="D34" t="s">
        <v>369</v>
      </c>
      <c r="E34">
        <v>2838</v>
      </c>
      <c r="F34"/>
      <c r="G34" s="225">
        <f t="shared" si="34"/>
        <v>2838</v>
      </c>
      <c r="H34" s="237">
        <f t="shared" si="35"/>
        <v>1</v>
      </c>
      <c r="I34">
        <v>0</v>
      </c>
      <c r="J34"/>
      <c r="K34" s="225">
        <f t="shared" si="18"/>
        <v>0</v>
      </c>
      <c r="L34" s="237" t="e">
        <f t="shared" si="19"/>
        <v>#DIV/0!</v>
      </c>
      <c r="M34">
        <v>0</v>
      </c>
      <c r="N34"/>
      <c r="O34" s="225">
        <f t="shared" si="12"/>
        <v>0</v>
      </c>
      <c r="P34" s="237" t="e">
        <f t="shared" si="13"/>
        <v>#DIV/0!</v>
      </c>
      <c r="Q34">
        <v>0</v>
      </c>
      <c r="R34"/>
      <c r="S34" s="225">
        <f t="shared" si="14"/>
        <v>0</v>
      </c>
      <c r="T34" s="237" t="e">
        <f t="shared" si="15"/>
        <v>#DIV/0!</v>
      </c>
      <c r="U34" s="133"/>
    </row>
    <row r="35" spans="1:21" s="57" customFormat="1" ht="12.75">
      <c r="A35" t="s">
        <v>261</v>
      </c>
      <c r="B35" t="s">
        <v>443</v>
      </c>
      <c r="C35" s="275">
        <v>474184900</v>
      </c>
      <c r="D35" t="s">
        <v>369</v>
      </c>
      <c r="E35">
        <v>2838</v>
      </c>
      <c r="F35"/>
      <c r="G35" s="225">
        <f t="shared" si="34"/>
        <v>2838</v>
      </c>
      <c r="H35" s="237">
        <f t="shared" si="35"/>
        <v>1</v>
      </c>
      <c r="I35">
        <v>0</v>
      </c>
      <c r="J35"/>
      <c r="K35" s="225">
        <f t="shared" si="18"/>
        <v>0</v>
      </c>
      <c r="L35" s="237" t="e">
        <f t="shared" si="19"/>
        <v>#DIV/0!</v>
      </c>
      <c r="M35">
        <v>0</v>
      </c>
      <c r="N35"/>
      <c r="O35" s="225">
        <f t="shared" si="12"/>
        <v>0</v>
      </c>
      <c r="P35" s="237" t="e">
        <f t="shared" si="13"/>
        <v>#DIV/0!</v>
      </c>
      <c r="Q35">
        <v>0</v>
      </c>
      <c r="R35"/>
      <c r="S35" s="225">
        <f t="shared" si="14"/>
        <v>0</v>
      </c>
      <c r="T35" s="237" t="e">
        <f t="shared" si="15"/>
        <v>#DIV/0!</v>
      </c>
      <c r="U35" s="133"/>
    </row>
    <row r="36" spans="1:21" s="57" customFormat="1" ht="12.75">
      <c r="A36" t="s">
        <v>261</v>
      </c>
      <c r="B36" t="s">
        <v>443</v>
      </c>
      <c r="C36" s="275">
        <v>474184900</v>
      </c>
      <c r="D36" t="s">
        <v>369</v>
      </c>
      <c r="E36">
        <v>4638</v>
      </c>
      <c r="F36"/>
      <c r="G36" s="225">
        <f t="shared" si="34"/>
        <v>4638</v>
      </c>
      <c r="H36" s="237">
        <f t="shared" si="35"/>
        <v>1</v>
      </c>
      <c r="I36">
        <v>0</v>
      </c>
      <c r="J36"/>
      <c r="K36" s="225">
        <f t="shared" si="18"/>
        <v>0</v>
      </c>
      <c r="L36" s="237" t="e">
        <f t="shared" si="19"/>
        <v>#DIV/0!</v>
      </c>
      <c r="M36">
        <v>0</v>
      </c>
      <c r="N36"/>
      <c r="O36" s="225">
        <f t="shared" si="12"/>
        <v>0</v>
      </c>
      <c r="P36" s="237" t="e">
        <f t="shared" si="13"/>
        <v>#DIV/0!</v>
      </c>
      <c r="Q36">
        <v>0</v>
      </c>
      <c r="R36"/>
      <c r="S36" s="225">
        <f t="shared" si="14"/>
        <v>0</v>
      </c>
      <c r="T36" s="237" t="e">
        <f t="shared" si="15"/>
        <v>#DIV/0!</v>
      </c>
      <c r="U36" s="133"/>
    </row>
    <row r="37" spans="1:21" s="57" customFormat="1" ht="12.75">
      <c r="A37" t="s">
        <v>261</v>
      </c>
      <c r="B37" t="s">
        <v>443</v>
      </c>
      <c r="C37" s="275">
        <v>474184900</v>
      </c>
      <c r="D37" t="s">
        <v>369</v>
      </c>
      <c r="E37">
        <v>4638</v>
      </c>
      <c r="F37"/>
      <c r="G37" s="225">
        <f t="shared" si="34"/>
        <v>4638</v>
      </c>
      <c r="H37" s="237">
        <f t="shared" si="35"/>
        <v>1</v>
      </c>
      <c r="I37">
        <v>0</v>
      </c>
      <c r="J37"/>
      <c r="K37" s="225">
        <f t="shared" si="18"/>
        <v>0</v>
      </c>
      <c r="L37" s="237" t="e">
        <f t="shared" si="19"/>
        <v>#DIV/0!</v>
      </c>
      <c r="M37">
        <v>0</v>
      </c>
      <c r="N37"/>
      <c r="O37" s="225">
        <f t="shared" si="12"/>
        <v>0</v>
      </c>
      <c r="P37" s="237" t="e">
        <f t="shared" si="13"/>
        <v>#DIV/0!</v>
      </c>
      <c r="Q37">
        <v>0</v>
      </c>
      <c r="R37"/>
      <c r="S37" s="225">
        <f t="shared" si="14"/>
        <v>0</v>
      </c>
      <c r="T37" s="237" t="e">
        <f t="shared" si="15"/>
        <v>#DIV/0!</v>
      </c>
      <c r="U37" s="133"/>
    </row>
    <row r="38" spans="1:21" s="57" customFormat="1" ht="12.75">
      <c r="A38" t="s">
        <v>261</v>
      </c>
      <c r="B38" t="s">
        <v>443</v>
      </c>
      <c r="C38" s="275">
        <v>474184900</v>
      </c>
      <c r="D38" t="s">
        <v>369</v>
      </c>
      <c r="E38">
        <v>4638</v>
      </c>
      <c r="F38"/>
      <c r="G38" s="225">
        <f t="shared" si="34"/>
        <v>4638</v>
      </c>
      <c r="H38" s="237">
        <f t="shared" si="35"/>
        <v>1</v>
      </c>
      <c r="I38">
        <v>0</v>
      </c>
      <c r="J38"/>
      <c r="K38" s="225">
        <f t="shared" si="18"/>
        <v>0</v>
      </c>
      <c r="L38" s="237" t="e">
        <f t="shared" si="19"/>
        <v>#DIV/0!</v>
      </c>
      <c r="M38">
        <v>0</v>
      </c>
      <c r="N38"/>
      <c r="O38" s="225">
        <f t="shared" si="12"/>
        <v>0</v>
      </c>
      <c r="P38" s="237" t="e">
        <f t="shared" si="13"/>
        <v>#DIV/0!</v>
      </c>
      <c r="Q38">
        <v>0</v>
      </c>
      <c r="R38"/>
      <c r="S38" s="225">
        <f t="shared" si="14"/>
        <v>0</v>
      </c>
      <c r="T38" s="237" t="e">
        <f t="shared" si="15"/>
        <v>#DIV/0!</v>
      </c>
      <c r="U38" s="133"/>
    </row>
    <row r="39" spans="1:21" s="57" customFormat="1" ht="12.75">
      <c r="A39" t="s">
        <v>261</v>
      </c>
      <c r="B39" t="s">
        <v>443</v>
      </c>
      <c r="C39" s="275">
        <v>474184900</v>
      </c>
      <c r="D39" t="s">
        <v>369</v>
      </c>
      <c r="E39">
        <v>4638</v>
      </c>
      <c r="F39"/>
      <c r="G39" s="225">
        <f t="shared" si="34"/>
        <v>4638</v>
      </c>
      <c r="H39" s="237">
        <f t="shared" si="35"/>
        <v>1</v>
      </c>
      <c r="I39">
        <v>0</v>
      </c>
      <c r="J39"/>
      <c r="K39" s="225">
        <f t="shared" si="18"/>
        <v>0</v>
      </c>
      <c r="L39" s="237" t="e">
        <f t="shared" si="19"/>
        <v>#DIV/0!</v>
      </c>
      <c r="M39">
        <v>0</v>
      </c>
      <c r="N39"/>
      <c r="O39" s="225">
        <f t="shared" si="12"/>
        <v>0</v>
      </c>
      <c r="P39" s="237" t="e">
        <f t="shared" si="13"/>
        <v>#DIV/0!</v>
      </c>
      <c r="Q39">
        <v>0</v>
      </c>
      <c r="R39"/>
      <c r="S39" s="225">
        <f t="shared" si="14"/>
        <v>0</v>
      </c>
      <c r="T39" s="237" t="e">
        <f t="shared" si="15"/>
        <v>#DIV/0!</v>
      </c>
      <c r="U39" s="133"/>
    </row>
    <row r="40" spans="1:21" s="57" customFormat="1" ht="12.75">
      <c r="A40" t="s">
        <v>261</v>
      </c>
      <c r="B40" t="s">
        <v>443</v>
      </c>
      <c r="C40" s="275">
        <v>474184900</v>
      </c>
      <c r="D40" t="s">
        <v>369</v>
      </c>
      <c r="E40">
        <v>4638</v>
      </c>
      <c r="F40"/>
      <c r="G40" s="225">
        <f t="shared" si="34"/>
        <v>4638</v>
      </c>
      <c r="H40" s="237">
        <f t="shared" si="35"/>
        <v>1</v>
      </c>
      <c r="I40">
        <v>0</v>
      </c>
      <c r="J40"/>
      <c r="K40" s="225">
        <f t="shared" si="18"/>
        <v>0</v>
      </c>
      <c r="L40" s="237" t="e">
        <f t="shared" si="19"/>
        <v>#DIV/0!</v>
      </c>
      <c r="M40">
        <v>0</v>
      </c>
      <c r="N40"/>
      <c r="O40" s="225">
        <f t="shared" si="12"/>
        <v>0</v>
      </c>
      <c r="P40" s="237" t="e">
        <f t="shared" si="13"/>
        <v>#DIV/0!</v>
      </c>
      <c r="Q40">
        <v>0</v>
      </c>
      <c r="R40"/>
      <c r="S40" s="225">
        <f t="shared" si="14"/>
        <v>0</v>
      </c>
      <c r="T40" s="237" t="e">
        <f t="shared" si="15"/>
        <v>#DIV/0!</v>
      </c>
      <c r="U40" s="133"/>
    </row>
    <row r="41" spans="1:21" s="57" customFormat="1" ht="12.75">
      <c r="A41" t="s">
        <v>261</v>
      </c>
      <c r="B41" t="s">
        <v>443</v>
      </c>
      <c r="C41" s="275">
        <v>533004909</v>
      </c>
      <c r="D41" t="s">
        <v>464</v>
      </c>
      <c r="E41">
        <v>6569</v>
      </c>
      <c r="F41"/>
      <c r="G41" s="225">
        <f t="shared" si="34"/>
        <v>6569</v>
      </c>
      <c r="H41" s="237">
        <f t="shared" si="35"/>
        <v>1</v>
      </c>
      <c r="I41">
        <v>0</v>
      </c>
      <c r="J41"/>
      <c r="K41" s="225">
        <f t="shared" si="18"/>
        <v>0</v>
      </c>
      <c r="L41" s="237" t="e">
        <f t="shared" si="19"/>
        <v>#DIV/0!</v>
      </c>
      <c r="M41">
        <v>0</v>
      </c>
      <c r="N41"/>
      <c r="O41" s="225">
        <f t="shared" si="12"/>
        <v>0</v>
      </c>
      <c r="P41" s="237" t="e">
        <f t="shared" si="13"/>
        <v>#DIV/0!</v>
      </c>
      <c r="Q41">
        <v>0</v>
      </c>
      <c r="R41"/>
      <c r="S41" s="225">
        <f t="shared" si="14"/>
        <v>0</v>
      </c>
      <c r="T41" s="237" t="e">
        <f t="shared" si="15"/>
        <v>#DIV/0!</v>
      </c>
      <c r="U41" s="133"/>
    </row>
    <row r="42" spans="1:21" s="57" customFormat="1" ht="12.75">
      <c r="A42" t="s">
        <v>261</v>
      </c>
      <c r="B42" t="s">
        <v>443</v>
      </c>
      <c r="C42" s="275">
        <v>575035902</v>
      </c>
      <c r="D42" t="s">
        <v>524</v>
      </c>
      <c r="E42">
        <v>14142</v>
      </c>
      <c r="F42"/>
      <c r="G42" s="225">
        <f t="shared" si="34"/>
        <v>14142</v>
      </c>
      <c r="H42" s="237">
        <f t="shared" si="35"/>
        <v>1</v>
      </c>
      <c r="I42">
        <v>0</v>
      </c>
      <c r="J42"/>
      <c r="K42" s="225">
        <f t="shared" si="18"/>
        <v>0</v>
      </c>
      <c r="L42" s="237" t="e">
        <f t="shared" si="19"/>
        <v>#DIV/0!</v>
      </c>
      <c r="M42">
        <v>0</v>
      </c>
      <c r="N42"/>
      <c r="O42" s="225">
        <f t="shared" si="12"/>
        <v>0</v>
      </c>
      <c r="P42" s="237" t="e">
        <f t="shared" si="13"/>
        <v>#DIV/0!</v>
      </c>
      <c r="Q42">
        <v>0</v>
      </c>
      <c r="R42"/>
      <c r="S42" s="225">
        <f t="shared" si="14"/>
        <v>0</v>
      </c>
      <c r="T42" s="237" t="e">
        <f t="shared" si="15"/>
        <v>#DIV/0!</v>
      </c>
      <c r="U42" s="133"/>
    </row>
    <row r="43" spans="1:21" s="57" customFormat="1" ht="12.75">
      <c r="A43" t="s">
        <v>261</v>
      </c>
      <c r="B43" t="s">
        <v>443</v>
      </c>
      <c r="C43" s="275">
        <v>575035902</v>
      </c>
      <c r="D43" t="s">
        <v>524</v>
      </c>
      <c r="E43">
        <v>14142</v>
      </c>
      <c r="F43"/>
      <c r="G43" s="225">
        <f t="shared" ref="G43:G54" si="36">E43-F43</f>
        <v>14142</v>
      </c>
      <c r="H43" s="237">
        <f t="shared" ref="H43:H54" si="37">ROUND(G43/E43,10)</f>
        <v>1</v>
      </c>
      <c r="I43">
        <v>0</v>
      </c>
      <c r="J43"/>
      <c r="K43" s="225">
        <f t="shared" si="18"/>
        <v>0</v>
      </c>
      <c r="L43" s="237" t="e">
        <f t="shared" si="19"/>
        <v>#DIV/0!</v>
      </c>
      <c r="M43">
        <v>0</v>
      </c>
      <c r="N43"/>
      <c r="O43" s="225">
        <f t="shared" si="12"/>
        <v>0</v>
      </c>
      <c r="P43" s="237" t="e">
        <f t="shared" si="13"/>
        <v>#DIV/0!</v>
      </c>
      <c r="Q43">
        <v>0</v>
      </c>
      <c r="R43"/>
      <c r="S43" s="225">
        <f t="shared" si="14"/>
        <v>0</v>
      </c>
      <c r="T43" s="237" t="e">
        <f t="shared" si="15"/>
        <v>#DIV/0!</v>
      </c>
      <c r="U43" s="133"/>
    </row>
    <row r="44" spans="1:21" s="57" customFormat="1" ht="12.75">
      <c r="A44" t="s">
        <v>261</v>
      </c>
      <c r="B44" t="s">
        <v>443</v>
      </c>
      <c r="C44" s="275">
        <v>575035902</v>
      </c>
      <c r="D44" t="s">
        <v>524</v>
      </c>
      <c r="E44">
        <v>14142</v>
      </c>
      <c r="F44"/>
      <c r="G44" s="225">
        <f t="shared" si="36"/>
        <v>14142</v>
      </c>
      <c r="H44" s="237">
        <f t="shared" si="37"/>
        <v>1</v>
      </c>
      <c r="I44">
        <v>0</v>
      </c>
      <c r="J44"/>
      <c r="K44" s="225">
        <f t="shared" ref="K44:K54" si="38">I44-J44</f>
        <v>0</v>
      </c>
      <c r="L44" s="237" t="e">
        <f t="shared" ref="L44:L54" si="39">ROUND(K44/I44,10)</f>
        <v>#DIV/0!</v>
      </c>
      <c r="M44">
        <v>0</v>
      </c>
      <c r="N44"/>
      <c r="O44" s="225">
        <f t="shared" ref="O44:O54" si="40">M44-N44</f>
        <v>0</v>
      </c>
      <c r="P44" s="237" t="e">
        <f t="shared" ref="P44:P54" si="41">ROUND(O44/M44,10)</f>
        <v>#DIV/0!</v>
      </c>
      <c r="Q44">
        <v>0</v>
      </c>
      <c r="R44"/>
      <c r="S44" s="225">
        <f t="shared" ref="S44:S54" si="42">Q44-R44</f>
        <v>0</v>
      </c>
      <c r="T44" s="237" t="e">
        <f t="shared" ref="T44:T54" si="43">ROUND(S44/Q44,10)</f>
        <v>#DIV/0!</v>
      </c>
      <c r="U44" s="133"/>
    </row>
    <row r="45" spans="1:21" s="57" customFormat="1" ht="12.75">
      <c r="A45" t="s">
        <v>261</v>
      </c>
      <c r="B45" t="s">
        <v>523</v>
      </c>
      <c r="C45" s="275">
        <v>649926003</v>
      </c>
      <c r="D45" t="s">
        <v>356</v>
      </c>
      <c r="E45">
        <v>19600</v>
      </c>
      <c r="F45"/>
      <c r="G45" s="225">
        <f t="shared" si="36"/>
        <v>19600</v>
      </c>
      <c r="H45" s="237">
        <f t="shared" si="37"/>
        <v>1</v>
      </c>
      <c r="I45">
        <v>3237.64</v>
      </c>
      <c r="J45"/>
      <c r="K45" s="225">
        <f t="shared" si="38"/>
        <v>3237.64</v>
      </c>
      <c r="L45" s="237">
        <f t="shared" si="39"/>
        <v>1</v>
      </c>
      <c r="M45">
        <v>0</v>
      </c>
      <c r="N45"/>
      <c r="O45" s="225">
        <f t="shared" si="40"/>
        <v>0</v>
      </c>
      <c r="P45" s="237" t="e">
        <f t="shared" si="41"/>
        <v>#DIV/0!</v>
      </c>
      <c r="Q45">
        <v>0</v>
      </c>
      <c r="R45"/>
      <c r="S45" s="225">
        <f t="shared" si="42"/>
        <v>0</v>
      </c>
      <c r="T45" s="237" t="e">
        <f t="shared" si="43"/>
        <v>#DIV/0!</v>
      </c>
      <c r="U45" s="133"/>
    </row>
    <row r="46" spans="1:21" s="57" customFormat="1" ht="12.75">
      <c r="A46" t="s">
        <v>261</v>
      </c>
      <c r="B46" t="s">
        <v>523</v>
      </c>
      <c r="C46" s="275">
        <v>664068004</v>
      </c>
      <c r="D46" t="s">
        <v>484</v>
      </c>
      <c r="E46">
        <v>6566</v>
      </c>
      <c r="F46"/>
      <c r="G46" s="225">
        <f t="shared" si="36"/>
        <v>6566</v>
      </c>
      <c r="H46" s="237">
        <f t="shared" si="37"/>
        <v>1</v>
      </c>
      <c r="I46">
        <v>1735.37</v>
      </c>
      <c r="J46"/>
      <c r="K46" s="225">
        <f t="shared" si="38"/>
        <v>1735.37</v>
      </c>
      <c r="L46" s="237">
        <f t="shared" si="39"/>
        <v>1</v>
      </c>
      <c r="M46">
        <v>0</v>
      </c>
      <c r="N46"/>
      <c r="O46" s="225">
        <f t="shared" si="40"/>
        <v>0</v>
      </c>
      <c r="P46" s="237" t="e">
        <f t="shared" si="41"/>
        <v>#DIV/0!</v>
      </c>
      <c r="Q46">
        <v>0</v>
      </c>
      <c r="R46"/>
      <c r="S46" s="225">
        <f t="shared" si="42"/>
        <v>0</v>
      </c>
      <c r="T46" s="237" t="e">
        <f t="shared" si="43"/>
        <v>#DIV/0!</v>
      </c>
      <c r="U46" s="133"/>
    </row>
    <row r="47" spans="1:21" s="57" customFormat="1" ht="12.75">
      <c r="A47" t="s">
        <v>261</v>
      </c>
      <c r="B47" t="s">
        <v>523</v>
      </c>
      <c r="C47" s="275">
        <v>665942009</v>
      </c>
      <c r="D47" t="s">
        <v>488</v>
      </c>
      <c r="E47">
        <v>7706</v>
      </c>
      <c r="F47"/>
      <c r="G47" s="225">
        <f t="shared" si="36"/>
        <v>7706</v>
      </c>
      <c r="H47" s="237">
        <f t="shared" si="37"/>
        <v>1</v>
      </c>
      <c r="I47">
        <v>2647.67</v>
      </c>
      <c r="J47"/>
      <c r="K47" s="225">
        <f t="shared" si="38"/>
        <v>2647.67</v>
      </c>
      <c r="L47" s="237">
        <f t="shared" si="39"/>
        <v>1</v>
      </c>
      <c r="M47">
        <v>0</v>
      </c>
      <c r="N47"/>
      <c r="O47" s="225">
        <f t="shared" si="40"/>
        <v>0</v>
      </c>
      <c r="P47" s="237" t="e">
        <f t="shared" si="41"/>
        <v>#DIV/0!</v>
      </c>
      <c r="Q47">
        <v>0</v>
      </c>
      <c r="R47"/>
      <c r="S47" s="225">
        <f t="shared" si="42"/>
        <v>0</v>
      </c>
      <c r="T47" s="237" t="e">
        <f t="shared" si="43"/>
        <v>#DIV/0!</v>
      </c>
      <c r="U47" s="133"/>
    </row>
    <row r="48" spans="1:21" s="57" customFormat="1" ht="12.75">
      <c r="A48" t="s">
        <v>261</v>
      </c>
      <c r="B48" t="s">
        <v>523</v>
      </c>
      <c r="C48" s="275">
        <v>666114004</v>
      </c>
      <c r="D48" t="s">
        <v>490</v>
      </c>
      <c r="E48">
        <v>23000</v>
      </c>
      <c r="F48"/>
      <c r="G48" s="225">
        <f t="shared" si="36"/>
        <v>23000</v>
      </c>
      <c r="H48" s="237">
        <f t="shared" si="37"/>
        <v>1</v>
      </c>
      <c r="I48">
        <v>7780.9</v>
      </c>
      <c r="J48"/>
      <c r="K48" s="225">
        <f t="shared" si="38"/>
        <v>7780.9</v>
      </c>
      <c r="L48" s="237">
        <f t="shared" si="39"/>
        <v>1</v>
      </c>
      <c r="M48">
        <v>0</v>
      </c>
      <c r="N48"/>
      <c r="O48" s="225">
        <f t="shared" si="40"/>
        <v>0</v>
      </c>
      <c r="P48" s="237" t="e">
        <f t="shared" si="41"/>
        <v>#DIV/0!</v>
      </c>
      <c r="Q48">
        <v>0</v>
      </c>
      <c r="R48"/>
      <c r="S48" s="225">
        <f t="shared" si="42"/>
        <v>0</v>
      </c>
      <c r="T48" s="237" t="e">
        <f t="shared" si="43"/>
        <v>#DIV/0!</v>
      </c>
      <c r="U48" s="133"/>
    </row>
    <row r="49" spans="1:21" s="57" customFormat="1" ht="12.75">
      <c r="A49" t="s">
        <v>261</v>
      </c>
      <c r="B49" t="s">
        <v>443</v>
      </c>
      <c r="C49" s="275">
        <v>588950907</v>
      </c>
      <c r="D49" t="s">
        <v>348</v>
      </c>
      <c r="E49">
        <v>24398</v>
      </c>
      <c r="F49"/>
      <c r="G49" s="225">
        <f t="shared" si="36"/>
        <v>24398</v>
      </c>
      <c r="H49" s="237">
        <f t="shared" si="37"/>
        <v>1</v>
      </c>
      <c r="I49">
        <v>0</v>
      </c>
      <c r="J49"/>
      <c r="K49" s="225">
        <f t="shared" si="38"/>
        <v>0</v>
      </c>
      <c r="L49" s="237" t="e">
        <f t="shared" si="39"/>
        <v>#DIV/0!</v>
      </c>
      <c r="M49">
        <v>0</v>
      </c>
      <c r="N49"/>
      <c r="O49" s="225">
        <f t="shared" si="40"/>
        <v>0</v>
      </c>
      <c r="P49" s="237" t="e">
        <f t="shared" si="41"/>
        <v>#DIV/0!</v>
      </c>
      <c r="Q49">
        <v>0</v>
      </c>
      <c r="R49"/>
      <c r="S49" s="225">
        <f t="shared" si="42"/>
        <v>0</v>
      </c>
      <c r="T49" s="237" t="e">
        <f t="shared" si="43"/>
        <v>#DIV/0!</v>
      </c>
      <c r="U49" s="133"/>
    </row>
    <row r="50" spans="1:21" s="57" customFormat="1" ht="12.75">
      <c r="A50" t="s">
        <v>261</v>
      </c>
      <c r="B50" t="s">
        <v>443</v>
      </c>
      <c r="C50" s="275">
        <v>588950907</v>
      </c>
      <c r="D50" t="s">
        <v>348</v>
      </c>
      <c r="E50">
        <v>24398</v>
      </c>
      <c r="F50"/>
      <c r="G50" s="225">
        <f t="shared" si="36"/>
        <v>24398</v>
      </c>
      <c r="H50" s="237">
        <f t="shared" si="37"/>
        <v>1</v>
      </c>
      <c r="I50">
        <v>0</v>
      </c>
      <c r="J50"/>
      <c r="K50" s="225">
        <f t="shared" si="38"/>
        <v>0</v>
      </c>
      <c r="L50" s="237" t="e">
        <f t="shared" si="39"/>
        <v>#DIV/0!</v>
      </c>
      <c r="M50">
        <v>0</v>
      </c>
      <c r="N50"/>
      <c r="O50" s="225">
        <f t="shared" si="40"/>
        <v>0</v>
      </c>
      <c r="P50" s="237" t="e">
        <f t="shared" si="41"/>
        <v>#DIV/0!</v>
      </c>
      <c r="Q50">
        <v>0</v>
      </c>
      <c r="R50"/>
      <c r="S50" s="225">
        <f t="shared" si="42"/>
        <v>0</v>
      </c>
      <c r="T50" s="237" t="e">
        <f t="shared" si="43"/>
        <v>#DIV/0!</v>
      </c>
      <c r="U50" s="133"/>
    </row>
    <row r="51" spans="1:21" s="57" customFormat="1" ht="12.75">
      <c r="A51" t="s">
        <v>261</v>
      </c>
      <c r="B51" t="s">
        <v>443</v>
      </c>
      <c r="C51" s="275">
        <v>588950907</v>
      </c>
      <c r="D51" t="s">
        <v>348</v>
      </c>
      <c r="E51">
        <v>24398</v>
      </c>
      <c r="F51"/>
      <c r="G51" s="225">
        <f t="shared" si="36"/>
        <v>24398</v>
      </c>
      <c r="H51" s="237">
        <f t="shared" si="37"/>
        <v>1</v>
      </c>
      <c r="I51">
        <v>0</v>
      </c>
      <c r="J51"/>
      <c r="K51" s="225">
        <f t="shared" si="38"/>
        <v>0</v>
      </c>
      <c r="L51" s="237" t="e">
        <f t="shared" si="39"/>
        <v>#DIV/0!</v>
      </c>
      <c r="M51">
        <v>0</v>
      </c>
      <c r="N51"/>
      <c r="O51" s="225">
        <f t="shared" si="40"/>
        <v>0</v>
      </c>
      <c r="P51" s="237" t="e">
        <f t="shared" si="41"/>
        <v>#DIV/0!</v>
      </c>
      <c r="Q51">
        <v>0</v>
      </c>
      <c r="R51"/>
      <c r="S51" s="225">
        <f t="shared" si="42"/>
        <v>0</v>
      </c>
      <c r="T51" s="237" t="e">
        <f t="shared" si="43"/>
        <v>#DIV/0!</v>
      </c>
      <c r="U51" s="133"/>
    </row>
    <row r="52" spans="1:21" s="57" customFormat="1" ht="12.75">
      <c r="A52" t="s">
        <v>261</v>
      </c>
      <c r="B52" t="s">
        <v>443</v>
      </c>
      <c r="C52" s="275">
        <v>588950907</v>
      </c>
      <c r="D52" t="s">
        <v>348</v>
      </c>
      <c r="E52">
        <v>24398</v>
      </c>
      <c r="F52"/>
      <c r="G52" s="225">
        <f t="shared" si="36"/>
        <v>24398</v>
      </c>
      <c r="H52" s="237">
        <f t="shared" si="37"/>
        <v>1</v>
      </c>
      <c r="I52">
        <v>0</v>
      </c>
      <c r="J52"/>
      <c r="K52" s="225">
        <f t="shared" si="38"/>
        <v>0</v>
      </c>
      <c r="L52" s="237" t="e">
        <f t="shared" si="39"/>
        <v>#DIV/0!</v>
      </c>
      <c r="M52">
        <v>0</v>
      </c>
      <c r="N52"/>
      <c r="O52" s="225">
        <f t="shared" si="40"/>
        <v>0</v>
      </c>
      <c r="P52" s="237" t="e">
        <f t="shared" si="41"/>
        <v>#DIV/0!</v>
      </c>
      <c r="Q52">
        <v>0</v>
      </c>
      <c r="R52"/>
      <c r="S52" s="225">
        <f t="shared" si="42"/>
        <v>0</v>
      </c>
      <c r="T52" s="237" t="e">
        <f t="shared" si="43"/>
        <v>#DIV/0!</v>
      </c>
      <c r="U52" s="133"/>
    </row>
    <row r="53" spans="1:21" s="57" customFormat="1" ht="12.75">
      <c r="A53" t="s">
        <v>261</v>
      </c>
      <c r="B53" t="s">
        <v>443</v>
      </c>
      <c r="C53" s="275">
        <v>588950907</v>
      </c>
      <c r="D53" t="s">
        <v>348</v>
      </c>
      <c r="E53">
        <v>16536</v>
      </c>
      <c r="F53"/>
      <c r="G53" s="225">
        <f t="shared" si="36"/>
        <v>16536</v>
      </c>
      <c r="H53" s="237">
        <f t="shared" si="37"/>
        <v>1</v>
      </c>
      <c r="I53">
        <v>0</v>
      </c>
      <c r="J53"/>
      <c r="K53" s="225">
        <f t="shared" si="38"/>
        <v>0</v>
      </c>
      <c r="L53" s="237" t="e">
        <f t="shared" si="39"/>
        <v>#DIV/0!</v>
      </c>
      <c r="M53">
        <v>0</v>
      </c>
      <c r="N53"/>
      <c r="O53" s="225">
        <f t="shared" si="40"/>
        <v>0</v>
      </c>
      <c r="P53" s="237" t="e">
        <f t="shared" si="41"/>
        <v>#DIV/0!</v>
      </c>
      <c r="Q53">
        <v>0</v>
      </c>
      <c r="R53"/>
      <c r="S53" s="225">
        <f t="shared" si="42"/>
        <v>0</v>
      </c>
      <c r="T53" s="237" t="e">
        <f t="shared" si="43"/>
        <v>#DIV/0!</v>
      </c>
      <c r="U53" s="133"/>
    </row>
    <row r="54" spans="1:21" s="57" customFormat="1" ht="12.75">
      <c r="A54" t="s">
        <v>261</v>
      </c>
      <c r="B54" t="s">
        <v>443</v>
      </c>
      <c r="C54" s="275">
        <v>588950907</v>
      </c>
      <c r="D54" t="s">
        <v>348</v>
      </c>
      <c r="E54">
        <v>23736</v>
      </c>
      <c r="F54"/>
      <c r="G54" s="225">
        <f t="shared" si="36"/>
        <v>23736</v>
      </c>
      <c r="H54" s="237">
        <f t="shared" si="37"/>
        <v>1</v>
      </c>
      <c r="I54">
        <v>0</v>
      </c>
      <c r="J54"/>
      <c r="K54" s="225">
        <f t="shared" si="38"/>
        <v>0</v>
      </c>
      <c r="L54" s="237" t="e">
        <f t="shared" si="39"/>
        <v>#DIV/0!</v>
      </c>
      <c r="M54">
        <v>0</v>
      </c>
      <c r="N54"/>
      <c r="O54" s="225">
        <f t="shared" si="40"/>
        <v>0</v>
      </c>
      <c r="P54" s="237" t="e">
        <f t="shared" si="41"/>
        <v>#DIV/0!</v>
      </c>
      <c r="Q54">
        <v>0</v>
      </c>
      <c r="R54"/>
      <c r="S54" s="225">
        <f t="shared" si="42"/>
        <v>0</v>
      </c>
      <c r="T54" s="237" t="e">
        <f t="shared" si="43"/>
        <v>#DIV/0!</v>
      </c>
      <c r="U54" s="133"/>
    </row>
    <row r="55" spans="1:21" s="57" customFormat="1" ht="12.75">
      <c r="A55" t="s">
        <v>261</v>
      </c>
      <c r="B55" t="s">
        <v>523</v>
      </c>
      <c r="C55" s="275">
        <v>635640006</v>
      </c>
      <c r="D55" t="s">
        <v>413</v>
      </c>
      <c r="E55">
        <v>20871</v>
      </c>
      <c r="F55"/>
      <c r="G55" s="225">
        <f t="shared" ref="G55:G91" si="44">E55-F55</f>
        <v>20871</v>
      </c>
      <c r="H55" s="237">
        <f t="shared" ref="H55:H91" si="45">ROUND(G55/E55,10)</f>
        <v>1</v>
      </c>
      <c r="I55">
        <v>1379.03</v>
      </c>
      <c r="J55"/>
      <c r="K55" s="225">
        <f t="shared" ref="K55:K91" si="46">I55-J55</f>
        <v>1379.03</v>
      </c>
      <c r="L55" s="237">
        <f t="shared" ref="L55:L91" si="47">ROUND(K55/I55,10)</f>
        <v>1</v>
      </c>
      <c r="M55">
        <v>0</v>
      </c>
      <c r="N55"/>
      <c r="O55" s="225">
        <f t="shared" si="12"/>
        <v>0</v>
      </c>
      <c r="P55" s="237" t="e">
        <f t="shared" si="13"/>
        <v>#DIV/0!</v>
      </c>
      <c r="Q55">
        <v>0</v>
      </c>
      <c r="R55"/>
      <c r="S55" s="225">
        <f t="shared" si="14"/>
        <v>0</v>
      </c>
      <c r="T55" s="237" t="e">
        <f t="shared" si="15"/>
        <v>#DIV/0!</v>
      </c>
      <c r="U55" s="133"/>
    </row>
    <row r="56" spans="1:21" s="57" customFormat="1" ht="12.75">
      <c r="A56" t="s">
        <v>261</v>
      </c>
      <c r="B56" t="s">
        <v>523</v>
      </c>
      <c r="C56" s="275">
        <v>635640006</v>
      </c>
      <c r="D56" t="s">
        <v>413</v>
      </c>
      <c r="E56">
        <v>20871</v>
      </c>
      <c r="F56"/>
      <c r="G56" s="225">
        <f t="shared" si="44"/>
        <v>20871</v>
      </c>
      <c r="H56" s="237">
        <f t="shared" si="45"/>
        <v>1</v>
      </c>
      <c r="I56">
        <v>5240.33</v>
      </c>
      <c r="J56"/>
      <c r="K56" s="225">
        <f t="shared" si="46"/>
        <v>5240.33</v>
      </c>
      <c r="L56" s="237">
        <f t="shared" si="47"/>
        <v>1</v>
      </c>
      <c r="M56">
        <v>0</v>
      </c>
      <c r="N56"/>
      <c r="O56" s="225">
        <f t="shared" si="12"/>
        <v>0</v>
      </c>
      <c r="P56" s="237" t="e">
        <f t="shared" si="13"/>
        <v>#DIV/0!</v>
      </c>
      <c r="Q56">
        <v>0</v>
      </c>
      <c r="R56"/>
      <c r="S56" s="225">
        <f t="shared" si="14"/>
        <v>0</v>
      </c>
      <c r="T56" s="237" t="e">
        <f t="shared" si="15"/>
        <v>#DIV/0!</v>
      </c>
      <c r="U56" s="133"/>
    </row>
    <row r="57" spans="1:21" s="57" customFormat="1" ht="12.75">
      <c r="A57" t="s">
        <v>261</v>
      </c>
      <c r="B57" t="s">
        <v>523</v>
      </c>
      <c r="C57" s="275">
        <v>686930009</v>
      </c>
      <c r="D57" t="s">
        <v>511</v>
      </c>
      <c r="E57">
        <v>9000</v>
      </c>
      <c r="F57"/>
      <c r="G57" s="225">
        <f t="shared" si="44"/>
        <v>9000</v>
      </c>
      <c r="H57" s="237">
        <f t="shared" si="45"/>
        <v>1</v>
      </c>
      <c r="I57">
        <v>3449.07</v>
      </c>
      <c r="J57"/>
      <c r="K57" s="225">
        <f t="shared" si="46"/>
        <v>3449.07</v>
      </c>
      <c r="L57" s="237">
        <f t="shared" si="47"/>
        <v>1</v>
      </c>
      <c r="M57">
        <v>0</v>
      </c>
      <c r="N57"/>
      <c r="O57" s="225">
        <f t="shared" si="12"/>
        <v>0</v>
      </c>
      <c r="P57" s="237" t="e">
        <f t="shared" si="13"/>
        <v>#DIV/0!</v>
      </c>
      <c r="Q57">
        <v>0</v>
      </c>
      <c r="R57"/>
      <c r="S57" s="225">
        <f t="shared" si="14"/>
        <v>0</v>
      </c>
      <c r="T57" s="237" t="e">
        <f t="shared" si="15"/>
        <v>#DIV/0!</v>
      </c>
      <c r="U57" s="133"/>
    </row>
    <row r="58" spans="1:21" s="57" customFormat="1" ht="12.75">
      <c r="A58" t="s">
        <v>261</v>
      </c>
      <c r="B58" t="s">
        <v>518</v>
      </c>
      <c r="C58" s="275">
        <v>861012102</v>
      </c>
      <c r="D58" t="s">
        <v>507</v>
      </c>
      <c r="E58">
        <v>32400</v>
      </c>
      <c r="F58"/>
      <c r="G58" s="225">
        <f t="shared" si="44"/>
        <v>32400</v>
      </c>
      <c r="H58" s="237">
        <f t="shared" si="45"/>
        <v>1</v>
      </c>
      <c r="I58">
        <v>0</v>
      </c>
      <c r="J58"/>
      <c r="K58" s="225">
        <f t="shared" si="46"/>
        <v>0</v>
      </c>
      <c r="L58" s="237" t="e">
        <f t="shared" si="47"/>
        <v>#DIV/0!</v>
      </c>
      <c r="M58">
        <v>0</v>
      </c>
      <c r="N58"/>
      <c r="O58" s="225">
        <f t="shared" si="12"/>
        <v>0</v>
      </c>
      <c r="P58" s="237" t="e">
        <f t="shared" si="13"/>
        <v>#DIV/0!</v>
      </c>
      <c r="Q58">
        <v>0</v>
      </c>
      <c r="R58"/>
      <c r="S58" s="225">
        <f t="shared" si="14"/>
        <v>0</v>
      </c>
      <c r="T58" s="237" t="e">
        <f t="shared" si="15"/>
        <v>#DIV/0!</v>
      </c>
      <c r="U58" s="133"/>
    </row>
    <row r="59" spans="1:21" s="57" customFormat="1" ht="12.75">
      <c r="A59" t="s">
        <v>261</v>
      </c>
      <c r="B59" t="s">
        <v>518</v>
      </c>
      <c r="C59" s="275">
        <v>874039100</v>
      </c>
      <c r="D59" t="s">
        <v>510</v>
      </c>
      <c r="E59">
        <v>23700</v>
      </c>
      <c r="F59"/>
      <c r="G59" s="225">
        <f t="shared" si="44"/>
        <v>23700</v>
      </c>
      <c r="H59" s="237">
        <f t="shared" si="45"/>
        <v>1</v>
      </c>
      <c r="I59">
        <v>10364.18</v>
      </c>
      <c r="J59"/>
      <c r="K59" s="225">
        <f t="shared" si="46"/>
        <v>10364.18</v>
      </c>
      <c r="L59" s="237">
        <f t="shared" si="47"/>
        <v>1</v>
      </c>
      <c r="M59">
        <v>2755.03</v>
      </c>
      <c r="N59"/>
      <c r="O59" s="225">
        <f t="shared" si="12"/>
        <v>2755.03</v>
      </c>
      <c r="P59" s="237">
        <f t="shared" si="13"/>
        <v>1</v>
      </c>
      <c r="Q59">
        <v>0</v>
      </c>
      <c r="R59"/>
      <c r="S59" s="225">
        <f t="shared" si="14"/>
        <v>0</v>
      </c>
      <c r="T59" s="237" t="e">
        <f t="shared" si="15"/>
        <v>#DIV/0!</v>
      </c>
      <c r="U59" s="133"/>
    </row>
    <row r="60" spans="1:21" s="57" customFormat="1" ht="12.75">
      <c r="A60" t="s">
        <v>261</v>
      </c>
      <c r="B60" t="s">
        <v>518</v>
      </c>
      <c r="C60" s="275">
        <v>641069406</v>
      </c>
      <c r="D60" t="s">
        <v>483</v>
      </c>
      <c r="E60">
        <v>3700</v>
      </c>
      <c r="F60"/>
      <c r="G60" s="225">
        <f t="shared" si="44"/>
        <v>3700</v>
      </c>
      <c r="H60" s="237">
        <f t="shared" si="45"/>
        <v>1</v>
      </c>
      <c r="I60">
        <v>0</v>
      </c>
      <c r="J60"/>
      <c r="K60" s="225">
        <f t="shared" si="46"/>
        <v>0</v>
      </c>
      <c r="L60" s="237" t="e">
        <f t="shared" si="47"/>
        <v>#DIV/0!</v>
      </c>
      <c r="M60">
        <v>0</v>
      </c>
      <c r="N60"/>
      <c r="O60" s="225">
        <f t="shared" si="12"/>
        <v>0</v>
      </c>
      <c r="P60" s="237" t="e">
        <f t="shared" si="13"/>
        <v>#DIV/0!</v>
      </c>
      <c r="Q60">
        <v>0</v>
      </c>
      <c r="R60"/>
      <c r="S60" s="225">
        <f t="shared" si="14"/>
        <v>0</v>
      </c>
      <c r="T60" s="237" t="e">
        <f t="shared" si="15"/>
        <v>#DIV/0!</v>
      </c>
      <c r="U60" s="133"/>
    </row>
    <row r="61" spans="1:21" s="57" customFormat="1" ht="12.75">
      <c r="A61" t="s">
        <v>261</v>
      </c>
      <c r="B61" t="s">
        <v>518</v>
      </c>
      <c r="C61" s="275" t="s">
        <v>378</v>
      </c>
      <c r="D61" t="s">
        <v>486</v>
      </c>
      <c r="E61">
        <v>8000</v>
      </c>
      <c r="F61"/>
      <c r="G61" s="225">
        <f t="shared" si="44"/>
        <v>8000</v>
      </c>
      <c r="H61" s="237">
        <f t="shared" si="45"/>
        <v>1</v>
      </c>
      <c r="I61">
        <v>19641.5</v>
      </c>
      <c r="J61"/>
      <c r="K61" s="225">
        <f t="shared" si="46"/>
        <v>19641.5</v>
      </c>
      <c r="L61" s="237">
        <f t="shared" si="47"/>
        <v>1</v>
      </c>
      <c r="M61">
        <v>10576.2</v>
      </c>
      <c r="N61"/>
      <c r="O61" s="225">
        <f t="shared" si="12"/>
        <v>10576.2</v>
      </c>
      <c r="P61" s="237">
        <f t="shared" si="13"/>
        <v>1</v>
      </c>
      <c r="Q61">
        <v>0</v>
      </c>
      <c r="R61"/>
      <c r="S61" s="225">
        <f t="shared" si="14"/>
        <v>0</v>
      </c>
      <c r="T61" s="237" t="e">
        <f t="shared" si="15"/>
        <v>#DIV/0!</v>
      </c>
      <c r="U61" s="133"/>
    </row>
    <row r="62" spans="1:21" s="57" customFormat="1" ht="12.75">
      <c r="A62" t="s">
        <v>261</v>
      </c>
      <c r="B62" t="s">
        <v>518</v>
      </c>
      <c r="C62" s="275">
        <v>670100205</v>
      </c>
      <c r="D62" t="s">
        <v>487</v>
      </c>
      <c r="E62">
        <v>3200</v>
      </c>
      <c r="F62"/>
      <c r="G62" s="225">
        <f t="shared" si="44"/>
        <v>3200</v>
      </c>
      <c r="H62" s="237">
        <f t="shared" si="45"/>
        <v>1</v>
      </c>
      <c r="I62">
        <v>0</v>
      </c>
      <c r="J62"/>
      <c r="K62" s="225">
        <f t="shared" si="46"/>
        <v>0</v>
      </c>
      <c r="L62" s="237" t="e">
        <f t="shared" si="47"/>
        <v>#DIV/0!</v>
      </c>
      <c r="M62">
        <v>0</v>
      </c>
      <c r="N62"/>
      <c r="O62" s="225">
        <f t="shared" si="12"/>
        <v>0</v>
      </c>
      <c r="P62" s="237" t="e">
        <f t="shared" si="13"/>
        <v>#DIV/0!</v>
      </c>
      <c r="Q62">
        <v>0</v>
      </c>
      <c r="R62"/>
      <c r="S62" s="225">
        <f t="shared" si="14"/>
        <v>0</v>
      </c>
      <c r="T62" s="237" t="e">
        <f t="shared" si="15"/>
        <v>#DIV/0!</v>
      </c>
      <c r="U62" s="133"/>
    </row>
    <row r="63" spans="1:21" s="57" customFormat="1" ht="12.75">
      <c r="A63" t="s">
        <v>261</v>
      </c>
      <c r="B63" t="s">
        <v>518</v>
      </c>
      <c r="C63" s="275">
        <v>670100205</v>
      </c>
      <c r="D63" t="s">
        <v>487</v>
      </c>
      <c r="E63">
        <v>8560</v>
      </c>
      <c r="F63"/>
      <c r="G63" s="225">
        <f t="shared" si="44"/>
        <v>8560</v>
      </c>
      <c r="H63" s="237">
        <f t="shared" si="45"/>
        <v>1</v>
      </c>
      <c r="I63">
        <v>5807.22</v>
      </c>
      <c r="J63"/>
      <c r="K63" s="225">
        <f t="shared" si="46"/>
        <v>5807.22</v>
      </c>
      <c r="L63" s="237">
        <f t="shared" si="47"/>
        <v>1</v>
      </c>
      <c r="M63">
        <v>2147.88</v>
      </c>
      <c r="N63"/>
      <c r="O63" s="225">
        <f t="shared" si="12"/>
        <v>2147.88</v>
      </c>
      <c r="P63" s="237">
        <f t="shared" si="13"/>
        <v>1</v>
      </c>
      <c r="Q63">
        <v>0</v>
      </c>
      <c r="R63"/>
      <c r="S63" s="225">
        <f t="shared" si="14"/>
        <v>0</v>
      </c>
      <c r="T63" s="237" t="e">
        <f t="shared" si="15"/>
        <v>#DIV/0!</v>
      </c>
      <c r="U63" s="133"/>
    </row>
    <row r="64" spans="1:21" s="57" customFormat="1" ht="12.75">
      <c r="A64" t="s">
        <v>261</v>
      </c>
      <c r="B64" t="s">
        <v>518</v>
      </c>
      <c r="C64" s="275">
        <v>670100205</v>
      </c>
      <c r="D64" t="s">
        <v>487</v>
      </c>
      <c r="E64">
        <v>3200</v>
      </c>
      <c r="F64"/>
      <c r="G64" s="225">
        <f t="shared" si="44"/>
        <v>3200</v>
      </c>
      <c r="H64" s="237">
        <f t="shared" si="45"/>
        <v>1</v>
      </c>
      <c r="I64">
        <v>0</v>
      </c>
      <c r="J64"/>
      <c r="K64" s="225">
        <f t="shared" si="46"/>
        <v>0</v>
      </c>
      <c r="L64" s="237" t="e">
        <f t="shared" si="47"/>
        <v>#DIV/0!</v>
      </c>
      <c r="M64">
        <v>0</v>
      </c>
      <c r="N64"/>
      <c r="O64" s="225">
        <f t="shared" si="12"/>
        <v>0</v>
      </c>
      <c r="P64" s="237" t="e">
        <f t="shared" si="13"/>
        <v>#DIV/0!</v>
      </c>
      <c r="Q64">
        <v>0</v>
      </c>
      <c r="R64"/>
      <c r="S64" s="225">
        <f t="shared" si="14"/>
        <v>0</v>
      </c>
      <c r="T64" s="237" t="e">
        <f t="shared" si="15"/>
        <v>#DIV/0!</v>
      </c>
      <c r="U64" s="133"/>
    </row>
    <row r="65" spans="1:21" s="57" customFormat="1" ht="12.75">
      <c r="A65" t="s">
        <v>261</v>
      </c>
      <c r="B65" t="s">
        <v>518</v>
      </c>
      <c r="C65" s="275">
        <v>803054204</v>
      </c>
      <c r="D65" t="s">
        <v>498</v>
      </c>
      <c r="E65">
        <v>4650</v>
      </c>
      <c r="F65"/>
      <c r="G65" s="225">
        <f t="shared" si="44"/>
        <v>4650</v>
      </c>
      <c r="H65" s="237">
        <f t="shared" si="45"/>
        <v>1</v>
      </c>
      <c r="I65">
        <v>0</v>
      </c>
      <c r="J65"/>
      <c r="K65" s="225">
        <f t="shared" si="46"/>
        <v>0</v>
      </c>
      <c r="L65" s="237" t="e">
        <f t="shared" si="47"/>
        <v>#DIV/0!</v>
      </c>
      <c r="M65">
        <v>0</v>
      </c>
      <c r="N65"/>
      <c r="O65" s="225">
        <f t="shared" si="12"/>
        <v>0</v>
      </c>
      <c r="P65" s="237" t="e">
        <f t="shared" si="13"/>
        <v>#DIV/0!</v>
      </c>
      <c r="Q65">
        <v>0</v>
      </c>
      <c r="R65"/>
      <c r="S65" s="225">
        <f t="shared" si="14"/>
        <v>0</v>
      </c>
      <c r="T65" s="237" t="e">
        <f t="shared" si="15"/>
        <v>#DIV/0!</v>
      </c>
      <c r="U65" s="133"/>
    </row>
    <row r="66" spans="1:21" s="57" customFormat="1" ht="12.75">
      <c r="A66" t="s">
        <v>261</v>
      </c>
      <c r="B66" t="s">
        <v>518</v>
      </c>
      <c r="C66" s="275">
        <v>803054204</v>
      </c>
      <c r="D66" t="s">
        <v>498</v>
      </c>
      <c r="E66">
        <v>3300</v>
      </c>
      <c r="F66"/>
      <c r="G66" s="225">
        <f t="shared" si="44"/>
        <v>3300</v>
      </c>
      <c r="H66" s="237">
        <f t="shared" si="45"/>
        <v>1</v>
      </c>
      <c r="I66">
        <v>0</v>
      </c>
      <c r="J66"/>
      <c r="K66" s="225">
        <f t="shared" si="46"/>
        <v>0</v>
      </c>
      <c r="L66" s="237" t="e">
        <f t="shared" si="47"/>
        <v>#DIV/0!</v>
      </c>
      <c r="M66">
        <v>0</v>
      </c>
      <c r="N66"/>
      <c r="O66" s="225">
        <f t="shared" si="12"/>
        <v>0</v>
      </c>
      <c r="P66" s="237" t="e">
        <f t="shared" si="13"/>
        <v>#DIV/0!</v>
      </c>
      <c r="Q66">
        <v>0</v>
      </c>
      <c r="R66"/>
      <c r="S66" s="225">
        <f t="shared" si="14"/>
        <v>0</v>
      </c>
      <c r="T66" s="237" t="e">
        <f t="shared" si="15"/>
        <v>#DIV/0!</v>
      </c>
      <c r="U66" s="133"/>
    </row>
    <row r="67" spans="1:21" s="57" customFormat="1" ht="12.75">
      <c r="A67" t="s">
        <v>261</v>
      </c>
      <c r="B67" t="s">
        <v>518</v>
      </c>
      <c r="C67" s="275">
        <v>803054204</v>
      </c>
      <c r="D67" t="s">
        <v>498</v>
      </c>
      <c r="E67">
        <v>5800</v>
      </c>
      <c r="F67"/>
      <c r="G67" s="225">
        <f t="shared" si="44"/>
        <v>5800</v>
      </c>
      <c r="H67" s="237">
        <f t="shared" si="45"/>
        <v>1</v>
      </c>
      <c r="I67">
        <v>0</v>
      </c>
      <c r="J67"/>
      <c r="K67" s="225">
        <f t="shared" si="46"/>
        <v>0</v>
      </c>
      <c r="L67" s="237" t="e">
        <f t="shared" si="47"/>
        <v>#DIV/0!</v>
      </c>
      <c r="M67">
        <v>0</v>
      </c>
      <c r="N67"/>
      <c r="O67" s="225">
        <f t="shared" si="12"/>
        <v>0</v>
      </c>
      <c r="P67" s="237" t="e">
        <f t="shared" si="13"/>
        <v>#DIV/0!</v>
      </c>
      <c r="Q67">
        <v>0</v>
      </c>
      <c r="R67"/>
      <c r="S67" s="225">
        <f t="shared" si="14"/>
        <v>0</v>
      </c>
      <c r="T67" s="237" t="e">
        <f t="shared" si="15"/>
        <v>#DIV/0!</v>
      </c>
      <c r="U67" s="133"/>
    </row>
    <row r="68" spans="1:21" s="57" customFormat="1" ht="12.75">
      <c r="A68" t="s">
        <v>261</v>
      </c>
      <c r="B68" t="s">
        <v>518</v>
      </c>
      <c r="C68" s="275">
        <v>803054204</v>
      </c>
      <c r="D68" t="s">
        <v>498</v>
      </c>
      <c r="E68">
        <v>9600</v>
      </c>
      <c r="F68"/>
      <c r="G68" s="225">
        <f t="shared" si="44"/>
        <v>9600</v>
      </c>
      <c r="H68" s="237">
        <f t="shared" si="45"/>
        <v>1</v>
      </c>
      <c r="I68">
        <v>0</v>
      </c>
      <c r="J68"/>
      <c r="K68" s="225">
        <f t="shared" si="46"/>
        <v>0</v>
      </c>
      <c r="L68" s="237" t="e">
        <f t="shared" si="47"/>
        <v>#DIV/0!</v>
      </c>
      <c r="M68">
        <v>0</v>
      </c>
      <c r="N68"/>
      <c r="O68" s="225">
        <f t="shared" si="12"/>
        <v>0</v>
      </c>
      <c r="P68" s="237" t="e">
        <f t="shared" si="13"/>
        <v>#DIV/0!</v>
      </c>
      <c r="Q68">
        <v>0</v>
      </c>
      <c r="R68"/>
      <c r="S68" s="225">
        <f t="shared" si="14"/>
        <v>0</v>
      </c>
      <c r="T68" s="237" t="e">
        <f t="shared" si="15"/>
        <v>#DIV/0!</v>
      </c>
      <c r="U68" s="133"/>
    </row>
    <row r="69" spans="1:21" s="57" customFormat="1" ht="12.75">
      <c r="A69" t="s">
        <v>261</v>
      </c>
      <c r="B69" t="s">
        <v>518</v>
      </c>
      <c r="C69" s="275">
        <v>803054204</v>
      </c>
      <c r="D69" t="s">
        <v>498</v>
      </c>
      <c r="E69">
        <v>8250</v>
      </c>
      <c r="F69"/>
      <c r="G69" s="225">
        <f t="shared" si="44"/>
        <v>8250</v>
      </c>
      <c r="H69" s="237">
        <f t="shared" si="45"/>
        <v>1</v>
      </c>
      <c r="I69">
        <v>0</v>
      </c>
      <c r="J69"/>
      <c r="K69" s="225">
        <f t="shared" si="46"/>
        <v>0</v>
      </c>
      <c r="L69" s="237" t="e">
        <f t="shared" si="47"/>
        <v>#DIV/0!</v>
      </c>
      <c r="M69">
        <v>0</v>
      </c>
      <c r="N69"/>
      <c r="O69" s="225">
        <f t="shared" si="12"/>
        <v>0</v>
      </c>
      <c r="P69" s="237" t="e">
        <f t="shared" si="13"/>
        <v>#DIV/0!</v>
      </c>
      <c r="Q69">
        <v>0</v>
      </c>
      <c r="R69"/>
      <c r="S69" s="225">
        <f t="shared" si="14"/>
        <v>0</v>
      </c>
      <c r="T69" s="237" t="e">
        <f t="shared" si="15"/>
        <v>#DIV/0!</v>
      </c>
      <c r="U69" s="133"/>
    </row>
    <row r="70" spans="1:21" s="57" customFormat="1" ht="12.75">
      <c r="A70" t="s">
        <v>261</v>
      </c>
      <c r="B70" t="s">
        <v>518</v>
      </c>
      <c r="C70" s="275">
        <v>803054204</v>
      </c>
      <c r="D70" t="s">
        <v>498</v>
      </c>
      <c r="E70">
        <v>4650</v>
      </c>
      <c r="F70"/>
      <c r="G70" s="225">
        <f t="shared" si="44"/>
        <v>4650</v>
      </c>
      <c r="H70" s="237">
        <f t="shared" si="45"/>
        <v>1</v>
      </c>
      <c r="I70">
        <v>0</v>
      </c>
      <c r="J70"/>
      <c r="K70" s="225">
        <f t="shared" si="46"/>
        <v>0</v>
      </c>
      <c r="L70" s="237" t="e">
        <f t="shared" si="47"/>
        <v>#DIV/0!</v>
      </c>
      <c r="M70">
        <v>0</v>
      </c>
      <c r="N70"/>
      <c r="O70" s="225">
        <f t="shared" si="12"/>
        <v>0</v>
      </c>
      <c r="P70" s="237" t="e">
        <f t="shared" si="13"/>
        <v>#DIV/0!</v>
      </c>
      <c r="Q70">
        <v>0</v>
      </c>
      <c r="R70"/>
      <c r="S70" s="225">
        <f t="shared" si="14"/>
        <v>0</v>
      </c>
      <c r="T70" s="237" t="e">
        <f t="shared" si="15"/>
        <v>#DIV/0!</v>
      </c>
      <c r="U70" s="133"/>
    </row>
    <row r="71" spans="1:21" s="57" customFormat="1" ht="12.75">
      <c r="A71" t="s">
        <v>261</v>
      </c>
      <c r="B71" t="s">
        <v>518</v>
      </c>
      <c r="C71" s="275">
        <v>803054204</v>
      </c>
      <c r="D71" t="s">
        <v>498</v>
      </c>
      <c r="E71">
        <v>6350</v>
      </c>
      <c r="F71"/>
      <c r="G71" s="225">
        <f t="shared" si="44"/>
        <v>6350</v>
      </c>
      <c r="H71" s="237">
        <f t="shared" si="45"/>
        <v>1</v>
      </c>
      <c r="I71">
        <v>0</v>
      </c>
      <c r="J71"/>
      <c r="K71" s="225">
        <f t="shared" si="46"/>
        <v>0</v>
      </c>
      <c r="L71" s="237" t="e">
        <f t="shared" si="47"/>
        <v>#DIV/0!</v>
      </c>
      <c r="M71">
        <v>0</v>
      </c>
      <c r="N71"/>
      <c r="O71" s="225">
        <f t="shared" si="12"/>
        <v>0</v>
      </c>
      <c r="P71" s="237" t="e">
        <f t="shared" si="13"/>
        <v>#DIV/0!</v>
      </c>
      <c r="Q71">
        <v>0</v>
      </c>
      <c r="R71"/>
      <c r="S71" s="225">
        <f t="shared" si="14"/>
        <v>0</v>
      </c>
      <c r="T71" s="237" t="e">
        <f t="shared" si="15"/>
        <v>#DIV/0!</v>
      </c>
      <c r="U71" s="133"/>
    </row>
    <row r="72" spans="1:21" s="57" customFormat="1" ht="12.75">
      <c r="A72" t="s">
        <v>261</v>
      </c>
      <c r="B72" t="s">
        <v>518</v>
      </c>
      <c r="C72" s="275">
        <v>803054204</v>
      </c>
      <c r="D72" t="s">
        <v>498</v>
      </c>
      <c r="E72">
        <v>4650</v>
      </c>
      <c r="F72"/>
      <c r="G72" s="225">
        <f t="shared" si="44"/>
        <v>4650</v>
      </c>
      <c r="H72" s="237">
        <f t="shared" si="45"/>
        <v>1</v>
      </c>
      <c r="I72">
        <v>0</v>
      </c>
      <c r="J72"/>
      <c r="K72" s="225">
        <f t="shared" si="46"/>
        <v>0</v>
      </c>
      <c r="L72" s="237" t="e">
        <f t="shared" si="47"/>
        <v>#DIV/0!</v>
      </c>
      <c r="M72">
        <v>0</v>
      </c>
      <c r="N72"/>
      <c r="O72" s="225">
        <f t="shared" si="12"/>
        <v>0</v>
      </c>
      <c r="P72" s="237" t="e">
        <f t="shared" si="13"/>
        <v>#DIV/0!</v>
      </c>
      <c r="Q72">
        <v>0</v>
      </c>
      <c r="R72"/>
      <c r="S72" s="225">
        <f t="shared" si="14"/>
        <v>0</v>
      </c>
      <c r="T72" s="237" t="e">
        <f t="shared" si="15"/>
        <v>#DIV/0!</v>
      </c>
      <c r="U72" s="133"/>
    </row>
    <row r="73" spans="1:21" s="57" customFormat="1" ht="12.75">
      <c r="A73" t="s">
        <v>261</v>
      </c>
      <c r="B73" t="s">
        <v>441</v>
      </c>
      <c r="C73" s="275">
        <v>712459908</v>
      </c>
      <c r="D73" t="s">
        <v>455</v>
      </c>
      <c r="E73">
        <v>3146</v>
      </c>
      <c r="F73"/>
      <c r="G73" s="225">
        <f t="shared" si="44"/>
        <v>3146</v>
      </c>
      <c r="H73" s="237">
        <f t="shared" si="45"/>
        <v>1</v>
      </c>
      <c r="I73">
        <v>0</v>
      </c>
      <c r="J73"/>
      <c r="K73" s="225">
        <f t="shared" si="46"/>
        <v>0</v>
      </c>
      <c r="L73" s="237" t="e">
        <f t="shared" si="47"/>
        <v>#DIV/0!</v>
      </c>
      <c r="M73">
        <v>0</v>
      </c>
      <c r="N73"/>
      <c r="O73" s="225">
        <f t="shared" si="12"/>
        <v>0</v>
      </c>
      <c r="P73" s="237" t="e">
        <f t="shared" si="13"/>
        <v>#DIV/0!</v>
      </c>
      <c r="Q73">
        <v>0</v>
      </c>
      <c r="R73"/>
      <c r="S73" s="225">
        <f t="shared" si="14"/>
        <v>0</v>
      </c>
      <c r="T73" s="237" t="e">
        <f t="shared" si="15"/>
        <v>#DIV/0!</v>
      </c>
      <c r="U73" s="133"/>
    </row>
    <row r="74" spans="1:21" s="57" customFormat="1" ht="12.75">
      <c r="A74" t="s">
        <v>261</v>
      </c>
      <c r="B74" t="s">
        <v>441</v>
      </c>
      <c r="C74" s="275">
        <v>712459908</v>
      </c>
      <c r="D74" t="s">
        <v>455</v>
      </c>
      <c r="E74">
        <v>3146</v>
      </c>
      <c r="F74"/>
      <c r="G74" s="225">
        <f t="shared" si="44"/>
        <v>3146</v>
      </c>
      <c r="H74" s="237">
        <f t="shared" si="45"/>
        <v>1</v>
      </c>
      <c r="I74">
        <v>0</v>
      </c>
      <c r="J74"/>
      <c r="K74" s="225">
        <f t="shared" si="46"/>
        <v>0</v>
      </c>
      <c r="L74" s="237" t="e">
        <f t="shared" si="47"/>
        <v>#DIV/0!</v>
      </c>
      <c r="M74">
        <v>0</v>
      </c>
      <c r="N74"/>
      <c r="O74" s="225">
        <f t="shared" si="12"/>
        <v>0</v>
      </c>
      <c r="P74" s="237" t="e">
        <f t="shared" si="13"/>
        <v>#DIV/0!</v>
      </c>
      <c r="Q74">
        <v>0</v>
      </c>
      <c r="R74"/>
      <c r="S74" s="225">
        <f t="shared" si="14"/>
        <v>0</v>
      </c>
      <c r="T74" s="237" t="e">
        <f t="shared" si="15"/>
        <v>#DIV/0!</v>
      </c>
      <c r="U74" s="133"/>
    </row>
    <row r="75" spans="1:21" s="57" customFormat="1" ht="12.75">
      <c r="A75" t="s">
        <v>261</v>
      </c>
      <c r="B75" t="s">
        <v>441</v>
      </c>
      <c r="C75" s="275">
        <v>717158901</v>
      </c>
      <c r="D75" t="s">
        <v>531</v>
      </c>
      <c r="E75">
        <v>16931</v>
      </c>
      <c r="F75"/>
      <c r="G75" s="225">
        <f t="shared" si="44"/>
        <v>16931</v>
      </c>
      <c r="H75" s="237">
        <f t="shared" si="45"/>
        <v>1</v>
      </c>
      <c r="I75">
        <v>0</v>
      </c>
      <c r="J75"/>
      <c r="K75" s="225">
        <f t="shared" si="46"/>
        <v>0</v>
      </c>
      <c r="L75" s="237" t="e">
        <f t="shared" si="47"/>
        <v>#DIV/0!</v>
      </c>
      <c r="M75">
        <v>0</v>
      </c>
      <c r="N75"/>
      <c r="O75" s="225">
        <f t="shared" si="12"/>
        <v>0</v>
      </c>
      <c r="P75" s="237" t="e">
        <f t="shared" si="13"/>
        <v>#DIV/0!</v>
      </c>
      <c r="Q75">
        <v>0</v>
      </c>
      <c r="R75"/>
      <c r="S75" s="225">
        <f t="shared" si="14"/>
        <v>0</v>
      </c>
      <c r="T75" s="237" t="e">
        <f t="shared" si="15"/>
        <v>#DIV/0!</v>
      </c>
      <c r="U75" s="133"/>
    </row>
    <row r="76" spans="1:21" s="57" customFormat="1" ht="12.75">
      <c r="A76" t="s">
        <v>261</v>
      </c>
      <c r="B76" t="s">
        <v>441</v>
      </c>
      <c r="C76" s="275">
        <v>733337901</v>
      </c>
      <c r="D76" t="s">
        <v>477</v>
      </c>
      <c r="E76">
        <v>2200</v>
      </c>
      <c r="F76"/>
      <c r="G76" s="225">
        <f t="shared" si="44"/>
        <v>2200</v>
      </c>
      <c r="H76" s="237">
        <f t="shared" si="45"/>
        <v>1</v>
      </c>
      <c r="I76">
        <v>0</v>
      </c>
      <c r="J76"/>
      <c r="K76" s="225">
        <f t="shared" si="46"/>
        <v>0</v>
      </c>
      <c r="L76" s="237" t="e">
        <f t="shared" si="47"/>
        <v>#DIV/0!</v>
      </c>
      <c r="M76">
        <v>0</v>
      </c>
      <c r="N76"/>
      <c r="O76" s="225">
        <f t="shared" si="12"/>
        <v>0</v>
      </c>
      <c r="P76" s="237" t="e">
        <f t="shared" si="13"/>
        <v>#DIV/0!</v>
      </c>
      <c r="Q76">
        <v>0</v>
      </c>
      <c r="R76"/>
      <c r="S76" s="225">
        <f t="shared" si="14"/>
        <v>0</v>
      </c>
      <c r="T76" s="237" t="e">
        <f t="shared" si="15"/>
        <v>#DIV/0!</v>
      </c>
      <c r="U76" s="133"/>
    </row>
    <row r="77" spans="1:21" s="57" customFormat="1" ht="12.75">
      <c r="A77" t="s">
        <v>261</v>
      </c>
      <c r="B77" t="s">
        <v>441</v>
      </c>
      <c r="C77" s="275">
        <v>733337901</v>
      </c>
      <c r="D77" t="s">
        <v>477</v>
      </c>
      <c r="E77">
        <v>1600</v>
      </c>
      <c r="F77"/>
      <c r="G77" s="225">
        <f t="shared" ref="G77:G86" si="48">E77-F77</f>
        <v>1600</v>
      </c>
      <c r="H77" s="237">
        <f t="shared" ref="H77:H86" si="49">ROUND(G77/E77,10)</f>
        <v>1</v>
      </c>
      <c r="I77">
        <v>0</v>
      </c>
      <c r="J77"/>
      <c r="K77" s="225">
        <f t="shared" ref="K77:K86" si="50">I77-J77</f>
        <v>0</v>
      </c>
      <c r="L77" s="237" t="e">
        <f t="shared" ref="L77:L86" si="51">ROUND(K77/I77,10)</f>
        <v>#DIV/0!</v>
      </c>
      <c r="M77">
        <v>0</v>
      </c>
      <c r="N77"/>
      <c r="O77" s="225">
        <f t="shared" ref="O77:O85" si="52">M77-N77</f>
        <v>0</v>
      </c>
      <c r="P77" s="237" t="e">
        <f t="shared" ref="P77:P85" si="53">ROUND(O77/M77,10)</f>
        <v>#DIV/0!</v>
      </c>
      <c r="Q77">
        <v>0</v>
      </c>
      <c r="R77"/>
      <c r="S77" s="225">
        <f t="shared" ref="S77:S85" si="54">Q77-R77</f>
        <v>0</v>
      </c>
      <c r="T77" s="237" t="e">
        <f t="shared" ref="T77:T85" si="55">ROUND(S77/Q77,10)</f>
        <v>#DIV/0!</v>
      </c>
      <c r="U77" s="133"/>
    </row>
    <row r="78" spans="1:21" s="57" customFormat="1" ht="12.75">
      <c r="A78" t="s">
        <v>261</v>
      </c>
      <c r="B78" t="s">
        <v>518</v>
      </c>
      <c r="C78" s="275" t="s">
        <v>532</v>
      </c>
      <c r="D78" t="s">
        <v>533</v>
      </c>
      <c r="E78">
        <v>3000</v>
      </c>
      <c r="F78"/>
      <c r="G78" s="225">
        <f t="shared" si="48"/>
        <v>3000</v>
      </c>
      <c r="H78" s="237">
        <f t="shared" si="49"/>
        <v>1</v>
      </c>
      <c r="I78">
        <v>0</v>
      </c>
      <c r="J78"/>
      <c r="K78" s="225">
        <f t="shared" si="50"/>
        <v>0</v>
      </c>
      <c r="L78" s="237" t="e">
        <f t="shared" si="51"/>
        <v>#DIV/0!</v>
      </c>
      <c r="M78">
        <v>0</v>
      </c>
      <c r="N78"/>
      <c r="O78" s="225">
        <f t="shared" si="52"/>
        <v>0</v>
      </c>
      <c r="P78" s="237" t="e">
        <f t="shared" si="53"/>
        <v>#DIV/0!</v>
      </c>
      <c r="Q78">
        <v>0</v>
      </c>
      <c r="R78"/>
      <c r="S78" s="225">
        <f t="shared" si="54"/>
        <v>0</v>
      </c>
      <c r="T78" s="237" t="e">
        <f t="shared" si="55"/>
        <v>#DIV/0!</v>
      </c>
      <c r="U78" s="133"/>
    </row>
    <row r="79" spans="1:21" s="57" customFormat="1" ht="12.75">
      <c r="A79" t="s">
        <v>261</v>
      </c>
      <c r="B79" t="s">
        <v>518</v>
      </c>
      <c r="C79" s="275">
        <v>502441306</v>
      </c>
      <c r="D79" t="s">
        <v>478</v>
      </c>
      <c r="E79">
        <v>2600</v>
      </c>
      <c r="F79"/>
      <c r="G79" s="225">
        <f t="shared" si="48"/>
        <v>2600</v>
      </c>
      <c r="H79" s="237">
        <f t="shared" si="49"/>
        <v>1</v>
      </c>
      <c r="I79">
        <v>0</v>
      </c>
      <c r="J79"/>
      <c r="K79" s="225">
        <f t="shared" si="50"/>
        <v>0</v>
      </c>
      <c r="L79" s="237" t="e">
        <f t="shared" si="51"/>
        <v>#DIV/0!</v>
      </c>
      <c r="M79">
        <v>0</v>
      </c>
      <c r="N79"/>
      <c r="O79" s="225">
        <f t="shared" si="52"/>
        <v>0</v>
      </c>
      <c r="P79" s="237" t="e">
        <f t="shared" si="53"/>
        <v>#DIV/0!</v>
      </c>
      <c r="Q79">
        <v>0</v>
      </c>
      <c r="R79"/>
      <c r="S79" s="225">
        <f t="shared" si="54"/>
        <v>0</v>
      </c>
      <c r="T79" s="237" t="e">
        <f t="shared" si="55"/>
        <v>#DIV/0!</v>
      </c>
      <c r="U79" s="133"/>
    </row>
    <row r="80" spans="1:21" s="57" customFormat="1" ht="12.75">
      <c r="A80" t="s">
        <v>261</v>
      </c>
      <c r="B80" t="s">
        <v>518</v>
      </c>
      <c r="C80" s="275">
        <v>502441306</v>
      </c>
      <c r="D80" t="s">
        <v>478</v>
      </c>
      <c r="E80">
        <v>2600</v>
      </c>
      <c r="F80"/>
      <c r="G80" s="225">
        <f t="shared" si="48"/>
        <v>2600</v>
      </c>
      <c r="H80" s="237">
        <f t="shared" si="49"/>
        <v>1</v>
      </c>
      <c r="I80">
        <v>0</v>
      </c>
      <c r="J80"/>
      <c r="K80" s="225">
        <f t="shared" si="50"/>
        <v>0</v>
      </c>
      <c r="L80" s="237" t="e">
        <f t="shared" si="51"/>
        <v>#DIV/0!</v>
      </c>
      <c r="M80">
        <v>0</v>
      </c>
      <c r="N80"/>
      <c r="O80" s="225">
        <f t="shared" si="52"/>
        <v>0</v>
      </c>
      <c r="P80" s="237" t="e">
        <f t="shared" si="53"/>
        <v>#DIV/0!</v>
      </c>
      <c r="Q80">
        <v>0</v>
      </c>
      <c r="R80"/>
      <c r="S80" s="225">
        <f t="shared" si="54"/>
        <v>0</v>
      </c>
      <c r="T80" s="237" t="e">
        <f t="shared" si="55"/>
        <v>#DIV/0!</v>
      </c>
      <c r="U80" s="133"/>
    </row>
    <row r="81" spans="1:21" s="57" customFormat="1" ht="15">
      <c r="A81" s="273" t="s">
        <v>261</v>
      </c>
      <c r="B81" s="273" t="s">
        <v>518</v>
      </c>
      <c r="C81" s="279" t="s">
        <v>358</v>
      </c>
      <c r="D81" s="273" t="s">
        <v>474</v>
      </c>
      <c r="E81" s="273">
        <v>2500</v>
      </c>
      <c r="F81" s="273"/>
      <c r="G81" s="225">
        <f t="shared" si="48"/>
        <v>2500</v>
      </c>
      <c r="H81" s="237">
        <f t="shared" si="49"/>
        <v>1</v>
      </c>
      <c r="I81" s="273">
        <v>0</v>
      </c>
      <c r="J81" s="273"/>
      <c r="K81" s="225">
        <f t="shared" si="50"/>
        <v>0</v>
      </c>
      <c r="L81" s="237" t="e">
        <f t="shared" si="51"/>
        <v>#DIV/0!</v>
      </c>
      <c r="M81" s="273">
        <v>0</v>
      </c>
      <c r="N81" s="273"/>
      <c r="O81" s="225">
        <f t="shared" si="52"/>
        <v>0</v>
      </c>
      <c r="P81" s="237" t="e">
        <f t="shared" si="53"/>
        <v>#DIV/0!</v>
      </c>
      <c r="Q81" s="273">
        <v>0</v>
      </c>
      <c r="R81" s="273"/>
      <c r="S81" s="225">
        <f t="shared" si="54"/>
        <v>0</v>
      </c>
      <c r="T81" s="237" t="e">
        <f t="shared" si="55"/>
        <v>#DIV/0!</v>
      </c>
      <c r="U81" s="133"/>
    </row>
    <row r="82" spans="1:21" s="57" customFormat="1" ht="15">
      <c r="A82" s="273" t="s">
        <v>261</v>
      </c>
      <c r="B82" s="273" t="s">
        <v>518</v>
      </c>
      <c r="C82" s="279" t="s">
        <v>358</v>
      </c>
      <c r="D82" s="273" t="s">
        <v>474</v>
      </c>
      <c r="E82" s="273">
        <v>2500</v>
      </c>
      <c r="F82" s="273"/>
      <c r="G82" s="225">
        <f t="shared" si="48"/>
        <v>2500</v>
      </c>
      <c r="H82" s="237">
        <f t="shared" si="49"/>
        <v>1</v>
      </c>
      <c r="I82" s="273">
        <v>0</v>
      </c>
      <c r="J82" s="273"/>
      <c r="K82" s="225">
        <f t="shared" si="50"/>
        <v>0</v>
      </c>
      <c r="L82" s="237" t="e">
        <f t="shared" si="51"/>
        <v>#DIV/0!</v>
      </c>
      <c r="M82" s="273">
        <v>0</v>
      </c>
      <c r="N82" s="273"/>
      <c r="O82" s="225">
        <f t="shared" si="52"/>
        <v>0</v>
      </c>
      <c r="P82" s="237" t="e">
        <f t="shared" si="53"/>
        <v>#DIV/0!</v>
      </c>
      <c r="Q82" s="273">
        <v>0</v>
      </c>
      <c r="R82" s="273"/>
      <c r="S82" s="225">
        <f t="shared" si="54"/>
        <v>0</v>
      </c>
      <c r="T82" s="237" t="e">
        <f t="shared" si="55"/>
        <v>#DIV/0!</v>
      </c>
      <c r="U82" s="133"/>
    </row>
    <row r="83" spans="1:21" s="57" customFormat="1" ht="15">
      <c r="A83" s="273" t="s">
        <v>261</v>
      </c>
      <c r="B83" s="273" t="s">
        <v>443</v>
      </c>
      <c r="C83" s="279" t="s">
        <v>508</v>
      </c>
      <c r="D83" s="273" t="s">
        <v>509</v>
      </c>
      <c r="E83" s="273">
        <v>2432</v>
      </c>
      <c r="F83" s="273"/>
      <c r="G83" s="225">
        <f t="shared" si="48"/>
        <v>2432</v>
      </c>
      <c r="H83" s="237">
        <f t="shared" si="49"/>
        <v>1</v>
      </c>
      <c r="I83" s="273">
        <v>0</v>
      </c>
      <c r="J83" s="273"/>
      <c r="K83" s="225">
        <f t="shared" si="50"/>
        <v>0</v>
      </c>
      <c r="L83" s="237" t="e">
        <f t="shared" si="51"/>
        <v>#DIV/0!</v>
      </c>
      <c r="M83" s="273">
        <v>0</v>
      </c>
      <c r="N83" s="273"/>
      <c r="O83" s="225">
        <f t="shared" si="52"/>
        <v>0</v>
      </c>
      <c r="P83" s="237" t="e">
        <f t="shared" si="53"/>
        <v>#DIV/0!</v>
      </c>
      <c r="Q83" s="273">
        <v>0</v>
      </c>
      <c r="R83" s="273"/>
      <c r="S83" s="225">
        <f t="shared" si="54"/>
        <v>0</v>
      </c>
      <c r="T83" s="237" t="e">
        <f t="shared" si="55"/>
        <v>#DIV/0!</v>
      </c>
      <c r="U83" s="133"/>
    </row>
    <row r="84" spans="1:21" s="57" customFormat="1" ht="15">
      <c r="A84" s="273" t="s">
        <v>261</v>
      </c>
      <c r="B84" s="273" t="s">
        <v>443</v>
      </c>
      <c r="C84" s="279" t="s">
        <v>508</v>
      </c>
      <c r="D84" s="273" t="s">
        <v>509</v>
      </c>
      <c r="E84" s="273">
        <v>2432</v>
      </c>
      <c r="F84" s="273"/>
      <c r="G84" s="225">
        <f t="shared" si="48"/>
        <v>2432</v>
      </c>
      <c r="H84" s="237">
        <f t="shared" si="49"/>
        <v>1</v>
      </c>
      <c r="I84" s="273">
        <v>0</v>
      </c>
      <c r="J84" s="273"/>
      <c r="K84" s="225">
        <f t="shared" si="50"/>
        <v>0</v>
      </c>
      <c r="L84" s="237" t="e">
        <f t="shared" si="51"/>
        <v>#DIV/0!</v>
      </c>
      <c r="M84" s="273">
        <v>0</v>
      </c>
      <c r="N84" s="273"/>
      <c r="O84" s="225">
        <f t="shared" si="52"/>
        <v>0</v>
      </c>
      <c r="P84" s="237" t="e">
        <f t="shared" si="53"/>
        <v>#DIV/0!</v>
      </c>
      <c r="Q84" s="273">
        <v>0</v>
      </c>
      <c r="R84" s="273"/>
      <c r="S84" s="225">
        <f t="shared" si="54"/>
        <v>0</v>
      </c>
      <c r="T84" s="237" t="e">
        <f t="shared" si="55"/>
        <v>#DIV/0!</v>
      </c>
      <c r="U84" s="133"/>
    </row>
    <row r="85" spans="1:21" s="57" customFormat="1" ht="15">
      <c r="A85" s="273" t="s">
        <v>261</v>
      </c>
      <c r="B85" s="273" t="s">
        <v>443</v>
      </c>
      <c r="C85" s="279" t="s">
        <v>508</v>
      </c>
      <c r="D85" s="273" t="s">
        <v>509</v>
      </c>
      <c r="E85" s="273">
        <v>8509</v>
      </c>
      <c r="F85" s="273"/>
      <c r="G85" s="225">
        <f t="shared" si="48"/>
        <v>8509</v>
      </c>
      <c r="H85" s="237">
        <f t="shared" si="49"/>
        <v>1</v>
      </c>
      <c r="I85" s="273">
        <v>0</v>
      </c>
      <c r="J85" s="273"/>
      <c r="K85" s="225">
        <f t="shared" si="50"/>
        <v>0</v>
      </c>
      <c r="L85" s="237" t="e">
        <f t="shared" si="51"/>
        <v>#DIV/0!</v>
      </c>
      <c r="M85" s="273">
        <v>0</v>
      </c>
      <c r="N85" s="273"/>
      <c r="O85" s="225">
        <f t="shared" si="52"/>
        <v>0</v>
      </c>
      <c r="P85" s="237" t="e">
        <f t="shared" si="53"/>
        <v>#DIV/0!</v>
      </c>
      <c r="Q85" s="273">
        <v>0</v>
      </c>
      <c r="R85" s="273"/>
      <c r="S85" s="225">
        <f t="shared" si="54"/>
        <v>0</v>
      </c>
      <c r="T85" s="237" t="e">
        <f t="shared" si="55"/>
        <v>#DIV/0!</v>
      </c>
      <c r="U85" s="133"/>
    </row>
    <row r="86" spans="1:21" s="57" customFormat="1" ht="15">
      <c r="A86" s="273"/>
      <c r="B86" s="273"/>
      <c r="C86" s="279"/>
      <c r="D86" s="273"/>
      <c r="E86" s="273"/>
      <c r="F86" s="273"/>
      <c r="G86" s="225">
        <f t="shared" si="48"/>
        <v>0</v>
      </c>
      <c r="H86" s="237" t="e">
        <f t="shared" si="49"/>
        <v>#DIV/0!</v>
      </c>
      <c r="I86" s="273"/>
      <c r="J86" s="273"/>
      <c r="K86" s="225">
        <f t="shared" si="50"/>
        <v>0</v>
      </c>
      <c r="L86" s="237" t="e">
        <f t="shared" si="51"/>
        <v>#DIV/0!</v>
      </c>
      <c r="M86" s="273"/>
      <c r="N86" s="273"/>
      <c r="O86" s="225">
        <f t="shared" si="12"/>
        <v>0</v>
      </c>
      <c r="P86" s="237" t="e">
        <f t="shared" si="13"/>
        <v>#DIV/0!</v>
      </c>
      <c r="Q86" s="273"/>
      <c r="R86" s="273"/>
      <c r="S86" s="225">
        <f t="shared" si="14"/>
        <v>0</v>
      </c>
      <c r="T86" s="237" t="e">
        <f t="shared" si="15"/>
        <v>#DIV/0!</v>
      </c>
      <c r="U86" s="133"/>
    </row>
    <row r="87" spans="1:21" s="57" customFormat="1" ht="15">
      <c r="A87" s="273"/>
      <c r="B87" s="273"/>
      <c r="C87" s="279"/>
      <c r="D87" s="273"/>
      <c r="E87" s="273"/>
      <c r="F87" s="273"/>
      <c r="G87" s="225">
        <f t="shared" si="44"/>
        <v>0</v>
      </c>
      <c r="H87" s="237" t="e">
        <f t="shared" si="45"/>
        <v>#DIV/0!</v>
      </c>
      <c r="I87" s="273"/>
      <c r="J87" s="273"/>
      <c r="K87" s="225">
        <f t="shared" si="46"/>
        <v>0</v>
      </c>
      <c r="L87" s="237" t="e">
        <f t="shared" si="47"/>
        <v>#DIV/0!</v>
      </c>
      <c r="M87" s="273"/>
      <c r="N87" s="273"/>
      <c r="O87" s="225">
        <f t="shared" si="12"/>
        <v>0</v>
      </c>
      <c r="P87" s="237" t="e">
        <f t="shared" si="13"/>
        <v>#DIV/0!</v>
      </c>
      <c r="Q87" s="273"/>
      <c r="R87" s="273"/>
      <c r="S87" s="225">
        <f t="shared" si="14"/>
        <v>0</v>
      </c>
      <c r="T87" s="237" t="e">
        <f t="shared" si="15"/>
        <v>#DIV/0!</v>
      </c>
      <c r="U87" s="133"/>
    </row>
    <row r="88" spans="1:21" s="57" customFormat="1" ht="15">
      <c r="A88" s="268"/>
      <c r="B88" s="268"/>
      <c r="C88" s="280"/>
      <c r="D88" s="268"/>
      <c r="E88" s="268"/>
      <c r="F88" s="268"/>
      <c r="G88" s="225">
        <f t="shared" si="44"/>
        <v>0</v>
      </c>
      <c r="H88" s="237" t="e">
        <f t="shared" si="45"/>
        <v>#DIV/0!</v>
      </c>
      <c r="I88"/>
      <c r="J88"/>
      <c r="K88" s="225">
        <f t="shared" si="46"/>
        <v>0</v>
      </c>
      <c r="L88" s="237" t="e">
        <f t="shared" si="47"/>
        <v>#DIV/0!</v>
      </c>
      <c r="M88" s="268"/>
      <c r="N88" s="268"/>
      <c r="O88" s="225">
        <f t="shared" si="12"/>
        <v>0</v>
      </c>
      <c r="P88" s="237" t="e">
        <f t="shared" si="13"/>
        <v>#DIV/0!</v>
      </c>
      <c r="Q88" s="268"/>
      <c r="R88" s="268"/>
      <c r="S88" s="225">
        <f t="shared" si="14"/>
        <v>0</v>
      </c>
      <c r="T88" s="237" t="e">
        <f t="shared" si="15"/>
        <v>#DIV/0!</v>
      </c>
      <c r="U88" s="133"/>
    </row>
    <row r="89" spans="1:21" s="57" customFormat="1" ht="15">
      <c r="A89" s="268"/>
      <c r="B89" s="268"/>
      <c r="C89" s="280"/>
      <c r="D89" s="268"/>
      <c r="E89" s="268"/>
      <c r="F89" s="268"/>
      <c r="G89" s="225">
        <f t="shared" si="44"/>
        <v>0</v>
      </c>
      <c r="H89" s="237" t="e">
        <f t="shared" si="45"/>
        <v>#DIV/0!</v>
      </c>
      <c r="I89"/>
      <c r="J89"/>
      <c r="K89" s="225">
        <f t="shared" si="46"/>
        <v>0</v>
      </c>
      <c r="L89" s="237" t="e">
        <f t="shared" si="47"/>
        <v>#DIV/0!</v>
      </c>
      <c r="M89" s="268"/>
      <c r="N89" s="268"/>
      <c r="O89" s="225">
        <f t="shared" si="12"/>
        <v>0</v>
      </c>
      <c r="P89" s="237" t="e">
        <f t="shared" si="13"/>
        <v>#DIV/0!</v>
      </c>
      <c r="Q89" s="268"/>
      <c r="R89" s="268"/>
      <c r="S89" s="225">
        <f t="shared" si="14"/>
        <v>0</v>
      </c>
      <c r="T89" s="237" t="e">
        <f t="shared" si="15"/>
        <v>#DIV/0!</v>
      </c>
      <c r="U89" s="133"/>
    </row>
    <row r="90" spans="1:21" s="178" customFormat="1" ht="15">
      <c r="A90" s="268"/>
      <c r="B90" s="268"/>
      <c r="C90" s="280"/>
      <c r="D90" s="268"/>
      <c r="E90" s="268"/>
      <c r="F90" s="268"/>
      <c r="G90" s="225">
        <f t="shared" si="44"/>
        <v>0</v>
      </c>
      <c r="H90" s="237" t="e">
        <f t="shared" si="45"/>
        <v>#DIV/0!</v>
      </c>
      <c r="I90"/>
      <c r="J90"/>
      <c r="K90" s="225">
        <f t="shared" si="46"/>
        <v>0</v>
      </c>
      <c r="L90" s="237" t="e">
        <f t="shared" si="47"/>
        <v>#DIV/0!</v>
      </c>
      <c r="M90" s="268"/>
      <c r="N90" s="268"/>
      <c r="O90" s="225">
        <f t="shared" si="12"/>
        <v>0</v>
      </c>
      <c r="P90" s="237" t="e">
        <f t="shared" si="13"/>
        <v>#DIV/0!</v>
      </c>
      <c r="Q90" s="268"/>
      <c r="R90" s="268"/>
      <c r="S90" s="225">
        <f t="shared" si="14"/>
        <v>0</v>
      </c>
      <c r="T90" s="237" t="e">
        <f t="shared" si="15"/>
        <v>#DIV/0!</v>
      </c>
      <c r="U90" s="175"/>
    </row>
    <row r="91" spans="1:21" s="178" customFormat="1" ht="15">
      <c r="A91" s="268"/>
      <c r="B91" s="268"/>
      <c r="C91" s="280"/>
      <c r="D91" s="268"/>
      <c r="E91" s="268"/>
      <c r="F91" s="268"/>
      <c r="G91" s="225">
        <f t="shared" si="44"/>
        <v>0</v>
      </c>
      <c r="H91" s="237" t="e">
        <f t="shared" si="45"/>
        <v>#DIV/0!</v>
      </c>
      <c r="I91"/>
      <c r="J91"/>
      <c r="K91" s="225">
        <f t="shared" si="46"/>
        <v>0</v>
      </c>
      <c r="L91" s="237" t="e">
        <f t="shared" si="47"/>
        <v>#DIV/0!</v>
      </c>
      <c r="M91"/>
      <c r="N91"/>
      <c r="O91" s="225">
        <f t="shared" si="12"/>
        <v>0</v>
      </c>
      <c r="P91" s="237" t="e">
        <f t="shared" si="13"/>
        <v>#DIV/0!</v>
      </c>
      <c r="Q91"/>
      <c r="R91"/>
      <c r="S91" s="225">
        <f t="shared" si="14"/>
        <v>0</v>
      </c>
      <c r="T91" s="237" t="e">
        <f t="shared" si="15"/>
        <v>#DIV/0!</v>
      </c>
      <c r="U91" s="175"/>
    </row>
    <row r="92" spans="1:21" s="135" customFormat="1" ht="12.75">
      <c r="A92" s="147" t="s">
        <v>143</v>
      </c>
      <c r="B92" s="154"/>
      <c r="C92" s="281"/>
      <c r="D92" s="154"/>
      <c r="E92" s="156"/>
      <c r="F92" s="232"/>
      <c r="G92" s="137"/>
      <c r="H92" s="137"/>
      <c r="I92" s="141"/>
      <c r="J92" s="136"/>
      <c r="K92" s="137"/>
      <c r="L92" s="137"/>
      <c r="M92" s="141"/>
      <c r="N92" s="136"/>
      <c r="O92" s="137"/>
      <c r="P92" s="137"/>
      <c r="Q92" s="141"/>
      <c r="R92" s="136"/>
      <c r="S92" s="137"/>
      <c r="T92" s="137"/>
      <c r="U92" s="136"/>
    </row>
    <row r="93" spans="1:21">
      <c r="C93" s="96"/>
      <c r="D93" s="56"/>
      <c r="E93" s="176"/>
      <c r="F93" s="232"/>
      <c r="G93" s="131"/>
      <c r="H93" s="131"/>
      <c r="I93" s="141"/>
      <c r="J93" s="131"/>
      <c r="K93" s="131"/>
      <c r="L93" s="131"/>
      <c r="M93" s="141"/>
      <c r="N93" s="131"/>
      <c r="O93" s="131"/>
      <c r="P93" s="131"/>
      <c r="Q93" s="141"/>
      <c r="R93" s="131"/>
      <c r="S93" s="131"/>
      <c r="T93" s="131"/>
      <c r="U93" s="50"/>
    </row>
    <row r="94" spans="1:21" s="57" customFormat="1">
      <c r="A94" s="49"/>
      <c r="B94" s="49"/>
      <c r="C94" s="96"/>
      <c r="D94" s="56"/>
      <c r="E94" s="177">
        <f>SUM(E2:E93)</f>
        <v>920388.32000000007</v>
      </c>
      <c r="F94" s="233">
        <f>SUM(F2:F93)</f>
        <v>0</v>
      </c>
      <c r="G94" s="143">
        <f>SUM(G2:G93)</f>
        <v>920388.32000000007</v>
      </c>
      <c r="H94" s="237">
        <f>ROUND(G94/E94,10)</f>
        <v>1</v>
      </c>
      <c r="I94" s="142">
        <f>SUM(I2:I93)</f>
        <v>163130.63999999998</v>
      </c>
      <c r="J94" s="143">
        <f>SUM(J2:J93)</f>
        <v>0</v>
      </c>
      <c r="K94" s="143">
        <f>SUM(K2:K93)</f>
        <v>163130.63999999998</v>
      </c>
      <c r="L94" s="238">
        <f>ROUND(K94/I94,10)</f>
        <v>1</v>
      </c>
      <c r="M94" s="142">
        <f>SUM(M2:M93)</f>
        <v>29913.200000000004</v>
      </c>
      <c r="N94" s="143">
        <f>SUM(N2:N93)</f>
        <v>0</v>
      </c>
      <c r="O94" s="143">
        <f>SUM(O2:O93)</f>
        <v>29913.200000000004</v>
      </c>
      <c r="P94" s="238">
        <f>ROUND(O94/M94,10)</f>
        <v>1</v>
      </c>
      <c r="Q94" s="142">
        <f>SUM(Q2:Q93)</f>
        <v>-72.3</v>
      </c>
      <c r="R94" s="143">
        <f>SUM(R2:R93)</f>
        <v>0</v>
      </c>
      <c r="S94" s="143">
        <f t="shared" ref="S94" si="56">SUM(S2:S93)</f>
        <v>-72.3</v>
      </c>
      <c r="T94" s="238">
        <f>ROUND(S94/Q94,10)</f>
        <v>1</v>
      </c>
      <c r="U94" s="143">
        <f>SUM(U2:U93)</f>
        <v>0</v>
      </c>
    </row>
    <row r="95" spans="1:21">
      <c r="C95" s="96"/>
      <c r="D95" s="56"/>
      <c r="E95" s="56"/>
      <c r="F95" s="234"/>
      <c r="G95" s="138"/>
      <c r="H95" s="138"/>
      <c r="I95" s="58"/>
      <c r="M95" s="58"/>
      <c r="N95" s="58"/>
      <c r="O95" s="58"/>
      <c r="P95" s="58"/>
      <c r="Q95" s="58"/>
      <c r="R95" s="58"/>
      <c r="S95" s="58"/>
      <c r="T95" s="58"/>
      <c r="U95" s="58"/>
    </row>
    <row r="96" spans="1:21">
      <c r="C96" s="96"/>
      <c r="D96" s="56"/>
      <c r="E96" s="56"/>
      <c r="F96" s="234"/>
      <c r="G96" s="138"/>
      <c r="H96" s="138"/>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0"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0" t="s">
        <v>75</v>
      </c>
      <c r="F1" s="3" t="s">
        <v>7</v>
      </c>
      <c r="G1" s="134" t="s">
        <v>193</v>
      </c>
      <c r="H1" s="51" t="s">
        <v>209</v>
      </c>
    </row>
    <row r="2" spans="1:8" s="43" customFormat="1" ht="25.5" customHeight="1">
      <c r="A2" t="s">
        <v>261</v>
      </c>
      <c r="B2" t="s">
        <v>293</v>
      </c>
      <c r="C2" t="s">
        <v>294</v>
      </c>
      <c r="D2" s="268">
        <v>2.0699999999999998</v>
      </c>
      <c r="E2" s="268"/>
      <c r="F2" s="171">
        <f>D2-E2</f>
        <v>2.0699999999999998</v>
      </c>
      <c r="G2" s="239">
        <f>ROUND(F2/D2,10)</f>
        <v>1</v>
      </c>
      <c r="H2" s="51"/>
    </row>
    <row r="3" spans="1:8" s="43" customFormat="1" ht="25.5" customHeight="1">
      <c r="A3" t="s">
        <v>261</v>
      </c>
      <c r="B3" t="s">
        <v>293</v>
      </c>
      <c r="C3" t="s">
        <v>294</v>
      </c>
      <c r="D3" s="268">
        <v>8082.12</v>
      </c>
      <c r="E3" s="268"/>
      <c r="F3" s="171">
        <f>D3-E3</f>
        <v>8082.12</v>
      </c>
      <c r="G3" s="239">
        <f>ROUND(F3/D3,10)</f>
        <v>1</v>
      </c>
      <c r="H3" s="51"/>
    </row>
    <row r="4" spans="1:8" s="43" customFormat="1" ht="25.5" customHeight="1">
      <c r="A4" s="2"/>
      <c r="B4" s="2"/>
      <c r="C4" s="2"/>
      <c r="D4" s="3"/>
      <c r="E4" s="220"/>
      <c r="F4" s="3"/>
      <c r="G4" s="3"/>
      <c r="H4" s="51"/>
    </row>
    <row r="5" spans="1:8" s="43" customFormat="1" ht="25.5" customHeight="1">
      <c r="A5" s="2"/>
      <c r="B5" s="2"/>
      <c r="C5" s="2"/>
      <c r="D5" s="3"/>
      <c r="E5" s="220"/>
      <c r="F5" s="3"/>
      <c r="G5" s="3"/>
      <c r="H5" s="51"/>
    </row>
    <row r="6" spans="1:8" s="43" customFormat="1" ht="19.5" customHeight="1">
      <c r="A6" s="52"/>
      <c r="B6" s="45"/>
      <c r="D6" s="46"/>
      <c r="E6" s="228"/>
      <c r="F6" s="46"/>
      <c r="G6" s="46"/>
      <c r="H6" s="2"/>
    </row>
    <row r="7" spans="1:8" s="43" customFormat="1" ht="11.25" customHeight="1">
      <c r="D7" s="53"/>
      <c r="E7" s="229"/>
      <c r="F7" s="53"/>
      <c r="G7" s="53"/>
    </row>
    <row r="8" spans="1:8" s="43" customFormat="1" ht="19.5" customHeight="1" thickBot="1">
      <c r="C8" s="4" t="s">
        <v>11</v>
      </c>
      <c r="D8" s="5">
        <f>SUM(D2:D7)</f>
        <v>8084.19</v>
      </c>
      <c r="E8" s="222">
        <f>SUM(E2:E7)</f>
        <v>0</v>
      </c>
      <c r="F8" s="5">
        <f>SUM(F2:F7)</f>
        <v>8084.19</v>
      </c>
      <c r="G8" s="240">
        <f>ROUND(F8/D8,10)</f>
        <v>1</v>
      </c>
    </row>
    <row r="9" spans="1:8" s="43" customFormat="1" ht="13.5" thickTop="1">
      <c r="E9" s="224"/>
    </row>
    <row r="10" spans="1:8" s="43" customFormat="1" ht="13.5" thickBot="1">
      <c r="E10" s="224"/>
    </row>
    <row r="11" spans="1:8" s="43" customFormat="1" ht="13.5" thickBot="1">
      <c r="A11" s="2" t="s">
        <v>53</v>
      </c>
      <c r="B11" s="2"/>
      <c r="D11" s="54"/>
      <c r="E11" s="224"/>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5" zoomScaleNormal="85"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4" bestFit="1" customWidth="1"/>
    <col min="4" max="4" width="12.7109375" style="163" bestFit="1" customWidth="1"/>
    <col min="5" max="5" width="12.5703125" style="163"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2" t="s">
        <v>16</v>
      </c>
      <c r="B1" s="2" t="s">
        <v>5</v>
      </c>
      <c r="C1" s="220" t="s">
        <v>14</v>
      </c>
      <c r="D1" s="3" t="s">
        <v>15</v>
      </c>
      <c r="E1" s="3" t="s">
        <v>63</v>
      </c>
      <c r="F1" s="165" t="s">
        <v>59</v>
      </c>
      <c r="G1" s="169" t="s">
        <v>60</v>
      </c>
      <c r="H1" s="7" t="s">
        <v>64</v>
      </c>
      <c r="I1" s="3" t="s">
        <v>195</v>
      </c>
      <c r="J1" s="166" t="s">
        <v>61</v>
      </c>
      <c r="K1" s="166" t="s">
        <v>65</v>
      </c>
      <c r="L1" s="168" t="s">
        <v>62</v>
      </c>
      <c r="M1" s="169" t="s">
        <v>66</v>
      </c>
      <c r="N1" s="169" t="s">
        <v>57</v>
      </c>
      <c r="O1" s="169" t="s">
        <v>58</v>
      </c>
      <c r="P1" s="7" t="s">
        <v>194</v>
      </c>
      <c r="Q1" s="3" t="s">
        <v>195</v>
      </c>
      <c r="R1" s="7" t="s">
        <v>196</v>
      </c>
      <c r="S1" s="3" t="s">
        <v>195</v>
      </c>
      <c r="T1" s="7" t="s">
        <v>197</v>
      </c>
      <c r="U1" s="3" t="s">
        <v>195</v>
      </c>
      <c r="V1" s="3" t="s">
        <v>125</v>
      </c>
    </row>
    <row r="2" spans="1:22">
      <c r="A2" s="275" t="s">
        <v>508</v>
      </c>
      <c r="B2" t="s">
        <v>509</v>
      </c>
      <c r="C2">
        <v>8509</v>
      </c>
      <c r="D2" s="1">
        <v>44004</v>
      </c>
      <c r="E2" t="s">
        <v>443</v>
      </c>
      <c r="F2">
        <v>2132.04</v>
      </c>
      <c r="G2"/>
      <c r="H2" s="171">
        <f t="shared" ref="H2:H92" si="0">F2-G2</f>
        <v>2132.04</v>
      </c>
      <c r="I2" s="243">
        <f t="shared" ref="I2:I92" si="1">ROUND(H2/F2,10)</f>
        <v>1</v>
      </c>
      <c r="J2">
        <v>2392.04</v>
      </c>
      <c r="K2">
        <v>2302.6</v>
      </c>
      <c r="L2">
        <v>-89.44</v>
      </c>
      <c r="M2"/>
      <c r="N2"/>
      <c r="O2"/>
      <c r="P2" s="171">
        <f t="shared" ref="P2:P92" si="2">J2-N2</f>
        <v>2392.04</v>
      </c>
      <c r="Q2" s="241">
        <f>ROUND(P2/J2,10)</f>
        <v>1</v>
      </c>
      <c r="R2" s="171">
        <f>K2-M2</f>
        <v>2302.6</v>
      </c>
      <c r="S2" s="241">
        <f>ROUND(R2/K2,10)</f>
        <v>1</v>
      </c>
      <c r="T2" s="171">
        <f>L2-O2</f>
        <v>-89.44</v>
      </c>
      <c r="U2" s="241">
        <f>ROUND(T2/L2,10)</f>
        <v>1</v>
      </c>
      <c r="V2" s="3"/>
    </row>
    <row r="3" spans="1:22">
      <c r="A3" s="275" t="s">
        <v>508</v>
      </c>
      <c r="B3" t="s">
        <v>509</v>
      </c>
      <c r="C3">
        <v>8509</v>
      </c>
      <c r="D3" s="1">
        <v>44326</v>
      </c>
      <c r="E3" t="s">
        <v>443</v>
      </c>
      <c r="F3">
        <v>2176.92</v>
      </c>
      <c r="G3"/>
      <c r="H3" s="171">
        <f t="shared" si="0"/>
        <v>2176.92</v>
      </c>
      <c r="I3" s="243">
        <f t="shared" si="1"/>
        <v>1</v>
      </c>
      <c r="J3">
        <v>2625.15</v>
      </c>
      <c r="K3">
        <v>2351.0700000000002</v>
      </c>
      <c r="L3">
        <v>-274.08</v>
      </c>
      <c r="M3"/>
      <c r="N3"/>
      <c r="O3"/>
      <c r="P3" s="171">
        <f t="shared" si="2"/>
        <v>2625.15</v>
      </c>
      <c r="Q3" s="241">
        <f t="shared" ref="Q3:Q93" si="3">ROUND(P3/J3,10)</f>
        <v>1</v>
      </c>
      <c r="R3" s="171">
        <f t="shared" ref="R3:R92" si="4">K3-M3</f>
        <v>2351.0700000000002</v>
      </c>
      <c r="S3" s="241">
        <f t="shared" ref="S3:S92" si="5">ROUND(R3/K3,10)</f>
        <v>1</v>
      </c>
      <c r="T3" s="171">
        <f t="shared" ref="T3:T92" si="6">L3-O3</f>
        <v>-274.08</v>
      </c>
      <c r="U3" s="241">
        <f t="shared" ref="U3:U92" si="7">ROUND(T3/L3,10)</f>
        <v>1</v>
      </c>
      <c r="V3" s="3"/>
    </row>
    <row r="4" spans="1:22">
      <c r="A4" s="275" t="s">
        <v>508</v>
      </c>
      <c r="B4" t="s">
        <v>509</v>
      </c>
      <c r="C4">
        <v>8509</v>
      </c>
      <c r="D4" s="1">
        <v>44687</v>
      </c>
      <c r="E4" t="s">
        <v>443</v>
      </c>
      <c r="F4">
        <v>2289.13</v>
      </c>
      <c r="G4"/>
      <c r="H4" s="171">
        <f t="shared" si="0"/>
        <v>2289.13</v>
      </c>
      <c r="I4" s="243">
        <f t="shared" si="1"/>
        <v>1</v>
      </c>
      <c r="J4">
        <v>2414.69</v>
      </c>
      <c r="K4">
        <v>2472.2600000000002</v>
      </c>
      <c r="L4">
        <v>57.57</v>
      </c>
      <c r="M4"/>
      <c r="N4"/>
      <c r="O4"/>
      <c r="P4" s="171">
        <f t="shared" si="2"/>
        <v>2414.69</v>
      </c>
      <c r="Q4" s="241">
        <f t="shared" si="3"/>
        <v>1</v>
      </c>
      <c r="R4" s="171">
        <f t="shared" si="4"/>
        <v>2472.2600000000002</v>
      </c>
      <c r="S4" s="241">
        <f t="shared" si="5"/>
        <v>1</v>
      </c>
      <c r="T4" s="171">
        <f t="shared" si="6"/>
        <v>57.57</v>
      </c>
      <c r="U4" s="241">
        <f t="shared" si="7"/>
        <v>1</v>
      </c>
      <c r="V4" s="3"/>
    </row>
    <row r="5" spans="1:22">
      <c r="A5" s="275" t="s">
        <v>508</v>
      </c>
      <c r="B5" t="s">
        <v>509</v>
      </c>
      <c r="C5">
        <v>8509</v>
      </c>
      <c r="D5" s="1">
        <v>45061</v>
      </c>
      <c r="E5" t="s">
        <v>443</v>
      </c>
      <c r="F5">
        <v>2356.46</v>
      </c>
      <c r="G5"/>
      <c r="H5" s="171">
        <f t="shared" si="0"/>
        <v>2356.46</v>
      </c>
      <c r="I5" s="243">
        <f t="shared" si="1"/>
        <v>1</v>
      </c>
      <c r="J5">
        <v>2572.7800000000002</v>
      </c>
      <c r="K5">
        <v>2544.98</v>
      </c>
      <c r="L5">
        <v>-27.8</v>
      </c>
      <c r="M5"/>
      <c r="N5"/>
      <c r="O5"/>
      <c r="P5" s="171">
        <f t="shared" si="2"/>
        <v>2572.7800000000002</v>
      </c>
      <c r="Q5" s="241">
        <f t="shared" si="3"/>
        <v>1</v>
      </c>
      <c r="R5" s="171">
        <f t="shared" si="4"/>
        <v>2544.98</v>
      </c>
      <c r="S5" s="241">
        <f t="shared" si="5"/>
        <v>1</v>
      </c>
      <c r="T5" s="171">
        <f t="shared" si="6"/>
        <v>-27.8</v>
      </c>
      <c r="U5" s="241">
        <f t="shared" si="7"/>
        <v>1</v>
      </c>
      <c r="V5" s="3"/>
    </row>
    <row r="6" spans="1:22">
      <c r="A6" s="275" t="s">
        <v>501</v>
      </c>
      <c r="B6" t="s">
        <v>502</v>
      </c>
      <c r="C6">
        <v>12237</v>
      </c>
      <c r="D6" s="1">
        <v>45386</v>
      </c>
      <c r="E6" t="s">
        <v>525</v>
      </c>
      <c r="F6">
        <v>0</v>
      </c>
      <c r="G6"/>
      <c r="H6" s="171">
        <f t="shared" si="0"/>
        <v>0</v>
      </c>
      <c r="I6" s="243" t="e">
        <f t="shared" si="1"/>
        <v>#DIV/0!</v>
      </c>
      <c r="J6">
        <v>0</v>
      </c>
      <c r="K6">
        <v>0</v>
      </c>
      <c r="L6">
        <v>0</v>
      </c>
      <c r="M6"/>
      <c r="N6"/>
      <c r="O6"/>
      <c r="P6" s="171">
        <f t="shared" si="2"/>
        <v>0</v>
      </c>
      <c r="Q6" s="241" t="e">
        <f t="shared" si="3"/>
        <v>#DIV/0!</v>
      </c>
      <c r="R6" s="171">
        <f t="shared" si="4"/>
        <v>0</v>
      </c>
      <c r="S6" s="241" t="e">
        <f t="shared" si="5"/>
        <v>#DIV/0!</v>
      </c>
      <c r="T6" s="171">
        <f t="shared" si="6"/>
        <v>0</v>
      </c>
      <c r="U6" s="241" t="e">
        <f t="shared" si="7"/>
        <v>#DIV/0!</v>
      </c>
      <c r="V6" s="3"/>
    </row>
    <row r="7" spans="1:22">
      <c r="A7" s="275" t="s">
        <v>387</v>
      </c>
      <c r="B7" t="s">
        <v>457</v>
      </c>
      <c r="C7">
        <v>81000</v>
      </c>
      <c r="D7" s="1">
        <v>45394</v>
      </c>
      <c r="E7" t="s">
        <v>518</v>
      </c>
      <c r="F7">
        <v>0</v>
      </c>
      <c r="G7"/>
      <c r="H7" s="171">
        <f t="shared" si="0"/>
        <v>0</v>
      </c>
      <c r="I7" s="243" t="e">
        <f t="shared" si="1"/>
        <v>#DIV/0!</v>
      </c>
      <c r="J7">
        <v>0</v>
      </c>
      <c r="K7">
        <v>0</v>
      </c>
      <c r="L7">
        <v>0</v>
      </c>
      <c r="M7"/>
      <c r="N7"/>
      <c r="O7"/>
      <c r="P7" s="171">
        <f t="shared" si="2"/>
        <v>0</v>
      </c>
      <c r="Q7" s="241" t="e">
        <f t="shared" si="3"/>
        <v>#DIV/0!</v>
      </c>
      <c r="R7" s="171">
        <f t="shared" si="4"/>
        <v>0</v>
      </c>
      <c r="S7" s="241" t="e">
        <f t="shared" si="5"/>
        <v>#DIV/0!</v>
      </c>
      <c r="T7" s="171">
        <f t="shared" si="6"/>
        <v>0</v>
      </c>
      <c r="U7" s="241" t="e">
        <f t="shared" si="7"/>
        <v>#DIV/0!</v>
      </c>
      <c r="V7" s="3"/>
    </row>
    <row r="8" spans="1:22">
      <c r="A8" s="275">
        <v>202712600</v>
      </c>
      <c r="B8" t="s">
        <v>462</v>
      </c>
      <c r="C8">
        <v>12700</v>
      </c>
      <c r="D8" s="1">
        <v>45390</v>
      </c>
      <c r="E8" t="s">
        <v>518</v>
      </c>
      <c r="F8">
        <v>0</v>
      </c>
      <c r="G8"/>
      <c r="H8" s="171">
        <f t="shared" ref="H8:H14" si="8">F8-G8</f>
        <v>0</v>
      </c>
      <c r="I8" s="243" t="e">
        <f t="shared" ref="I8:I14" si="9">ROUND(H8/F8,10)</f>
        <v>#DIV/0!</v>
      </c>
      <c r="J8">
        <v>0</v>
      </c>
      <c r="K8">
        <v>0</v>
      </c>
      <c r="L8">
        <v>0</v>
      </c>
      <c r="M8"/>
      <c r="N8"/>
      <c r="O8"/>
      <c r="P8" s="171">
        <f t="shared" ref="P8:P14" si="10">J8-N8</f>
        <v>0</v>
      </c>
      <c r="Q8" s="241" t="e">
        <f t="shared" si="3"/>
        <v>#DIV/0!</v>
      </c>
      <c r="R8" s="171">
        <f t="shared" ref="R8:R14" si="11">K8-M8</f>
        <v>0</v>
      </c>
      <c r="S8" s="241" t="e">
        <f t="shared" si="5"/>
        <v>#DIV/0!</v>
      </c>
      <c r="T8" s="171">
        <f t="shared" ref="T8:T14" si="12">L8-O8</f>
        <v>0</v>
      </c>
      <c r="U8" s="241" t="e">
        <f t="shared" ref="U8:U14" si="13">ROUND(T8/L8,10)</f>
        <v>#DIV/0!</v>
      </c>
      <c r="V8" s="3"/>
    </row>
    <row r="9" spans="1:22">
      <c r="A9" s="275" t="s">
        <v>526</v>
      </c>
      <c r="B9" t="s">
        <v>527</v>
      </c>
      <c r="C9">
        <v>4054</v>
      </c>
      <c r="D9" s="1">
        <v>44671</v>
      </c>
      <c r="E9" t="s">
        <v>441</v>
      </c>
      <c r="F9">
        <v>2128.35</v>
      </c>
      <c r="G9"/>
      <c r="H9" s="171">
        <f t="shared" si="8"/>
        <v>2128.35</v>
      </c>
      <c r="I9" s="243">
        <f t="shared" si="9"/>
        <v>1</v>
      </c>
      <c r="J9">
        <v>2257.48</v>
      </c>
      <c r="K9">
        <v>2363</v>
      </c>
      <c r="L9">
        <v>105.52</v>
      </c>
      <c r="M9"/>
      <c r="N9"/>
      <c r="O9"/>
      <c r="P9" s="171">
        <f t="shared" si="10"/>
        <v>2257.48</v>
      </c>
      <c r="Q9" s="241">
        <f t="shared" ref="Q9:Q12" si="14">ROUND(P9/J9,10)</f>
        <v>1</v>
      </c>
      <c r="R9" s="171">
        <f t="shared" si="11"/>
        <v>2363</v>
      </c>
      <c r="S9" s="241">
        <f t="shared" ref="S9:S12" si="15">ROUND(R9/K9,10)</f>
        <v>1</v>
      </c>
      <c r="T9" s="171">
        <f t="shared" si="12"/>
        <v>105.52</v>
      </c>
      <c r="U9" s="241">
        <f t="shared" si="13"/>
        <v>1</v>
      </c>
      <c r="V9" s="3"/>
    </row>
    <row r="10" spans="1:22">
      <c r="A10" s="275" t="s">
        <v>519</v>
      </c>
      <c r="B10" t="s">
        <v>520</v>
      </c>
      <c r="C10">
        <v>816.32</v>
      </c>
      <c r="D10" s="1">
        <v>44320</v>
      </c>
      <c r="E10" t="s">
        <v>518</v>
      </c>
      <c r="F10">
        <v>816.32</v>
      </c>
      <c r="G10"/>
      <c r="H10" s="171">
        <f t="shared" si="8"/>
        <v>816.32</v>
      </c>
      <c r="I10" s="243">
        <f t="shared" si="9"/>
        <v>1</v>
      </c>
      <c r="J10">
        <v>816.32</v>
      </c>
      <c r="K10">
        <v>816.32</v>
      </c>
      <c r="L10">
        <v>0</v>
      </c>
      <c r="M10"/>
      <c r="N10"/>
      <c r="O10"/>
      <c r="P10" s="171">
        <f t="shared" si="10"/>
        <v>816.32</v>
      </c>
      <c r="Q10" s="241">
        <f t="shared" si="14"/>
        <v>1</v>
      </c>
      <c r="R10" s="171">
        <f t="shared" si="11"/>
        <v>816.32</v>
      </c>
      <c r="S10" s="241">
        <f t="shared" si="15"/>
        <v>1</v>
      </c>
      <c r="T10" s="171">
        <f t="shared" si="12"/>
        <v>0</v>
      </c>
      <c r="U10" s="241" t="e">
        <f t="shared" si="13"/>
        <v>#DIV/0!</v>
      </c>
      <c r="V10" s="3"/>
    </row>
    <row r="11" spans="1:22">
      <c r="A11" s="275" t="s">
        <v>313</v>
      </c>
      <c r="B11" t="s">
        <v>452</v>
      </c>
      <c r="C11">
        <v>3060</v>
      </c>
      <c r="D11" s="1">
        <v>45336</v>
      </c>
      <c r="E11" t="s">
        <v>518</v>
      </c>
      <c r="F11">
        <v>714</v>
      </c>
      <c r="G11"/>
      <c r="H11" s="171">
        <f t="shared" si="8"/>
        <v>714</v>
      </c>
      <c r="I11" s="243">
        <f t="shared" si="9"/>
        <v>1</v>
      </c>
      <c r="J11">
        <v>714</v>
      </c>
      <c r="K11">
        <v>714</v>
      </c>
      <c r="L11">
        <v>0</v>
      </c>
      <c r="M11"/>
      <c r="N11"/>
      <c r="O11"/>
      <c r="P11" s="171">
        <f t="shared" si="10"/>
        <v>714</v>
      </c>
      <c r="Q11" s="241">
        <f t="shared" si="14"/>
        <v>1</v>
      </c>
      <c r="R11" s="171">
        <f t="shared" si="11"/>
        <v>714</v>
      </c>
      <c r="S11" s="241">
        <f t="shared" si="15"/>
        <v>1</v>
      </c>
      <c r="T11" s="171">
        <f t="shared" si="12"/>
        <v>0</v>
      </c>
      <c r="U11" s="241" t="e">
        <f t="shared" si="13"/>
        <v>#DIV/0!</v>
      </c>
      <c r="V11" s="3"/>
    </row>
    <row r="12" spans="1:22">
      <c r="A12" s="275" t="s">
        <v>422</v>
      </c>
      <c r="B12" t="s">
        <v>514</v>
      </c>
      <c r="C12">
        <v>35000</v>
      </c>
      <c r="D12" s="1">
        <v>44665</v>
      </c>
      <c r="E12" t="s">
        <v>518</v>
      </c>
      <c r="F12">
        <v>3062.5</v>
      </c>
      <c r="G12"/>
      <c r="H12" s="171">
        <f t="shared" si="8"/>
        <v>3062.5</v>
      </c>
      <c r="I12" s="243">
        <f t="shared" si="9"/>
        <v>1</v>
      </c>
      <c r="J12">
        <v>3062.5</v>
      </c>
      <c r="K12">
        <v>3062.5</v>
      </c>
      <c r="L12">
        <v>0</v>
      </c>
      <c r="M12"/>
      <c r="N12"/>
      <c r="O12"/>
      <c r="P12" s="171">
        <f t="shared" si="10"/>
        <v>3062.5</v>
      </c>
      <c r="Q12" s="241">
        <f t="shared" si="14"/>
        <v>1</v>
      </c>
      <c r="R12" s="171">
        <f t="shared" si="11"/>
        <v>3062.5</v>
      </c>
      <c r="S12" s="241">
        <f t="shared" si="15"/>
        <v>1</v>
      </c>
      <c r="T12" s="171">
        <f t="shared" si="12"/>
        <v>0</v>
      </c>
      <c r="U12" s="241" t="e">
        <f t="shared" si="13"/>
        <v>#DIV/0!</v>
      </c>
      <c r="V12" s="3"/>
    </row>
    <row r="13" spans="1:22">
      <c r="A13" s="275" t="s">
        <v>422</v>
      </c>
      <c r="B13" t="s">
        <v>514</v>
      </c>
      <c r="C13">
        <v>35000</v>
      </c>
      <c r="D13" s="1">
        <v>44301</v>
      </c>
      <c r="E13" t="s">
        <v>518</v>
      </c>
      <c r="F13">
        <v>2266.25</v>
      </c>
      <c r="G13"/>
      <c r="H13" s="171">
        <f t="shared" si="8"/>
        <v>2266.25</v>
      </c>
      <c r="I13" s="243">
        <f t="shared" si="9"/>
        <v>1</v>
      </c>
      <c r="J13">
        <v>2266.25</v>
      </c>
      <c r="K13">
        <v>2266.25</v>
      </c>
      <c r="L13">
        <v>0</v>
      </c>
      <c r="M13"/>
      <c r="N13"/>
      <c r="O13"/>
      <c r="P13" s="171">
        <f t="shared" si="10"/>
        <v>2266.25</v>
      </c>
      <c r="Q13" s="241">
        <f t="shared" si="3"/>
        <v>1</v>
      </c>
      <c r="R13" s="171">
        <f t="shared" si="11"/>
        <v>2266.25</v>
      </c>
      <c r="S13" s="241">
        <f t="shared" si="5"/>
        <v>1</v>
      </c>
      <c r="T13" s="171">
        <f t="shared" si="12"/>
        <v>0</v>
      </c>
      <c r="U13" s="241" t="e">
        <f t="shared" si="13"/>
        <v>#DIV/0!</v>
      </c>
      <c r="V13" s="3"/>
    </row>
    <row r="14" spans="1:22">
      <c r="A14" s="275" t="s">
        <v>422</v>
      </c>
      <c r="B14" t="s">
        <v>514</v>
      </c>
      <c r="C14">
        <v>52000</v>
      </c>
      <c r="D14" s="1">
        <v>45030</v>
      </c>
      <c r="E14" t="s">
        <v>518</v>
      </c>
      <c r="F14">
        <v>5005</v>
      </c>
      <c r="G14"/>
      <c r="H14" s="171">
        <f t="shared" si="8"/>
        <v>5005</v>
      </c>
      <c r="I14" s="243">
        <f t="shared" si="9"/>
        <v>1</v>
      </c>
      <c r="J14">
        <v>5005</v>
      </c>
      <c r="K14">
        <v>5005</v>
      </c>
      <c r="L14">
        <v>0</v>
      </c>
      <c r="M14"/>
      <c r="N14"/>
      <c r="O14"/>
      <c r="P14" s="171">
        <f t="shared" si="10"/>
        <v>5005</v>
      </c>
      <c r="Q14" s="241">
        <f t="shared" si="3"/>
        <v>1</v>
      </c>
      <c r="R14" s="171">
        <f t="shared" si="11"/>
        <v>5005</v>
      </c>
      <c r="S14" s="241">
        <f t="shared" si="5"/>
        <v>1</v>
      </c>
      <c r="T14" s="171">
        <f t="shared" si="12"/>
        <v>0</v>
      </c>
      <c r="U14" s="241" t="e">
        <f t="shared" si="13"/>
        <v>#DIV/0!</v>
      </c>
      <c r="V14" s="3"/>
    </row>
    <row r="15" spans="1:22">
      <c r="A15" s="275" t="s">
        <v>336</v>
      </c>
      <c r="B15" t="s">
        <v>466</v>
      </c>
      <c r="C15">
        <v>6400</v>
      </c>
      <c r="D15" s="1">
        <v>44687</v>
      </c>
      <c r="E15" t="s">
        <v>518</v>
      </c>
      <c r="F15">
        <v>1411.02</v>
      </c>
      <c r="G15"/>
      <c r="H15" s="171">
        <f t="shared" si="0"/>
        <v>1411.02</v>
      </c>
      <c r="I15" s="243">
        <f t="shared" si="1"/>
        <v>1</v>
      </c>
      <c r="J15">
        <v>1411.02</v>
      </c>
      <c r="K15">
        <v>1411.02</v>
      </c>
      <c r="L15">
        <v>0</v>
      </c>
      <c r="M15"/>
      <c r="N15"/>
      <c r="O15"/>
      <c r="P15" s="171">
        <f t="shared" si="2"/>
        <v>1411.02</v>
      </c>
      <c r="Q15" s="241">
        <f t="shared" si="3"/>
        <v>1</v>
      </c>
      <c r="R15" s="171">
        <f t="shared" si="4"/>
        <v>1411.02</v>
      </c>
      <c r="S15" s="241">
        <f t="shared" si="5"/>
        <v>1</v>
      </c>
      <c r="T15" s="171">
        <f t="shared" si="6"/>
        <v>0</v>
      </c>
      <c r="U15" s="241" t="e">
        <f t="shared" si="7"/>
        <v>#DIV/0!</v>
      </c>
      <c r="V15" s="3"/>
    </row>
    <row r="16" spans="1:22">
      <c r="A16" s="275">
        <v>589339209</v>
      </c>
      <c r="B16" t="s">
        <v>528</v>
      </c>
      <c r="C16">
        <v>7500</v>
      </c>
      <c r="D16" s="1">
        <v>43992</v>
      </c>
      <c r="E16" t="s">
        <v>518</v>
      </c>
      <c r="F16">
        <v>522.6</v>
      </c>
      <c r="G16"/>
      <c r="H16" s="171">
        <f t="shared" si="0"/>
        <v>522.6</v>
      </c>
      <c r="I16" s="243">
        <f t="shared" si="1"/>
        <v>1</v>
      </c>
      <c r="J16">
        <v>522.6</v>
      </c>
      <c r="K16">
        <v>522.6</v>
      </c>
      <c r="L16">
        <v>0</v>
      </c>
      <c r="M16"/>
      <c r="N16"/>
      <c r="O16"/>
      <c r="P16" s="171">
        <f t="shared" si="2"/>
        <v>522.6</v>
      </c>
      <c r="Q16" s="241">
        <f t="shared" si="3"/>
        <v>1</v>
      </c>
      <c r="R16" s="171">
        <f t="shared" si="4"/>
        <v>522.6</v>
      </c>
      <c r="S16" s="241">
        <f t="shared" si="5"/>
        <v>1</v>
      </c>
      <c r="T16" s="171">
        <f t="shared" si="6"/>
        <v>0</v>
      </c>
      <c r="U16" s="241" t="e">
        <f t="shared" si="7"/>
        <v>#DIV/0!</v>
      </c>
      <c r="V16" s="3"/>
    </row>
    <row r="17" spans="1:22">
      <c r="A17" s="275" t="s">
        <v>521</v>
      </c>
      <c r="B17" t="s">
        <v>522</v>
      </c>
      <c r="C17">
        <v>3630</v>
      </c>
      <c r="D17" s="1">
        <v>44504</v>
      </c>
      <c r="E17" t="s">
        <v>443</v>
      </c>
      <c r="F17">
        <v>239.58</v>
      </c>
      <c r="G17"/>
      <c r="H17" s="171">
        <f t="shared" si="0"/>
        <v>239.58</v>
      </c>
      <c r="I17" s="243">
        <f t="shared" si="1"/>
        <v>1</v>
      </c>
      <c r="J17">
        <v>279.02999999999997</v>
      </c>
      <c r="K17">
        <v>258.75</v>
      </c>
      <c r="L17">
        <v>-20.28</v>
      </c>
      <c r="M17"/>
      <c r="N17"/>
      <c r="O17"/>
      <c r="P17" s="171">
        <f t="shared" si="2"/>
        <v>279.02999999999997</v>
      </c>
      <c r="Q17" s="241">
        <f t="shared" si="3"/>
        <v>1</v>
      </c>
      <c r="R17" s="171">
        <f t="shared" si="4"/>
        <v>258.75</v>
      </c>
      <c r="S17" s="241">
        <f t="shared" si="5"/>
        <v>1</v>
      </c>
      <c r="T17" s="171">
        <f t="shared" si="6"/>
        <v>-20.28</v>
      </c>
      <c r="U17" s="241">
        <f t="shared" si="7"/>
        <v>1</v>
      </c>
      <c r="V17" s="3"/>
    </row>
    <row r="18" spans="1:22">
      <c r="A18" s="275" t="s">
        <v>521</v>
      </c>
      <c r="B18" t="s">
        <v>522</v>
      </c>
      <c r="C18">
        <v>3630</v>
      </c>
      <c r="D18" s="1">
        <v>44868</v>
      </c>
      <c r="E18" t="s">
        <v>443</v>
      </c>
      <c r="F18">
        <v>239.58</v>
      </c>
      <c r="G18"/>
      <c r="H18" s="171">
        <f t="shared" si="0"/>
        <v>239.58</v>
      </c>
      <c r="I18" s="243">
        <f t="shared" si="1"/>
        <v>1</v>
      </c>
      <c r="J18">
        <v>236.81</v>
      </c>
      <c r="K18">
        <v>258.75</v>
      </c>
      <c r="L18">
        <v>21.94</v>
      </c>
      <c r="M18"/>
      <c r="N18"/>
      <c r="O18"/>
      <c r="P18" s="171">
        <f t="shared" si="2"/>
        <v>236.81</v>
      </c>
      <c r="Q18" s="241">
        <f t="shared" ref="Q18:Q31" si="16">ROUND(P18/J18,10)</f>
        <v>1</v>
      </c>
      <c r="R18" s="171">
        <f t="shared" si="4"/>
        <v>258.75</v>
      </c>
      <c r="S18" s="241">
        <f t="shared" ref="S18:S31" si="17">ROUND(R18/K18,10)</f>
        <v>1</v>
      </c>
      <c r="T18" s="171">
        <f t="shared" si="6"/>
        <v>21.94</v>
      </c>
      <c r="U18" s="241">
        <f t="shared" si="7"/>
        <v>1</v>
      </c>
      <c r="V18" s="3"/>
    </row>
    <row r="19" spans="1:22">
      <c r="A19" s="275" t="s">
        <v>521</v>
      </c>
      <c r="B19" t="s">
        <v>522</v>
      </c>
      <c r="C19">
        <v>3630</v>
      </c>
      <c r="D19" s="1">
        <v>45239</v>
      </c>
      <c r="E19" t="s">
        <v>443</v>
      </c>
      <c r="F19">
        <v>239.58</v>
      </c>
      <c r="G19"/>
      <c r="H19" s="171">
        <f t="shared" ref="H19:H31" si="18">F19-G19</f>
        <v>239.58</v>
      </c>
      <c r="I19" s="243">
        <f t="shared" ref="I19:I31" si="19">ROUND(H19/F19,10)</f>
        <v>1</v>
      </c>
      <c r="J19">
        <v>254.42</v>
      </c>
      <c r="K19">
        <v>258.75</v>
      </c>
      <c r="L19">
        <v>4.33</v>
      </c>
      <c r="M19"/>
      <c r="N19"/>
      <c r="O19"/>
      <c r="P19" s="171">
        <f t="shared" ref="P19:P31" si="20">J19-N19</f>
        <v>254.42</v>
      </c>
      <c r="Q19" s="241">
        <f t="shared" si="16"/>
        <v>1</v>
      </c>
      <c r="R19" s="171">
        <f t="shared" ref="R19:R31" si="21">K19-M19</f>
        <v>258.75</v>
      </c>
      <c r="S19" s="241">
        <f t="shared" si="17"/>
        <v>1</v>
      </c>
      <c r="T19" s="171">
        <f t="shared" ref="T19:T31" si="22">L19-O19</f>
        <v>4.33</v>
      </c>
      <c r="U19" s="241">
        <f t="shared" ref="U19:U31" si="23">ROUND(T19/L19,10)</f>
        <v>1</v>
      </c>
      <c r="V19" s="3"/>
    </row>
    <row r="20" spans="1:22">
      <c r="A20" s="275" t="s">
        <v>521</v>
      </c>
      <c r="B20" t="s">
        <v>522</v>
      </c>
      <c r="C20">
        <v>3630</v>
      </c>
      <c r="D20" s="1">
        <v>44322</v>
      </c>
      <c r="E20" t="s">
        <v>443</v>
      </c>
      <c r="F20">
        <v>827.64</v>
      </c>
      <c r="G20"/>
      <c r="H20" s="171">
        <f t="shared" si="18"/>
        <v>827.64</v>
      </c>
      <c r="I20" s="243">
        <f t="shared" si="19"/>
        <v>1</v>
      </c>
      <c r="J20">
        <v>1000</v>
      </c>
      <c r="K20">
        <v>893.85</v>
      </c>
      <c r="L20">
        <v>-106.15</v>
      </c>
      <c r="M20"/>
      <c r="N20"/>
      <c r="O20"/>
      <c r="P20" s="171">
        <f t="shared" si="20"/>
        <v>1000</v>
      </c>
      <c r="Q20" s="241">
        <f t="shared" si="16"/>
        <v>1</v>
      </c>
      <c r="R20" s="171">
        <f t="shared" si="21"/>
        <v>893.85</v>
      </c>
      <c r="S20" s="241">
        <f t="shared" si="17"/>
        <v>1</v>
      </c>
      <c r="T20" s="171">
        <f t="shared" si="22"/>
        <v>-106.15</v>
      </c>
      <c r="U20" s="241">
        <f t="shared" si="23"/>
        <v>1</v>
      </c>
      <c r="V20" s="3"/>
    </row>
    <row r="21" spans="1:22">
      <c r="A21" s="275" t="s">
        <v>521</v>
      </c>
      <c r="B21" t="s">
        <v>522</v>
      </c>
      <c r="C21">
        <v>3630</v>
      </c>
      <c r="D21" s="1">
        <v>44685</v>
      </c>
      <c r="E21" t="s">
        <v>443</v>
      </c>
      <c r="F21">
        <v>838.53</v>
      </c>
      <c r="G21"/>
      <c r="H21" s="171">
        <f t="shared" ref="H21" si="24">F21-G21</f>
        <v>838.53</v>
      </c>
      <c r="I21" s="243">
        <f t="shared" ref="I21" si="25">ROUND(H21/F21,10)</f>
        <v>1</v>
      </c>
      <c r="J21">
        <v>893.08</v>
      </c>
      <c r="K21">
        <v>905.61</v>
      </c>
      <c r="L21">
        <v>12.53</v>
      </c>
      <c r="M21"/>
      <c r="N21"/>
      <c r="O21"/>
      <c r="P21" s="171">
        <f t="shared" ref="P21" si="26">J21-N21</f>
        <v>893.08</v>
      </c>
      <c r="Q21" s="241">
        <f t="shared" ref="Q21" si="27">ROUND(P21/J21,10)</f>
        <v>1</v>
      </c>
      <c r="R21" s="171">
        <f t="shared" ref="R21" si="28">K21-M21</f>
        <v>905.61</v>
      </c>
      <c r="S21" s="241">
        <f t="shared" ref="S21" si="29">ROUND(R21/K21,10)</f>
        <v>1</v>
      </c>
      <c r="T21" s="171">
        <f t="shared" ref="T21" si="30">L21-O21</f>
        <v>12.53</v>
      </c>
      <c r="U21" s="241">
        <f t="shared" ref="U21" si="31">ROUND(T21/L21,10)</f>
        <v>1</v>
      </c>
      <c r="V21" s="3"/>
    </row>
    <row r="22" spans="1:22">
      <c r="A22" s="275" t="s">
        <v>521</v>
      </c>
      <c r="B22" t="s">
        <v>522</v>
      </c>
      <c r="C22">
        <v>3630</v>
      </c>
      <c r="D22" s="1">
        <v>45051</v>
      </c>
      <c r="E22" t="s">
        <v>443</v>
      </c>
      <c r="F22">
        <v>838.53</v>
      </c>
      <c r="G22"/>
      <c r="H22" s="171">
        <f t="shared" si="18"/>
        <v>838.53</v>
      </c>
      <c r="I22" s="243">
        <f t="shared" si="19"/>
        <v>1</v>
      </c>
      <c r="J22">
        <v>920.5</v>
      </c>
      <c r="K22">
        <v>905.61</v>
      </c>
      <c r="L22">
        <v>-14.89</v>
      </c>
      <c r="M22"/>
      <c r="N22"/>
      <c r="O22"/>
      <c r="P22" s="171">
        <f t="shared" si="20"/>
        <v>920.5</v>
      </c>
      <c r="Q22" s="241">
        <f t="shared" si="16"/>
        <v>1</v>
      </c>
      <c r="R22" s="171">
        <f t="shared" si="21"/>
        <v>905.61</v>
      </c>
      <c r="S22" s="241">
        <f t="shared" si="17"/>
        <v>1</v>
      </c>
      <c r="T22" s="171">
        <f t="shared" si="22"/>
        <v>-14.89</v>
      </c>
      <c r="U22" s="241">
        <f t="shared" si="23"/>
        <v>1</v>
      </c>
      <c r="V22" s="3"/>
    </row>
    <row r="23" spans="1:22">
      <c r="A23" s="275" t="s">
        <v>400</v>
      </c>
      <c r="B23" t="s">
        <v>500</v>
      </c>
      <c r="C23">
        <v>12610</v>
      </c>
      <c r="D23" s="1">
        <v>45251</v>
      </c>
      <c r="E23" t="s">
        <v>518</v>
      </c>
      <c r="F23">
        <v>0</v>
      </c>
      <c r="G23"/>
      <c r="H23" s="171">
        <f t="shared" si="18"/>
        <v>0</v>
      </c>
      <c r="I23" s="243" t="e">
        <f t="shared" si="19"/>
        <v>#DIV/0!</v>
      </c>
      <c r="J23">
        <v>0</v>
      </c>
      <c r="K23">
        <v>0</v>
      </c>
      <c r="L23">
        <v>0</v>
      </c>
      <c r="M23"/>
      <c r="N23"/>
      <c r="O23"/>
      <c r="P23" s="171">
        <f t="shared" si="20"/>
        <v>0</v>
      </c>
      <c r="Q23" s="241" t="e">
        <f t="shared" si="16"/>
        <v>#DIV/0!</v>
      </c>
      <c r="R23" s="171">
        <f t="shared" si="21"/>
        <v>0</v>
      </c>
      <c r="S23" s="241" t="e">
        <f t="shared" si="17"/>
        <v>#DIV/0!</v>
      </c>
      <c r="T23" s="171">
        <f t="shared" si="22"/>
        <v>0</v>
      </c>
      <c r="U23" s="241" t="e">
        <f t="shared" si="23"/>
        <v>#DIV/0!</v>
      </c>
      <c r="V23" s="3"/>
    </row>
    <row r="24" spans="1:22">
      <c r="A24" s="275">
        <v>705015105</v>
      </c>
      <c r="B24" t="s">
        <v>492</v>
      </c>
      <c r="C24">
        <v>52500</v>
      </c>
      <c r="D24" s="1">
        <v>45420</v>
      </c>
      <c r="E24" t="s">
        <v>518</v>
      </c>
      <c r="F24">
        <v>0</v>
      </c>
      <c r="G24"/>
      <c r="H24" s="171">
        <f t="shared" si="18"/>
        <v>0</v>
      </c>
      <c r="I24" s="243" t="e">
        <f t="shared" si="19"/>
        <v>#DIV/0!</v>
      </c>
      <c r="J24">
        <v>0</v>
      </c>
      <c r="K24">
        <v>0</v>
      </c>
      <c r="L24">
        <v>0</v>
      </c>
      <c r="M24"/>
      <c r="N24"/>
      <c r="O24"/>
      <c r="P24" s="171">
        <f t="shared" si="20"/>
        <v>0</v>
      </c>
      <c r="Q24" s="241" t="e">
        <f t="shared" si="16"/>
        <v>#DIV/0!</v>
      </c>
      <c r="R24" s="171">
        <f t="shared" si="21"/>
        <v>0</v>
      </c>
      <c r="S24" s="241" t="e">
        <f t="shared" si="17"/>
        <v>#DIV/0!</v>
      </c>
      <c r="T24" s="171">
        <f t="shared" si="22"/>
        <v>0</v>
      </c>
      <c r="U24" s="241" t="e">
        <f t="shared" si="23"/>
        <v>#DIV/0!</v>
      </c>
      <c r="V24" s="3"/>
    </row>
    <row r="25" spans="1:22">
      <c r="A25" s="275">
        <v>599933900</v>
      </c>
      <c r="B25" t="s">
        <v>512</v>
      </c>
      <c r="C25">
        <v>3800</v>
      </c>
      <c r="D25" s="1">
        <v>44315</v>
      </c>
      <c r="E25" t="s">
        <v>443</v>
      </c>
      <c r="F25">
        <v>1048.8</v>
      </c>
      <c r="G25"/>
      <c r="H25" s="171">
        <f t="shared" si="18"/>
        <v>1048.8</v>
      </c>
      <c r="I25" s="243">
        <f t="shared" si="19"/>
        <v>1</v>
      </c>
      <c r="J25">
        <v>1267.1099999999999</v>
      </c>
      <c r="K25">
        <v>1132.7</v>
      </c>
      <c r="L25">
        <v>-134.41</v>
      </c>
      <c r="M25"/>
      <c r="N25"/>
      <c r="O25"/>
      <c r="P25" s="171">
        <f t="shared" si="20"/>
        <v>1267.1099999999999</v>
      </c>
      <c r="Q25" s="241">
        <f t="shared" si="16"/>
        <v>1</v>
      </c>
      <c r="R25" s="171">
        <f t="shared" si="21"/>
        <v>1132.7</v>
      </c>
      <c r="S25" s="241">
        <f t="shared" si="17"/>
        <v>1</v>
      </c>
      <c r="T25" s="171">
        <f t="shared" si="22"/>
        <v>-134.41</v>
      </c>
      <c r="U25" s="241">
        <f t="shared" si="23"/>
        <v>1</v>
      </c>
      <c r="V25" s="3"/>
    </row>
    <row r="26" spans="1:22">
      <c r="A26" s="275" t="s">
        <v>293</v>
      </c>
      <c r="B26" t="s">
        <v>294</v>
      </c>
      <c r="C26">
        <v>1696676.83</v>
      </c>
      <c r="D26" s="1">
        <v>45383</v>
      </c>
      <c r="E26" t="s">
        <v>518</v>
      </c>
      <c r="F26">
        <v>0</v>
      </c>
      <c r="G26"/>
      <c r="H26" s="171">
        <f t="shared" si="18"/>
        <v>0</v>
      </c>
      <c r="I26" s="243" t="e">
        <f t="shared" si="19"/>
        <v>#DIV/0!</v>
      </c>
      <c r="J26">
        <v>0</v>
      </c>
      <c r="K26">
        <v>0</v>
      </c>
      <c r="L26">
        <v>0</v>
      </c>
      <c r="M26"/>
      <c r="N26"/>
      <c r="O26"/>
      <c r="P26" s="171">
        <f t="shared" si="20"/>
        <v>0</v>
      </c>
      <c r="Q26" s="241" t="e">
        <f t="shared" si="16"/>
        <v>#DIV/0!</v>
      </c>
      <c r="R26" s="171">
        <f t="shared" si="21"/>
        <v>0</v>
      </c>
      <c r="S26" s="241" t="e">
        <f t="shared" si="17"/>
        <v>#DIV/0!</v>
      </c>
      <c r="T26" s="171">
        <f t="shared" si="22"/>
        <v>0</v>
      </c>
      <c r="U26" s="241" t="e">
        <f t="shared" si="23"/>
        <v>#DIV/0!</v>
      </c>
      <c r="V26" s="3"/>
    </row>
    <row r="27" spans="1:22">
      <c r="A27" s="275" t="s">
        <v>293</v>
      </c>
      <c r="B27" t="s">
        <v>294</v>
      </c>
      <c r="C27">
        <v>3452.4</v>
      </c>
      <c r="D27" s="1">
        <v>45383</v>
      </c>
      <c r="E27" t="s">
        <v>518</v>
      </c>
      <c r="F27">
        <v>0</v>
      </c>
      <c r="G27"/>
      <c r="H27" s="171">
        <f t="shared" si="18"/>
        <v>0</v>
      </c>
      <c r="I27" s="243" t="e">
        <f t="shared" si="19"/>
        <v>#DIV/0!</v>
      </c>
      <c r="J27">
        <v>0</v>
      </c>
      <c r="K27">
        <v>0</v>
      </c>
      <c r="L27">
        <v>0</v>
      </c>
      <c r="M27"/>
      <c r="N27"/>
      <c r="O27"/>
      <c r="P27" s="171">
        <f t="shared" si="20"/>
        <v>0</v>
      </c>
      <c r="Q27" s="241" t="e">
        <f t="shared" si="16"/>
        <v>#DIV/0!</v>
      </c>
      <c r="R27" s="171">
        <f t="shared" si="21"/>
        <v>0</v>
      </c>
      <c r="S27" s="241" t="e">
        <f t="shared" si="17"/>
        <v>#DIV/0!</v>
      </c>
      <c r="T27" s="171">
        <f t="shared" si="22"/>
        <v>0</v>
      </c>
      <c r="U27" s="241" t="e">
        <f t="shared" si="23"/>
        <v>#DIV/0!</v>
      </c>
      <c r="V27" s="3"/>
    </row>
    <row r="28" spans="1:22">
      <c r="A28" s="275" t="s">
        <v>529</v>
      </c>
      <c r="B28" t="s">
        <v>530</v>
      </c>
      <c r="C28">
        <v>19400</v>
      </c>
      <c r="D28" s="1">
        <v>44291</v>
      </c>
      <c r="E28" t="s">
        <v>518</v>
      </c>
      <c r="F28">
        <v>451.92</v>
      </c>
      <c r="G28"/>
      <c r="H28" s="171">
        <f t="shared" si="18"/>
        <v>451.92</v>
      </c>
      <c r="I28" s="243">
        <f t="shared" si="19"/>
        <v>1</v>
      </c>
      <c r="J28">
        <v>451.92</v>
      </c>
      <c r="K28">
        <v>451.92</v>
      </c>
      <c r="L28">
        <v>0</v>
      </c>
      <c r="M28"/>
      <c r="N28"/>
      <c r="O28"/>
      <c r="P28" s="171">
        <f t="shared" si="20"/>
        <v>451.92</v>
      </c>
      <c r="Q28" s="241">
        <f t="shared" si="16"/>
        <v>1</v>
      </c>
      <c r="R28" s="171">
        <f t="shared" si="21"/>
        <v>451.92</v>
      </c>
      <c r="S28" s="241">
        <f t="shared" si="17"/>
        <v>1</v>
      </c>
      <c r="T28" s="171">
        <f t="shared" si="22"/>
        <v>0</v>
      </c>
      <c r="U28" s="241" t="e">
        <f t="shared" si="23"/>
        <v>#DIV/0!</v>
      </c>
      <c r="V28" s="3"/>
    </row>
    <row r="29" spans="1:22">
      <c r="A29" s="275">
        <v>698604006</v>
      </c>
      <c r="B29" t="s">
        <v>516</v>
      </c>
      <c r="C29">
        <v>8300</v>
      </c>
      <c r="D29" s="1">
        <v>45440</v>
      </c>
      <c r="E29" t="s">
        <v>523</v>
      </c>
      <c r="F29">
        <v>0</v>
      </c>
      <c r="G29"/>
      <c r="H29" s="171">
        <f t="shared" si="18"/>
        <v>0</v>
      </c>
      <c r="I29" s="243" t="e">
        <f t="shared" si="19"/>
        <v>#DIV/0!</v>
      </c>
      <c r="J29">
        <v>0</v>
      </c>
      <c r="K29">
        <v>0</v>
      </c>
      <c r="L29">
        <v>0</v>
      </c>
      <c r="M29"/>
      <c r="N29"/>
      <c r="O29"/>
      <c r="P29" s="171">
        <f t="shared" si="20"/>
        <v>0</v>
      </c>
      <c r="Q29" s="241" t="e">
        <f t="shared" si="16"/>
        <v>#DIV/0!</v>
      </c>
      <c r="R29" s="171">
        <f t="shared" si="21"/>
        <v>0</v>
      </c>
      <c r="S29" s="241" t="e">
        <f t="shared" si="17"/>
        <v>#DIV/0!</v>
      </c>
      <c r="T29" s="171">
        <f t="shared" si="22"/>
        <v>0</v>
      </c>
      <c r="U29" s="241" t="e">
        <f t="shared" si="23"/>
        <v>#DIV/0!</v>
      </c>
      <c r="V29" s="3"/>
    </row>
    <row r="30" spans="1:22">
      <c r="A30" s="275">
        <v>403197908</v>
      </c>
      <c r="B30" t="s">
        <v>296</v>
      </c>
      <c r="C30">
        <v>2175</v>
      </c>
      <c r="D30" s="1">
        <v>45062</v>
      </c>
      <c r="E30" t="s">
        <v>443</v>
      </c>
      <c r="F30">
        <v>401.56</v>
      </c>
      <c r="G30"/>
      <c r="H30" s="171">
        <f t="shared" si="18"/>
        <v>401.56</v>
      </c>
      <c r="I30" s="243">
        <f t="shared" si="19"/>
        <v>1</v>
      </c>
      <c r="J30">
        <v>436.2</v>
      </c>
      <c r="K30">
        <v>433.68</v>
      </c>
      <c r="L30">
        <v>-2.52</v>
      </c>
      <c r="M30"/>
      <c r="N30"/>
      <c r="O30"/>
      <c r="P30" s="171">
        <f t="shared" si="20"/>
        <v>436.2</v>
      </c>
      <c r="Q30" s="241">
        <f t="shared" si="16"/>
        <v>1</v>
      </c>
      <c r="R30" s="171">
        <f t="shared" si="21"/>
        <v>433.68</v>
      </c>
      <c r="S30" s="241">
        <f t="shared" si="17"/>
        <v>1</v>
      </c>
      <c r="T30" s="171">
        <f t="shared" si="22"/>
        <v>-2.52</v>
      </c>
      <c r="U30" s="241">
        <f t="shared" si="23"/>
        <v>1</v>
      </c>
      <c r="V30" s="3"/>
    </row>
    <row r="31" spans="1:22">
      <c r="A31" s="275">
        <v>403197908</v>
      </c>
      <c r="B31" t="s">
        <v>296</v>
      </c>
      <c r="C31">
        <v>1275</v>
      </c>
      <c r="D31" s="1">
        <v>42871</v>
      </c>
      <c r="E31" t="s">
        <v>443</v>
      </c>
      <c r="F31">
        <v>672.56</v>
      </c>
      <c r="G31"/>
      <c r="H31" s="171">
        <f t="shared" si="18"/>
        <v>672.56</v>
      </c>
      <c r="I31" s="243">
        <f t="shared" si="19"/>
        <v>1</v>
      </c>
      <c r="J31">
        <v>734.64</v>
      </c>
      <c r="K31">
        <v>726.36</v>
      </c>
      <c r="L31">
        <v>-8.2799999999999994</v>
      </c>
      <c r="M31"/>
      <c r="N31"/>
      <c r="O31"/>
      <c r="P31" s="171">
        <f t="shared" si="20"/>
        <v>734.64</v>
      </c>
      <c r="Q31" s="241">
        <f t="shared" si="16"/>
        <v>1</v>
      </c>
      <c r="R31" s="171">
        <f t="shared" si="21"/>
        <v>726.36</v>
      </c>
      <c r="S31" s="241">
        <f t="shared" si="17"/>
        <v>1</v>
      </c>
      <c r="T31" s="171">
        <f t="shared" si="22"/>
        <v>-8.2799999999999994</v>
      </c>
      <c r="U31" s="241">
        <f t="shared" si="23"/>
        <v>1</v>
      </c>
      <c r="V31" s="3"/>
    </row>
    <row r="32" spans="1:22">
      <c r="A32" s="275">
        <v>403197908</v>
      </c>
      <c r="B32" t="s">
        <v>296</v>
      </c>
      <c r="C32">
        <v>2175</v>
      </c>
      <c r="D32" s="1">
        <v>44334</v>
      </c>
      <c r="E32" t="s">
        <v>443</v>
      </c>
      <c r="F32">
        <v>1720.97</v>
      </c>
      <c r="G32"/>
      <c r="H32" s="171">
        <f t="shared" si="0"/>
        <v>1720.97</v>
      </c>
      <c r="I32" s="243">
        <f t="shared" si="1"/>
        <v>1</v>
      </c>
      <c r="J32">
        <v>2077.9</v>
      </c>
      <c r="K32">
        <v>1858.65</v>
      </c>
      <c r="L32">
        <v>-219.25</v>
      </c>
      <c r="M32"/>
      <c r="N32"/>
      <c r="O32"/>
      <c r="P32" s="171">
        <f t="shared" si="2"/>
        <v>2077.9</v>
      </c>
      <c r="Q32" s="241">
        <f t="shared" si="3"/>
        <v>1</v>
      </c>
      <c r="R32" s="171">
        <f t="shared" si="4"/>
        <v>1858.65</v>
      </c>
      <c r="S32" s="241">
        <f t="shared" si="5"/>
        <v>1</v>
      </c>
      <c r="T32" s="171">
        <f t="shared" si="6"/>
        <v>-219.25</v>
      </c>
      <c r="U32" s="241">
        <f t="shared" si="7"/>
        <v>1</v>
      </c>
      <c r="V32" s="3"/>
    </row>
    <row r="33" spans="1:22">
      <c r="A33" s="275">
        <v>403197908</v>
      </c>
      <c r="B33" t="s">
        <v>296</v>
      </c>
      <c r="C33">
        <v>1275</v>
      </c>
      <c r="D33" s="1">
        <v>43235</v>
      </c>
      <c r="E33" t="s">
        <v>443</v>
      </c>
      <c r="F33">
        <v>874.33</v>
      </c>
      <c r="G33"/>
      <c r="H33" s="171">
        <f t="shared" si="0"/>
        <v>874.33</v>
      </c>
      <c r="I33" s="243">
        <f t="shared" si="1"/>
        <v>1</v>
      </c>
      <c r="J33">
        <v>1038.6600000000001</v>
      </c>
      <c r="K33">
        <v>944.28</v>
      </c>
      <c r="L33">
        <v>-94.38</v>
      </c>
      <c r="M33"/>
      <c r="N33"/>
      <c r="O33"/>
      <c r="P33" s="171">
        <f t="shared" si="2"/>
        <v>1038.6600000000001</v>
      </c>
      <c r="Q33" s="241">
        <f t="shared" si="3"/>
        <v>1</v>
      </c>
      <c r="R33" s="171">
        <f t="shared" si="4"/>
        <v>944.28</v>
      </c>
      <c r="S33" s="241">
        <f t="shared" si="5"/>
        <v>1</v>
      </c>
      <c r="T33" s="171">
        <f t="shared" si="6"/>
        <v>-94.38</v>
      </c>
      <c r="U33" s="241">
        <f t="shared" si="7"/>
        <v>1</v>
      </c>
      <c r="V33" s="3"/>
    </row>
    <row r="34" spans="1:22">
      <c r="A34" s="275">
        <v>403197908</v>
      </c>
      <c r="B34" t="s">
        <v>296</v>
      </c>
      <c r="C34">
        <v>2175</v>
      </c>
      <c r="D34" s="1">
        <v>44698</v>
      </c>
      <c r="E34" t="s">
        <v>443</v>
      </c>
      <c r="F34">
        <v>1893.07</v>
      </c>
      <c r="G34"/>
      <c r="H34" s="171">
        <f t="shared" si="0"/>
        <v>1893.07</v>
      </c>
      <c r="I34" s="243">
        <f t="shared" si="1"/>
        <v>1</v>
      </c>
      <c r="J34">
        <v>1967.75</v>
      </c>
      <c r="K34">
        <v>2044.52</v>
      </c>
      <c r="L34">
        <v>76.77</v>
      </c>
      <c r="M34"/>
      <c r="N34"/>
      <c r="O34"/>
      <c r="P34" s="171">
        <f t="shared" si="2"/>
        <v>1967.75</v>
      </c>
      <c r="Q34" s="241">
        <f t="shared" si="3"/>
        <v>1</v>
      </c>
      <c r="R34" s="171">
        <f t="shared" si="4"/>
        <v>2044.52</v>
      </c>
      <c r="S34" s="241">
        <f t="shared" si="5"/>
        <v>1</v>
      </c>
      <c r="T34" s="171">
        <f t="shared" si="6"/>
        <v>76.77</v>
      </c>
      <c r="U34" s="241">
        <f t="shared" si="7"/>
        <v>1</v>
      </c>
      <c r="V34" s="3"/>
    </row>
    <row r="35" spans="1:22">
      <c r="A35" s="275">
        <v>403197908</v>
      </c>
      <c r="B35" t="s">
        <v>296</v>
      </c>
      <c r="C35">
        <v>2175</v>
      </c>
      <c r="D35" s="1">
        <v>43599</v>
      </c>
      <c r="E35" t="s">
        <v>443</v>
      </c>
      <c r="F35">
        <v>1921.75</v>
      </c>
      <c r="G35"/>
      <c r="H35" s="171">
        <f t="shared" si="0"/>
        <v>1921.75</v>
      </c>
      <c r="I35" s="243">
        <f t="shared" si="1"/>
        <v>1</v>
      </c>
      <c r="J35">
        <v>2160.81</v>
      </c>
      <c r="K35">
        <v>2075.4899999999998</v>
      </c>
      <c r="L35">
        <v>-85.32</v>
      </c>
      <c r="M35"/>
      <c r="N35"/>
      <c r="O35"/>
      <c r="P35" s="171">
        <f t="shared" si="2"/>
        <v>2160.81</v>
      </c>
      <c r="Q35" s="241">
        <f t="shared" si="3"/>
        <v>1</v>
      </c>
      <c r="R35" s="171">
        <f t="shared" si="4"/>
        <v>2075.4899999999998</v>
      </c>
      <c r="S35" s="241">
        <f t="shared" si="5"/>
        <v>1</v>
      </c>
      <c r="T35" s="171">
        <f t="shared" si="6"/>
        <v>-85.32</v>
      </c>
      <c r="U35" s="241">
        <f t="shared" si="7"/>
        <v>1</v>
      </c>
      <c r="V35" s="3"/>
    </row>
    <row r="36" spans="1:22">
      <c r="A36" s="275">
        <v>474184900</v>
      </c>
      <c r="B36" t="s">
        <v>369</v>
      </c>
      <c r="C36">
        <v>2838</v>
      </c>
      <c r="D36" s="1">
        <v>42859</v>
      </c>
      <c r="E36" t="s">
        <v>443</v>
      </c>
      <c r="F36">
        <v>898.23</v>
      </c>
      <c r="G36"/>
      <c r="H36" s="171">
        <f t="shared" si="0"/>
        <v>898.23</v>
      </c>
      <c r="I36" s="243">
        <f t="shared" si="1"/>
        <v>1</v>
      </c>
      <c r="J36">
        <v>979.2</v>
      </c>
      <c r="K36">
        <v>970.09</v>
      </c>
      <c r="L36">
        <v>-9.11</v>
      </c>
      <c r="M36"/>
      <c r="N36"/>
      <c r="O36"/>
      <c r="P36" s="171">
        <f t="shared" si="2"/>
        <v>979.2</v>
      </c>
      <c r="Q36" s="241">
        <f t="shared" si="3"/>
        <v>1</v>
      </c>
      <c r="R36" s="171">
        <f t="shared" si="4"/>
        <v>970.09</v>
      </c>
      <c r="S36" s="241">
        <f t="shared" si="5"/>
        <v>1</v>
      </c>
      <c r="T36" s="171">
        <f t="shared" si="6"/>
        <v>-9.11</v>
      </c>
      <c r="U36" s="241">
        <f t="shared" si="7"/>
        <v>1</v>
      </c>
      <c r="V36" s="3"/>
    </row>
    <row r="37" spans="1:22">
      <c r="A37" s="275">
        <v>474184900</v>
      </c>
      <c r="B37" t="s">
        <v>369</v>
      </c>
      <c r="C37">
        <v>2838</v>
      </c>
      <c r="D37" s="1">
        <v>43223</v>
      </c>
      <c r="E37" t="s">
        <v>443</v>
      </c>
      <c r="F37">
        <v>935.65</v>
      </c>
      <c r="G37"/>
      <c r="H37" s="171">
        <f t="shared" si="0"/>
        <v>935.65</v>
      </c>
      <c r="I37" s="243">
        <f t="shared" si="1"/>
        <v>1</v>
      </c>
      <c r="J37">
        <v>1130.46</v>
      </c>
      <c r="K37">
        <v>1010.5</v>
      </c>
      <c r="L37">
        <v>-119.96</v>
      </c>
      <c r="M37"/>
      <c r="N37"/>
      <c r="O37"/>
      <c r="P37" s="171">
        <f t="shared" si="2"/>
        <v>1130.46</v>
      </c>
      <c r="Q37" s="241">
        <f t="shared" si="3"/>
        <v>1</v>
      </c>
      <c r="R37" s="171">
        <f t="shared" si="4"/>
        <v>1010.5</v>
      </c>
      <c r="S37" s="241">
        <f t="shared" si="5"/>
        <v>1</v>
      </c>
      <c r="T37" s="171">
        <f t="shared" si="6"/>
        <v>-119.96</v>
      </c>
      <c r="U37" s="241">
        <f t="shared" si="7"/>
        <v>1</v>
      </c>
      <c r="V37" s="3"/>
    </row>
    <row r="38" spans="1:22">
      <c r="A38" s="275">
        <v>474184900</v>
      </c>
      <c r="B38" t="s">
        <v>369</v>
      </c>
      <c r="C38">
        <v>4638</v>
      </c>
      <c r="D38" s="1">
        <v>43587</v>
      </c>
      <c r="E38" t="s">
        <v>443</v>
      </c>
      <c r="F38">
        <v>1529.09</v>
      </c>
      <c r="G38"/>
      <c r="H38" s="171">
        <f t="shared" si="0"/>
        <v>1529.09</v>
      </c>
      <c r="I38" s="243">
        <f t="shared" si="1"/>
        <v>1</v>
      </c>
      <c r="J38">
        <v>1707.38</v>
      </c>
      <c r="K38">
        <v>1651.42</v>
      </c>
      <c r="L38">
        <v>-55.96</v>
      </c>
      <c r="M38"/>
      <c r="N38"/>
      <c r="O38"/>
      <c r="P38" s="171">
        <f t="shared" si="2"/>
        <v>1707.38</v>
      </c>
      <c r="Q38" s="241">
        <f t="shared" si="3"/>
        <v>1</v>
      </c>
      <c r="R38" s="171">
        <f t="shared" si="4"/>
        <v>1651.42</v>
      </c>
      <c r="S38" s="241">
        <f t="shared" si="5"/>
        <v>1</v>
      </c>
      <c r="T38" s="171">
        <f t="shared" si="6"/>
        <v>-55.96</v>
      </c>
      <c r="U38" s="241">
        <f t="shared" si="7"/>
        <v>1</v>
      </c>
      <c r="V38" s="3"/>
    </row>
    <row r="39" spans="1:22">
      <c r="A39" s="275">
        <v>474184900</v>
      </c>
      <c r="B39" t="s">
        <v>369</v>
      </c>
      <c r="C39">
        <v>4638</v>
      </c>
      <c r="D39" s="1">
        <v>43985</v>
      </c>
      <c r="E39" t="s">
        <v>443</v>
      </c>
      <c r="F39">
        <v>1590.25</v>
      </c>
      <c r="G39"/>
      <c r="H39" s="171">
        <f t="shared" si="0"/>
        <v>1590.25</v>
      </c>
      <c r="I39" s="243">
        <f t="shared" si="1"/>
        <v>1</v>
      </c>
      <c r="J39">
        <v>1768.92</v>
      </c>
      <c r="K39">
        <v>1717.47</v>
      </c>
      <c r="L39">
        <v>-51.45</v>
      </c>
      <c r="M39"/>
      <c r="N39"/>
      <c r="O39"/>
      <c r="P39" s="171">
        <f t="shared" si="2"/>
        <v>1768.92</v>
      </c>
      <c r="Q39" s="241">
        <f t="shared" si="3"/>
        <v>1</v>
      </c>
      <c r="R39" s="171">
        <f t="shared" si="4"/>
        <v>1717.47</v>
      </c>
      <c r="S39" s="241">
        <f t="shared" si="5"/>
        <v>1</v>
      </c>
      <c r="T39" s="171">
        <f t="shared" si="6"/>
        <v>-51.45</v>
      </c>
      <c r="U39" s="241">
        <f t="shared" si="7"/>
        <v>1</v>
      </c>
      <c r="V39" s="3"/>
    </row>
    <row r="40" spans="1:22">
      <c r="A40" s="275">
        <v>474184900</v>
      </c>
      <c r="B40" t="s">
        <v>369</v>
      </c>
      <c r="C40">
        <v>4638</v>
      </c>
      <c r="D40" s="1">
        <v>44314</v>
      </c>
      <c r="E40" t="s">
        <v>443</v>
      </c>
      <c r="F40">
        <v>1712.58</v>
      </c>
      <c r="G40"/>
      <c r="H40" s="171">
        <f t="shared" si="0"/>
        <v>1712.58</v>
      </c>
      <c r="I40" s="243">
        <f t="shared" si="1"/>
        <v>1</v>
      </c>
      <c r="J40">
        <v>2069.23</v>
      </c>
      <c r="K40">
        <v>1849.59</v>
      </c>
      <c r="L40">
        <v>-219.64</v>
      </c>
      <c r="M40"/>
      <c r="N40"/>
      <c r="O40"/>
      <c r="P40" s="171">
        <f t="shared" si="2"/>
        <v>2069.23</v>
      </c>
      <c r="Q40" s="241">
        <f t="shared" si="3"/>
        <v>1</v>
      </c>
      <c r="R40" s="171">
        <f t="shared" si="4"/>
        <v>1849.59</v>
      </c>
      <c r="S40" s="241">
        <f t="shared" si="5"/>
        <v>1</v>
      </c>
      <c r="T40" s="171">
        <f t="shared" si="6"/>
        <v>-219.64</v>
      </c>
      <c r="U40" s="241">
        <f t="shared" si="7"/>
        <v>1</v>
      </c>
      <c r="V40" s="3"/>
    </row>
    <row r="41" spans="1:22">
      <c r="A41" s="275">
        <v>474184900</v>
      </c>
      <c r="B41" t="s">
        <v>369</v>
      </c>
      <c r="C41">
        <v>4638</v>
      </c>
      <c r="D41" s="1">
        <v>44678</v>
      </c>
      <c r="E41" t="s">
        <v>443</v>
      </c>
      <c r="F41">
        <v>2263.0500000000002</v>
      </c>
      <c r="G41"/>
      <c r="H41" s="171">
        <f t="shared" si="0"/>
        <v>2263.0500000000002</v>
      </c>
      <c r="I41" s="243">
        <f t="shared" si="1"/>
        <v>1</v>
      </c>
      <c r="J41">
        <v>2423.16</v>
      </c>
      <c r="K41">
        <v>2444.09</v>
      </c>
      <c r="L41">
        <v>20.93</v>
      </c>
      <c r="M41"/>
      <c r="N41"/>
      <c r="O41"/>
      <c r="P41" s="171">
        <f t="shared" si="2"/>
        <v>2423.16</v>
      </c>
      <c r="Q41" s="241">
        <f t="shared" si="3"/>
        <v>1</v>
      </c>
      <c r="R41" s="171">
        <f t="shared" si="4"/>
        <v>2444.09</v>
      </c>
      <c r="S41" s="241">
        <f t="shared" si="5"/>
        <v>1</v>
      </c>
      <c r="T41" s="171">
        <f t="shared" si="6"/>
        <v>20.93</v>
      </c>
      <c r="U41" s="241">
        <f t="shared" si="7"/>
        <v>1</v>
      </c>
      <c r="V41" s="3"/>
    </row>
    <row r="42" spans="1:22">
      <c r="A42" s="275">
        <v>474184900</v>
      </c>
      <c r="B42" t="s">
        <v>369</v>
      </c>
      <c r="C42">
        <v>4638</v>
      </c>
      <c r="D42" s="1">
        <v>45050</v>
      </c>
      <c r="E42" t="s">
        <v>443</v>
      </c>
      <c r="F42">
        <v>2691.2</v>
      </c>
      <c r="G42"/>
      <c r="H42" s="171">
        <f t="shared" si="0"/>
        <v>2691.2</v>
      </c>
      <c r="I42" s="243">
        <f t="shared" si="1"/>
        <v>1</v>
      </c>
      <c r="J42">
        <v>2954.67</v>
      </c>
      <c r="K42">
        <v>2906.5</v>
      </c>
      <c r="L42">
        <v>-48.17</v>
      </c>
      <c r="M42"/>
      <c r="N42"/>
      <c r="O42"/>
      <c r="P42" s="171">
        <f t="shared" si="2"/>
        <v>2954.67</v>
      </c>
      <c r="Q42" s="241">
        <f t="shared" si="3"/>
        <v>1</v>
      </c>
      <c r="R42" s="171">
        <f t="shared" si="4"/>
        <v>2906.5</v>
      </c>
      <c r="S42" s="241">
        <f t="shared" si="5"/>
        <v>1</v>
      </c>
      <c r="T42" s="171">
        <f t="shared" si="6"/>
        <v>-48.17</v>
      </c>
      <c r="U42" s="241">
        <f t="shared" si="7"/>
        <v>1</v>
      </c>
      <c r="V42" s="3"/>
    </row>
    <row r="43" spans="1:22">
      <c r="A43" s="275">
        <v>533004909</v>
      </c>
      <c r="B43" t="s">
        <v>464</v>
      </c>
      <c r="C43">
        <v>6569</v>
      </c>
      <c r="D43" s="1">
        <v>44348</v>
      </c>
      <c r="E43" t="s">
        <v>443</v>
      </c>
      <c r="F43">
        <v>423.04</v>
      </c>
      <c r="G43"/>
      <c r="H43" s="171">
        <f t="shared" ref="H43:H51" si="32">F43-G43</f>
        <v>423.04</v>
      </c>
      <c r="I43" s="243">
        <f t="shared" ref="I43:I51" si="33">ROUND(H43/F43,10)</f>
        <v>1</v>
      </c>
      <c r="J43">
        <v>515.33000000000004</v>
      </c>
      <c r="K43">
        <v>456.88</v>
      </c>
      <c r="L43">
        <v>-58.45</v>
      </c>
      <c r="M43"/>
      <c r="N43"/>
      <c r="O43"/>
      <c r="P43" s="171">
        <f t="shared" ref="P43:P51" si="34">J43-N43</f>
        <v>515.33000000000004</v>
      </c>
      <c r="Q43" s="241">
        <f t="shared" ref="Q43:Q51" si="35">ROUND(P43/J43,10)</f>
        <v>1</v>
      </c>
      <c r="R43" s="171">
        <f t="shared" ref="R43:R51" si="36">K43-M43</f>
        <v>456.88</v>
      </c>
      <c r="S43" s="241">
        <f t="shared" ref="S43:S51" si="37">ROUND(R43/K43,10)</f>
        <v>1</v>
      </c>
      <c r="T43" s="171">
        <f t="shared" ref="T43:T51" si="38">L43-O43</f>
        <v>-58.45</v>
      </c>
      <c r="U43" s="241">
        <f t="shared" ref="U43:U51" si="39">ROUND(T43/L43,10)</f>
        <v>1</v>
      </c>
      <c r="V43" s="3"/>
    </row>
    <row r="44" spans="1:22">
      <c r="A44" s="275">
        <v>575035902</v>
      </c>
      <c r="B44" t="s">
        <v>524</v>
      </c>
      <c r="C44">
        <v>14142</v>
      </c>
      <c r="D44" s="1">
        <v>42878</v>
      </c>
      <c r="E44" t="s">
        <v>443</v>
      </c>
      <c r="F44">
        <v>298.39999999999998</v>
      </c>
      <c r="G44"/>
      <c r="H44" s="171">
        <f t="shared" si="32"/>
        <v>298.39999999999998</v>
      </c>
      <c r="I44" s="243">
        <f t="shared" si="33"/>
        <v>1</v>
      </c>
      <c r="J44">
        <v>334.06</v>
      </c>
      <c r="K44">
        <v>322.27</v>
      </c>
      <c r="L44">
        <v>-11.79</v>
      </c>
      <c r="M44"/>
      <c r="N44"/>
      <c r="O44"/>
      <c r="P44" s="171">
        <f t="shared" si="34"/>
        <v>334.06</v>
      </c>
      <c r="Q44" s="241">
        <f t="shared" si="35"/>
        <v>1</v>
      </c>
      <c r="R44" s="171">
        <f t="shared" si="36"/>
        <v>322.27</v>
      </c>
      <c r="S44" s="241">
        <f t="shared" si="37"/>
        <v>1</v>
      </c>
      <c r="T44" s="171">
        <f t="shared" si="38"/>
        <v>-11.79</v>
      </c>
      <c r="U44" s="241">
        <f t="shared" si="39"/>
        <v>1</v>
      </c>
      <c r="V44" s="3"/>
    </row>
    <row r="45" spans="1:22">
      <c r="A45" s="275">
        <v>575035902</v>
      </c>
      <c r="B45" t="s">
        <v>524</v>
      </c>
      <c r="C45">
        <v>14142</v>
      </c>
      <c r="D45" s="1">
        <v>42878</v>
      </c>
      <c r="E45" t="s">
        <v>443</v>
      </c>
      <c r="F45">
        <v>410.29</v>
      </c>
      <c r="G45"/>
      <c r="H45" s="171">
        <f t="shared" si="32"/>
        <v>410.29</v>
      </c>
      <c r="I45" s="243">
        <f t="shared" si="33"/>
        <v>1</v>
      </c>
      <c r="J45">
        <v>459.33</v>
      </c>
      <c r="K45">
        <v>443.11</v>
      </c>
      <c r="L45">
        <v>-16.22</v>
      </c>
      <c r="M45"/>
      <c r="N45"/>
      <c r="O45"/>
      <c r="P45" s="171">
        <f t="shared" si="34"/>
        <v>459.33</v>
      </c>
      <c r="Q45" s="241">
        <f t="shared" si="35"/>
        <v>1</v>
      </c>
      <c r="R45" s="171">
        <f t="shared" si="36"/>
        <v>443.11</v>
      </c>
      <c r="S45" s="241">
        <f t="shared" si="37"/>
        <v>1</v>
      </c>
      <c r="T45" s="171">
        <f t="shared" si="38"/>
        <v>-16.22</v>
      </c>
      <c r="U45" s="241">
        <f t="shared" si="39"/>
        <v>1</v>
      </c>
      <c r="V45" s="3"/>
    </row>
    <row r="46" spans="1:22">
      <c r="A46" s="275">
        <v>575035902</v>
      </c>
      <c r="B46" t="s">
        <v>524</v>
      </c>
      <c r="C46">
        <v>14142</v>
      </c>
      <c r="D46" s="1">
        <v>43249</v>
      </c>
      <c r="E46" t="s">
        <v>443</v>
      </c>
      <c r="F46">
        <v>410.29</v>
      </c>
      <c r="G46"/>
      <c r="H46" s="171">
        <f t="shared" si="32"/>
        <v>410.29</v>
      </c>
      <c r="I46" s="243">
        <f t="shared" si="33"/>
        <v>1</v>
      </c>
      <c r="J46">
        <v>478.18</v>
      </c>
      <c r="K46">
        <v>443.11</v>
      </c>
      <c r="L46">
        <v>-35.07</v>
      </c>
      <c r="M46"/>
      <c r="N46"/>
      <c r="O46"/>
      <c r="P46" s="171">
        <f t="shared" si="34"/>
        <v>478.18</v>
      </c>
      <c r="Q46" s="241">
        <f t="shared" si="35"/>
        <v>1</v>
      </c>
      <c r="R46" s="171">
        <f t="shared" si="36"/>
        <v>443.11</v>
      </c>
      <c r="S46" s="241">
        <f t="shared" si="37"/>
        <v>1</v>
      </c>
      <c r="T46" s="171">
        <f t="shared" si="38"/>
        <v>-35.07</v>
      </c>
      <c r="U46" s="241">
        <f t="shared" si="39"/>
        <v>1</v>
      </c>
      <c r="V46" s="3"/>
    </row>
    <row r="47" spans="1:22">
      <c r="A47" s="275">
        <v>649926003</v>
      </c>
      <c r="B47" t="s">
        <v>356</v>
      </c>
      <c r="C47">
        <v>19600</v>
      </c>
      <c r="D47" s="1">
        <v>45471</v>
      </c>
      <c r="E47" t="s">
        <v>523</v>
      </c>
      <c r="F47">
        <v>0</v>
      </c>
      <c r="G47"/>
      <c r="H47" s="171">
        <f t="shared" si="32"/>
        <v>0</v>
      </c>
      <c r="I47" s="243" t="e">
        <f t="shared" si="33"/>
        <v>#DIV/0!</v>
      </c>
      <c r="J47">
        <v>0</v>
      </c>
      <c r="K47">
        <v>0</v>
      </c>
      <c r="L47">
        <v>0</v>
      </c>
      <c r="M47"/>
      <c r="N47"/>
      <c r="O47"/>
      <c r="P47" s="171">
        <f t="shared" si="34"/>
        <v>0</v>
      </c>
      <c r="Q47" s="241" t="e">
        <f t="shared" si="35"/>
        <v>#DIV/0!</v>
      </c>
      <c r="R47" s="171">
        <f t="shared" si="36"/>
        <v>0</v>
      </c>
      <c r="S47" s="241" t="e">
        <f t="shared" si="37"/>
        <v>#DIV/0!</v>
      </c>
      <c r="T47" s="171">
        <f t="shared" si="38"/>
        <v>0</v>
      </c>
      <c r="U47" s="241" t="e">
        <f t="shared" si="39"/>
        <v>#DIV/0!</v>
      </c>
      <c r="V47" s="3"/>
    </row>
    <row r="48" spans="1:22">
      <c r="A48" s="275">
        <v>664068004</v>
      </c>
      <c r="B48" t="s">
        <v>484</v>
      </c>
      <c r="C48">
        <v>6566</v>
      </c>
      <c r="D48" s="1">
        <v>45469</v>
      </c>
      <c r="E48" t="s">
        <v>523</v>
      </c>
      <c r="F48">
        <v>0</v>
      </c>
      <c r="G48"/>
      <c r="H48" s="171">
        <f t="shared" si="32"/>
        <v>0</v>
      </c>
      <c r="I48" s="243" t="e">
        <f t="shared" si="33"/>
        <v>#DIV/0!</v>
      </c>
      <c r="J48">
        <v>0</v>
      </c>
      <c r="K48">
        <v>0</v>
      </c>
      <c r="L48">
        <v>0</v>
      </c>
      <c r="M48"/>
      <c r="N48"/>
      <c r="O48"/>
      <c r="P48" s="171">
        <f t="shared" si="34"/>
        <v>0</v>
      </c>
      <c r="Q48" s="241" t="e">
        <f t="shared" si="35"/>
        <v>#DIV/0!</v>
      </c>
      <c r="R48" s="171">
        <f t="shared" si="36"/>
        <v>0</v>
      </c>
      <c r="S48" s="241" t="e">
        <f t="shared" si="37"/>
        <v>#DIV/0!</v>
      </c>
      <c r="T48" s="171">
        <f t="shared" si="38"/>
        <v>0</v>
      </c>
      <c r="U48" s="241" t="e">
        <f t="shared" si="39"/>
        <v>#DIV/0!</v>
      </c>
      <c r="V48" s="3"/>
    </row>
    <row r="49" spans="1:22">
      <c r="A49" s="275">
        <v>665942009</v>
      </c>
      <c r="B49" t="s">
        <v>488</v>
      </c>
      <c r="C49">
        <v>7706</v>
      </c>
      <c r="D49" s="1">
        <v>45467</v>
      </c>
      <c r="E49" t="s">
        <v>523</v>
      </c>
      <c r="F49">
        <v>0</v>
      </c>
      <c r="G49"/>
      <c r="H49" s="171">
        <f t="shared" si="32"/>
        <v>0</v>
      </c>
      <c r="I49" s="243" t="e">
        <f t="shared" si="33"/>
        <v>#DIV/0!</v>
      </c>
      <c r="J49">
        <v>0</v>
      </c>
      <c r="K49">
        <v>0</v>
      </c>
      <c r="L49">
        <v>0</v>
      </c>
      <c r="M49"/>
      <c r="N49"/>
      <c r="O49"/>
      <c r="P49" s="171">
        <f t="shared" si="34"/>
        <v>0</v>
      </c>
      <c r="Q49" s="241" t="e">
        <f t="shared" si="35"/>
        <v>#DIV/0!</v>
      </c>
      <c r="R49" s="171">
        <f t="shared" si="36"/>
        <v>0</v>
      </c>
      <c r="S49" s="241" t="e">
        <f t="shared" si="37"/>
        <v>#DIV/0!</v>
      </c>
      <c r="T49" s="171">
        <f t="shared" si="38"/>
        <v>0</v>
      </c>
      <c r="U49" s="241" t="e">
        <f t="shared" si="39"/>
        <v>#DIV/0!</v>
      </c>
      <c r="V49" s="3"/>
    </row>
    <row r="50" spans="1:22">
      <c r="A50" s="275">
        <v>666114004</v>
      </c>
      <c r="B50" t="s">
        <v>490</v>
      </c>
      <c r="C50">
        <v>23000</v>
      </c>
      <c r="D50" s="1">
        <v>45469</v>
      </c>
      <c r="E50" t="s">
        <v>523</v>
      </c>
      <c r="F50">
        <v>0</v>
      </c>
      <c r="G50"/>
      <c r="H50" s="171">
        <f t="shared" si="32"/>
        <v>0</v>
      </c>
      <c r="I50" s="243" t="e">
        <f t="shared" si="33"/>
        <v>#DIV/0!</v>
      </c>
      <c r="J50">
        <v>0</v>
      </c>
      <c r="K50">
        <v>0</v>
      </c>
      <c r="L50">
        <v>0</v>
      </c>
      <c r="M50"/>
      <c r="N50"/>
      <c r="O50"/>
      <c r="P50" s="171">
        <f t="shared" si="34"/>
        <v>0</v>
      </c>
      <c r="Q50" s="241" t="e">
        <f t="shared" si="35"/>
        <v>#DIV/0!</v>
      </c>
      <c r="R50" s="171">
        <f t="shared" si="36"/>
        <v>0</v>
      </c>
      <c r="S50" s="241" t="e">
        <f t="shared" si="37"/>
        <v>#DIV/0!</v>
      </c>
      <c r="T50" s="171">
        <f t="shared" si="38"/>
        <v>0</v>
      </c>
      <c r="U50" s="241" t="e">
        <f t="shared" si="39"/>
        <v>#DIV/0!</v>
      </c>
      <c r="V50" s="3"/>
    </row>
    <row r="51" spans="1:22">
      <c r="A51" s="275">
        <v>588950907</v>
      </c>
      <c r="B51" t="s">
        <v>348</v>
      </c>
      <c r="C51">
        <v>24398</v>
      </c>
      <c r="D51" s="1">
        <v>44257</v>
      </c>
      <c r="E51" t="s">
        <v>443</v>
      </c>
      <c r="F51">
        <v>1415.69</v>
      </c>
      <c r="G51"/>
      <c r="H51" s="171">
        <f t="shared" si="32"/>
        <v>1415.69</v>
      </c>
      <c r="I51" s="243">
        <f t="shared" si="33"/>
        <v>1</v>
      </c>
      <c r="J51">
        <v>1718.37</v>
      </c>
      <c r="K51">
        <v>1528.95</v>
      </c>
      <c r="L51">
        <v>-189.42</v>
      </c>
      <c r="M51"/>
      <c r="N51"/>
      <c r="O51"/>
      <c r="P51" s="171">
        <f t="shared" si="34"/>
        <v>1718.37</v>
      </c>
      <c r="Q51" s="241">
        <f t="shared" si="35"/>
        <v>1</v>
      </c>
      <c r="R51" s="171">
        <f t="shared" si="36"/>
        <v>1528.95</v>
      </c>
      <c r="S51" s="241">
        <f t="shared" si="37"/>
        <v>1</v>
      </c>
      <c r="T51" s="171">
        <f t="shared" si="38"/>
        <v>-189.42</v>
      </c>
      <c r="U51" s="241">
        <f t="shared" si="39"/>
        <v>1</v>
      </c>
      <c r="V51" s="3"/>
    </row>
    <row r="52" spans="1:22">
      <c r="A52" s="275">
        <v>588950907</v>
      </c>
      <c r="B52" t="s">
        <v>348</v>
      </c>
      <c r="C52">
        <v>24398</v>
      </c>
      <c r="D52" s="1">
        <v>43522</v>
      </c>
      <c r="E52" t="s">
        <v>443</v>
      </c>
      <c r="F52">
        <v>1737.44</v>
      </c>
      <c r="G52"/>
      <c r="H52" s="171">
        <f t="shared" si="0"/>
        <v>1737.44</v>
      </c>
      <c r="I52" s="243">
        <f t="shared" si="1"/>
        <v>1</v>
      </c>
      <c r="J52">
        <v>1970.17</v>
      </c>
      <c r="K52">
        <v>1876.44</v>
      </c>
      <c r="L52">
        <v>-93.73</v>
      </c>
      <c r="M52"/>
      <c r="N52"/>
      <c r="O52"/>
      <c r="P52" s="171">
        <f t="shared" si="2"/>
        <v>1970.17</v>
      </c>
      <c r="Q52" s="241">
        <f t="shared" si="3"/>
        <v>1</v>
      </c>
      <c r="R52" s="171">
        <f t="shared" si="4"/>
        <v>1876.44</v>
      </c>
      <c r="S52" s="241">
        <f t="shared" si="5"/>
        <v>1</v>
      </c>
      <c r="T52" s="171">
        <f t="shared" si="6"/>
        <v>-93.73</v>
      </c>
      <c r="U52" s="241">
        <f t="shared" si="7"/>
        <v>1</v>
      </c>
      <c r="V52" s="3"/>
    </row>
    <row r="53" spans="1:22">
      <c r="A53" s="275">
        <v>588950907</v>
      </c>
      <c r="B53" t="s">
        <v>348</v>
      </c>
      <c r="C53">
        <v>24398</v>
      </c>
      <c r="D53" s="1">
        <v>43886</v>
      </c>
      <c r="E53" t="s">
        <v>443</v>
      </c>
      <c r="F53">
        <v>1737.44</v>
      </c>
      <c r="G53"/>
      <c r="H53" s="171">
        <f t="shared" si="0"/>
        <v>1737.44</v>
      </c>
      <c r="I53" s="243">
        <f t="shared" si="1"/>
        <v>1</v>
      </c>
      <c r="J53">
        <v>1885.47</v>
      </c>
      <c r="K53">
        <v>1876.44</v>
      </c>
      <c r="L53">
        <v>-9.0299999999999994</v>
      </c>
      <c r="M53"/>
      <c r="N53"/>
      <c r="O53"/>
      <c r="P53" s="171">
        <f t="shared" si="2"/>
        <v>1885.47</v>
      </c>
      <c r="Q53" s="241">
        <f t="shared" si="3"/>
        <v>1</v>
      </c>
      <c r="R53" s="171">
        <f t="shared" si="4"/>
        <v>1876.44</v>
      </c>
      <c r="S53" s="241">
        <f t="shared" si="5"/>
        <v>1</v>
      </c>
      <c r="T53" s="171">
        <f t="shared" si="6"/>
        <v>-9.0299999999999994</v>
      </c>
      <c r="U53" s="241">
        <f t="shared" si="7"/>
        <v>1</v>
      </c>
      <c r="V53" s="3"/>
    </row>
    <row r="54" spans="1:22">
      <c r="A54" s="275">
        <v>588950907</v>
      </c>
      <c r="B54" t="s">
        <v>348</v>
      </c>
      <c r="C54">
        <v>24398</v>
      </c>
      <c r="D54" s="1">
        <v>44614</v>
      </c>
      <c r="E54" t="s">
        <v>443</v>
      </c>
      <c r="F54">
        <v>1737.44</v>
      </c>
      <c r="G54"/>
      <c r="H54" s="171">
        <f t="shared" si="0"/>
        <v>1737.44</v>
      </c>
      <c r="I54" s="243">
        <f t="shared" si="1"/>
        <v>1</v>
      </c>
      <c r="J54">
        <v>1970.52</v>
      </c>
      <c r="K54">
        <v>1876.44</v>
      </c>
      <c r="L54">
        <v>-94.08</v>
      </c>
      <c r="M54"/>
      <c r="N54"/>
      <c r="O54"/>
      <c r="P54" s="171">
        <f t="shared" si="2"/>
        <v>1970.52</v>
      </c>
      <c r="Q54" s="241">
        <f t="shared" si="3"/>
        <v>1</v>
      </c>
      <c r="R54" s="171">
        <f t="shared" si="4"/>
        <v>1876.44</v>
      </c>
      <c r="S54" s="241">
        <f t="shared" si="5"/>
        <v>1</v>
      </c>
      <c r="T54" s="171">
        <f t="shared" si="6"/>
        <v>-94.08</v>
      </c>
      <c r="U54" s="241">
        <f t="shared" si="7"/>
        <v>1</v>
      </c>
      <c r="V54" s="3"/>
    </row>
    <row r="55" spans="1:22">
      <c r="A55" s="275">
        <v>588950907</v>
      </c>
      <c r="B55" t="s">
        <v>348</v>
      </c>
      <c r="C55">
        <v>16536</v>
      </c>
      <c r="D55" s="1">
        <v>44978</v>
      </c>
      <c r="E55" t="s">
        <v>443</v>
      </c>
      <c r="F55">
        <v>1395.64</v>
      </c>
      <c r="G55"/>
      <c r="H55" s="171">
        <f t="shared" si="0"/>
        <v>1395.64</v>
      </c>
      <c r="I55" s="243">
        <f t="shared" si="1"/>
        <v>1</v>
      </c>
      <c r="J55">
        <v>1488.24</v>
      </c>
      <c r="K55">
        <v>1507.29</v>
      </c>
      <c r="L55">
        <v>19.05</v>
      </c>
      <c r="M55"/>
      <c r="N55"/>
      <c r="O55"/>
      <c r="P55" s="171">
        <f t="shared" si="2"/>
        <v>1488.24</v>
      </c>
      <c r="Q55" s="241">
        <f t="shared" si="3"/>
        <v>1</v>
      </c>
      <c r="R55" s="171">
        <f t="shared" si="4"/>
        <v>1507.29</v>
      </c>
      <c r="S55" s="241">
        <f t="shared" si="5"/>
        <v>1</v>
      </c>
      <c r="T55" s="171">
        <f t="shared" si="6"/>
        <v>19.05</v>
      </c>
      <c r="U55" s="241">
        <f t="shared" si="7"/>
        <v>1</v>
      </c>
      <c r="V55" s="3"/>
    </row>
    <row r="56" spans="1:22">
      <c r="A56" s="275">
        <v>588950907</v>
      </c>
      <c r="B56" t="s">
        <v>348</v>
      </c>
      <c r="C56">
        <v>23736</v>
      </c>
      <c r="D56" s="1">
        <v>45350</v>
      </c>
      <c r="E56" t="s">
        <v>443</v>
      </c>
      <c r="F56">
        <v>2191.13</v>
      </c>
      <c r="G56"/>
      <c r="H56" s="171">
        <f t="shared" si="0"/>
        <v>2191.13</v>
      </c>
      <c r="I56" s="243">
        <f t="shared" si="1"/>
        <v>1</v>
      </c>
      <c r="J56">
        <v>2377.6999999999998</v>
      </c>
      <c r="K56">
        <v>2366.42</v>
      </c>
      <c r="L56">
        <v>-11.28</v>
      </c>
      <c r="M56"/>
      <c r="N56"/>
      <c r="O56"/>
      <c r="P56" s="171">
        <f t="shared" si="2"/>
        <v>2377.6999999999998</v>
      </c>
      <c r="Q56" s="241">
        <f t="shared" si="3"/>
        <v>1</v>
      </c>
      <c r="R56" s="171">
        <f t="shared" si="4"/>
        <v>2366.42</v>
      </c>
      <c r="S56" s="241">
        <f t="shared" si="5"/>
        <v>1</v>
      </c>
      <c r="T56" s="171">
        <f t="shared" si="6"/>
        <v>-11.28</v>
      </c>
      <c r="U56" s="241">
        <f t="shared" si="7"/>
        <v>1</v>
      </c>
      <c r="V56" s="3"/>
    </row>
    <row r="57" spans="1:22">
      <c r="A57" s="275">
        <v>635640006</v>
      </c>
      <c r="B57" t="s">
        <v>413</v>
      </c>
      <c r="C57">
        <v>20871</v>
      </c>
      <c r="D57" s="1">
        <v>45469</v>
      </c>
      <c r="E57" t="s">
        <v>523</v>
      </c>
      <c r="F57">
        <v>0</v>
      </c>
      <c r="G57"/>
      <c r="H57" s="171">
        <f t="shared" si="0"/>
        <v>0</v>
      </c>
      <c r="I57" s="243" t="e">
        <f t="shared" si="1"/>
        <v>#DIV/0!</v>
      </c>
      <c r="J57">
        <v>0</v>
      </c>
      <c r="K57">
        <v>0</v>
      </c>
      <c r="L57">
        <v>0</v>
      </c>
      <c r="M57"/>
      <c r="N57"/>
      <c r="O57"/>
      <c r="P57" s="171">
        <f t="shared" si="2"/>
        <v>0</v>
      </c>
      <c r="Q57" s="241" t="e">
        <f t="shared" si="3"/>
        <v>#DIV/0!</v>
      </c>
      <c r="R57" s="171">
        <f t="shared" si="4"/>
        <v>0</v>
      </c>
      <c r="S57" s="241" t="e">
        <f t="shared" si="5"/>
        <v>#DIV/0!</v>
      </c>
      <c r="T57" s="171">
        <f t="shared" si="6"/>
        <v>0</v>
      </c>
      <c r="U57" s="241" t="e">
        <f t="shared" si="7"/>
        <v>#DIV/0!</v>
      </c>
      <c r="V57" s="3"/>
    </row>
    <row r="58" spans="1:22">
      <c r="A58" s="275">
        <v>635640006</v>
      </c>
      <c r="B58" t="s">
        <v>413</v>
      </c>
      <c r="C58">
        <v>20871</v>
      </c>
      <c r="D58" s="1">
        <v>45469</v>
      </c>
      <c r="E58" t="s">
        <v>523</v>
      </c>
      <c r="F58">
        <v>0</v>
      </c>
      <c r="G58"/>
      <c r="H58" s="171">
        <f t="shared" si="0"/>
        <v>0</v>
      </c>
      <c r="I58" s="243" t="e">
        <f t="shared" si="1"/>
        <v>#DIV/0!</v>
      </c>
      <c r="J58">
        <v>0</v>
      </c>
      <c r="K58">
        <v>0</v>
      </c>
      <c r="L58">
        <v>0</v>
      </c>
      <c r="M58"/>
      <c r="N58"/>
      <c r="O58"/>
      <c r="P58" s="171">
        <f t="shared" si="2"/>
        <v>0</v>
      </c>
      <c r="Q58" s="241" t="e">
        <f t="shared" si="3"/>
        <v>#DIV/0!</v>
      </c>
      <c r="R58" s="171">
        <f t="shared" si="4"/>
        <v>0</v>
      </c>
      <c r="S58" s="241" t="e">
        <f t="shared" si="5"/>
        <v>#DIV/0!</v>
      </c>
      <c r="T58" s="171">
        <f t="shared" si="6"/>
        <v>0</v>
      </c>
      <c r="U58" s="241" t="e">
        <f t="shared" si="7"/>
        <v>#DIV/0!</v>
      </c>
      <c r="V58" s="3"/>
    </row>
    <row r="59" spans="1:22">
      <c r="A59" s="275">
        <v>686930009</v>
      </c>
      <c r="B59" t="s">
        <v>511</v>
      </c>
      <c r="C59">
        <v>9000</v>
      </c>
      <c r="D59" s="1">
        <v>45469</v>
      </c>
      <c r="E59" t="s">
        <v>523</v>
      </c>
      <c r="F59">
        <v>0</v>
      </c>
      <c r="G59"/>
      <c r="H59" s="171">
        <f t="shared" si="0"/>
        <v>0</v>
      </c>
      <c r="I59" s="243" t="e">
        <f t="shared" si="1"/>
        <v>#DIV/0!</v>
      </c>
      <c r="J59">
        <v>0</v>
      </c>
      <c r="K59">
        <v>0</v>
      </c>
      <c r="L59">
        <v>0</v>
      </c>
      <c r="M59"/>
      <c r="N59"/>
      <c r="O59"/>
      <c r="P59" s="171">
        <f t="shared" si="2"/>
        <v>0</v>
      </c>
      <c r="Q59" s="241" t="e">
        <f t="shared" si="3"/>
        <v>#DIV/0!</v>
      </c>
      <c r="R59" s="171">
        <f t="shared" si="4"/>
        <v>0</v>
      </c>
      <c r="S59" s="241" t="e">
        <f t="shared" si="5"/>
        <v>#DIV/0!</v>
      </c>
      <c r="T59" s="171">
        <f t="shared" si="6"/>
        <v>0</v>
      </c>
      <c r="U59" s="241" t="e">
        <f t="shared" si="7"/>
        <v>#DIV/0!</v>
      </c>
      <c r="V59" s="3"/>
    </row>
    <row r="60" spans="1:22">
      <c r="A60" s="275">
        <v>861012102</v>
      </c>
      <c r="B60" t="s">
        <v>507</v>
      </c>
      <c r="C60">
        <v>32400</v>
      </c>
      <c r="D60" s="1">
        <v>45377</v>
      </c>
      <c r="E60" t="s">
        <v>518</v>
      </c>
      <c r="F60">
        <v>291.60000000000002</v>
      </c>
      <c r="G60"/>
      <c r="H60" s="171">
        <f t="shared" si="0"/>
        <v>291.60000000000002</v>
      </c>
      <c r="I60" s="243">
        <f t="shared" si="1"/>
        <v>1</v>
      </c>
      <c r="J60">
        <v>291.60000000000002</v>
      </c>
      <c r="K60">
        <v>291.60000000000002</v>
      </c>
      <c r="L60">
        <v>0</v>
      </c>
      <c r="M60"/>
      <c r="N60"/>
      <c r="O60"/>
      <c r="P60" s="171">
        <f t="shared" si="2"/>
        <v>291.60000000000002</v>
      </c>
      <c r="Q60" s="241">
        <f t="shared" si="3"/>
        <v>1</v>
      </c>
      <c r="R60" s="171">
        <f t="shared" si="4"/>
        <v>291.60000000000002</v>
      </c>
      <c r="S60" s="241">
        <f t="shared" si="5"/>
        <v>1</v>
      </c>
      <c r="T60" s="171">
        <f t="shared" si="6"/>
        <v>0</v>
      </c>
      <c r="U60" s="241" t="e">
        <f t="shared" si="7"/>
        <v>#DIV/0!</v>
      </c>
      <c r="V60" s="3"/>
    </row>
    <row r="61" spans="1:22">
      <c r="A61" s="275">
        <v>874039100</v>
      </c>
      <c r="B61" t="s">
        <v>510</v>
      </c>
      <c r="C61">
        <v>23700</v>
      </c>
      <c r="D61" s="1">
        <v>45393</v>
      </c>
      <c r="E61" t="s">
        <v>518</v>
      </c>
      <c r="F61">
        <v>0</v>
      </c>
      <c r="G61"/>
      <c r="H61" s="171">
        <f t="shared" si="0"/>
        <v>0</v>
      </c>
      <c r="I61" s="243" t="e">
        <f t="shared" si="1"/>
        <v>#DIV/0!</v>
      </c>
      <c r="J61">
        <v>0</v>
      </c>
      <c r="K61">
        <v>0</v>
      </c>
      <c r="L61">
        <v>0</v>
      </c>
      <c r="M61"/>
      <c r="N61"/>
      <c r="O61"/>
      <c r="P61" s="171">
        <f t="shared" si="2"/>
        <v>0</v>
      </c>
      <c r="Q61" s="241" t="e">
        <f t="shared" si="3"/>
        <v>#DIV/0!</v>
      </c>
      <c r="R61" s="171">
        <f t="shared" si="4"/>
        <v>0</v>
      </c>
      <c r="S61" s="241" t="e">
        <f t="shared" si="5"/>
        <v>#DIV/0!</v>
      </c>
      <c r="T61" s="171">
        <f t="shared" si="6"/>
        <v>0</v>
      </c>
      <c r="U61" s="241" t="e">
        <f t="shared" si="7"/>
        <v>#DIV/0!</v>
      </c>
      <c r="V61" s="3"/>
    </row>
    <row r="62" spans="1:22">
      <c r="A62" s="275">
        <v>641069406</v>
      </c>
      <c r="B62" t="s">
        <v>483</v>
      </c>
      <c r="C62">
        <v>3700</v>
      </c>
      <c r="D62" s="1">
        <v>45085</v>
      </c>
      <c r="E62" t="s">
        <v>518</v>
      </c>
      <c r="F62">
        <v>3820.25</v>
      </c>
      <c r="G62"/>
      <c r="H62" s="171">
        <f t="shared" si="0"/>
        <v>3820.25</v>
      </c>
      <c r="I62" s="243">
        <f t="shared" si="1"/>
        <v>1</v>
      </c>
      <c r="J62">
        <v>3820.25</v>
      </c>
      <c r="K62">
        <v>3820.25</v>
      </c>
      <c r="L62">
        <v>0</v>
      </c>
      <c r="M62"/>
      <c r="N62"/>
      <c r="O62"/>
      <c r="P62" s="171">
        <f t="shared" si="2"/>
        <v>3820.25</v>
      </c>
      <c r="Q62" s="241">
        <f t="shared" si="3"/>
        <v>1</v>
      </c>
      <c r="R62" s="171">
        <f t="shared" si="4"/>
        <v>3820.25</v>
      </c>
      <c r="S62" s="241">
        <f t="shared" si="5"/>
        <v>1</v>
      </c>
      <c r="T62" s="171">
        <f t="shared" si="6"/>
        <v>0</v>
      </c>
      <c r="U62" s="241" t="e">
        <f t="shared" si="7"/>
        <v>#DIV/0!</v>
      </c>
      <c r="V62" s="3"/>
    </row>
    <row r="63" spans="1:22">
      <c r="A63" s="275" t="s">
        <v>378</v>
      </c>
      <c r="B63" t="s">
        <v>486</v>
      </c>
      <c r="C63">
        <v>8000</v>
      </c>
      <c r="D63" s="1">
        <v>1</v>
      </c>
      <c r="E63" t="s">
        <v>518</v>
      </c>
      <c r="F63">
        <v>10576.2</v>
      </c>
      <c r="G63"/>
      <c r="H63" s="171">
        <f t="shared" si="0"/>
        <v>10576.2</v>
      </c>
      <c r="I63" s="243">
        <f t="shared" si="1"/>
        <v>1</v>
      </c>
      <c r="J63">
        <v>10576.2</v>
      </c>
      <c r="K63">
        <v>10576.2</v>
      </c>
      <c r="L63">
        <v>0</v>
      </c>
      <c r="M63"/>
      <c r="N63"/>
      <c r="O63"/>
      <c r="P63" s="171">
        <f t="shared" si="2"/>
        <v>10576.2</v>
      </c>
      <c r="Q63" s="241">
        <f t="shared" si="3"/>
        <v>1</v>
      </c>
      <c r="R63" s="171">
        <f t="shared" si="4"/>
        <v>10576.2</v>
      </c>
      <c r="S63" s="241">
        <f t="shared" si="5"/>
        <v>1</v>
      </c>
      <c r="T63" s="171">
        <f t="shared" si="6"/>
        <v>0</v>
      </c>
      <c r="U63" s="241" t="e">
        <f t="shared" si="7"/>
        <v>#DIV/0!</v>
      </c>
      <c r="V63" s="3"/>
    </row>
    <row r="64" spans="1:22">
      <c r="A64" s="275">
        <v>670100205</v>
      </c>
      <c r="B64" t="s">
        <v>487</v>
      </c>
      <c r="C64">
        <v>3200</v>
      </c>
      <c r="D64" s="1">
        <v>45167</v>
      </c>
      <c r="E64" t="s">
        <v>518</v>
      </c>
      <c r="F64">
        <v>336.51</v>
      </c>
      <c r="G64"/>
      <c r="H64" s="171">
        <f t="shared" si="0"/>
        <v>336.51</v>
      </c>
      <c r="I64" s="243">
        <f t="shared" si="1"/>
        <v>1</v>
      </c>
      <c r="J64">
        <v>336.51</v>
      </c>
      <c r="K64">
        <v>336.51</v>
      </c>
      <c r="L64">
        <v>0</v>
      </c>
      <c r="M64"/>
      <c r="N64"/>
      <c r="O64"/>
      <c r="P64" s="171">
        <f t="shared" si="2"/>
        <v>336.51</v>
      </c>
      <c r="Q64" s="241">
        <f t="shared" si="3"/>
        <v>1</v>
      </c>
      <c r="R64" s="171">
        <f t="shared" si="4"/>
        <v>336.51</v>
      </c>
      <c r="S64" s="241">
        <f t="shared" si="5"/>
        <v>1</v>
      </c>
      <c r="T64" s="171">
        <f t="shared" si="6"/>
        <v>0</v>
      </c>
      <c r="U64" s="241" t="e">
        <f t="shared" si="7"/>
        <v>#DIV/0!</v>
      </c>
      <c r="V64" s="3"/>
    </row>
    <row r="65" spans="1:22">
      <c r="A65" s="275">
        <v>670100205</v>
      </c>
      <c r="B65" t="s">
        <v>487</v>
      </c>
      <c r="C65">
        <v>8560</v>
      </c>
      <c r="D65" s="1">
        <v>45384</v>
      </c>
      <c r="E65" t="s">
        <v>518</v>
      </c>
      <c r="F65">
        <v>954.61</v>
      </c>
      <c r="G65"/>
      <c r="H65" s="171">
        <f t="shared" si="0"/>
        <v>954.61</v>
      </c>
      <c r="I65" s="243">
        <f t="shared" si="1"/>
        <v>1</v>
      </c>
      <c r="J65">
        <v>954.61</v>
      </c>
      <c r="K65">
        <v>954.61</v>
      </c>
      <c r="L65">
        <v>0</v>
      </c>
      <c r="M65"/>
      <c r="N65"/>
      <c r="O65"/>
      <c r="P65" s="171">
        <f t="shared" si="2"/>
        <v>954.61</v>
      </c>
      <c r="Q65" s="241">
        <f t="shared" si="3"/>
        <v>1</v>
      </c>
      <c r="R65" s="171">
        <f t="shared" si="4"/>
        <v>954.61</v>
      </c>
      <c r="S65" s="241">
        <f t="shared" si="5"/>
        <v>1</v>
      </c>
      <c r="T65" s="171">
        <f t="shared" si="6"/>
        <v>0</v>
      </c>
      <c r="U65" s="241" t="e">
        <f t="shared" si="7"/>
        <v>#DIV/0!</v>
      </c>
      <c r="V65" s="3"/>
    </row>
    <row r="66" spans="1:22">
      <c r="A66" s="275">
        <v>670100205</v>
      </c>
      <c r="B66" t="s">
        <v>487</v>
      </c>
      <c r="C66">
        <v>3200</v>
      </c>
      <c r="D66" s="1">
        <v>45020</v>
      </c>
      <c r="E66" t="s">
        <v>518</v>
      </c>
      <c r="F66">
        <v>453.34</v>
      </c>
      <c r="G66"/>
      <c r="H66" s="171">
        <f t="shared" si="0"/>
        <v>453.34</v>
      </c>
      <c r="I66" s="243">
        <f t="shared" si="1"/>
        <v>1</v>
      </c>
      <c r="J66">
        <v>453.34</v>
      </c>
      <c r="K66">
        <v>453.34</v>
      </c>
      <c r="L66">
        <v>0</v>
      </c>
      <c r="M66"/>
      <c r="N66"/>
      <c r="O66"/>
      <c r="P66" s="171">
        <f t="shared" si="2"/>
        <v>453.34</v>
      </c>
      <c r="Q66" s="241">
        <f t="shared" si="3"/>
        <v>1</v>
      </c>
      <c r="R66" s="171">
        <f t="shared" si="4"/>
        <v>453.34</v>
      </c>
      <c r="S66" s="241">
        <f t="shared" si="5"/>
        <v>1</v>
      </c>
      <c r="T66" s="171">
        <f t="shared" si="6"/>
        <v>0</v>
      </c>
      <c r="U66" s="241" t="e">
        <f t="shared" si="7"/>
        <v>#DIV/0!</v>
      </c>
      <c r="V66" s="3"/>
    </row>
    <row r="67" spans="1:22">
      <c r="A67" s="275">
        <v>803054204</v>
      </c>
      <c r="B67" t="s">
        <v>498</v>
      </c>
      <c r="C67">
        <v>4650</v>
      </c>
      <c r="D67" s="1">
        <v>44712</v>
      </c>
      <c r="E67" t="s">
        <v>518</v>
      </c>
      <c r="F67">
        <v>652.89</v>
      </c>
      <c r="G67"/>
      <c r="H67" s="171">
        <f t="shared" si="0"/>
        <v>652.89</v>
      </c>
      <c r="I67" s="243">
        <f t="shared" si="1"/>
        <v>1</v>
      </c>
      <c r="J67">
        <v>652.89</v>
      </c>
      <c r="K67">
        <v>652.89</v>
      </c>
      <c r="L67">
        <v>0</v>
      </c>
      <c r="M67"/>
      <c r="N67"/>
      <c r="O67"/>
      <c r="P67" s="171">
        <f t="shared" si="2"/>
        <v>652.89</v>
      </c>
      <c r="Q67" s="241">
        <f t="shared" si="3"/>
        <v>1</v>
      </c>
      <c r="R67" s="171">
        <f t="shared" si="4"/>
        <v>652.89</v>
      </c>
      <c r="S67" s="241">
        <f t="shared" si="5"/>
        <v>1</v>
      </c>
      <c r="T67" s="171">
        <f t="shared" si="6"/>
        <v>0</v>
      </c>
      <c r="U67" s="241" t="e">
        <f t="shared" si="7"/>
        <v>#DIV/0!</v>
      </c>
      <c r="V67" s="3"/>
    </row>
    <row r="68" spans="1:22">
      <c r="A68" s="275">
        <v>803054204</v>
      </c>
      <c r="B68" t="s">
        <v>498</v>
      </c>
      <c r="C68">
        <v>3300</v>
      </c>
      <c r="D68" s="1">
        <v>42877</v>
      </c>
      <c r="E68" t="s">
        <v>518</v>
      </c>
      <c r="F68">
        <v>1305</v>
      </c>
      <c r="G68"/>
      <c r="H68" s="171">
        <f t="shared" si="0"/>
        <v>1305</v>
      </c>
      <c r="I68" s="243">
        <f t="shared" si="1"/>
        <v>1</v>
      </c>
      <c r="J68">
        <v>1305</v>
      </c>
      <c r="K68">
        <v>1305</v>
      </c>
      <c r="L68">
        <v>0</v>
      </c>
      <c r="M68"/>
      <c r="N68"/>
      <c r="O68"/>
      <c r="P68" s="171">
        <f t="shared" si="2"/>
        <v>1305</v>
      </c>
      <c r="Q68" s="241">
        <f t="shared" si="3"/>
        <v>1</v>
      </c>
      <c r="R68" s="171">
        <f t="shared" si="4"/>
        <v>1305</v>
      </c>
      <c r="S68" s="241">
        <f t="shared" si="5"/>
        <v>1</v>
      </c>
      <c r="T68" s="171">
        <f t="shared" si="6"/>
        <v>0</v>
      </c>
      <c r="U68" s="241" t="e">
        <f t="shared" si="7"/>
        <v>#DIV/0!</v>
      </c>
      <c r="V68" s="3"/>
    </row>
    <row r="69" spans="1:22">
      <c r="A69" s="275">
        <v>803054204</v>
      </c>
      <c r="B69" t="s">
        <v>498</v>
      </c>
      <c r="C69">
        <v>5800</v>
      </c>
      <c r="D69" s="1">
        <v>43249</v>
      </c>
      <c r="E69" t="s">
        <v>518</v>
      </c>
      <c r="F69">
        <v>2468.7800000000002</v>
      </c>
      <c r="G69"/>
      <c r="H69" s="171">
        <f t="shared" ref="H69:H80" si="40">F69-G69</f>
        <v>2468.7800000000002</v>
      </c>
      <c r="I69" s="243">
        <f t="shared" ref="I69:I80" si="41">ROUND(H69/F69,10)</f>
        <v>1</v>
      </c>
      <c r="J69">
        <v>2468.7800000000002</v>
      </c>
      <c r="K69">
        <v>2468.7800000000002</v>
      </c>
      <c r="L69">
        <v>0</v>
      </c>
      <c r="M69"/>
      <c r="N69"/>
      <c r="O69"/>
      <c r="P69" s="171">
        <f t="shared" ref="P69:P80" si="42">J69-N69</f>
        <v>2468.7800000000002</v>
      </c>
      <c r="Q69" s="241">
        <f t="shared" ref="Q69:Q80" si="43">ROUND(P69/J69,10)</f>
        <v>1</v>
      </c>
      <c r="R69" s="171">
        <f t="shared" ref="R69:R80" si="44">K69-M69</f>
        <v>2468.7800000000002</v>
      </c>
      <c r="S69" s="241">
        <f t="shared" ref="S69:S80" si="45">ROUND(R69/K69,10)</f>
        <v>1</v>
      </c>
      <c r="T69" s="171">
        <f t="shared" ref="T69:T80" si="46">L69-O69</f>
        <v>0</v>
      </c>
      <c r="U69" s="241" t="e">
        <f t="shared" ref="U69:U80" si="47">ROUND(T69/L69,10)</f>
        <v>#DIV/0!</v>
      </c>
      <c r="V69" s="3"/>
    </row>
    <row r="70" spans="1:22">
      <c r="A70" s="275">
        <v>803054204</v>
      </c>
      <c r="B70" t="s">
        <v>498</v>
      </c>
      <c r="C70">
        <v>9600</v>
      </c>
      <c r="D70" s="1">
        <v>43613</v>
      </c>
      <c r="E70" t="s">
        <v>518</v>
      </c>
      <c r="F70">
        <v>4136.07</v>
      </c>
      <c r="G70"/>
      <c r="H70" s="171">
        <f t="shared" si="40"/>
        <v>4136.07</v>
      </c>
      <c r="I70" s="243">
        <f t="shared" si="41"/>
        <v>1</v>
      </c>
      <c r="J70">
        <v>4136.07</v>
      </c>
      <c r="K70">
        <v>4136.07</v>
      </c>
      <c r="L70">
        <v>0</v>
      </c>
      <c r="M70"/>
      <c r="N70"/>
      <c r="O70"/>
      <c r="P70" s="171">
        <f t="shared" si="42"/>
        <v>4136.07</v>
      </c>
      <c r="Q70" s="241">
        <f t="shared" si="43"/>
        <v>1</v>
      </c>
      <c r="R70" s="171">
        <f t="shared" si="44"/>
        <v>4136.07</v>
      </c>
      <c r="S70" s="241">
        <f t="shared" si="45"/>
        <v>1</v>
      </c>
      <c r="T70" s="171">
        <f t="shared" si="46"/>
        <v>0</v>
      </c>
      <c r="U70" s="241" t="e">
        <f t="shared" si="47"/>
        <v>#DIV/0!</v>
      </c>
      <c r="V70" s="3"/>
    </row>
    <row r="71" spans="1:22">
      <c r="A71" s="275">
        <v>803054204</v>
      </c>
      <c r="B71" t="s">
        <v>498</v>
      </c>
      <c r="C71">
        <v>8250</v>
      </c>
      <c r="D71" s="1">
        <v>43984</v>
      </c>
      <c r="E71" t="s">
        <v>518</v>
      </c>
      <c r="F71">
        <v>3683.77</v>
      </c>
      <c r="G71"/>
      <c r="H71" s="171">
        <f t="shared" si="40"/>
        <v>3683.77</v>
      </c>
      <c r="I71" s="243">
        <f t="shared" si="41"/>
        <v>1</v>
      </c>
      <c r="J71">
        <v>3683.77</v>
      </c>
      <c r="K71">
        <v>3683.77</v>
      </c>
      <c r="L71">
        <v>0</v>
      </c>
      <c r="M71"/>
      <c r="N71"/>
      <c r="O71"/>
      <c r="P71" s="171">
        <f t="shared" si="42"/>
        <v>3683.77</v>
      </c>
      <c r="Q71" s="241">
        <f t="shared" si="43"/>
        <v>1</v>
      </c>
      <c r="R71" s="171">
        <f t="shared" si="44"/>
        <v>3683.77</v>
      </c>
      <c r="S71" s="241">
        <f t="shared" si="45"/>
        <v>1</v>
      </c>
      <c r="T71" s="171">
        <f t="shared" si="46"/>
        <v>0</v>
      </c>
      <c r="U71" s="241" t="e">
        <f t="shared" si="47"/>
        <v>#DIV/0!</v>
      </c>
      <c r="V71" s="3"/>
    </row>
    <row r="72" spans="1:22">
      <c r="A72" s="275">
        <v>803054204</v>
      </c>
      <c r="B72" t="s">
        <v>498</v>
      </c>
      <c r="C72">
        <v>4650</v>
      </c>
      <c r="D72" s="1">
        <v>44712</v>
      </c>
      <c r="E72" t="s">
        <v>518</v>
      </c>
      <c r="F72">
        <v>2496.64</v>
      </c>
      <c r="G72"/>
      <c r="H72" s="171">
        <f t="shared" si="40"/>
        <v>2496.64</v>
      </c>
      <c r="I72" s="243">
        <f t="shared" si="41"/>
        <v>1</v>
      </c>
      <c r="J72">
        <v>2496.64</v>
      </c>
      <c r="K72">
        <v>2496.64</v>
      </c>
      <c r="L72">
        <v>0</v>
      </c>
      <c r="M72"/>
      <c r="N72"/>
      <c r="O72"/>
      <c r="P72" s="171">
        <f t="shared" si="42"/>
        <v>2496.64</v>
      </c>
      <c r="Q72" s="241">
        <f t="shared" si="43"/>
        <v>1</v>
      </c>
      <c r="R72" s="171">
        <f t="shared" si="44"/>
        <v>2496.64</v>
      </c>
      <c r="S72" s="241">
        <f t="shared" si="45"/>
        <v>1</v>
      </c>
      <c r="T72" s="171">
        <f t="shared" si="46"/>
        <v>0</v>
      </c>
      <c r="U72" s="241" t="e">
        <f t="shared" si="47"/>
        <v>#DIV/0!</v>
      </c>
      <c r="V72" s="3"/>
    </row>
    <row r="73" spans="1:22">
      <c r="A73" s="275">
        <v>803054204</v>
      </c>
      <c r="B73" t="s">
        <v>498</v>
      </c>
      <c r="C73">
        <v>6350</v>
      </c>
      <c r="D73" s="1">
        <v>45068</v>
      </c>
      <c r="E73" t="s">
        <v>518</v>
      </c>
      <c r="F73">
        <v>3739.86</v>
      </c>
      <c r="G73"/>
      <c r="H73" s="171">
        <f t="shared" si="40"/>
        <v>3739.86</v>
      </c>
      <c r="I73" s="243">
        <f t="shared" si="41"/>
        <v>1</v>
      </c>
      <c r="J73">
        <v>3739.86</v>
      </c>
      <c r="K73">
        <v>3739.86</v>
      </c>
      <c r="L73">
        <v>0</v>
      </c>
      <c r="M73"/>
      <c r="N73"/>
      <c r="O73"/>
      <c r="P73" s="171">
        <f t="shared" si="42"/>
        <v>3739.86</v>
      </c>
      <c r="Q73" s="241">
        <f t="shared" si="43"/>
        <v>1</v>
      </c>
      <c r="R73" s="171">
        <f t="shared" si="44"/>
        <v>3739.86</v>
      </c>
      <c r="S73" s="241">
        <f t="shared" si="45"/>
        <v>1</v>
      </c>
      <c r="T73" s="171">
        <f t="shared" si="46"/>
        <v>0</v>
      </c>
      <c r="U73" s="241" t="e">
        <f t="shared" si="47"/>
        <v>#DIV/0!</v>
      </c>
      <c r="V73" s="3"/>
    </row>
    <row r="74" spans="1:22">
      <c r="A74" s="275">
        <v>803054204</v>
      </c>
      <c r="B74" t="s">
        <v>498</v>
      </c>
      <c r="C74">
        <v>4650</v>
      </c>
      <c r="D74" s="1">
        <v>44341</v>
      </c>
      <c r="E74" t="s">
        <v>518</v>
      </c>
      <c r="F74">
        <v>2721.64</v>
      </c>
      <c r="G74"/>
      <c r="H74" s="171">
        <f t="shared" si="40"/>
        <v>2721.64</v>
      </c>
      <c r="I74" s="243">
        <f t="shared" si="41"/>
        <v>1</v>
      </c>
      <c r="J74">
        <v>2721.64</v>
      </c>
      <c r="K74">
        <v>2721.64</v>
      </c>
      <c r="L74">
        <v>0</v>
      </c>
      <c r="M74"/>
      <c r="N74"/>
      <c r="O74"/>
      <c r="P74" s="171">
        <f t="shared" si="42"/>
        <v>2721.64</v>
      </c>
      <c r="Q74" s="241">
        <f t="shared" si="43"/>
        <v>1</v>
      </c>
      <c r="R74" s="171">
        <f t="shared" si="44"/>
        <v>2721.64</v>
      </c>
      <c r="S74" s="241">
        <f t="shared" si="45"/>
        <v>1</v>
      </c>
      <c r="T74" s="171">
        <f t="shared" si="46"/>
        <v>0</v>
      </c>
      <c r="U74" s="241" t="e">
        <f t="shared" si="47"/>
        <v>#DIV/0!</v>
      </c>
      <c r="V74" s="3"/>
    </row>
    <row r="75" spans="1:22">
      <c r="A75" s="275">
        <v>712459908</v>
      </c>
      <c r="B75" t="s">
        <v>455</v>
      </c>
      <c r="C75">
        <v>3146</v>
      </c>
      <c r="D75" s="1">
        <v>44686</v>
      </c>
      <c r="E75" t="s">
        <v>441</v>
      </c>
      <c r="F75">
        <v>7707.7</v>
      </c>
      <c r="G75"/>
      <c r="H75" s="171">
        <f t="shared" si="40"/>
        <v>7707.7</v>
      </c>
      <c r="I75" s="243">
        <f t="shared" si="41"/>
        <v>1</v>
      </c>
      <c r="J75">
        <v>7879.88</v>
      </c>
      <c r="K75">
        <v>8557.4599999999991</v>
      </c>
      <c r="L75">
        <v>677.58</v>
      </c>
      <c r="M75"/>
      <c r="N75"/>
      <c r="O75"/>
      <c r="P75" s="171">
        <f t="shared" si="42"/>
        <v>7879.88</v>
      </c>
      <c r="Q75" s="241">
        <f t="shared" si="43"/>
        <v>1</v>
      </c>
      <c r="R75" s="171">
        <f t="shared" si="44"/>
        <v>8557.4599999999991</v>
      </c>
      <c r="S75" s="241">
        <f t="shared" si="45"/>
        <v>1</v>
      </c>
      <c r="T75" s="171">
        <f t="shared" si="46"/>
        <v>677.58</v>
      </c>
      <c r="U75" s="241">
        <f t="shared" si="47"/>
        <v>1</v>
      </c>
      <c r="V75" s="3"/>
    </row>
    <row r="76" spans="1:22">
      <c r="A76" s="275">
        <v>712459908</v>
      </c>
      <c r="B76" t="s">
        <v>455</v>
      </c>
      <c r="C76">
        <v>3146</v>
      </c>
      <c r="D76" s="1">
        <v>45051</v>
      </c>
      <c r="E76" t="s">
        <v>441</v>
      </c>
      <c r="F76">
        <v>8148.14</v>
      </c>
      <c r="G76"/>
      <c r="H76" s="171">
        <f t="shared" si="40"/>
        <v>8148.14</v>
      </c>
      <c r="I76" s="243">
        <f t="shared" si="41"/>
        <v>1</v>
      </c>
      <c r="J76">
        <v>9181</v>
      </c>
      <c r="K76">
        <v>9046.4500000000007</v>
      </c>
      <c r="L76">
        <v>-134.55000000000001</v>
      </c>
      <c r="M76"/>
      <c r="N76"/>
      <c r="O76"/>
      <c r="P76" s="171">
        <f t="shared" si="42"/>
        <v>9181</v>
      </c>
      <c r="Q76" s="241">
        <f t="shared" si="43"/>
        <v>1</v>
      </c>
      <c r="R76" s="171">
        <f t="shared" si="44"/>
        <v>9046.4500000000007</v>
      </c>
      <c r="S76" s="241">
        <f t="shared" si="45"/>
        <v>1</v>
      </c>
      <c r="T76" s="171">
        <f t="shared" si="46"/>
        <v>-134.55000000000001</v>
      </c>
      <c r="U76" s="241">
        <f t="shared" si="47"/>
        <v>1</v>
      </c>
      <c r="V76" s="3"/>
    </row>
    <row r="77" spans="1:22">
      <c r="A77" s="275">
        <v>717158901</v>
      </c>
      <c r="B77" t="s">
        <v>531</v>
      </c>
      <c r="C77">
        <v>16931</v>
      </c>
      <c r="D77" s="1">
        <v>44692</v>
      </c>
      <c r="E77" t="s">
        <v>441</v>
      </c>
      <c r="F77">
        <v>296.29000000000002</v>
      </c>
      <c r="G77"/>
      <c r="H77" s="171">
        <f t="shared" si="40"/>
        <v>296.29000000000002</v>
      </c>
      <c r="I77" s="243">
        <f t="shared" si="41"/>
        <v>1</v>
      </c>
      <c r="J77">
        <v>297.35000000000002</v>
      </c>
      <c r="K77">
        <v>328.96</v>
      </c>
      <c r="L77">
        <v>31.61</v>
      </c>
      <c r="M77"/>
      <c r="N77"/>
      <c r="O77"/>
      <c r="P77" s="171">
        <f t="shared" si="42"/>
        <v>297.35000000000002</v>
      </c>
      <c r="Q77" s="241">
        <f t="shared" si="43"/>
        <v>1</v>
      </c>
      <c r="R77" s="171">
        <f t="shared" si="44"/>
        <v>328.96</v>
      </c>
      <c r="S77" s="241">
        <f t="shared" si="45"/>
        <v>1</v>
      </c>
      <c r="T77" s="171">
        <f t="shared" si="46"/>
        <v>31.61</v>
      </c>
      <c r="U77" s="241">
        <f t="shared" si="47"/>
        <v>1</v>
      </c>
      <c r="V77" s="3"/>
    </row>
    <row r="78" spans="1:22">
      <c r="A78" s="275">
        <v>733337901</v>
      </c>
      <c r="B78" t="s">
        <v>477</v>
      </c>
      <c r="C78">
        <v>2200</v>
      </c>
      <c r="D78" s="1">
        <v>44692</v>
      </c>
      <c r="E78" t="s">
        <v>441</v>
      </c>
      <c r="F78">
        <v>840.01</v>
      </c>
      <c r="G78"/>
      <c r="H78" s="171">
        <f t="shared" si="40"/>
        <v>840.01</v>
      </c>
      <c r="I78" s="243">
        <f t="shared" si="41"/>
        <v>1</v>
      </c>
      <c r="J78">
        <v>843.01</v>
      </c>
      <c r="K78">
        <v>932.62</v>
      </c>
      <c r="L78">
        <v>89.61</v>
      </c>
      <c r="M78"/>
      <c r="N78"/>
      <c r="O78"/>
      <c r="P78" s="171">
        <f t="shared" si="42"/>
        <v>843.01</v>
      </c>
      <c r="Q78" s="241">
        <f t="shared" si="43"/>
        <v>1</v>
      </c>
      <c r="R78" s="171">
        <f t="shared" si="44"/>
        <v>932.62</v>
      </c>
      <c r="S78" s="241">
        <f t="shared" si="45"/>
        <v>1</v>
      </c>
      <c r="T78" s="171">
        <f t="shared" si="46"/>
        <v>89.61</v>
      </c>
      <c r="U78" s="241">
        <f t="shared" si="47"/>
        <v>1</v>
      </c>
      <c r="V78" s="3"/>
    </row>
    <row r="79" spans="1:22">
      <c r="A79" s="275">
        <v>733337901</v>
      </c>
      <c r="B79" t="s">
        <v>477</v>
      </c>
      <c r="C79">
        <v>1600</v>
      </c>
      <c r="D79" s="1">
        <v>45057</v>
      </c>
      <c r="E79" t="s">
        <v>441</v>
      </c>
      <c r="F79">
        <v>980</v>
      </c>
      <c r="G79"/>
      <c r="H79" s="171">
        <f t="shared" si="40"/>
        <v>980</v>
      </c>
      <c r="I79" s="243">
        <f t="shared" si="41"/>
        <v>1</v>
      </c>
      <c r="J79">
        <v>1099.46</v>
      </c>
      <c r="K79">
        <v>1088.04</v>
      </c>
      <c r="L79">
        <v>-11.42</v>
      </c>
      <c r="M79"/>
      <c r="N79"/>
      <c r="O79"/>
      <c r="P79" s="171">
        <f t="shared" si="42"/>
        <v>1099.46</v>
      </c>
      <c r="Q79" s="241">
        <f t="shared" si="43"/>
        <v>1</v>
      </c>
      <c r="R79" s="171">
        <f t="shared" si="44"/>
        <v>1088.04</v>
      </c>
      <c r="S79" s="241">
        <f t="shared" si="45"/>
        <v>1</v>
      </c>
      <c r="T79" s="171">
        <f t="shared" si="46"/>
        <v>-11.42</v>
      </c>
      <c r="U79" s="241">
        <f t="shared" si="47"/>
        <v>1</v>
      </c>
      <c r="V79" s="3"/>
    </row>
    <row r="80" spans="1:22">
      <c r="A80" s="275" t="s">
        <v>532</v>
      </c>
      <c r="B80" t="s">
        <v>533</v>
      </c>
      <c r="C80">
        <v>3000</v>
      </c>
      <c r="D80" s="1">
        <v>43980</v>
      </c>
      <c r="E80" t="s">
        <v>518</v>
      </c>
      <c r="F80">
        <v>181.3</v>
      </c>
      <c r="G80"/>
      <c r="H80" s="171">
        <f t="shared" si="40"/>
        <v>181.3</v>
      </c>
      <c r="I80" s="243">
        <f t="shared" si="41"/>
        <v>1</v>
      </c>
      <c r="J80">
        <v>181.3</v>
      </c>
      <c r="K80">
        <v>181.3</v>
      </c>
      <c r="L80">
        <v>0</v>
      </c>
      <c r="M80"/>
      <c r="N80"/>
      <c r="O80"/>
      <c r="P80" s="171">
        <f t="shared" si="42"/>
        <v>181.3</v>
      </c>
      <c r="Q80" s="241">
        <f t="shared" si="43"/>
        <v>1</v>
      </c>
      <c r="R80" s="171">
        <f t="shared" si="44"/>
        <v>181.3</v>
      </c>
      <c r="S80" s="241">
        <f t="shared" si="45"/>
        <v>1</v>
      </c>
      <c r="T80" s="171">
        <f t="shared" si="46"/>
        <v>0</v>
      </c>
      <c r="U80" s="241" t="e">
        <f t="shared" si="47"/>
        <v>#DIV/0!</v>
      </c>
      <c r="V80" s="3"/>
    </row>
    <row r="81" spans="1:22" ht="15">
      <c r="A81" s="279">
        <v>502441306</v>
      </c>
      <c r="B81" s="273" t="s">
        <v>478</v>
      </c>
      <c r="C81" s="273">
        <v>2600</v>
      </c>
      <c r="D81" s="274">
        <v>45281</v>
      </c>
      <c r="E81" s="273" t="s">
        <v>518</v>
      </c>
      <c r="F81" s="273">
        <v>308.02999999999997</v>
      </c>
      <c r="G81" s="273"/>
      <c r="H81" s="171">
        <f t="shared" si="0"/>
        <v>308.02999999999997</v>
      </c>
      <c r="I81" s="243">
        <f t="shared" si="1"/>
        <v>1</v>
      </c>
      <c r="J81" s="273">
        <v>308.02999999999997</v>
      </c>
      <c r="K81" s="273">
        <v>308.02999999999997</v>
      </c>
      <c r="L81" s="273">
        <v>0</v>
      </c>
      <c r="M81" s="273"/>
      <c r="N81" s="273"/>
      <c r="O81" s="273"/>
      <c r="P81" s="171">
        <f t="shared" si="2"/>
        <v>308.02999999999997</v>
      </c>
      <c r="Q81" s="241">
        <f t="shared" si="3"/>
        <v>1</v>
      </c>
      <c r="R81" s="171">
        <f t="shared" si="4"/>
        <v>308.02999999999997</v>
      </c>
      <c r="S81" s="241">
        <f t="shared" si="5"/>
        <v>1</v>
      </c>
      <c r="T81" s="171">
        <f t="shared" si="6"/>
        <v>0</v>
      </c>
      <c r="U81" s="241" t="e">
        <f t="shared" si="7"/>
        <v>#DIV/0!</v>
      </c>
      <c r="V81" s="3"/>
    </row>
    <row r="82" spans="1:22" ht="15">
      <c r="A82" s="279">
        <v>502441306</v>
      </c>
      <c r="B82" s="273" t="s">
        <v>478</v>
      </c>
      <c r="C82" s="273">
        <v>2600</v>
      </c>
      <c r="D82" s="274">
        <v>45058</v>
      </c>
      <c r="E82" s="273" t="s">
        <v>518</v>
      </c>
      <c r="F82" s="273">
        <v>383.22</v>
      </c>
      <c r="G82" s="273"/>
      <c r="H82" s="171">
        <f t="shared" si="0"/>
        <v>383.22</v>
      </c>
      <c r="I82" s="243">
        <f t="shared" si="1"/>
        <v>1</v>
      </c>
      <c r="J82" s="273">
        <v>383.22</v>
      </c>
      <c r="K82" s="273">
        <v>383.22</v>
      </c>
      <c r="L82" s="273">
        <v>0</v>
      </c>
      <c r="M82" s="273"/>
      <c r="N82" s="273"/>
      <c r="O82" s="273"/>
      <c r="P82" s="171">
        <f t="shared" si="2"/>
        <v>383.22</v>
      </c>
      <c r="Q82" s="241">
        <f t="shared" si="3"/>
        <v>1</v>
      </c>
      <c r="R82" s="171">
        <f t="shared" si="4"/>
        <v>383.22</v>
      </c>
      <c r="S82" s="241">
        <f t="shared" si="5"/>
        <v>1</v>
      </c>
      <c r="T82" s="171">
        <f t="shared" si="6"/>
        <v>0</v>
      </c>
      <c r="U82" s="241" t="e">
        <f t="shared" si="7"/>
        <v>#DIV/0!</v>
      </c>
      <c r="V82" s="3"/>
    </row>
    <row r="83" spans="1:22" ht="15">
      <c r="A83" s="279" t="s">
        <v>358</v>
      </c>
      <c r="B83" s="273" t="s">
        <v>474</v>
      </c>
      <c r="C83" s="273">
        <v>2500</v>
      </c>
      <c r="D83" s="274">
        <v>44832</v>
      </c>
      <c r="E83" s="273" t="s">
        <v>518</v>
      </c>
      <c r="F83" s="273">
        <v>877.05</v>
      </c>
      <c r="G83" s="273"/>
      <c r="H83" s="171">
        <f t="shared" si="0"/>
        <v>877.05</v>
      </c>
      <c r="I83" s="243">
        <f t="shared" si="1"/>
        <v>1</v>
      </c>
      <c r="J83" s="273">
        <v>877.05</v>
      </c>
      <c r="K83" s="273">
        <v>877.05</v>
      </c>
      <c r="L83" s="273">
        <v>0</v>
      </c>
      <c r="M83" s="273"/>
      <c r="N83" s="273"/>
      <c r="O83" s="273"/>
      <c r="P83" s="171">
        <f t="shared" si="2"/>
        <v>877.05</v>
      </c>
      <c r="Q83" s="241">
        <f t="shared" si="3"/>
        <v>1</v>
      </c>
      <c r="R83" s="171">
        <f t="shared" si="4"/>
        <v>877.05</v>
      </c>
      <c r="S83" s="241">
        <f t="shared" si="5"/>
        <v>1</v>
      </c>
      <c r="T83" s="171">
        <f t="shared" si="6"/>
        <v>0</v>
      </c>
      <c r="U83" s="241" t="e">
        <f t="shared" si="7"/>
        <v>#DIV/0!</v>
      </c>
      <c r="V83" s="3"/>
    </row>
    <row r="84" spans="1:22" ht="15">
      <c r="A84" s="279" t="s">
        <v>358</v>
      </c>
      <c r="B84" s="273" t="s">
        <v>474</v>
      </c>
      <c r="C84" s="273">
        <v>2500</v>
      </c>
      <c r="D84" s="274">
        <v>45196</v>
      </c>
      <c r="E84" s="273" t="s">
        <v>518</v>
      </c>
      <c r="F84" s="273">
        <v>1039.1600000000001</v>
      </c>
      <c r="G84" s="273"/>
      <c r="H84" s="171">
        <f t="shared" si="0"/>
        <v>1039.1600000000001</v>
      </c>
      <c r="I84" s="243">
        <f t="shared" si="1"/>
        <v>1</v>
      </c>
      <c r="J84" s="273">
        <v>1039.1600000000001</v>
      </c>
      <c r="K84" s="273">
        <v>1039.1600000000001</v>
      </c>
      <c r="L84" s="273">
        <v>0</v>
      </c>
      <c r="M84" s="273"/>
      <c r="N84" s="273"/>
      <c r="O84" s="273"/>
      <c r="P84" s="171">
        <f t="shared" si="2"/>
        <v>1039.1600000000001</v>
      </c>
      <c r="Q84" s="241">
        <f t="shared" si="3"/>
        <v>1</v>
      </c>
      <c r="R84" s="171">
        <f t="shared" si="4"/>
        <v>1039.1600000000001</v>
      </c>
      <c r="S84" s="241">
        <f t="shared" si="5"/>
        <v>1</v>
      </c>
      <c r="T84" s="171">
        <f t="shared" si="6"/>
        <v>0</v>
      </c>
      <c r="U84" s="241" t="e">
        <f t="shared" si="7"/>
        <v>#DIV/0!</v>
      </c>
      <c r="V84" s="3"/>
    </row>
    <row r="85" spans="1:22" ht="15">
      <c r="A85" s="279" t="s">
        <v>508</v>
      </c>
      <c r="B85" s="273" t="s">
        <v>509</v>
      </c>
      <c r="C85" s="273">
        <v>2432</v>
      </c>
      <c r="D85" s="274">
        <v>42877</v>
      </c>
      <c r="E85" s="273" t="s">
        <v>443</v>
      </c>
      <c r="F85" s="273">
        <v>545.22</v>
      </c>
      <c r="G85" s="273"/>
      <c r="H85" s="171">
        <f t="shared" si="0"/>
        <v>545.22</v>
      </c>
      <c r="I85" s="243">
        <f t="shared" si="1"/>
        <v>1</v>
      </c>
      <c r="J85" s="273">
        <v>606.64</v>
      </c>
      <c r="K85" s="273">
        <v>588.84</v>
      </c>
      <c r="L85" s="273">
        <v>-17.8</v>
      </c>
      <c r="M85" s="273"/>
      <c r="N85" s="273"/>
      <c r="O85" s="273"/>
      <c r="P85" s="171">
        <f t="shared" si="2"/>
        <v>606.64</v>
      </c>
      <c r="Q85" s="241">
        <f t="shared" si="3"/>
        <v>1</v>
      </c>
      <c r="R85" s="171">
        <f t="shared" si="4"/>
        <v>588.84</v>
      </c>
      <c r="S85" s="241">
        <f t="shared" si="5"/>
        <v>1</v>
      </c>
      <c r="T85" s="171">
        <f t="shared" si="6"/>
        <v>-17.8</v>
      </c>
      <c r="U85" s="241">
        <f t="shared" si="7"/>
        <v>1</v>
      </c>
      <c r="V85" s="3"/>
    </row>
    <row r="86" spans="1:22" ht="15">
      <c r="A86" s="279" t="s">
        <v>508</v>
      </c>
      <c r="B86" s="273" t="s">
        <v>509</v>
      </c>
      <c r="C86" s="273">
        <v>2432</v>
      </c>
      <c r="D86" s="274">
        <v>43242</v>
      </c>
      <c r="E86" s="273" t="s">
        <v>443</v>
      </c>
      <c r="F86" s="273">
        <v>564.47</v>
      </c>
      <c r="G86" s="273"/>
      <c r="H86" s="171">
        <f t="shared" si="0"/>
        <v>564.47</v>
      </c>
      <c r="I86" s="243">
        <f t="shared" si="1"/>
        <v>1</v>
      </c>
      <c r="J86" s="273">
        <v>665.62</v>
      </c>
      <c r="K86" s="273">
        <v>609.63</v>
      </c>
      <c r="L86" s="273">
        <v>-55.99</v>
      </c>
      <c r="M86" s="273"/>
      <c r="N86" s="273"/>
      <c r="O86" s="273"/>
      <c r="P86" s="171">
        <f t="shared" si="2"/>
        <v>665.62</v>
      </c>
      <c r="Q86" s="241">
        <f t="shared" si="3"/>
        <v>1</v>
      </c>
      <c r="R86" s="171">
        <f t="shared" si="4"/>
        <v>609.63</v>
      </c>
      <c r="S86" s="241">
        <f t="shared" si="5"/>
        <v>1</v>
      </c>
      <c r="T86" s="171">
        <f t="shared" si="6"/>
        <v>-55.99</v>
      </c>
      <c r="U86" s="241">
        <f t="shared" si="7"/>
        <v>1</v>
      </c>
      <c r="V86" s="3"/>
    </row>
    <row r="87" spans="1:22" ht="15">
      <c r="A87" s="280" t="s">
        <v>508</v>
      </c>
      <c r="B87" s="268" t="s">
        <v>509</v>
      </c>
      <c r="C87" s="268">
        <v>8509</v>
      </c>
      <c r="D87" s="271">
        <v>43612</v>
      </c>
      <c r="E87" s="268" t="s">
        <v>443</v>
      </c>
      <c r="F87" s="268">
        <v>2019.82</v>
      </c>
      <c r="G87" s="268"/>
      <c r="H87" s="171">
        <f t="shared" si="0"/>
        <v>2019.82</v>
      </c>
      <c r="I87" s="243">
        <f t="shared" si="1"/>
        <v>1</v>
      </c>
      <c r="J87">
        <v>2252.1</v>
      </c>
      <c r="K87">
        <v>2181.41</v>
      </c>
      <c r="L87">
        <v>-70.69</v>
      </c>
      <c r="M87"/>
      <c r="N87"/>
      <c r="O87"/>
      <c r="P87" s="171">
        <f t="shared" si="2"/>
        <v>2252.1</v>
      </c>
      <c r="Q87" s="241">
        <f t="shared" si="3"/>
        <v>1</v>
      </c>
      <c r="R87" s="171">
        <f t="shared" si="4"/>
        <v>2181.41</v>
      </c>
      <c r="S87" s="241">
        <f t="shared" si="5"/>
        <v>1</v>
      </c>
      <c r="T87" s="171">
        <f t="shared" si="6"/>
        <v>-70.69</v>
      </c>
      <c r="U87" s="241">
        <f t="shared" si="7"/>
        <v>1</v>
      </c>
      <c r="V87" s="3"/>
    </row>
    <row r="88" spans="1:22" ht="15">
      <c r="A88" s="280"/>
      <c r="B88" s="268"/>
      <c r="C88" s="268"/>
      <c r="D88" s="271"/>
      <c r="E88" s="268"/>
      <c r="F88" s="268"/>
      <c r="G88" s="268"/>
      <c r="H88" s="171">
        <f t="shared" si="0"/>
        <v>0</v>
      </c>
      <c r="I88" s="243" t="e">
        <f t="shared" si="1"/>
        <v>#DIV/0!</v>
      </c>
      <c r="J88"/>
      <c r="K88"/>
      <c r="L88"/>
      <c r="M88"/>
      <c r="N88"/>
      <c r="O88"/>
      <c r="P88" s="171">
        <f t="shared" si="2"/>
        <v>0</v>
      </c>
      <c r="Q88" s="241" t="e">
        <f t="shared" si="3"/>
        <v>#DIV/0!</v>
      </c>
      <c r="R88" s="171">
        <f t="shared" si="4"/>
        <v>0</v>
      </c>
      <c r="S88" s="241" t="e">
        <f t="shared" si="5"/>
        <v>#DIV/0!</v>
      </c>
      <c r="T88" s="171">
        <f t="shared" si="6"/>
        <v>0</v>
      </c>
      <c r="U88" s="241" t="e">
        <f t="shared" si="7"/>
        <v>#DIV/0!</v>
      </c>
      <c r="V88" s="3"/>
    </row>
    <row r="89" spans="1:22" ht="15">
      <c r="A89" s="280"/>
      <c r="B89" s="268"/>
      <c r="C89" s="268"/>
      <c r="D89" s="271"/>
      <c r="E89" s="268"/>
      <c r="F89" s="268"/>
      <c r="G89" s="268"/>
      <c r="H89" s="171">
        <f t="shared" si="0"/>
        <v>0</v>
      </c>
      <c r="I89" s="243" t="e">
        <f t="shared" si="1"/>
        <v>#DIV/0!</v>
      </c>
      <c r="J89"/>
      <c r="K89"/>
      <c r="L89"/>
      <c r="M89"/>
      <c r="N89"/>
      <c r="O89"/>
      <c r="P89" s="171">
        <f t="shared" si="2"/>
        <v>0</v>
      </c>
      <c r="Q89" s="241" t="e">
        <f t="shared" si="3"/>
        <v>#DIV/0!</v>
      </c>
      <c r="R89" s="171">
        <f t="shared" si="4"/>
        <v>0</v>
      </c>
      <c r="S89" s="241" t="e">
        <f t="shared" si="5"/>
        <v>#DIV/0!</v>
      </c>
      <c r="T89" s="171">
        <f t="shared" si="6"/>
        <v>0</v>
      </c>
      <c r="U89" s="241" t="e">
        <f t="shared" si="7"/>
        <v>#DIV/0!</v>
      </c>
      <c r="V89" s="3"/>
    </row>
    <row r="90" spans="1:22">
      <c r="A90" s="275"/>
      <c r="B90"/>
      <c r="C90"/>
      <c r="D90" s="1"/>
      <c r="E90"/>
      <c r="F90"/>
      <c r="G90"/>
      <c r="H90" s="171">
        <f t="shared" si="0"/>
        <v>0</v>
      </c>
      <c r="I90" s="243" t="e">
        <f t="shared" si="1"/>
        <v>#DIV/0!</v>
      </c>
      <c r="J90"/>
      <c r="K90"/>
      <c r="L90"/>
      <c r="M90"/>
      <c r="N90"/>
      <c r="O90"/>
      <c r="P90" s="171">
        <f t="shared" si="2"/>
        <v>0</v>
      </c>
      <c r="Q90" s="241" t="e">
        <f t="shared" si="3"/>
        <v>#DIV/0!</v>
      </c>
      <c r="R90" s="171">
        <f t="shared" si="4"/>
        <v>0</v>
      </c>
      <c r="S90" s="241" t="e">
        <f t="shared" si="5"/>
        <v>#DIV/0!</v>
      </c>
      <c r="T90" s="171">
        <f t="shared" si="6"/>
        <v>0</v>
      </c>
      <c r="U90" s="241" t="e">
        <f t="shared" si="7"/>
        <v>#DIV/0!</v>
      </c>
      <c r="V90" s="3"/>
    </row>
    <row r="91" spans="1:22">
      <c r="A91" s="275"/>
      <c r="B91"/>
      <c r="C91"/>
      <c r="D91" s="1"/>
      <c r="E91"/>
      <c r="F91"/>
      <c r="G91"/>
      <c r="H91" s="171">
        <f t="shared" si="0"/>
        <v>0</v>
      </c>
      <c r="I91" s="243" t="e">
        <f t="shared" si="1"/>
        <v>#DIV/0!</v>
      </c>
      <c r="J91"/>
      <c r="K91"/>
      <c r="L91"/>
      <c r="M91"/>
      <c r="N91"/>
      <c r="O91"/>
      <c r="P91" s="171">
        <f t="shared" si="2"/>
        <v>0</v>
      </c>
      <c r="Q91" s="241" t="e">
        <f t="shared" si="3"/>
        <v>#DIV/0!</v>
      </c>
      <c r="R91" s="171">
        <f t="shared" si="4"/>
        <v>0</v>
      </c>
      <c r="S91" s="241" t="e">
        <f t="shared" si="5"/>
        <v>#DIV/0!</v>
      </c>
      <c r="T91" s="171">
        <f t="shared" si="6"/>
        <v>0</v>
      </c>
      <c r="U91" s="241" t="e">
        <f t="shared" si="7"/>
        <v>#DIV/0!</v>
      </c>
      <c r="V91" s="3"/>
    </row>
    <row r="92" spans="1:22">
      <c r="A92" s="283" t="s">
        <v>143</v>
      </c>
      <c r="B92" s="164"/>
      <c r="C92" s="221"/>
      <c r="D92" s="158"/>
      <c r="E92" s="157"/>
      <c r="F92" s="150">
        <v>0</v>
      </c>
      <c r="G92" s="148">
        <v>0</v>
      </c>
      <c r="H92" s="171">
        <f t="shared" si="0"/>
        <v>0</v>
      </c>
      <c r="I92" s="243" t="e">
        <f t="shared" si="1"/>
        <v>#DIV/0!</v>
      </c>
      <c r="J92" s="150"/>
      <c r="K92" s="150"/>
      <c r="L92" s="179"/>
      <c r="M92" s="169"/>
      <c r="N92" s="169"/>
      <c r="O92" s="179"/>
      <c r="P92" s="171">
        <f t="shared" si="2"/>
        <v>0</v>
      </c>
      <c r="Q92" s="241" t="e">
        <f t="shared" si="3"/>
        <v>#DIV/0!</v>
      </c>
      <c r="R92" s="171">
        <f t="shared" si="4"/>
        <v>0</v>
      </c>
      <c r="S92" s="241" t="e">
        <f t="shared" si="5"/>
        <v>#DIV/0!</v>
      </c>
      <c r="T92" s="171">
        <f t="shared" si="6"/>
        <v>0</v>
      </c>
      <c r="U92" s="241" t="e">
        <f t="shared" si="7"/>
        <v>#DIV/0!</v>
      </c>
      <c r="V92" s="3"/>
    </row>
    <row r="93" spans="1:22" ht="13.5" thickBot="1">
      <c r="B93" s="4"/>
      <c r="C93" s="222"/>
      <c r="D93" s="159"/>
      <c r="E93" s="159"/>
      <c r="F93" s="151">
        <f>SUM(F2:F92)</f>
        <v>121993.41</v>
      </c>
      <c r="G93" s="149">
        <f>SUM(G2:G92)</f>
        <v>0</v>
      </c>
      <c r="H93" s="8">
        <f>SUM(H2:H92)</f>
        <v>121993.41</v>
      </c>
      <c r="I93" s="244">
        <f t="shared" ref="I93" si="48">ROUND(H93/F93,10)</f>
        <v>1</v>
      </c>
      <c r="J93" s="167">
        <f t="shared" ref="J93:P93" si="49">SUM(J2:J92)</f>
        <v>129260.03000000001</v>
      </c>
      <c r="K93" s="151">
        <f t="shared" si="49"/>
        <v>127986.85999999997</v>
      </c>
      <c r="L93" s="167">
        <f t="shared" si="49"/>
        <v>-1273.1699999999998</v>
      </c>
      <c r="M93" s="170">
        <f t="shared" si="49"/>
        <v>0</v>
      </c>
      <c r="N93" s="170">
        <f t="shared" si="49"/>
        <v>0</v>
      </c>
      <c r="O93" s="170">
        <f t="shared" si="49"/>
        <v>0</v>
      </c>
      <c r="P93" s="5">
        <f t="shared" si="49"/>
        <v>129260.03000000001</v>
      </c>
      <c r="Q93" s="242">
        <f t="shared" si="3"/>
        <v>1</v>
      </c>
      <c r="R93" s="5">
        <f>SUM(R2:R92)</f>
        <v>127986.85999999997</v>
      </c>
      <c r="S93" s="242">
        <f>ROUND(R93/K93,10)</f>
        <v>1</v>
      </c>
      <c r="T93" s="242"/>
      <c r="U93" s="242">
        <f>ROUND(T93/L93,10)</f>
        <v>0</v>
      </c>
    </row>
    <row r="94" spans="1:22" ht="13.5" thickTop="1">
      <c r="B94" s="4"/>
      <c r="C94" s="223"/>
      <c r="D94" s="161"/>
      <c r="E94" s="161"/>
      <c r="F94" s="9"/>
      <c r="G94" s="9"/>
      <c r="H94" s="9"/>
      <c r="I94" s="9"/>
      <c r="J94" s="162"/>
      <c r="K94" s="9"/>
      <c r="L94" s="162"/>
      <c r="M94" s="160"/>
      <c r="N94" s="160"/>
      <c r="O94" s="160"/>
      <c r="P94" s="160"/>
      <c r="Q94" s="160"/>
      <c r="R94" s="160"/>
      <c r="S94" s="160"/>
      <c r="T94" s="160"/>
      <c r="U94" s="160"/>
    </row>
    <row r="95" spans="1:22">
      <c r="B95" s="4"/>
      <c r="C95" s="223"/>
      <c r="D95" s="161"/>
      <c r="E95" s="161"/>
      <c r="F95" s="9"/>
      <c r="G95" s="9"/>
      <c r="H95" s="9"/>
      <c r="I95" s="9"/>
      <c r="J95" s="160"/>
      <c r="K95" s="9"/>
      <c r="L95" s="160"/>
      <c r="M95" s="160"/>
      <c r="N95" s="160"/>
      <c r="O95" s="160"/>
      <c r="P95" s="160"/>
      <c r="Q95" s="160"/>
      <c r="R95" s="160"/>
      <c r="S95" s="160"/>
      <c r="T95" s="160"/>
      <c r="U95" s="160"/>
    </row>
    <row r="96" spans="1:22">
      <c r="B96" s="4"/>
      <c r="C96" s="223"/>
      <c r="D96" s="161"/>
      <c r="E96" s="161"/>
      <c r="F96" s="9"/>
      <c r="G96" s="9"/>
      <c r="H96" s="9"/>
      <c r="I96" s="9"/>
      <c r="J96" s="160"/>
      <c r="K96" s="9"/>
      <c r="L96" s="160"/>
      <c r="M96" s="160"/>
      <c r="N96" s="160"/>
      <c r="O96" s="160"/>
      <c r="P96" s="160"/>
      <c r="Q96" s="160"/>
      <c r="R96" s="160"/>
      <c r="S96" s="160"/>
      <c r="T96" s="160"/>
      <c r="U96" s="160"/>
    </row>
    <row r="97" spans="1:21">
      <c r="B97" s="4"/>
      <c r="C97" s="223"/>
      <c r="D97" s="161"/>
      <c r="E97" s="161"/>
      <c r="F97" s="9"/>
      <c r="G97" s="9"/>
      <c r="H97" s="9"/>
      <c r="I97" s="9"/>
      <c r="J97" s="160"/>
      <c r="K97" s="9"/>
      <c r="L97" s="160"/>
      <c r="M97" s="160"/>
      <c r="N97" s="160"/>
      <c r="O97" s="160"/>
      <c r="P97" s="160"/>
      <c r="Q97" s="160"/>
      <c r="R97" s="160"/>
      <c r="S97" s="160"/>
      <c r="T97" s="160"/>
      <c r="U97" s="160"/>
    </row>
    <row r="98" spans="1:21">
      <c r="B98" s="4"/>
      <c r="C98" s="223"/>
      <c r="D98" s="161"/>
      <c r="E98" s="161"/>
      <c r="F98" s="9"/>
      <c r="G98" s="9"/>
      <c r="H98" s="9"/>
      <c r="I98" s="9"/>
      <c r="J98" s="160"/>
      <c r="K98" s="9"/>
      <c r="L98" s="160"/>
      <c r="M98" s="160"/>
      <c r="N98" s="160"/>
      <c r="O98" s="160"/>
      <c r="P98" s="160"/>
      <c r="Q98" s="160"/>
      <c r="R98" s="160"/>
      <c r="S98" s="160"/>
      <c r="T98" s="160"/>
      <c r="U98" s="160"/>
    </row>
    <row r="99" spans="1:21">
      <c r="B99" s="4"/>
      <c r="C99" s="223"/>
      <c r="D99" s="161"/>
      <c r="E99" s="161"/>
      <c r="F99" s="9"/>
      <c r="G99" s="9"/>
      <c r="H99" s="9"/>
      <c r="I99" s="9"/>
      <c r="J99" s="160"/>
      <c r="K99" s="9"/>
      <c r="L99" s="160"/>
      <c r="M99" s="160"/>
      <c r="N99" s="160"/>
      <c r="O99" s="160"/>
      <c r="P99" s="160"/>
      <c r="Q99" s="160"/>
      <c r="R99" s="160"/>
      <c r="S99" s="160"/>
      <c r="T99" s="160"/>
      <c r="U99" s="160"/>
    </row>
    <row r="104" spans="1:21">
      <c r="J104" s="47"/>
    </row>
    <row r="107" spans="1:21">
      <c r="A107" s="284"/>
    </row>
    <row r="108" spans="1:21">
      <c r="A108" s="284"/>
    </row>
    <row r="109" spans="1:21">
      <c r="A109" s="284"/>
    </row>
    <row r="110" spans="1:21">
      <c r="A110" s="284"/>
    </row>
    <row r="111" spans="1:21">
      <c r="A111" s="284"/>
    </row>
    <row r="112" spans="1:21">
      <c r="A112" s="284"/>
    </row>
    <row r="113" spans="1:1">
      <c r="A113" s="284"/>
    </row>
    <row r="114" spans="1:1">
      <c r="A114" s="284"/>
    </row>
    <row r="115" spans="1:1">
      <c r="A115" s="284"/>
    </row>
    <row r="116" spans="1:1">
      <c r="A116" s="284"/>
    </row>
    <row r="117" spans="1:1">
      <c r="A117" s="284"/>
    </row>
    <row r="118" spans="1:1">
      <c r="A118" s="284"/>
    </row>
    <row r="119" spans="1:1">
      <c r="A119" s="284"/>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2" customWidth="1"/>
    <col min="4" max="5" width="17.85546875" style="43" bestFit="1" customWidth="1"/>
    <col min="6" max="6" width="17.85546875" style="43" customWidth="1"/>
    <col min="7" max="7" width="17.85546875" style="247" customWidth="1"/>
    <col min="8" max="8" width="13.85546875" style="43" customWidth="1"/>
    <col min="9" max="9" width="14.7109375" style="43" customWidth="1"/>
    <col min="10" max="10" width="10" style="43"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97"/>
      <c r="E2" s="97"/>
      <c r="F2" s="97"/>
      <c r="G2" s="248"/>
      <c r="L2" s="2"/>
      <c r="M2" s="98"/>
      <c r="N2" s="98"/>
      <c r="O2" s="98"/>
    </row>
    <row r="3" spans="1:16" ht="51" customHeight="1">
      <c r="A3" s="99" t="s">
        <v>16</v>
      </c>
      <c r="B3" s="99" t="s">
        <v>5</v>
      </c>
      <c r="C3" s="100" t="s">
        <v>14</v>
      </c>
      <c r="D3" s="101" t="s">
        <v>17</v>
      </c>
      <c r="E3" s="101" t="s">
        <v>74</v>
      </c>
      <c r="F3" s="101" t="s">
        <v>206</v>
      </c>
      <c r="G3" s="101" t="s">
        <v>208</v>
      </c>
      <c r="H3" s="101" t="s">
        <v>18</v>
      </c>
      <c r="I3" s="101" t="s">
        <v>19</v>
      </c>
      <c r="J3" s="101" t="s">
        <v>20</v>
      </c>
      <c r="K3" s="101" t="s">
        <v>21</v>
      </c>
      <c r="L3" s="101" t="s">
        <v>210</v>
      </c>
      <c r="M3" s="118" t="s">
        <v>211</v>
      </c>
      <c r="N3" s="101" t="s">
        <v>207</v>
      </c>
      <c r="O3" s="101" t="s">
        <v>215</v>
      </c>
      <c r="P3" s="101" t="s">
        <v>125</v>
      </c>
    </row>
    <row r="4" spans="1:16" ht="12.75" customHeight="1">
      <c r="A4" s="90"/>
      <c r="B4" s="90"/>
      <c r="C4" s="90"/>
      <c r="D4" s="90"/>
      <c r="E4" s="90"/>
      <c r="F4" s="104">
        <f t="shared" ref="F4:F11" si="0">+D4-E4</f>
        <v>0</v>
      </c>
      <c r="G4" s="249" t="e">
        <f t="shared" ref="G4:G5" si="1">ROUND(F4/D4,10)</f>
        <v>#DIV/0!</v>
      </c>
      <c r="H4" s="105"/>
      <c r="I4" s="105"/>
      <c r="J4" s="105"/>
      <c r="K4" s="89" t="s">
        <v>222</v>
      </c>
      <c r="L4" s="106"/>
      <c r="M4" s="106"/>
      <c r="N4" s="104">
        <f>+L4-M4</f>
        <v>0</v>
      </c>
      <c r="O4" s="249" t="e">
        <f>ROUND(N4/L4,10)</f>
        <v>#DIV/0!</v>
      </c>
      <c r="P4" s="89"/>
    </row>
    <row r="5" spans="1:16" ht="12.75" customHeight="1">
      <c r="A5" s="90"/>
      <c r="B5" s="90"/>
      <c r="C5" s="90"/>
      <c r="D5" s="90"/>
      <c r="E5" s="90"/>
      <c r="F5" s="104">
        <f t="shared" si="0"/>
        <v>0</v>
      </c>
      <c r="G5" s="249" t="e">
        <f t="shared" si="1"/>
        <v>#DIV/0!</v>
      </c>
      <c r="H5" s="105"/>
      <c r="I5" s="105"/>
      <c r="J5" s="105"/>
      <c r="K5" s="89" t="s">
        <v>222</v>
      </c>
      <c r="L5" s="106"/>
      <c r="M5" s="106"/>
      <c r="N5" s="104">
        <f t="shared" ref="N5:N18" si="2">+L5-M5</f>
        <v>0</v>
      </c>
      <c r="O5" s="249" t="e">
        <f t="shared" ref="O5:O19" si="3">ROUND(N5/L5,10)</f>
        <v>#DIV/0!</v>
      </c>
      <c r="P5" s="89"/>
    </row>
    <row r="6" spans="1:16" ht="12.75" customHeight="1">
      <c r="A6" s="90"/>
      <c r="B6" s="90"/>
      <c r="C6" s="90"/>
      <c r="D6" s="90"/>
      <c r="E6" s="90"/>
      <c r="F6" s="104">
        <f t="shared" si="0"/>
        <v>0</v>
      </c>
      <c r="G6" s="249" t="e">
        <f t="shared" ref="G6:G11" si="4">ROUND(F6/D6,10)</f>
        <v>#DIV/0!</v>
      </c>
      <c r="H6" s="105"/>
      <c r="I6" s="105"/>
      <c r="J6" s="105"/>
      <c r="K6" s="89" t="s">
        <v>222</v>
      </c>
      <c r="L6" s="106">
        <v>0</v>
      </c>
      <c r="M6" s="106">
        <v>0</v>
      </c>
      <c r="N6" s="104">
        <f t="shared" si="2"/>
        <v>0</v>
      </c>
      <c r="O6" s="249" t="e">
        <f t="shared" si="3"/>
        <v>#DIV/0!</v>
      </c>
      <c r="P6" s="89"/>
    </row>
    <row r="7" spans="1:16" ht="12.75" customHeight="1">
      <c r="A7" s="90"/>
      <c r="B7" s="90"/>
      <c r="C7" s="90"/>
      <c r="D7" s="90"/>
      <c r="E7" s="90"/>
      <c r="F7" s="104">
        <f t="shared" si="0"/>
        <v>0</v>
      </c>
      <c r="G7" s="249" t="e">
        <f t="shared" si="4"/>
        <v>#DIV/0!</v>
      </c>
      <c r="H7" s="105"/>
      <c r="I7" s="105"/>
      <c r="J7" s="89"/>
      <c r="K7" s="89" t="s">
        <v>222</v>
      </c>
      <c r="L7" s="106">
        <v>0</v>
      </c>
      <c r="M7" s="106">
        <v>0</v>
      </c>
      <c r="N7" s="104">
        <f t="shared" si="2"/>
        <v>0</v>
      </c>
      <c r="O7" s="249" t="e">
        <f t="shared" si="3"/>
        <v>#DIV/0!</v>
      </c>
      <c r="P7" s="89"/>
    </row>
    <row r="8" spans="1:16" ht="12.75" customHeight="1">
      <c r="A8" s="90"/>
      <c r="B8" s="90"/>
      <c r="C8" s="90"/>
      <c r="D8" s="90"/>
      <c r="E8" s="90"/>
      <c r="F8" s="104">
        <f t="shared" si="0"/>
        <v>0</v>
      </c>
      <c r="G8" s="249" t="e">
        <f t="shared" si="4"/>
        <v>#DIV/0!</v>
      </c>
      <c r="H8" s="105"/>
      <c r="I8" s="105"/>
      <c r="J8" s="89"/>
      <c r="K8" s="89" t="s">
        <v>222</v>
      </c>
      <c r="L8" s="106">
        <v>0</v>
      </c>
      <c r="M8" s="106">
        <v>0</v>
      </c>
      <c r="N8" s="104">
        <f t="shared" si="2"/>
        <v>0</v>
      </c>
      <c r="O8" s="249" t="e">
        <f t="shared" si="3"/>
        <v>#DIV/0!</v>
      </c>
      <c r="P8" s="89"/>
    </row>
    <row r="9" spans="1:16" ht="12.75" customHeight="1">
      <c r="A9" s="90"/>
      <c r="B9" s="90"/>
      <c r="C9" s="90"/>
      <c r="D9" s="90"/>
      <c r="E9" s="90"/>
      <c r="F9" s="104">
        <f t="shared" si="0"/>
        <v>0</v>
      </c>
      <c r="G9" s="249" t="e">
        <f t="shared" si="4"/>
        <v>#DIV/0!</v>
      </c>
      <c r="H9" s="105"/>
      <c r="I9" s="105"/>
      <c r="J9" s="89"/>
      <c r="K9" s="89" t="s">
        <v>222</v>
      </c>
      <c r="L9" s="106">
        <v>0</v>
      </c>
      <c r="M9" s="106">
        <v>0</v>
      </c>
      <c r="N9" s="104">
        <f t="shared" si="2"/>
        <v>0</v>
      </c>
      <c r="O9" s="249" t="e">
        <f t="shared" si="3"/>
        <v>#DIV/0!</v>
      </c>
      <c r="P9" s="89"/>
    </row>
    <row r="10" spans="1:16" ht="12.75" customHeight="1">
      <c r="A10" s="102"/>
      <c r="B10" s="103"/>
      <c r="C10" s="108"/>
      <c r="D10" s="90"/>
      <c r="E10" s="90"/>
      <c r="F10" s="104">
        <f t="shared" si="0"/>
        <v>0</v>
      </c>
      <c r="G10" s="249" t="e">
        <f t="shared" si="4"/>
        <v>#DIV/0!</v>
      </c>
      <c r="H10" s="105"/>
      <c r="I10" s="105"/>
      <c r="J10" s="89"/>
      <c r="K10" s="89" t="s">
        <v>222</v>
      </c>
      <c r="L10" s="106">
        <v>0</v>
      </c>
      <c r="M10" s="106">
        <v>0</v>
      </c>
      <c r="N10" s="104">
        <f t="shared" si="2"/>
        <v>0</v>
      </c>
      <c r="O10" s="249" t="e">
        <f t="shared" si="3"/>
        <v>#DIV/0!</v>
      </c>
      <c r="P10" s="89"/>
    </row>
    <row r="11" spans="1:16" ht="12.75" customHeight="1">
      <c r="A11" s="102"/>
      <c r="B11" s="103"/>
      <c r="C11" s="108"/>
      <c r="D11" s="90"/>
      <c r="E11" s="90"/>
      <c r="F11" s="104">
        <f t="shared" si="0"/>
        <v>0</v>
      </c>
      <c r="G11" s="249" t="e">
        <f t="shared" si="4"/>
        <v>#DIV/0!</v>
      </c>
      <c r="H11" s="105"/>
      <c r="I11" s="105"/>
      <c r="J11" s="89"/>
      <c r="K11" s="89" t="s">
        <v>222</v>
      </c>
      <c r="L11" s="106">
        <v>0</v>
      </c>
      <c r="M11" s="106">
        <v>0</v>
      </c>
      <c r="N11" s="104">
        <f t="shared" si="2"/>
        <v>0</v>
      </c>
      <c r="O11" s="249" t="e">
        <f t="shared" si="3"/>
        <v>#DIV/0!</v>
      </c>
      <c r="P11" s="89"/>
    </row>
    <row r="12" spans="1:16" ht="12.75" customHeight="1">
      <c r="A12" s="102"/>
      <c r="B12" s="103"/>
      <c r="C12" s="108"/>
      <c r="D12" s="90"/>
      <c r="E12" s="90"/>
      <c r="F12" s="104">
        <f t="shared" ref="F12:F13" si="5">+D12-E12</f>
        <v>0</v>
      </c>
      <c r="G12" s="249" t="e">
        <f t="shared" ref="G12:G13" si="6">ROUND(F12/D12,10)</f>
        <v>#DIV/0!</v>
      </c>
      <c r="H12" s="105"/>
      <c r="I12" s="105"/>
      <c r="J12" s="89"/>
      <c r="K12" s="89" t="s">
        <v>222</v>
      </c>
      <c r="L12" s="106">
        <v>0</v>
      </c>
      <c r="M12" s="106">
        <v>0</v>
      </c>
      <c r="N12" s="104">
        <f t="shared" si="2"/>
        <v>0</v>
      </c>
      <c r="O12" s="249" t="e">
        <f t="shared" si="3"/>
        <v>#DIV/0!</v>
      </c>
      <c r="P12" s="89"/>
    </row>
    <row r="13" spans="1:16" ht="12.75" customHeight="1">
      <c r="A13" s="102"/>
      <c r="B13" s="103"/>
      <c r="C13" s="108"/>
      <c r="D13" s="90"/>
      <c r="E13" s="90"/>
      <c r="F13" s="104">
        <f t="shared" si="5"/>
        <v>0</v>
      </c>
      <c r="G13" s="249" t="e">
        <f t="shared" si="6"/>
        <v>#DIV/0!</v>
      </c>
      <c r="H13" s="105"/>
      <c r="I13" s="105"/>
      <c r="J13" s="89"/>
      <c r="K13" s="89" t="s">
        <v>222</v>
      </c>
      <c r="L13" s="106">
        <v>0</v>
      </c>
      <c r="M13" s="106">
        <v>0</v>
      </c>
      <c r="N13" s="104">
        <f t="shared" si="2"/>
        <v>0</v>
      </c>
      <c r="O13" s="249" t="e">
        <f t="shared" si="3"/>
        <v>#DIV/0!</v>
      </c>
      <c r="P13" s="89"/>
    </row>
    <row r="14" spans="1:16" ht="12.75" customHeight="1">
      <c r="A14" s="102"/>
      <c r="B14" s="103"/>
      <c r="C14" s="102"/>
      <c r="D14" s="90"/>
      <c r="E14" s="104"/>
      <c r="F14" s="104">
        <f t="shared" ref="F14:F18" si="7">+D14-E14</f>
        <v>0</v>
      </c>
      <c r="G14" s="249" t="e">
        <f t="shared" ref="G14:G19" si="8">ROUND(F14/D14,10)</f>
        <v>#DIV/0!</v>
      </c>
      <c r="H14" s="105"/>
      <c r="I14" s="105"/>
      <c r="J14" s="89"/>
      <c r="K14" s="89" t="s">
        <v>222</v>
      </c>
      <c r="L14" s="106"/>
      <c r="M14" s="106"/>
      <c r="N14" s="104">
        <f t="shared" si="2"/>
        <v>0</v>
      </c>
      <c r="O14" s="249" t="e">
        <f t="shared" si="3"/>
        <v>#DIV/0!</v>
      </c>
      <c r="P14" s="89"/>
    </row>
    <row r="15" spans="1:16" ht="12.75" customHeight="1">
      <c r="A15" s="89"/>
      <c r="B15" s="89"/>
      <c r="C15" s="90"/>
      <c r="D15" s="90"/>
      <c r="E15" s="104"/>
      <c r="F15" s="104">
        <f t="shared" si="7"/>
        <v>0</v>
      </c>
      <c r="G15" s="249" t="e">
        <f t="shared" si="8"/>
        <v>#DIV/0!</v>
      </c>
      <c r="H15" s="92"/>
      <c r="I15" s="92"/>
      <c r="J15" s="89"/>
      <c r="K15" s="89" t="s">
        <v>222</v>
      </c>
      <c r="L15" s="106"/>
      <c r="M15" s="106"/>
      <c r="N15" s="104">
        <f t="shared" si="2"/>
        <v>0</v>
      </c>
      <c r="O15" s="249" t="e">
        <f t="shared" si="3"/>
        <v>#DIV/0!</v>
      </c>
      <c r="P15" s="89"/>
    </row>
    <row r="16" spans="1:16" ht="12.75" customHeight="1">
      <c r="A16" s="89"/>
      <c r="B16" s="89"/>
      <c r="C16" s="90"/>
      <c r="D16" s="107"/>
      <c r="E16" s="104"/>
      <c r="F16" s="104">
        <f t="shared" si="7"/>
        <v>0</v>
      </c>
      <c r="G16" s="249" t="e">
        <f t="shared" si="8"/>
        <v>#DIV/0!</v>
      </c>
      <c r="H16" s="92"/>
      <c r="I16" s="92"/>
      <c r="J16" s="89"/>
      <c r="K16" s="89" t="s">
        <v>222</v>
      </c>
      <c r="L16" s="106"/>
      <c r="M16" s="106"/>
      <c r="N16" s="104">
        <f t="shared" si="2"/>
        <v>0</v>
      </c>
      <c r="O16" s="249" t="e">
        <f t="shared" si="3"/>
        <v>#DIV/0!</v>
      </c>
      <c r="P16" s="89"/>
    </row>
    <row r="17" spans="1:16" ht="12.75" customHeight="1">
      <c r="A17" s="89"/>
      <c r="B17" s="89"/>
      <c r="C17" s="107"/>
      <c r="D17" s="107"/>
      <c r="E17" s="108"/>
      <c r="F17" s="104">
        <f t="shared" si="7"/>
        <v>0</v>
      </c>
      <c r="G17" s="249" t="e">
        <f t="shared" si="8"/>
        <v>#DIV/0!</v>
      </c>
      <c r="H17" s="92"/>
      <c r="I17" s="92"/>
      <c r="J17" s="89"/>
      <c r="K17" s="89" t="s">
        <v>222</v>
      </c>
      <c r="L17" s="109"/>
      <c r="M17" s="109"/>
      <c r="N17" s="104">
        <f t="shared" si="2"/>
        <v>0</v>
      </c>
      <c r="O17" s="249" t="e">
        <f t="shared" si="3"/>
        <v>#DIV/0!</v>
      </c>
      <c r="P17" s="89"/>
    </row>
    <row r="18" spans="1:16" ht="12.75" customHeight="1">
      <c r="A18" s="110"/>
      <c r="B18" s="89"/>
      <c r="C18" s="90"/>
      <c r="D18" s="89"/>
      <c r="E18" s="112"/>
      <c r="F18" s="104">
        <f t="shared" si="7"/>
        <v>0</v>
      </c>
      <c r="G18" s="249" t="e">
        <f t="shared" si="8"/>
        <v>#DIV/0!</v>
      </c>
      <c r="H18" s="113"/>
      <c r="I18" s="113"/>
      <c r="J18" s="180"/>
      <c r="K18" s="89" t="s">
        <v>222</v>
      </c>
      <c r="L18" s="100"/>
      <c r="M18" s="100">
        <v>0</v>
      </c>
      <c r="N18" s="104">
        <f t="shared" si="2"/>
        <v>0</v>
      </c>
      <c r="O18" s="249" t="e">
        <f t="shared" si="3"/>
        <v>#DIV/0!</v>
      </c>
      <c r="P18" s="89"/>
    </row>
    <row r="19" spans="1:16" ht="18.95" customHeight="1" thickBot="1">
      <c r="A19" s="114"/>
      <c r="B19" s="114" t="s">
        <v>76</v>
      </c>
      <c r="C19" s="115"/>
      <c r="D19" s="111">
        <f>SUM(D4:D18)</f>
        <v>0</v>
      </c>
      <c r="E19" s="111">
        <f>SUM(E4:E18)</f>
        <v>0</v>
      </c>
      <c r="F19" s="111">
        <f>SUM(F4:F18)</f>
        <v>0</v>
      </c>
      <c r="G19" s="249" t="e">
        <f t="shared" si="8"/>
        <v>#DIV/0!</v>
      </c>
      <c r="H19" s="116"/>
      <c r="I19" s="116"/>
      <c r="J19" s="116"/>
      <c r="K19" s="116"/>
      <c r="L19" s="115">
        <f>SUM(L4:L18)</f>
        <v>0</v>
      </c>
      <c r="M19" s="117">
        <f>SUM(M4:M18)</f>
        <v>0</v>
      </c>
      <c r="N19" s="111">
        <f>SUM(N4:N18)</f>
        <v>0</v>
      </c>
      <c r="O19" s="249" t="e">
        <f t="shared" si="3"/>
        <v>#DIV/0!</v>
      </c>
    </row>
    <row r="20" spans="1:16" ht="13.5" thickTop="1"/>
    <row r="23" spans="1:16" ht="38.25">
      <c r="A23" s="99" t="s">
        <v>16</v>
      </c>
      <c r="B23" s="99" t="s">
        <v>5</v>
      </c>
      <c r="C23" s="100" t="s">
        <v>14</v>
      </c>
      <c r="D23" s="101" t="s">
        <v>17</v>
      </c>
      <c r="E23" s="101" t="s">
        <v>74</v>
      </c>
      <c r="F23" s="101" t="s">
        <v>206</v>
      </c>
      <c r="G23" s="101" t="s">
        <v>208</v>
      </c>
      <c r="H23" s="101" t="s">
        <v>18</v>
      </c>
      <c r="I23" s="101" t="s">
        <v>19</v>
      </c>
      <c r="J23" s="118" t="s">
        <v>20</v>
      </c>
      <c r="K23" s="118" t="s">
        <v>21</v>
      </c>
      <c r="L23" s="118" t="s">
        <v>210</v>
      </c>
      <c r="M23" s="118" t="s">
        <v>212</v>
      </c>
      <c r="N23" s="101" t="s">
        <v>213</v>
      </c>
      <c r="O23" s="101" t="s">
        <v>214</v>
      </c>
      <c r="P23" s="101" t="s">
        <v>125</v>
      </c>
    </row>
    <row r="24" spans="1:16">
      <c r="A24" s="102"/>
      <c r="B24" s="103"/>
      <c r="C24" s="108"/>
      <c r="D24" s="90"/>
      <c r="E24" s="90"/>
      <c r="F24" s="104">
        <f t="shared" ref="F24:F35" si="9">+D24-E24</f>
        <v>0</v>
      </c>
      <c r="G24" s="249" t="e">
        <f t="shared" ref="G24:G35" si="10">ROUND(F24/D24,10)</f>
        <v>#DIV/0!</v>
      </c>
      <c r="H24" s="105"/>
      <c r="I24" s="105"/>
      <c r="J24" s="89"/>
      <c r="K24" s="251" t="s">
        <v>223</v>
      </c>
      <c r="L24" s="106">
        <v>0</v>
      </c>
      <c r="M24" s="106">
        <v>0</v>
      </c>
      <c r="N24" s="104">
        <f t="shared" ref="N24:N43" si="11">+L24-M24</f>
        <v>0</v>
      </c>
      <c r="O24" s="249" t="e">
        <f t="shared" ref="O24:O43" si="12">ROUND(N24/L24,10)</f>
        <v>#DIV/0!</v>
      </c>
      <c r="P24" s="89"/>
    </row>
    <row r="25" spans="1:16">
      <c r="A25" s="102"/>
      <c r="B25" s="103"/>
      <c r="C25" s="108"/>
      <c r="D25" s="90"/>
      <c r="E25" s="90"/>
      <c r="F25" s="104">
        <f t="shared" si="9"/>
        <v>0</v>
      </c>
      <c r="G25" s="249" t="e">
        <f t="shared" si="10"/>
        <v>#DIV/0!</v>
      </c>
      <c r="H25" s="105"/>
      <c r="I25" s="105"/>
      <c r="J25" s="89"/>
      <c r="K25" s="252" t="s">
        <v>223</v>
      </c>
      <c r="L25" s="106">
        <v>0</v>
      </c>
      <c r="M25" s="106">
        <v>0</v>
      </c>
      <c r="N25" s="104">
        <f t="shared" si="11"/>
        <v>0</v>
      </c>
      <c r="O25" s="249" t="e">
        <f t="shared" si="12"/>
        <v>#DIV/0!</v>
      </c>
      <c r="P25" s="89"/>
    </row>
    <row r="26" spans="1:16" ht="13.15" customHeight="1">
      <c r="A26" s="102"/>
      <c r="B26" s="103"/>
      <c r="C26" s="108"/>
      <c r="D26" s="90"/>
      <c r="E26" s="90"/>
      <c r="F26" s="104">
        <f t="shared" si="9"/>
        <v>0</v>
      </c>
      <c r="G26" s="249" t="e">
        <f t="shared" si="10"/>
        <v>#DIV/0!</v>
      </c>
      <c r="H26" s="105"/>
      <c r="I26" s="105"/>
      <c r="J26" s="89"/>
      <c r="K26" s="252" t="s">
        <v>223</v>
      </c>
      <c r="L26" s="106">
        <v>0</v>
      </c>
      <c r="M26" s="106">
        <v>0</v>
      </c>
      <c r="N26" s="104">
        <f t="shared" si="11"/>
        <v>0</v>
      </c>
      <c r="O26" s="249" t="e">
        <f t="shared" si="12"/>
        <v>#DIV/0!</v>
      </c>
      <c r="P26" s="89"/>
    </row>
    <row r="27" spans="1:16">
      <c r="A27" s="102"/>
      <c r="B27" s="103"/>
      <c r="C27" s="108"/>
      <c r="D27" s="104"/>
      <c r="E27" s="104"/>
      <c r="F27" s="104">
        <f t="shared" si="9"/>
        <v>0</v>
      </c>
      <c r="G27" s="249" t="e">
        <f t="shared" si="10"/>
        <v>#DIV/0!</v>
      </c>
      <c r="H27" s="105"/>
      <c r="I27" s="105"/>
      <c r="J27" s="89"/>
      <c r="K27" s="252" t="s">
        <v>223</v>
      </c>
      <c r="L27" s="106">
        <v>0</v>
      </c>
      <c r="M27" s="106">
        <v>0</v>
      </c>
      <c r="N27" s="104">
        <f t="shared" si="11"/>
        <v>0</v>
      </c>
      <c r="O27" s="249" t="e">
        <f t="shared" si="12"/>
        <v>#DIV/0!</v>
      </c>
      <c r="P27" s="89"/>
    </row>
    <row r="28" spans="1:16">
      <c r="A28" s="102"/>
      <c r="B28" s="103"/>
      <c r="C28" s="108"/>
      <c r="D28" s="104"/>
      <c r="E28" s="104"/>
      <c r="F28" s="104">
        <f t="shared" ref="F28" si="13">+D28-E28</f>
        <v>0</v>
      </c>
      <c r="G28" s="249" t="e">
        <f t="shared" ref="G28" si="14">ROUND(F28/D28,10)</f>
        <v>#DIV/0!</v>
      </c>
      <c r="H28" s="105"/>
      <c r="I28" s="105"/>
      <c r="J28" s="89"/>
      <c r="K28" s="252" t="s">
        <v>223</v>
      </c>
      <c r="L28" s="106">
        <v>0</v>
      </c>
      <c r="M28" s="106">
        <v>0</v>
      </c>
      <c r="N28" s="104">
        <f t="shared" si="11"/>
        <v>0</v>
      </c>
      <c r="O28" s="249" t="e">
        <f t="shared" si="12"/>
        <v>#DIV/0!</v>
      </c>
      <c r="P28" s="89"/>
    </row>
    <row r="29" spans="1:16">
      <c r="A29" s="102"/>
      <c r="B29" s="103"/>
      <c r="C29" s="108"/>
      <c r="D29" s="104"/>
      <c r="E29" s="104"/>
      <c r="F29" s="104">
        <f t="shared" si="9"/>
        <v>0</v>
      </c>
      <c r="G29" s="249" t="e">
        <f t="shared" si="10"/>
        <v>#DIV/0!</v>
      </c>
      <c r="H29" s="105"/>
      <c r="I29" s="105"/>
      <c r="J29" s="89"/>
      <c r="K29" s="252" t="s">
        <v>223</v>
      </c>
      <c r="L29" s="106">
        <v>0</v>
      </c>
      <c r="M29" s="106">
        <v>0</v>
      </c>
      <c r="N29" s="104">
        <f t="shared" si="11"/>
        <v>0</v>
      </c>
      <c r="O29" s="249" t="e">
        <f t="shared" si="12"/>
        <v>#DIV/0!</v>
      </c>
      <c r="P29" s="89"/>
    </row>
    <row r="30" spans="1:16">
      <c r="A30" s="102"/>
      <c r="B30" s="103"/>
      <c r="C30" s="108"/>
      <c r="D30" s="90"/>
      <c r="E30" s="90"/>
      <c r="F30" s="104">
        <f t="shared" si="9"/>
        <v>0</v>
      </c>
      <c r="G30" s="249" t="e">
        <f t="shared" si="10"/>
        <v>#DIV/0!</v>
      </c>
      <c r="H30" s="105"/>
      <c r="I30" s="105"/>
      <c r="J30" s="89"/>
      <c r="K30" s="252" t="s">
        <v>223</v>
      </c>
      <c r="L30" s="106">
        <v>0</v>
      </c>
      <c r="M30" s="106">
        <v>0</v>
      </c>
      <c r="N30" s="104">
        <f t="shared" si="11"/>
        <v>0</v>
      </c>
      <c r="O30" s="249" t="e">
        <f t="shared" si="12"/>
        <v>#DIV/0!</v>
      </c>
      <c r="P30" s="89"/>
    </row>
    <row r="31" spans="1:16">
      <c r="A31" s="102"/>
      <c r="B31" s="103"/>
      <c r="C31" s="108"/>
      <c r="D31" s="90"/>
      <c r="E31" s="90"/>
      <c r="F31" s="104">
        <f t="shared" si="9"/>
        <v>0</v>
      </c>
      <c r="G31" s="249" t="e">
        <f t="shared" si="10"/>
        <v>#DIV/0!</v>
      </c>
      <c r="H31" s="105"/>
      <c r="I31" s="105"/>
      <c r="J31" s="89"/>
      <c r="K31" s="252" t="s">
        <v>223</v>
      </c>
      <c r="L31" s="106">
        <v>0</v>
      </c>
      <c r="M31" s="106">
        <v>0</v>
      </c>
      <c r="N31" s="104">
        <f t="shared" si="11"/>
        <v>0</v>
      </c>
      <c r="O31" s="249" t="e">
        <f t="shared" si="12"/>
        <v>#DIV/0!</v>
      </c>
      <c r="P31" s="89"/>
    </row>
    <row r="32" spans="1:16">
      <c r="A32" s="102"/>
      <c r="B32" s="103"/>
      <c r="C32" s="108"/>
      <c r="D32" s="104"/>
      <c r="E32" s="104"/>
      <c r="F32" s="104">
        <f t="shared" si="9"/>
        <v>0</v>
      </c>
      <c r="G32" s="249" t="e">
        <f t="shared" si="10"/>
        <v>#DIV/0!</v>
      </c>
      <c r="H32" s="105"/>
      <c r="I32" s="105"/>
      <c r="J32" s="89"/>
      <c r="K32" s="252" t="s">
        <v>223</v>
      </c>
      <c r="L32" s="106"/>
      <c r="M32" s="106"/>
      <c r="N32" s="104">
        <f t="shared" si="11"/>
        <v>0</v>
      </c>
      <c r="O32" s="249" t="e">
        <f t="shared" si="12"/>
        <v>#DIV/0!</v>
      </c>
      <c r="P32" s="89"/>
    </row>
    <row r="33" spans="1:16">
      <c r="A33" s="102"/>
      <c r="B33" s="103"/>
      <c r="C33" s="108"/>
      <c r="D33" s="104"/>
      <c r="E33" s="104"/>
      <c r="F33" s="104">
        <f t="shared" si="9"/>
        <v>0</v>
      </c>
      <c r="G33" s="249" t="e">
        <f t="shared" si="10"/>
        <v>#DIV/0!</v>
      </c>
      <c r="H33" s="105"/>
      <c r="I33" s="105"/>
      <c r="J33" s="89"/>
      <c r="K33" s="252" t="s">
        <v>223</v>
      </c>
      <c r="L33" s="106"/>
      <c r="M33" s="106"/>
      <c r="N33" s="104">
        <f t="shared" si="11"/>
        <v>0</v>
      </c>
      <c r="O33" s="249" t="e">
        <f t="shared" si="12"/>
        <v>#DIV/0!</v>
      </c>
      <c r="P33" s="89"/>
    </row>
    <row r="34" spans="1:16">
      <c r="A34" s="102"/>
      <c r="B34" s="103"/>
      <c r="C34" s="108"/>
      <c r="D34" s="104"/>
      <c r="E34" s="104"/>
      <c r="F34" s="104">
        <f t="shared" si="9"/>
        <v>0</v>
      </c>
      <c r="G34" s="249" t="e">
        <f t="shared" si="10"/>
        <v>#DIV/0!</v>
      </c>
      <c r="H34" s="105"/>
      <c r="I34" s="105"/>
      <c r="J34" s="89"/>
      <c r="K34" s="252" t="s">
        <v>223</v>
      </c>
      <c r="L34" s="106"/>
      <c r="M34" s="106"/>
      <c r="N34" s="104">
        <f t="shared" si="11"/>
        <v>0</v>
      </c>
      <c r="O34" s="249" t="e">
        <f t="shared" si="12"/>
        <v>#DIV/0!</v>
      </c>
      <c r="P34" s="89"/>
    </row>
    <row r="35" spans="1:16">
      <c r="A35" s="102"/>
      <c r="B35" s="103"/>
      <c r="C35" s="108"/>
      <c r="D35" s="104"/>
      <c r="E35" s="104"/>
      <c r="F35" s="104">
        <f t="shared" si="9"/>
        <v>0</v>
      </c>
      <c r="G35" s="249" t="e">
        <f t="shared" si="10"/>
        <v>#DIV/0!</v>
      </c>
      <c r="H35" s="105"/>
      <c r="I35" s="105"/>
      <c r="J35" s="89"/>
      <c r="K35" s="252" t="s">
        <v>223</v>
      </c>
      <c r="L35" s="106"/>
      <c r="M35" s="106"/>
      <c r="N35" s="104">
        <f t="shared" si="11"/>
        <v>0</v>
      </c>
      <c r="O35" s="249" t="e">
        <f t="shared" si="12"/>
        <v>#DIV/0!</v>
      </c>
      <c r="P35" s="89"/>
    </row>
    <row r="36" spans="1:16">
      <c r="A36" s="102"/>
      <c r="B36" s="103"/>
      <c r="C36" s="102"/>
      <c r="D36" s="104"/>
      <c r="E36" s="104"/>
      <c r="F36" s="104">
        <f t="shared" ref="F36:F38" si="15">+D36-E36</f>
        <v>0</v>
      </c>
      <c r="G36" s="249" t="e">
        <f t="shared" ref="G36:G38" si="16">ROUND(F36/D36,10)</f>
        <v>#DIV/0!</v>
      </c>
      <c r="H36" s="105"/>
      <c r="I36" s="105"/>
      <c r="J36" s="89"/>
      <c r="K36" s="252" t="s">
        <v>223</v>
      </c>
      <c r="L36" s="106"/>
      <c r="M36" s="106"/>
      <c r="N36" s="104">
        <f t="shared" si="11"/>
        <v>0</v>
      </c>
      <c r="O36" s="249" t="e">
        <f t="shared" si="12"/>
        <v>#DIV/0!</v>
      </c>
      <c r="P36" s="89"/>
    </row>
    <row r="37" spans="1:16">
      <c r="A37" s="102"/>
      <c r="B37" s="103"/>
      <c r="C37" s="102"/>
      <c r="D37" s="90"/>
      <c r="E37" s="104"/>
      <c r="F37" s="104">
        <f t="shared" si="15"/>
        <v>0</v>
      </c>
      <c r="G37" s="249" t="e">
        <f t="shared" si="16"/>
        <v>#DIV/0!</v>
      </c>
      <c r="H37" s="105"/>
      <c r="I37" s="105"/>
      <c r="J37" s="89"/>
      <c r="K37" s="252" t="s">
        <v>223</v>
      </c>
      <c r="L37" s="106"/>
      <c r="M37" s="106"/>
      <c r="N37" s="104">
        <f t="shared" si="11"/>
        <v>0</v>
      </c>
      <c r="O37" s="249" t="e">
        <f t="shared" si="12"/>
        <v>#DIV/0!</v>
      </c>
      <c r="P37" s="89"/>
    </row>
    <row r="38" spans="1:16">
      <c r="A38" s="102"/>
      <c r="B38" s="103"/>
      <c r="C38" s="102"/>
      <c r="D38" s="90"/>
      <c r="E38" s="104"/>
      <c r="F38" s="104">
        <f t="shared" si="15"/>
        <v>0</v>
      </c>
      <c r="G38" s="249" t="e">
        <f t="shared" si="16"/>
        <v>#DIV/0!</v>
      </c>
      <c r="H38" s="105"/>
      <c r="I38" s="105"/>
      <c r="J38" s="89"/>
      <c r="K38" s="252" t="s">
        <v>223</v>
      </c>
      <c r="L38" s="106"/>
      <c r="M38" s="106"/>
      <c r="N38" s="104">
        <f t="shared" si="11"/>
        <v>0</v>
      </c>
      <c r="O38" s="249" t="e">
        <f t="shared" si="12"/>
        <v>#DIV/0!</v>
      </c>
      <c r="P38" s="89"/>
    </row>
    <row r="39" spans="1:16">
      <c r="A39" s="102"/>
      <c r="B39" s="103"/>
      <c r="C39" s="102"/>
      <c r="D39" s="90"/>
      <c r="E39" s="104"/>
      <c r="F39" s="104">
        <f t="shared" ref="F39:F44" si="17">+D39-E39</f>
        <v>0</v>
      </c>
      <c r="G39" s="249" t="e">
        <f t="shared" ref="G39:G45" si="18">ROUND(F39/D39,10)</f>
        <v>#DIV/0!</v>
      </c>
      <c r="H39" s="105"/>
      <c r="I39" s="105"/>
      <c r="J39" s="89"/>
      <c r="K39" s="252" t="s">
        <v>223</v>
      </c>
      <c r="L39" s="106"/>
      <c r="M39" s="106"/>
      <c r="N39" s="104">
        <f t="shared" si="11"/>
        <v>0</v>
      </c>
      <c r="O39" s="249" t="e">
        <f t="shared" si="12"/>
        <v>#DIV/0!</v>
      </c>
      <c r="P39" s="89"/>
    </row>
    <row r="40" spans="1:16">
      <c r="A40" s="102"/>
      <c r="B40" s="103"/>
      <c r="C40" s="102"/>
      <c r="D40" s="89"/>
      <c r="E40" s="104"/>
      <c r="F40" s="104">
        <f t="shared" si="17"/>
        <v>0</v>
      </c>
      <c r="G40" s="249" t="e">
        <f t="shared" si="18"/>
        <v>#DIV/0!</v>
      </c>
      <c r="H40" s="105"/>
      <c r="I40" s="105"/>
      <c r="J40" s="89"/>
      <c r="K40" s="252" t="s">
        <v>223</v>
      </c>
      <c r="L40" s="106"/>
      <c r="M40" s="106"/>
      <c r="N40" s="104">
        <f t="shared" si="11"/>
        <v>0</v>
      </c>
      <c r="O40" s="249" t="e">
        <f t="shared" si="12"/>
        <v>#DIV/0!</v>
      </c>
      <c r="P40" s="89"/>
    </row>
    <row r="41" spans="1:16">
      <c r="A41" s="89"/>
      <c r="B41" s="89"/>
      <c r="C41" s="90"/>
      <c r="D41" s="90"/>
      <c r="E41" s="104"/>
      <c r="F41" s="104">
        <f t="shared" si="17"/>
        <v>0</v>
      </c>
      <c r="G41" s="249" t="e">
        <f t="shared" si="18"/>
        <v>#DIV/0!</v>
      </c>
      <c r="H41" s="92"/>
      <c r="I41" s="92"/>
      <c r="J41" s="89"/>
      <c r="K41" s="252" t="s">
        <v>223</v>
      </c>
      <c r="L41" s="106"/>
      <c r="M41" s="106"/>
      <c r="N41" s="104">
        <f t="shared" si="11"/>
        <v>0</v>
      </c>
      <c r="O41" s="249" t="e">
        <f t="shared" si="12"/>
        <v>#DIV/0!</v>
      </c>
      <c r="P41" s="89"/>
    </row>
    <row r="42" spans="1:16">
      <c r="A42" s="102"/>
      <c r="B42" s="103"/>
      <c r="C42" s="108"/>
      <c r="D42" s="90"/>
      <c r="E42" s="104"/>
      <c r="F42" s="104">
        <f t="shared" si="17"/>
        <v>0</v>
      </c>
      <c r="G42" s="249" t="e">
        <f t="shared" si="18"/>
        <v>#DIV/0!</v>
      </c>
      <c r="H42" s="105"/>
      <c r="I42" s="105"/>
      <c r="J42" s="89"/>
      <c r="K42" s="252" t="s">
        <v>223</v>
      </c>
      <c r="L42" s="106"/>
      <c r="M42" s="109"/>
      <c r="N42" s="104">
        <f t="shared" si="11"/>
        <v>0</v>
      </c>
      <c r="O42" s="249" t="e">
        <f t="shared" si="12"/>
        <v>#DIV/0!</v>
      </c>
      <c r="P42" s="89"/>
    </row>
    <row r="43" spans="1:16">
      <c r="A43" s="102"/>
      <c r="B43" s="103"/>
      <c r="C43" s="108"/>
      <c r="D43" s="90"/>
      <c r="E43" s="104"/>
      <c r="F43" s="104">
        <f t="shared" si="17"/>
        <v>0</v>
      </c>
      <c r="G43" s="249" t="e">
        <f t="shared" si="18"/>
        <v>#DIV/0!</v>
      </c>
      <c r="H43" s="105"/>
      <c r="I43" s="105"/>
      <c r="J43" s="89"/>
      <c r="K43" s="252" t="s">
        <v>223</v>
      </c>
      <c r="L43" s="106"/>
      <c r="M43" s="109"/>
      <c r="N43" s="104">
        <f t="shared" si="11"/>
        <v>0</v>
      </c>
      <c r="O43" s="249" t="e">
        <f t="shared" si="12"/>
        <v>#DIV/0!</v>
      </c>
      <c r="P43" s="89"/>
    </row>
    <row r="44" spans="1:16">
      <c r="A44" s="89"/>
      <c r="B44" s="89"/>
      <c r="C44" s="90"/>
      <c r="D44" s="119"/>
      <c r="E44" s="119"/>
      <c r="F44" s="104">
        <f t="shared" si="17"/>
        <v>0</v>
      </c>
      <c r="G44" s="249" t="e">
        <f t="shared" si="18"/>
        <v>#DIV/0!</v>
      </c>
      <c r="H44" s="93"/>
      <c r="I44" s="93"/>
      <c r="J44" s="89"/>
      <c r="K44" s="252" t="s">
        <v>223</v>
      </c>
      <c r="L44" s="106"/>
      <c r="M44" s="106"/>
      <c r="N44" s="104">
        <f t="shared" ref="N44" si="19">+L44-M44</f>
        <v>0</v>
      </c>
      <c r="O44" s="249" t="e">
        <f t="shared" ref="O44" si="20">ROUND(N44/L44,10)</f>
        <v>#DIV/0!</v>
      </c>
      <c r="P44" s="89"/>
    </row>
    <row r="45" spans="1:16" ht="13.5" thickBot="1">
      <c r="A45" s="114"/>
      <c r="B45" s="114" t="s">
        <v>106</v>
      </c>
      <c r="C45" s="120"/>
      <c r="D45" s="5">
        <f>SUM(D24:D44)</f>
        <v>0</v>
      </c>
      <c r="E45" s="5">
        <f>SUM(E24:E44)</f>
        <v>0</v>
      </c>
      <c r="F45" s="5">
        <f>SUM(F24:F44)</f>
        <v>0</v>
      </c>
      <c r="G45" s="249" t="e">
        <f t="shared" si="18"/>
        <v>#DIV/0!</v>
      </c>
      <c r="H45" s="121"/>
      <c r="I45" s="121"/>
      <c r="J45" s="121"/>
      <c r="K45" s="121"/>
      <c r="L45" s="111">
        <f>SUM(L24:L44)</f>
        <v>0</v>
      </c>
      <c r="M45" s="111">
        <f>SUM(M24:M44)</f>
        <v>0</v>
      </c>
      <c r="N45" s="5">
        <f>SUM(N24:N44)</f>
        <v>0</v>
      </c>
      <c r="O45" s="249" t="e">
        <f t="shared" ref="O45" si="21">ROUND(N45/L45,10)</f>
        <v>#DIV/0!</v>
      </c>
      <c r="P45" s="89"/>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2024-04-02T16:13:53Z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