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12" i="7" l="1"/>
  <c r="U12" i="7" s="1"/>
  <c r="R12" i="7"/>
  <c r="S12" i="7" s="1"/>
  <c r="P12" i="7"/>
  <c r="Q12" i="7" s="1"/>
  <c r="I12" i="7"/>
  <c r="H12" i="7"/>
  <c r="T11" i="7"/>
  <c r="U11" i="7" s="1"/>
  <c r="R11" i="7"/>
  <c r="S11" i="7" s="1"/>
  <c r="P11" i="7"/>
  <c r="Q11" i="7" s="1"/>
  <c r="H11" i="7"/>
  <c r="I11" i="7" s="1"/>
  <c r="T10" i="7"/>
  <c r="U10" i="7" s="1"/>
  <c r="R10" i="7"/>
  <c r="S10" i="7" s="1"/>
  <c r="P10" i="7"/>
  <c r="Q10" i="7" s="1"/>
  <c r="I10" i="7"/>
  <c r="H10" i="7"/>
  <c r="T9" i="7"/>
  <c r="U9" i="7" s="1"/>
  <c r="S9" i="7"/>
  <c r="R9" i="7"/>
  <c r="P9" i="7"/>
  <c r="Q9" i="7" s="1"/>
  <c r="H9" i="7"/>
  <c r="I9" i="7" s="1"/>
  <c r="S7" i="12"/>
  <c r="T7" i="12" s="1"/>
  <c r="O7" i="12"/>
  <c r="P7" i="12" s="1"/>
  <c r="K7" i="12"/>
  <c r="L7" i="12" s="1"/>
  <c r="G7" i="12"/>
  <c r="H7" i="12" s="1"/>
  <c r="S6" i="12"/>
  <c r="T6" i="12" s="1"/>
  <c r="P6" i="12"/>
  <c r="O6" i="12"/>
  <c r="K6" i="12"/>
  <c r="L6" i="12" s="1"/>
  <c r="G6" i="12"/>
  <c r="H6" i="12" s="1"/>
  <c r="S5" i="12"/>
  <c r="T5" i="12" s="1"/>
  <c r="P5" i="12"/>
  <c r="O5" i="12"/>
  <c r="K5" i="12"/>
  <c r="L5" i="12" s="1"/>
  <c r="G5" i="12"/>
  <c r="H5" i="12" s="1"/>
  <c r="S4" i="12"/>
  <c r="T4" i="12" s="1"/>
  <c r="O4" i="12"/>
  <c r="P4" i="12" s="1"/>
  <c r="K4" i="12"/>
  <c r="L4" i="12" s="1"/>
  <c r="G4" i="12"/>
  <c r="H4" i="12" s="1"/>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D40" i="1" l="1"/>
  <c r="C40" i="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R8" i="2" s="1"/>
  <c r="S8" i="2" s="1"/>
  <c r="A9" i="2"/>
  <c r="Q9" i="2" s="1"/>
  <c r="R9" i="2" s="1"/>
  <c r="S9" i="2" s="1"/>
  <c r="A10" i="2"/>
  <c r="Q10" i="2" s="1"/>
  <c r="A11" i="2"/>
  <c r="Q11" i="2" s="1"/>
  <c r="R11" i="2" s="1"/>
  <c r="S11" i="2" s="1"/>
  <c r="A12" i="2"/>
  <c r="Q12" i="2" s="1"/>
  <c r="R12" i="2" s="1"/>
  <c r="S12" i="2" s="1"/>
  <c r="A13" i="2"/>
  <c r="Q13" i="2" s="1"/>
  <c r="A14" i="2"/>
  <c r="Q14" i="2" s="1"/>
  <c r="A15" i="2"/>
  <c r="Q15" i="2" s="1"/>
  <c r="R15" i="2" s="1"/>
  <c r="S15" i="2" s="1"/>
  <c r="A16" i="2"/>
  <c r="Q16" i="2" s="1"/>
  <c r="R16" i="2" s="1"/>
  <c r="S16" i="2" s="1"/>
  <c r="A17" i="2"/>
  <c r="Q17" i="2" s="1"/>
  <c r="A18" i="2"/>
  <c r="Q18" i="2" s="1"/>
  <c r="A19" i="2"/>
  <c r="Q19" i="2" s="1"/>
  <c r="R19" i="2" s="1"/>
  <c r="S19" i="2" s="1"/>
  <c r="A20" i="2"/>
  <c r="Q20" i="2" s="1"/>
  <c r="R20" i="2" s="1"/>
  <c r="S20" i="2" s="1"/>
  <c r="A21" i="2"/>
  <c r="Q21" i="2" s="1"/>
  <c r="A22" i="2"/>
  <c r="Q22" i="2" s="1"/>
  <c r="A23" i="2"/>
  <c r="Q23" i="2" s="1"/>
  <c r="R23" i="2" s="1"/>
  <c r="S23" i="2" s="1"/>
  <c r="A24" i="2"/>
  <c r="Q24" i="2" s="1"/>
  <c r="A28" i="2"/>
  <c r="Q28" i="2" s="1"/>
  <c r="A29" i="2"/>
  <c r="Q29" i="2" s="1"/>
  <c r="A30" i="2"/>
  <c r="Q30" i="2" s="1"/>
  <c r="R30" i="2" s="1"/>
  <c r="S30" i="2" s="1"/>
  <c r="A31" i="2"/>
  <c r="Q31" i="2" s="1"/>
  <c r="R31" i="2" s="1"/>
  <c r="S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Q61" i="2" s="1"/>
  <c r="A62" i="2"/>
  <c r="Q62" i="2" s="1"/>
  <c r="R62" i="2" s="1"/>
  <c r="S62" i="2" s="1"/>
  <c r="A63" i="2"/>
  <c r="Q63" i="2" s="1"/>
  <c r="R63" i="2" s="1"/>
  <c r="S63" i="2" s="1"/>
  <c r="A64" i="2"/>
  <c r="Q64" i="2" s="1"/>
  <c r="R64" i="2" s="1"/>
  <c r="S64" i="2" s="1"/>
  <c r="A65" i="2"/>
  <c r="Q65" i="2" s="1"/>
  <c r="A66" i="2"/>
  <c r="Q66" i="2" s="1"/>
  <c r="D19" i="3"/>
  <c r="D14" i="1" s="1"/>
  <c r="C22" i="11"/>
  <c r="H22" i="11"/>
  <c r="E26" i="11"/>
  <c r="M93" i="7"/>
  <c r="D25" i="1" s="1"/>
  <c r="O93" i="7"/>
  <c r="R94" i="12"/>
  <c r="J94" i="12"/>
  <c r="D24" i="1" s="1"/>
  <c r="E8" i="8"/>
  <c r="D23" i="1" s="1"/>
  <c r="B22" i="11"/>
  <c r="G22" i="11"/>
  <c r="D26" i="11"/>
  <c r="C19" i="3"/>
  <c r="C14" i="1" s="1"/>
  <c r="J93" i="7"/>
  <c r="C25" i="1" s="1"/>
  <c r="L93" i="7"/>
  <c r="Q94" i="12"/>
  <c r="C37" i="1" s="1"/>
  <c r="I94" i="12"/>
  <c r="C24" i="1" s="1"/>
  <c r="D8" i="8"/>
  <c r="C23" i="1" s="1"/>
  <c r="P81" i="2"/>
  <c r="C19" i="1" s="1"/>
  <c r="D52" i="1"/>
  <c r="D51" i="1"/>
  <c r="D50" i="1"/>
  <c r="H81" i="2"/>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F8" i="9"/>
  <c r="F9" i="9"/>
  <c r="F10" i="9"/>
  <c r="G4" i="9"/>
  <c r="T3" i="7"/>
  <c r="T4" i="7"/>
  <c r="U4" i="7" s="1"/>
  <c r="T5" i="7"/>
  <c r="U5" i="7" s="1"/>
  <c r="T6" i="7"/>
  <c r="U6" i="7" s="1"/>
  <c r="T17" i="7"/>
  <c r="T18" i="7"/>
  <c r="U18" i="7" s="1"/>
  <c r="T32" i="7"/>
  <c r="U32" i="7" s="1"/>
  <c r="T33" i="7"/>
  <c r="U33" i="7" s="1"/>
  <c r="T34" i="7"/>
  <c r="T35" i="7"/>
  <c r="U35" i="7" s="1"/>
  <c r="T36" i="7"/>
  <c r="U36" i="7" s="1"/>
  <c r="T37" i="7"/>
  <c r="T38" i="7"/>
  <c r="T39" i="7"/>
  <c r="U39" i="7" s="1"/>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R4" i="7"/>
  <c r="S4" i="7" s="1"/>
  <c r="R5" i="7"/>
  <c r="S5" i="7" s="1"/>
  <c r="R6" i="7"/>
  <c r="R17" i="7"/>
  <c r="R18" i="7"/>
  <c r="R32" i="7"/>
  <c r="R33" i="7"/>
  <c r="S33" i="7" s="1"/>
  <c r="R34" i="7"/>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R81" i="7"/>
  <c r="R82" i="7"/>
  <c r="R83" i="7"/>
  <c r="R84" i="7"/>
  <c r="R85" i="7"/>
  <c r="R86" i="7"/>
  <c r="R87" i="7"/>
  <c r="R88" i="7"/>
  <c r="R89" i="7"/>
  <c r="S89" i="7" s="1"/>
  <c r="R90" i="7"/>
  <c r="R91" i="7"/>
  <c r="R92" i="7"/>
  <c r="P3" i="7"/>
  <c r="Q3" i="7" s="1"/>
  <c r="P4" i="7"/>
  <c r="P5" i="7"/>
  <c r="Q5" i="7" s="1"/>
  <c r="P6" i="7"/>
  <c r="P17" i="7"/>
  <c r="Q17" i="7" s="1"/>
  <c r="P18" i="7"/>
  <c r="P32" i="7"/>
  <c r="Q32" i="7" s="1"/>
  <c r="P33" i="7"/>
  <c r="P34" i="7"/>
  <c r="Q34" i="7" s="1"/>
  <c r="P35" i="7"/>
  <c r="P36" i="7"/>
  <c r="Q36" i="7" s="1"/>
  <c r="P37" i="7"/>
  <c r="P38" i="7"/>
  <c r="Q38" i="7" s="1"/>
  <c r="P39" i="7"/>
  <c r="P40" i="7"/>
  <c r="Q40" i="7" s="1"/>
  <c r="P41" i="7"/>
  <c r="Q41" i="7"/>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I5" i="7"/>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I5" i="2"/>
  <c r="M8" i="2"/>
  <c r="N8" i="2" s="1"/>
  <c r="O8" i="2" s="1"/>
  <c r="E9" i="2"/>
  <c r="E11" i="2"/>
  <c r="I13" i="2"/>
  <c r="M16" i="2"/>
  <c r="N16" i="2" s="1"/>
  <c r="O16" i="2" s="1"/>
  <c r="E17" i="2"/>
  <c r="F17" i="2" s="1"/>
  <c r="G17" i="2" s="1"/>
  <c r="I21" i="2"/>
  <c r="E28" i="2"/>
  <c r="F28" i="2" s="1"/>
  <c r="G28" i="2" s="1"/>
  <c r="I32" i="2"/>
  <c r="E36" i="2"/>
  <c r="F36" i="2" s="1"/>
  <c r="G36" i="2" s="1"/>
  <c r="I39" i="2"/>
  <c r="J39" i="2" s="1"/>
  <c r="K39" i="2" s="1"/>
  <c r="E40" i="2"/>
  <c r="F40" i="2" s="1"/>
  <c r="G40" i="2" s="1"/>
  <c r="E44" i="2"/>
  <c r="F44" i="2" s="1"/>
  <c r="G44" i="2" s="1"/>
  <c r="I47" i="2"/>
  <c r="J47" i="2" s="1"/>
  <c r="K47" i="2" s="1"/>
  <c r="E48" i="2"/>
  <c r="F48" i="2" s="1"/>
  <c r="G48" i="2" s="1"/>
  <c r="E54" i="2"/>
  <c r="F54" i="2" s="1"/>
  <c r="G54" i="2" s="1"/>
  <c r="E56" i="2"/>
  <c r="F56" i="2" s="1"/>
  <c r="G56" i="2" s="1"/>
  <c r="E60" i="2"/>
  <c r="I17" i="2"/>
  <c r="I28" i="2"/>
  <c r="J28" i="2" s="1"/>
  <c r="K28" i="2" s="1"/>
  <c r="I9" i="2"/>
  <c r="J9" i="2" s="1"/>
  <c r="K9" i="2" s="1"/>
  <c r="I63" i="2"/>
  <c r="J63" i="2" s="1"/>
  <c r="K63" i="2" s="1"/>
  <c r="E32" i="2"/>
  <c r="E21" i="2"/>
  <c r="E13" i="2"/>
  <c r="F13" i="2" s="1"/>
  <c r="G13" i="2" s="1"/>
  <c r="E5" i="2"/>
  <c r="F5" i="2" s="1"/>
  <c r="G5" i="2" s="1"/>
  <c r="M65" i="2"/>
  <c r="E65" i="2"/>
  <c r="F65" i="2" s="1"/>
  <c r="G65" i="2" s="1"/>
  <c r="M61" i="2"/>
  <c r="N61" i="2" s="1"/>
  <c r="O61" i="2" s="1"/>
  <c r="E61" i="2"/>
  <c r="M57" i="2"/>
  <c r="N57" i="2" s="1"/>
  <c r="O57" i="2" s="1"/>
  <c r="E57" i="2"/>
  <c r="F57" i="2" s="1"/>
  <c r="G57" i="2" s="1"/>
  <c r="M53" i="2"/>
  <c r="N53" i="2" s="1"/>
  <c r="O53" i="2" s="1"/>
  <c r="E53" i="2"/>
  <c r="F53" i="2" s="1"/>
  <c r="G53" i="2" s="1"/>
  <c r="E47" i="2"/>
  <c r="F47" i="2" s="1"/>
  <c r="G47" i="2" s="1"/>
  <c r="M45" i="2"/>
  <c r="N45" i="2" s="1"/>
  <c r="O45" i="2" s="1"/>
  <c r="E45" i="2"/>
  <c r="F45" i="2" s="1"/>
  <c r="G45" i="2" s="1"/>
  <c r="M41" i="2"/>
  <c r="N41" i="2" s="1"/>
  <c r="O41" i="2" s="1"/>
  <c r="E41" i="2"/>
  <c r="F41" i="2" s="1"/>
  <c r="G41" i="2" s="1"/>
  <c r="M37" i="2"/>
  <c r="N37" i="2" s="1"/>
  <c r="O37" i="2" s="1"/>
  <c r="E37" i="2"/>
  <c r="F37" i="2" s="1"/>
  <c r="G37" i="2" s="1"/>
  <c r="I33" i="2"/>
  <c r="M33" i="2"/>
  <c r="N33" i="2" s="1"/>
  <c r="O33" i="2" s="1"/>
  <c r="E33" i="2"/>
  <c r="F33" i="2" s="1"/>
  <c r="G33" i="2" s="1"/>
  <c r="I29" i="2"/>
  <c r="J29" i="2" s="1"/>
  <c r="K29" i="2" s="1"/>
  <c r="M29" i="2"/>
  <c r="N29" i="2" s="1"/>
  <c r="O29" i="2" s="1"/>
  <c r="E29" i="2"/>
  <c r="I22" i="2"/>
  <c r="J22" i="2" s="1"/>
  <c r="K22" i="2" s="1"/>
  <c r="M22" i="2"/>
  <c r="E22" i="2"/>
  <c r="E20" i="2"/>
  <c r="F20" i="2" s="1"/>
  <c r="G20" i="2" s="1"/>
  <c r="I18" i="2"/>
  <c r="M18" i="2"/>
  <c r="E18" i="2"/>
  <c r="F18" i="2" s="1"/>
  <c r="G18" i="2" s="1"/>
  <c r="I16" i="2"/>
  <c r="J16" i="2" s="1"/>
  <c r="K16" i="2" s="1"/>
  <c r="I14" i="2"/>
  <c r="M14" i="2"/>
  <c r="E14" i="2"/>
  <c r="F14" i="2" s="1"/>
  <c r="G14" i="2" s="1"/>
  <c r="I10" i="2"/>
  <c r="M10" i="2"/>
  <c r="N10" i="2" s="1"/>
  <c r="O10" i="2" s="1"/>
  <c r="E10" i="2"/>
  <c r="F10" i="2" s="1"/>
  <c r="G10" i="2" s="1"/>
  <c r="I6" i="2"/>
  <c r="J6" i="2" s="1"/>
  <c r="K6" i="2" s="1"/>
  <c r="M6" i="2"/>
  <c r="N6" i="2" s="1"/>
  <c r="O6" i="2" s="1"/>
  <c r="E6" i="2"/>
  <c r="E4" i="2"/>
  <c r="F4" i="2" s="1"/>
  <c r="G4" i="2" s="1"/>
  <c r="I65" i="2"/>
  <c r="I61" i="2"/>
  <c r="I57" i="2"/>
  <c r="J57" i="2" s="1"/>
  <c r="K57" i="2" s="1"/>
  <c r="I53" i="2"/>
  <c r="J53" i="2" s="1"/>
  <c r="K53" i="2" s="1"/>
  <c r="I45" i="2"/>
  <c r="J45" i="2" s="1"/>
  <c r="K45" i="2" s="1"/>
  <c r="I41" i="2"/>
  <c r="J41" i="2" s="1"/>
  <c r="K41" i="2" s="1"/>
  <c r="I37" i="2"/>
  <c r="J37" i="2" s="1"/>
  <c r="K37" i="2" s="1"/>
  <c r="M31" i="2"/>
  <c r="M60" i="2"/>
  <c r="N60" i="2" s="1"/>
  <c r="O60" i="2" s="1"/>
  <c r="M56" i="2"/>
  <c r="N56" i="2" s="1"/>
  <c r="O56" i="2" s="1"/>
  <c r="M48" i="2"/>
  <c r="N48" i="2" s="1"/>
  <c r="O48" i="2" s="1"/>
  <c r="M44" i="2"/>
  <c r="N44" i="2" s="1"/>
  <c r="O44" i="2" s="1"/>
  <c r="M40" i="2"/>
  <c r="N40" i="2" s="1"/>
  <c r="O40" i="2" s="1"/>
  <c r="M36" i="2"/>
  <c r="N36" i="2" s="1"/>
  <c r="O36" i="2" s="1"/>
  <c r="M32" i="2"/>
  <c r="N32" i="2" s="1"/>
  <c r="O32" i="2" s="1"/>
  <c r="M28" i="2"/>
  <c r="M21" i="2"/>
  <c r="N21" i="2" s="1"/>
  <c r="O21" i="2" s="1"/>
  <c r="M17" i="2"/>
  <c r="M13" i="2"/>
  <c r="N13" i="2" s="1"/>
  <c r="O13" i="2" s="1"/>
  <c r="M9" i="2"/>
  <c r="M5" i="2"/>
  <c r="N5" i="2" s="1"/>
  <c r="O5" i="2" s="1"/>
  <c r="I60" i="2"/>
  <c r="J60" i="2" s="1"/>
  <c r="K60" i="2" s="1"/>
  <c r="I56" i="2"/>
  <c r="J56" i="2" s="1"/>
  <c r="K56" i="2" s="1"/>
  <c r="I48" i="2"/>
  <c r="J48" i="2" s="1"/>
  <c r="K48" i="2" s="1"/>
  <c r="I44" i="2"/>
  <c r="J44" i="2" s="1"/>
  <c r="K44" i="2" s="1"/>
  <c r="I40" i="2"/>
  <c r="J40" i="2" s="1"/>
  <c r="K40" i="2" s="1"/>
  <c r="I36" i="2"/>
  <c r="J36" i="2" s="1"/>
  <c r="K36"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5" i="2"/>
  <c r="K65" i="2" s="1"/>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5" i="2"/>
  <c r="O65" i="2" s="1"/>
  <c r="N31" i="2"/>
  <c r="O31" i="2" s="1"/>
  <c r="N28" i="2"/>
  <c r="O28" i="2" s="1"/>
  <c r="N22" i="2"/>
  <c r="O22" i="2" s="1"/>
  <c r="N18" i="2"/>
  <c r="O18" i="2" s="1"/>
  <c r="N17" i="2"/>
  <c r="O17" i="2" s="1"/>
  <c r="N14" i="2"/>
  <c r="O14" i="2" s="1"/>
  <c r="N9" i="2"/>
  <c r="O9" i="2" s="1"/>
  <c r="U92" i="7"/>
  <c r="U89" i="7"/>
  <c r="U86" i="7"/>
  <c r="U85" i="7"/>
  <c r="U84" i="7"/>
  <c r="U81" i="7"/>
  <c r="U38" i="7"/>
  <c r="U37" i="7"/>
  <c r="U34" i="7"/>
  <c r="U17" i="7"/>
  <c r="U3" i="7"/>
  <c r="T2" i="7"/>
  <c r="U2" i="7" s="1"/>
  <c r="S92" i="7"/>
  <c r="S91" i="7"/>
  <c r="S90" i="7"/>
  <c r="S88" i="7"/>
  <c r="S87" i="7"/>
  <c r="S86" i="7"/>
  <c r="S85" i="7"/>
  <c r="S84" i="7"/>
  <c r="S83" i="7"/>
  <c r="S82" i="7"/>
  <c r="S81" i="7"/>
  <c r="S68" i="7"/>
  <c r="S40" i="7"/>
  <c r="S38" i="7"/>
  <c r="S36" i="7"/>
  <c r="S34" i="7"/>
  <c r="S32" i="7"/>
  <c r="S17" i="7"/>
  <c r="S6" i="7"/>
  <c r="S3" i="7"/>
  <c r="R2" i="7"/>
  <c r="S2" i="7" s="1"/>
  <c r="S2" i="12"/>
  <c r="T2" i="12" s="1"/>
  <c r="O2" i="12"/>
  <c r="O94" i="12" s="1"/>
  <c r="K2" i="12"/>
  <c r="K94" i="12" s="1"/>
  <c r="L94" i="12" s="1"/>
  <c r="F2" i="8"/>
  <c r="G2" i="8" s="1"/>
  <c r="F61" i="2"/>
  <c r="G61" i="2" s="1"/>
  <c r="F60" i="2"/>
  <c r="G60" i="2" s="1"/>
  <c r="F32" i="2"/>
  <c r="G32" i="2" s="1"/>
  <c r="F29" i="2"/>
  <c r="G29" i="2" s="1"/>
  <c r="F22" i="2"/>
  <c r="G22" i="2" s="1"/>
  <c r="F21" i="2"/>
  <c r="G21" i="2" s="1"/>
  <c r="F11" i="2"/>
  <c r="G11" i="2" s="1"/>
  <c r="F9" i="2"/>
  <c r="G9" i="2" s="1"/>
  <c r="F6" i="2"/>
  <c r="G6" i="2" s="1"/>
  <c r="J61" i="2"/>
  <c r="K61" i="2" s="1"/>
  <c r="J33" i="2"/>
  <c r="K33" i="2" s="1"/>
  <c r="J32" i="2"/>
  <c r="K32" i="2" s="1"/>
  <c r="J21" i="2"/>
  <c r="K21" i="2" s="1"/>
  <c r="J18" i="2"/>
  <c r="K18" i="2" s="1"/>
  <c r="J17" i="2"/>
  <c r="K17" i="2" s="1"/>
  <c r="J14" i="2"/>
  <c r="K14" i="2" s="1"/>
  <c r="J13" i="2"/>
  <c r="K13" i="2" s="1"/>
  <c r="J10" i="2"/>
  <c r="K10" i="2" s="1"/>
  <c r="J5" i="2"/>
  <c r="K5" i="2" s="1"/>
  <c r="R66" i="2"/>
  <c r="S66" i="2" s="1"/>
  <c r="R65" i="2"/>
  <c r="S65" i="2" s="1"/>
  <c r="R61" i="2"/>
  <c r="S61" i="2" s="1"/>
  <c r="R60" i="2"/>
  <c r="S60" i="2" s="1"/>
  <c r="R33" i="2"/>
  <c r="S33" i="2" s="1"/>
  <c r="R32" i="2"/>
  <c r="S32" i="2" s="1"/>
  <c r="R29" i="2"/>
  <c r="S29" i="2" s="1"/>
  <c r="R28" i="2"/>
  <c r="S28" i="2" s="1"/>
  <c r="R24" i="2"/>
  <c r="S24" i="2" s="1"/>
  <c r="R22" i="2"/>
  <c r="S22" i="2" s="1"/>
  <c r="R21" i="2"/>
  <c r="S21" i="2" s="1"/>
  <c r="R18" i="2"/>
  <c r="S18" i="2" s="1"/>
  <c r="R17" i="2"/>
  <c r="S17" i="2" s="1"/>
  <c r="R14" i="2"/>
  <c r="S14" i="2" s="1"/>
  <c r="R13" i="2"/>
  <c r="S13" i="2" s="1"/>
  <c r="R10" i="2"/>
  <c r="S10" i="2" s="1"/>
  <c r="R6" i="2"/>
  <c r="S6" i="2" s="1"/>
  <c r="R4" i="2"/>
  <c r="S4" i="2" s="1"/>
  <c r="D81" i="2"/>
  <c r="C17" i="1" s="1"/>
  <c r="P2" i="7"/>
  <c r="Q2" i="7" s="1"/>
  <c r="Q4" i="7"/>
  <c r="Q6" i="7"/>
  <c r="Q33" i="7"/>
  <c r="Q35" i="7"/>
  <c r="Q37" i="7"/>
  <c r="Q39" i="7"/>
  <c r="Q68" i="7"/>
  <c r="E5" i="3"/>
  <c r="F5" i="3" s="1"/>
  <c r="E6" i="3"/>
  <c r="F6" i="3" s="1"/>
  <c r="E7" i="3"/>
  <c r="F7" i="3" s="1"/>
  <c r="E8" i="3"/>
  <c r="F8" i="3" s="1"/>
  <c r="E9" i="3"/>
  <c r="F9" i="3"/>
  <c r="E10" i="3"/>
  <c r="F10" i="3"/>
  <c r="E11" i="3"/>
  <c r="F11" i="3"/>
  <c r="E12" i="3"/>
  <c r="F12" i="3"/>
  <c r="E13" i="3"/>
  <c r="F13" i="3"/>
  <c r="E15" i="3"/>
  <c r="F15" i="3"/>
  <c r="E16" i="3"/>
  <c r="F16" i="3"/>
  <c r="N93" i="7"/>
  <c r="U93" i="7"/>
  <c r="K93" i="7"/>
  <c r="U94" i="12"/>
  <c r="N94" i="12"/>
  <c r="M94" i="12"/>
  <c r="F94" i="12"/>
  <c r="E94" i="12"/>
  <c r="L81" i="2"/>
  <c r="D19" i="9"/>
  <c r="C31" i="1"/>
  <c r="G19" i="9"/>
  <c r="Q81" i="7"/>
  <c r="Q83" i="7"/>
  <c r="Q85" i="7"/>
  <c r="Q87" i="7"/>
  <c r="Q89" i="7"/>
  <c r="Q91" i="7"/>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18" i="1"/>
  <c r="C39" i="1"/>
  <c r="E39" i="1"/>
  <c r="O45" i="9"/>
  <c r="C38" i="1"/>
  <c r="E38" i="1"/>
  <c r="O19" i="9"/>
  <c r="C22" i="1"/>
  <c r="E22" i="1" s="1"/>
  <c r="G45" i="9"/>
  <c r="E40" i="1"/>
  <c r="F26" i="11"/>
  <c r="E23" i="1" l="1"/>
  <c r="G94" i="12"/>
  <c r="M20" i="2"/>
  <c r="N20" i="2" s="1"/>
  <c r="O20" i="2" s="1"/>
  <c r="M59" i="2"/>
  <c r="N59" i="2" s="1"/>
  <c r="O59" i="2" s="1"/>
  <c r="I12" i="2"/>
  <c r="J12" i="2" s="1"/>
  <c r="K12" i="2" s="1"/>
  <c r="E16" i="2"/>
  <c r="F16" i="2" s="1"/>
  <c r="G16" i="2" s="1"/>
  <c r="I31" i="2"/>
  <c r="J31" i="2" s="1"/>
  <c r="K31" i="2" s="1"/>
  <c r="E35" i="2"/>
  <c r="F35" i="2" s="1"/>
  <c r="G35" i="2" s="1"/>
  <c r="E55" i="2"/>
  <c r="F55" i="2" s="1"/>
  <c r="G55" i="2" s="1"/>
  <c r="I55" i="2"/>
  <c r="J55" i="2" s="1"/>
  <c r="K55" i="2" s="1"/>
  <c r="I59" i="2"/>
  <c r="J59" i="2" s="1"/>
  <c r="K59" i="2" s="1"/>
  <c r="M4" i="2"/>
  <c r="N4" i="2" s="1"/>
  <c r="O4" i="2" s="1"/>
  <c r="M39" i="2"/>
  <c r="N39" i="2" s="1"/>
  <c r="O39" i="2" s="1"/>
  <c r="I4" i="2"/>
  <c r="J4" i="2" s="1"/>
  <c r="K4" i="2" s="1"/>
  <c r="E8" i="2"/>
  <c r="F8" i="2" s="1"/>
  <c r="G8" i="2" s="1"/>
  <c r="I20" i="2"/>
  <c r="J20" i="2" s="1"/>
  <c r="K20" i="2" s="1"/>
  <c r="E24" i="2"/>
  <c r="F24" i="2" s="1"/>
  <c r="G24" i="2" s="1"/>
  <c r="E43" i="2"/>
  <c r="F43" i="2" s="1"/>
  <c r="G43" i="2" s="1"/>
  <c r="E63" i="2"/>
  <c r="F63" i="2" s="1"/>
  <c r="G63" i="2" s="1"/>
  <c r="I35" i="2"/>
  <c r="J35" i="2" s="1"/>
  <c r="K35" i="2" s="1"/>
  <c r="M63" i="2"/>
  <c r="N63" i="2" s="1"/>
  <c r="O63" i="2" s="1"/>
  <c r="M55" i="2"/>
  <c r="N55" i="2" s="1"/>
  <c r="O55" i="2" s="1"/>
  <c r="M24" i="2"/>
  <c r="N24" i="2" s="1"/>
  <c r="O24" i="2" s="1"/>
  <c r="M12" i="2"/>
  <c r="N12" i="2" s="1"/>
  <c r="O12" i="2" s="1"/>
  <c r="M47" i="2"/>
  <c r="N47" i="2" s="1"/>
  <c r="O47" i="2" s="1"/>
  <c r="I8" i="2"/>
  <c r="J8" i="2" s="1"/>
  <c r="K8" i="2" s="1"/>
  <c r="E12" i="2"/>
  <c r="F12" i="2" s="1"/>
  <c r="G12" i="2" s="1"/>
  <c r="I24" i="2"/>
  <c r="J24" i="2" s="1"/>
  <c r="K24" i="2" s="1"/>
  <c r="E31" i="2"/>
  <c r="F31" i="2" s="1"/>
  <c r="G31" i="2" s="1"/>
  <c r="E39" i="2"/>
  <c r="F39" i="2" s="1"/>
  <c r="G39" i="2" s="1"/>
  <c r="E59" i="2"/>
  <c r="F59" i="2" s="1"/>
  <c r="G59" i="2" s="1"/>
  <c r="I43" i="2"/>
  <c r="J43" i="2" s="1"/>
  <c r="K43" i="2" s="1"/>
  <c r="M43" i="2"/>
  <c r="N43" i="2" s="1"/>
  <c r="O43" i="2" s="1"/>
  <c r="M35" i="2"/>
  <c r="N35" i="2" s="1"/>
  <c r="O35"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H94"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<sst xmlns="http://schemas.openxmlformats.org/spreadsheetml/2006/main" count="1318" uniqueCount="512">
  <si>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</si>
  <si>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</si>
  <si>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</si>
  <si>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</si>
  <si>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</si>
  <si>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</si>
  <si>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</si>
  <si>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</si>
  <si>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</si>
  <si>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</si>
  <si>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</si>
  <si>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</si>
  <si>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</si>
  <si>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</si>
  <si>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</si>
  <si>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</si>
  <si>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</si>
  <si>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</si>
  <si>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</si>
  <si>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</si>
  <si>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</si>
  <si>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</si>
  <si>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</si>
  <si>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</si>
  <si>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</si>
  <si>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</si>
  <si>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</si>
  <si>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</si>
  <si>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</si>
  <si>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</si>
  <si>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</si>
  <si>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</si>
  <si>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</si>
  <si>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</si>
  <si>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</si>
  <si>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</si>
  <si>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</si>
  <si>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</si>
  <si>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</si>
  <si>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</si>
  <si>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</si>
  <si>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</si>
  <si>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</si>
  <si>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</si>
  <si>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</si>
  <si>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</si>
  <si>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</si>
  <si>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</si>
  <si>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</si>
  <si>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</si>
  <si>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</si>
  <si>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</si>
  <si>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</si>
  <si>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</si>
  <si>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</si>
  <si>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</si>
  <si>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</si>
  <si>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</si>
  <si>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</si>
  <si>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</si>
  <si>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</si>
  <si>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</si>
  <si>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</si>
  <si>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</si>
  <si>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</si>
  <si>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</si>
  <si>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</si>
  <si>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</si>
  <si>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</si>
  <si>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</si>
  <si>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</si>
  <si>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</si>
  <si>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</si>
  <si>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</si>
  <si>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</si>
  <si>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</si>
  <si>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</si>
  <si>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</si>
  <si>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</si>
  <si>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</si>
  <si>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</si>
  <si>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</si>
  <si>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</si>
  <si>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</si>
  <si>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</si>
  <si>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</si>
  <si>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</si>
  <si>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</si>
  <si>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</si>
  <si>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</si>
  <si>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</si>
  <si>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</si>
  <si>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</si>
  <si>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</si>
  <si>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</si>
  <si>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</si>
  <si>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</si>
  <si>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</si>
  <si>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</si>
  <si>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</si>
  <si>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</si>
  <si>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</si>
  <si>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</si>
  <si>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</si>
  <si>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</si>
  <si>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</si>
  <si>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</si>
  <si>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</si>
  <si>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</si>
  <si>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</si>
  <si>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</si>
  <si>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</si>
  <si>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</si>
  <si>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</si>
  <si>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</si>
  <si>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</si>
  <si>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</si>
  <si>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</si>
  <si>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</si>
  <si>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</si>
  <si>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</si>
  <si>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</si>
  <si>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</si>
  <si>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</si>
  <si>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</si>
  <si>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</si>
  <si>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</si>
  <si>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</si>
  <si>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</si>
  <si>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</si>
  <si>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</si>
  <si>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</si>
  <si>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</si>
  <si>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</si>
  <si>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</si>
  <si>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</si>
  <si>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</si>
  <si>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</si>
  <si>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</si>
  <si>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</si>
  <si>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</si>
  <si>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</si>
  <si>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</si>
  <si>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</si>
  <si>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</si>
  <si>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</si>
  <si>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</si>
  <si>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</si>
  <si>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</si>
  <si>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</si>
  <si>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</si>
  <si>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</si>
  <si>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</si>
  <si>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</si>
  <si>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</si>
  <si>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</si>
  <si>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</si>
  <si>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</si>
  <si>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</si>
  <si>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</si>
  <si>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</si>
  <si>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</si>
  <si>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</si>
  <si>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</si>
  <si>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</si>
  <si>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</si>
  <si>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</si>
  <si>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</si>
  <si>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</si>
  <si>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</si>
  <si>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</si>
  <si>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</si>
  <si>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</si>
  <si>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</si>
  <si>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</si>
  <si>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</si>
  <si>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</si>
  <si>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</si>
  <si>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</si>
  <si>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</si>
  <si>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</si>
  <si>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</si>
  <si>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</si>
  <si>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</si>
  <si>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</si>
  <si>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</si>
  <si>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</si>
  <si>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</si>
  <si>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</si>
  <si>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</si>
  <si>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</si>
  <si>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</si>
  <si>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</si>
  <si>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</si>
  <si>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</si>
  <si>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</si>
  <si>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</si>
  <si>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</si>
  <si>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</si>
  <si>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</si>
  <si>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</si>
  <si>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</si>
  <si>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</si>
  <si>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</si>
  <si>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</si>
  <si>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</si>
  <si>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</si>
  <si>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</si>
  <si>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</si>
  <si>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</si>
  <si>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</si>
  <si>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</si>
  <si>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</si>
  <si>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</si>
  <si>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</si>
  <si>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</si>
  <si>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</si>
  <si>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</si>
  <si>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</si>
  <si>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</si>
  <si>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</si>
  <si>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</si>
  <si>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</si>
  <si>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</si>
  <si>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</si>
  <si>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</si>
  <si>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</si>
  <si>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</si>
  <si>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</si>
  <si>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</si>
  <si>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</si>
  <si>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</si>
  <si>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</si>
  <si>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</si>
  <si>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</si>
  <si>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</si>
  <si>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</si>
  <si>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</si>
  <si>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</si>
  <si>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</si>
  <si>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</si>
  <si>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</si>
  <si>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</si>
  <si>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</si>
  <si>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</si>
  <si>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</si>
  <si>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</si>
  <si>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</si>
  <si>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</si>
  <si>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</si>
  <si>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</si>
  <si>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</si>
  <si>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</si>
  <si>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</si>
  <si>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</si>
  <si>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</si>
  <si>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</si>
  <si>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</si>
  <si>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</si>
  <si>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</si>
  <si>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</si>
  <si>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</si>
  <si>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</si>
  <si>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</si>
  <si>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</si>
  <si>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</si>
  <si>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</si>
  <si>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</si>
  <si>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</si>
  <si>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</si>
  <si>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</si>
  <si>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</si>
  <si>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</si>
  <si>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</si>
  <si>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</si>
  <si>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</si>
  <si>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</si>
  <si>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</si>
  <si>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</si>
  <si>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</si>
  <si>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</si>
  <si>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</si>
  <si>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</si>
  <si>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</si>
  <si>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</si>
  <si>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</si>
  <si>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</si>
  <si>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</si>
  <si>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</si>
  <si>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</si>
  <si>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</si>
  <si>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</si>
  <si>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</si>
  <si>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</si>
  <si>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</si>
  <si>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</si>
  <si>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</si>
  <si>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</si>
  <si>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</si>
  <si>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</si>
  <si>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</si>
  <si>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</si>
  <si>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</si>
  <si>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</si>
  <si>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</si>
  <si>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</si>
  <si>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</si>
  <si>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</si>
  <si>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</si>
  <si>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</si>
  <si>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</si>
  <si>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</si>
  <si>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</si>
  <si>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</si>
  <si>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</si>
  <si>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</si>
  <si>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</si>
  <si>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</si>
  <si>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</si>
  <si>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</si>
  <si>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</si>
  <si>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</si>
  <si>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</si>
  <si>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</si>
  <si>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</si>
  <si>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</si>
  <si>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</si>
  <si>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</si>
  <si>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</si>
  <si>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</si>
  <si>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</si>
  <si>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</si>
  <si>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</si>
  <si>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</si>
  <si>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</si>
  <si>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</si>
  <si>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</si>
  <si>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</si>
  <si>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</si>
  <si>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</si>
  <si>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</si>
  <si>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</si>
  <si>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</si>
  <si>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</si>
  <si>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</si>
  <si>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</si>
  <si>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</si>
  <si>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</si>
  <si>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</si>
  <si>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</si>
  <si>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</si>
  <si>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</si>
  <si>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</si>
  <si>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</si>
  <si>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</si>
  <si>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</si>
  <si>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</si>
  <si>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</si>
  <si>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</si>
  <si>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</si>
  <si>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</si>
  <si>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</si>
  <si>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</si>
  <si>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</si>
  <si>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</si>
  <si>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</si>
  <si>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</si>
  <si>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</si>
  <si>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</si>
  <si>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</si>
  <si>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</si>
  <si>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</si>
  <si>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</si>
  <si>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</si>
  <si>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</si>
  <si>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</si>
  <si>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</si>
  <si>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</si>
  <si>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</si>
  <si>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</si>
  <si>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</si>
  <si>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</si>
  <si>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</si>
  <si>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</si>
  <si>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</si>
  <si>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</si>
  <si>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</si>
  <si>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</si>
  <si>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</si>
  <si>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</si>
  <si>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</si>
  <si>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</si>
  <si>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</si>
  <si>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</si>
  <si>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</si>
  <si>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</si>
  <si>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</si>
  <si>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</si>
  <si>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</si>
  <si>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</si>
  <si>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</si>
  <si>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</si>
  <si>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</si>
  <si>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</si>
  <si>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</si>
  <si>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</si>
  <si>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</si>
  <si>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</si>
  <si>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</si>
  <si>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</si>
  <si>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</si>
  <si>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</si>
  <si>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</si>
  <si>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</si>
  <si>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</si>
  <si>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</si>
  <si>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</si>
  <si>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</si>
  <si>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</si>
  <si>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</si>
  <si>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</si>
  <si>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</si>
  <si>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0263494</t>
  </si>
  <si>
    <t>AERCAP HOLDINGS NV</t>
  </si>
  <si>
    <t>001317205</t>
  </si>
  <si>
    <t>AIA GROUP LTD SP ADR</t>
  </si>
  <si>
    <t>BJ2KSG907</t>
  </si>
  <si>
    <t>AKZO NOBEL N.V.</t>
  </si>
  <si>
    <t>ALIBABA GROUP HOLDING SP ADR</t>
  </si>
  <si>
    <t>AMERICA MOVIL SAB DE CV</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</si>
  <si>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</si>
  <si>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</si>
  <si>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</si>
  <si>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</si>
  <si>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</si>
  <si>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</si>
  <si>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</si>
  <si>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</si>
  <si>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</si>
  <si>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</si>
  <si>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</si>
  <si>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</si>
  <si>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</si>
  <si>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</si>
  <si>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</si>
  <si>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</si>
  <si>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</si>
  <si>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</si>
  <si>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</si>
  <si>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</si>
  <si>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</si>
  <si>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</si>
  <si>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</si>
  <si>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</si>
  <si>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</si>
  <si>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</si>
  <si>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</si>
  <si>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</si>
  <si>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</si>
  <si>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</si>
  <si>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</si>
  <si>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</si>
  <si>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</si>
  <si>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</si>
  <si>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</si>
  <si>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</si>
  <si>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</si>
  <si>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</si>
  <si>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</si>
  <si>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</si>
  <si>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</si>
  <si>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</si>
  <si>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</si>
  <si>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</si>
  <si>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</si>
  <si>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</si>
  <si>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</si>
  <si>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</si>
  <si>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</si>
  <si>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</si>
  <si>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</si>
  <si>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</si>
  <si>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</si>
  <si>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</si>
  <si>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</si>
  <si>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</si>
  <si>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</si>
  <si>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</si>
  <si>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VEOLIA ENVIRONNEMENT</t>
  </si>
  <si>
    <t>YASKAWA ELECTRIC CORP</t>
  </si>
  <si>
    <t>YUM CHINA HOLDINGS INC</t>
  </si>
  <si>
    <t>8611229F8</t>
  </si>
  <si>
    <t>STATE STREET BANK + TRUST CO</t>
  </si>
  <si>
    <t>AUD</t>
  </si>
  <si>
    <t>AUSTRALIAN DOLLAR</t>
  </si>
  <si>
    <t>CHF</t>
  </si>
  <si>
    <t>SWISS FRANC</t>
  </si>
  <si>
    <t>EUR</t>
  </si>
  <si>
    <t>EURO CURRENCY</t>
  </si>
  <si>
    <t>GBP</t>
  </si>
  <si>
    <t>POUND STERLING</t>
  </si>
  <si>
    <t>USD</t>
  </si>
  <si>
    <t>MERCK KGAA SPONSORED ADR</t>
  </si>
  <si>
    <t>DASSAULT SYSTEMES SE</t>
  </si>
  <si>
    <t>DEUTSCHE BANK AG REGISTERED</t>
  </si>
  <si>
    <t>CREDIT SUISSE GROUP AG REG</t>
  </si>
  <si>
    <t>92334N103</t>
  </si>
  <si>
    <t>VEOLIA ENVIRONNEMENT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</si>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</sst>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289</v>
      </c>
      <c r="B971" s="358"/>
      <c r="C971" s="358"/>
      <c r="D971" s="358"/>
      <c r="E971" s="358"/>
      <c r="F971" s="358"/>
      <c r="G971" s="358"/>
    </row>
    <row r="973" spans="1:7">
      <c r="A973" s="97" t="s">
        <v>290</v>
      </c>
    </row>
    <row r="975" spans="1:7">
      <c r="A975" s="359" t="s">
        <v>280</v>
      </c>
      <c r="B975" s="360"/>
      <c r="C975" s="360"/>
      <c r="D975" s="360"/>
    </row>
    <row r="976" spans="1:7">
      <c r="A976" s="361" t="s">
        <v>281</v>
      </c>
      <c r="B976" s="360"/>
      <c r="C976" s="360"/>
      <c r="D976" s="360"/>
    </row>
    <row r="977" spans="1:4">
      <c r="A977" s="361" t="s">
        <v>282</v>
      </c>
      <c r="B977" s="360"/>
      <c r="C977" s="360"/>
      <c r="D977" s="360"/>
    </row>
    <row r="978" spans="1:4">
      <c r="A978" s="361" t="s">
        <v>283</v>
      </c>
      <c r="B978" s="360"/>
      <c r="C978" s="360"/>
      <c r="D978" s="360"/>
    </row>
    <row r="979" spans="1:4">
      <c r="A979" s="361" t="s">
        <v>284</v>
      </c>
      <c r="B979" s="360"/>
      <c r="C979" s="360"/>
      <c r="D979" s="360"/>
    </row>
    <row r="980" spans="1:4">
      <c r="A980" s="362" t="s">
        <v>285</v>
      </c>
      <c r="B980" s="360"/>
      <c r="C980" s="360"/>
      <c r="D980" s="360"/>
    </row>
    <row r="981" spans="1:4">
      <c r="A981" s="362" t="s">
        <v>287</v>
      </c>
      <c r="B981" s="360"/>
      <c r="C981" s="360"/>
      <c r="D981" s="360"/>
    </row>
    <row r="982" spans="1:4">
      <c r="A982" s="362"/>
      <c r="B982" s="360"/>
      <c r="C982" s="360"/>
      <c r="D982" s="360"/>
    </row>
    <row r="983" spans="1:4">
      <c r="A983" s="97"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278</v>
      </c>
    </row>
    <row r="3" spans="1:8" ht="19.5" customHeight="1">
      <c r="A3" s="224" t="s">
        <v>107</v>
      </c>
      <c r="B3" s="225"/>
      <c r="C3" s="226">
        <v>45138</v>
      </c>
      <c r="D3" s="221"/>
      <c r="E3" s="221"/>
      <c r="F3" s="221"/>
      <c r="G3" s="222" t="s">
        <v>27</v>
      </c>
      <c r="H3" s="223" t="s">
        <v>277</v>
      </c>
    </row>
    <row r="4" spans="1:8" ht="19.5" customHeight="1">
      <c r="A4" s="230" t="s">
        <v>200</v>
      </c>
      <c r="B4" s="227"/>
      <c r="C4" s="227" t="s">
        <v>262</v>
      </c>
      <c r="D4" s="227"/>
      <c r="E4" s="221"/>
      <c r="F4" s="221"/>
      <c r="G4" s="222" t="s">
        <v>28</v>
      </c>
      <c r="H4" s="223" t="s">
        <v>279</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1046644.77</v>
      </c>
      <c r="D14" s="211">
        <f>Cash!D19</f>
        <v>1046644.12</v>
      </c>
      <c r="E14" s="212">
        <f>C14-D14</f>
        <v>0.65000000002328306</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1276975</v>
      </c>
      <c r="D17" s="215">
        <f>Share_Cost_Mkt!E81</f>
        <v>1276975</v>
      </c>
      <c r="E17" s="212">
        <f>C17-D17</f>
        <v>0</v>
      </c>
      <c r="F17" s="36"/>
      <c r="G17" s="37" t="s">
        <v>51</v>
      </c>
      <c r="H17" s="38"/>
    </row>
    <row r="18" spans="1:8" ht="15.75">
      <c r="A18" s="45"/>
      <c r="B18" s="47" t="s">
        <v>39</v>
      </c>
      <c r="C18" s="212">
        <f>Share_Cost_Mkt!H81</f>
        <v>35246786.409999996</v>
      </c>
      <c r="D18" s="212">
        <f>Share_Cost_Mkt!I81</f>
        <v>35524384.830000006</v>
      </c>
      <c r="E18" s="212">
        <f>C18-D18</f>
        <v>-277598.42000000924</v>
      </c>
      <c r="F18" s="36"/>
      <c r="G18" s="37" t="s">
        <v>51</v>
      </c>
      <c r="H18" s="38"/>
    </row>
    <row r="19" spans="1:8" ht="79.900000000000006" customHeight="1">
      <c r="A19" s="45"/>
      <c r="B19" s="47" t="s">
        <v>40</v>
      </c>
      <c r="C19" s="212">
        <f>Share_Cost_Mkt!P81</f>
        <v>44867208.710000001</v>
      </c>
      <c r="D19" s="212">
        <f>Share_Cost_Mkt!Q81</f>
        <v>44826728.799999997</v>
      </c>
      <c r="E19" s="212">
        <f>C19-D19</f>
        <v>40479.910000003874</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4659.3499999999995</v>
      </c>
      <c r="D23" s="212">
        <f>SUM(INT_BNI_IM)</f>
        <v>0</v>
      </c>
      <c r="E23" s="212">
        <f t="shared" si="0"/>
        <v>4659.3499999999995</v>
      </c>
      <c r="F23" s="36"/>
      <c r="G23" s="37" t="s">
        <v>3</v>
      </c>
      <c r="H23" s="38"/>
    </row>
    <row r="24" spans="1:8" ht="27.75" customHeight="1">
      <c r="A24" s="45"/>
      <c r="B24" s="45" t="s">
        <v>228</v>
      </c>
      <c r="C24" s="212">
        <f>SUM(Dividends!I94)</f>
        <v>14489.53</v>
      </c>
      <c r="D24" s="212">
        <f>SUM(Dividends!J94)</f>
        <v>0</v>
      </c>
      <c r="E24" s="212">
        <f t="shared" si="0"/>
        <v>14489.53</v>
      </c>
      <c r="F24" s="36"/>
      <c r="G24" s="37" t="s">
        <v>1</v>
      </c>
      <c r="H24" s="38"/>
    </row>
    <row r="25" spans="1:8" ht="15.75">
      <c r="A25" s="45"/>
      <c r="B25" s="45" t="s">
        <v>243</v>
      </c>
      <c r="C25" s="212">
        <f>Tax_Reclaims!J93</f>
        <v>114971.72</v>
      </c>
      <c r="D25" s="212">
        <f>SUM(Tax_Reclaims!M93)</f>
        <v>0</v>
      </c>
      <c r="E25" s="212">
        <f t="shared" si="0"/>
        <v>114971.72</v>
      </c>
      <c r="F25" s="36"/>
      <c r="G25" s="37" t="s">
        <v>2</v>
      </c>
      <c r="H25" s="38"/>
    </row>
    <row r="26" spans="1:8" ht="23.25" customHeight="1">
      <c r="A26" s="45"/>
      <c r="B26" s="47" t="s">
        <v>49</v>
      </c>
      <c r="C26" s="212">
        <f>SUM('Pending_FX '!B11,'Pending_FX '!B22)</f>
        <v>123.09</v>
      </c>
      <c r="D26" s="212">
        <f>SUM('Pending_FX '!C11,'Pending_FX '!C22)</f>
        <v>0</v>
      </c>
      <c r="E26" s="212">
        <f t="shared" si="0"/>
        <v>123.09</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123.09</v>
      </c>
      <c r="D32" s="212">
        <f>SUM('Pending_FX '!C11,'Pending_FX '!C22)</f>
        <v>0</v>
      </c>
      <c r="E32" s="212">
        <f t="shared" ref="E32:E41" si="1">C32-D32</f>
        <v>123.09</v>
      </c>
      <c r="F32" s="36"/>
      <c r="G32" s="37" t="s">
        <v>45</v>
      </c>
      <c r="H32" s="38"/>
    </row>
    <row r="33" spans="1:8" ht="15.75">
      <c r="A33" s="294"/>
      <c r="B33" s="217" t="s">
        <v>225</v>
      </c>
      <c r="C33" s="216">
        <v>90097.74</v>
      </c>
      <c r="D33" s="216"/>
      <c r="E33" s="212">
        <f>C33-D33</f>
        <v>90097.74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SUM(Dividends!Q94,Tax_Reclaims!L93)</f>
        <v>697.73</v>
      </c>
      <c r="D37" s="216">
        <f>SUM(Dividends!R94,Tax_Reclaims!O93)</f>
        <v>0</v>
      </c>
      <c r="E37" s="212">
        <f t="shared" si="1"/>
        <v>697.73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-0.36</v>
      </c>
      <c r="D41" s="212">
        <f>'Pending_FX '!E25</f>
        <v>0</v>
      </c>
      <c r="E41" s="212">
        <f t="shared" si="1"/>
        <v>-0.36</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45958573.710000008</v>
      </c>
      <c r="D43" s="212">
        <f>SUM(D14+D19+D22+D23+D24+D25+D26+D27+D28)-SUM(D31:D35)+SUM(D37:D41)</f>
        <v>45873372.919999994</v>
      </c>
      <c r="E43" s="215">
        <f>C43-D43</f>
        <v>85200.790000014007</v>
      </c>
      <c r="F43" s="302">
        <f>(E43/$D43)*10000</f>
        <v>18.573038034198689</v>
      </c>
      <c r="G43" s="37" t="s">
        <v>248</v>
      </c>
      <c r="H43" s="46"/>
    </row>
    <row r="44" spans="1:8" ht="20.25" customHeight="1">
      <c r="A44" s="45"/>
      <c r="B44" s="303" t="s">
        <v>50</v>
      </c>
      <c r="C44" s="45"/>
      <c r="D44" s="45"/>
      <c r="E44" s="301">
        <f>IF(ISERROR(E43/C43),0,E43/C43)</f>
        <v>1.8538606210374059E-3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280</v>
      </c>
      <c r="C47" s="364"/>
      <c r="D47" s="365"/>
      <c r="E47" s="212"/>
      <c r="F47" s="366"/>
      <c r="G47" s="37"/>
      <c r="H47" s="46"/>
    </row>
    <row r="48" spans="1:8" ht="20.25" customHeight="1">
      <c r="A48" s="29"/>
      <c r="B48" s="367" t="s">
        <v>281</v>
      </c>
      <c r="C48" s="364"/>
      <c r="D48" s="215">
        <f>C25</f>
        <v>114971.72</v>
      </c>
      <c r="E48" s="212"/>
      <c r="F48" s="366"/>
      <c r="G48" s="37"/>
      <c r="H48" s="46"/>
    </row>
    <row r="49" spans="1:8" ht="20.25" customHeight="1">
      <c r="A49" s="29"/>
      <c r="B49" s="367" t="s">
        <v>292</v>
      </c>
      <c r="C49" s="364"/>
      <c r="D49" s="215">
        <f>C23+C24+C27+C28</f>
        <v>19148.88</v>
      </c>
      <c r="E49" s="212"/>
      <c r="F49" s="366"/>
      <c r="G49" s="37"/>
      <c r="H49" s="46"/>
    </row>
    <row r="50" spans="1:8" ht="20.25" customHeight="1">
      <c r="A50" s="29"/>
      <c r="B50" s="367" t="s">
        <v>282</v>
      </c>
      <c r="C50" s="364"/>
      <c r="D50" s="215">
        <f>C33</f>
        <v>90097.74</v>
      </c>
      <c r="E50" s="212"/>
      <c r="F50" s="366"/>
      <c r="G50" s="37"/>
      <c r="H50" s="46"/>
    </row>
    <row r="51" spans="1:8" ht="20.25" customHeight="1">
      <c r="A51" s="29"/>
      <c r="B51" s="367" t="s">
        <v>283</v>
      </c>
      <c r="C51" s="364"/>
      <c r="D51" s="215">
        <f>C34</f>
        <v>0</v>
      </c>
      <c r="E51" s="212"/>
      <c r="F51" s="366"/>
      <c r="G51" s="37"/>
      <c r="H51" s="46"/>
    </row>
    <row r="52" spans="1:8" ht="20.25" customHeight="1">
      <c r="A52" s="29"/>
      <c r="B52" s="367" t="s">
        <v>284</v>
      </c>
      <c r="C52" s="364"/>
      <c r="D52" s="215">
        <f>C35</f>
        <v>0</v>
      </c>
      <c r="E52" s="212"/>
      <c r="F52" s="366"/>
      <c r="G52" s="37"/>
      <c r="H52" s="46"/>
    </row>
    <row r="53" spans="1:8" ht="20.25" customHeight="1">
      <c r="A53" s="29"/>
      <c r="B53" s="368" t="s">
        <v>285</v>
      </c>
      <c r="C53" s="365">
        <f>C43</f>
        <v>45958573.710000008</v>
      </c>
      <c r="D53" s="215">
        <f>D43+D48+D49-D50-D51-D52</f>
        <v>45917395.779999994</v>
      </c>
      <c r="E53" s="212">
        <f>C53-D53</f>
        <v>41177.930000014603</v>
      </c>
      <c r="F53" s="369">
        <f>(E53/$D53)*10000</f>
        <v>8.9678278352951075</v>
      </c>
      <c r="G53" s="37" t="s">
        <v>286</v>
      </c>
      <c r="H53" s="46"/>
    </row>
    <row r="54" spans="1:8">
      <c r="A54" s="51"/>
      <c r="B54" s="363" t="s">
        <v>287</v>
      </c>
      <c r="C54" s="364"/>
      <c r="D54" s="364"/>
      <c r="E54" s="301">
        <f>IF(ISERROR(E53/C53),0,E53/C53)</f>
        <v>8.9597928473256346E-4</v>
      </c>
      <c r="F54" s="366"/>
      <c r="G54" s="37"/>
      <c r="H54" s="46"/>
    </row>
    <row r="55" spans="1:8" ht="16.5" thickBot="1">
      <c r="B55" s="351"/>
      <c r="C55" s="352"/>
      <c r="D55" s="352"/>
      <c r="E55" s="353"/>
      <c r="F55" s="354"/>
      <c r="G55" s="355"/>
      <c r="H55" s="356"/>
    </row>
    <row r="56" spans="1:8" ht="15.75">
      <c r="B56" s="357" t="s">
        <v>288</v>
      </c>
    </row>
    <row r="57" spans="1:8" ht="15.75">
      <c r="A57" s="45"/>
      <c r="B57" s="295" t="s">
        <v>239</v>
      </c>
      <c r="C57" s="315">
        <v>45958574.07</v>
      </c>
      <c r="D57" s="315">
        <v>45958574.07</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0.35999999195337296</v>
      </c>
      <c r="D59" s="305">
        <f>D57-D43</f>
        <v>85201.15000000596</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294</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202.86927700000001</v>
      </c>
      <c r="M3" s="238">
        <f>VLOOKUP(A3,Sheet1!$C$2:$G$84,5,FALSE)</f>
        <v>202.26</v>
      </c>
      <c r="N3" s="239">
        <f t="shared" ref="N3:N67" si="2">L3-M3</f>
        <v>0.60927700000002005</v>
      </c>
      <c r="O3" s="253">
        <f t="shared" ref="O3:O67" si="3">ROUND(N3/L3,10)</f>
        <v>3.0032984999999999E-3</v>
      </c>
      <c r="P3">
        <v>441240.68</v>
      </c>
      <c r="Q3" s="238">
        <f>VLOOKUP(A3,Sheet1!$C$2:$H$84,6,FALSE)</f>
        <v>439925.25</v>
      </c>
      <c r="R3" s="239">
        <f>P3-Q3</f>
        <v>1315.429999999993</v>
      </c>
      <c r="S3" s="253">
        <f>ROUND(R3/P3,10)</f>
        <v>2.9812074000000002E-3</v>
      </c>
      <c r="T3" s="10"/>
      <c r="U3" s="335">
        <v>4031976</v>
      </c>
    </row>
    <row r="4" spans="1:21" s="52" customFormat="1" ht="15">
      <c r="A4" s="291" t="str">
        <f>VLOOKUP(U4,Sheet1!$C$2:$C$84,1,FALSE)</f>
        <v>B1HHKD3</v>
      </c>
      <c r="B4" s="330" t="s">
        <v>296</v>
      </c>
      <c r="C4" s="330" t="s">
        <v>423</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7" si="5">ROUND(J4/H4,10)</f>
        <v>-4.6455400700000003E-2</v>
      </c>
      <c r="L4" s="342">
        <v>63.81</v>
      </c>
      <c r="M4" s="238">
        <f>VLOOKUP(A4,Sheet1!$C$2:$G$84,5,FALSE)</f>
        <v>63.81</v>
      </c>
      <c r="N4" s="239">
        <f t="shared" si="2"/>
        <v>0</v>
      </c>
      <c r="O4" s="253">
        <f t="shared" si="3"/>
        <v>0</v>
      </c>
      <c r="P4">
        <v>1070157.51</v>
      </c>
      <c r="Q4" s="238">
        <f>VLOOKUP(A4,Sheet1!$C$2:$H$84,6,FALSE)</f>
        <v>1070157.51</v>
      </c>
      <c r="R4" s="239">
        <f t="shared" ref="R4:R62" si="6">P4-Q4</f>
        <v>0</v>
      </c>
      <c r="S4" s="253">
        <f t="shared" ref="S4:S67" si="7">ROUND(R4/P4,10)</f>
        <v>0</v>
      </c>
      <c r="T4" s="10"/>
      <c r="U4" s="335" t="s">
        <v>297</v>
      </c>
    </row>
    <row r="5" spans="1:21" s="52" customFormat="1" ht="15">
      <c r="A5" s="291" t="str">
        <f>VLOOKUP(U5,Sheet1!$C$2:$C$84,1,FALSE)</f>
        <v>B6331J3</v>
      </c>
      <c r="B5" s="330" t="s">
        <v>424</v>
      </c>
      <c r="C5" s="330" t="s">
        <v>425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v>
      </c>
      <c r="M5" s="238">
        <f>VLOOKUP(A5,Sheet1!$C$2:$G$84,5,FALSE)</f>
        <v>40</v>
      </c>
      <c r="N5" s="239">
        <f t="shared" si="2"/>
        <v>0</v>
      </c>
      <c r="O5" s="253">
        <f t="shared" si="3"/>
        <v>0</v>
      </c>
      <c r="P5">
        <v>1060000</v>
      </c>
      <c r="Q5" s="238">
        <f>VLOOKUP(A5,Sheet1!$C$2:$H$84,6,FALSE)</f>
        <v>1060000</v>
      </c>
      <c r="R5" s="239">
        <f t="shared" si="6"/>
        <v>0</v>
      </c>
      <c r="S5" s="253">
        <f t="shared" si="7"/>
        <v>0</v>
      </c>
      <c r="T5" s="10"/>
      <c r="U5" s="335" t="s">
        <v>300</v>
      </c>
    </row>
    <row r="6" spans="1:21" s="52" customFormat="1" ht="15">
      <c r="A6" s="291" t="str">
        <f>VLOOKUP(U6,Sheet1!$C$2:$C$84,1,FALSE)</f>
        <v>BJ2KSG2</v>
      </c>
      <c r="B6" s="330" t="s">
        <v>426</v>
      </c>
      <c r="C6" s="330" t="s">
        <v>427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85.734320999999994</v>
      </c>
      <c r="M6" s="238">
        <f>VLOOKUP(A6,Sheet1!$C$2:$G$84,5,FALSE)</f>
        <v>85.48</v>
      </c>
      <c r="N6" s="239">
        <f t="shared" si="2"/>
        <v>0.25432099999999025</v>
      </c>
      <c r="O6" s="253">
        <f t="shared" si="3"/>
        <v>2.9663850000000002E-3</v>
      </c>
      <c r="P6">
        <v>311215.58</v>
      </c>
      <c r="Q6" s="238">
        <f>VLOOKUP(A6,Sheet1!$C$2:$H$84,6,FALSE)</f>
        <v>310287.78999999998</v>
      </c>
      <c r="R6" s="239">
        <f t="shared" si="6"/>
        <v>927.79000000003725</v>
      </c>
      <c r="S6" s="253">
        <f t="shared" si="7"/>
        <v>2.9811810999999999E-3</v>
      </c>
      <c r="T6" s="10"/>
      <c r="U6" s="335" t="s">
        <v>302</v>
      </c>
    </row>
    <row r="7" spans="1:21" s="52" customFormat="1" ht="15">
      <c r="A7" s="291" t="str">
        <f>VLOOKUP(U7,Sheet1!$C$2:$C$84,1,FALSE)</f>
        <v>BP41ZD1</v>
      </c>
      <c r="B7" s="330" t="s">
        <v>304</v>
      </c>
      <c r="C7" s="330" t="s">
        <v>428</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102.16</v>
      </c>
      <c r="M7" s="238">
        <f>VLOOKUP(A7,Sheet1!$C$2:$G$84,5,FALSE)</f>
        <v>102.16</v>
      </c>
      <c r="N7" s="239">
        <f t="shared" si="2"/>
        <v>0</v>
      </c>
      <c r="O7" s="253">
        <f t="shared" si="3"/>
        <v>0</v>
      </c>
      <c r="P7">
        <v>623073.84</v>
      </c>
      <c r="Q7" s="238">
        <f>VLOOKUP(A7,Sheet1!$C$2:$H$84,6,FALSE)</f>
        <v>623073.84</v>
      </c>
      <c r="R7" s="239">
        <f t="shared" si="6"/>
        <v>0</v>
      </c>
      <c r="S7" s="253">
        <f t="shared" si="7"/>
        <v>0</v>
      </c>
      <c r="T7" s="10"/>
      <c r="U7" s="335" t="s">
        <v>305</v>
      </c>
    </row>
    <row r="8" spans="1:21" s="52" customFormat="1" ht="15">
      <c r="A8" s="291" t="str">
        <f>VLOOKUP(U8,Sheet1!$C$2:$C$84,1,FALSE)</f>
        <v>BNHN4P5</v>
      </c>
      <c r="B8" s="330" t="s">
        <v>307</v>
      </c>
      <c r="C8" s="330" t="s">
        <v>429</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20.92</v>
      </c>
      <c r="M8" s="238">
        <f>VLOOKUP(A8,Sheet1!$C$2:$G$84,5,FALSE)</f>
        <v>20.92</v>
      </c>
      <c r="N8" s="239">
        <f t="shared" si="2"/>
        <v>0</v>
      </c>
      <c r="O8" s="253">
        <f t="shared" si="3"/>
        <v>0</v>
      </c>
      <c r="P8">
        <v>988281.72</v>
      </c>
      <c r="Q8" s="238">
        <f>VLOOKUP(A8,Sheet1!$C$2:$H$84,6,FALSE)</f>
        <v>988281.72</v>
      </c>
      <c r="R8" s="239">
        <f t="shared" si="6"/>
        <v>0</v>
      </c>
      <c r="S8" s="253">
        <f t="shared" si="7"/>
        <v>0</v>
      </c>
      <c r="T8" s="10"/>
      <c r="U8" s="335" t="s">
        <v>308</v>
      </c>
    </row>
    <row r="9" spans="1:21" s="52" customFormat="1" ht="15">
      <c r="A9" s="291">
        <f>VLOOKUP(U9,Sheet1!$C$2:$C$84,1,FALSE)</f>
        <v>2257495</v>
      </c>
      <c r="B9" s="330" t="s">
        <v>310</v>
      </c>
      <c r="C9" s="330" t="s">
        <v>430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22.2</v>
      </c>
      <c r="M9" s="238">
        <f>VLOOKUP(A9,Sheet1!$C$2:$G$84,5,FALSE)</f>
        <v>22.2</v>
      </c>
      <c r="N9" s="239">
        <f t="shared" si="2"/>
        <v>0</v>
      </c>
      <c r="O9" s="253">
        <f t="shared" si="3"/>
        <v>0</v>
      </c>
      <c r="P9">
        <v>430680</v>
      </c>
      <c r="Q9" s="238">
        <f>VLOOKUP(A9,Sheet1!$C$2:$H$84,6,FALSE)</f>
        <v>430680</v>
      </c>
      <c r="R9" s="239">
        <f t="shared" si="6"/>
        <v>0</v>
      </c>
      <c r="S9" s="253">
        <f t="shared" si="7"/>
        <v>0</v>
      </c>
      <c r="T9" s="10"/>
      <c r="U9" s="335">
        <v>2257495</v>
      </c>
    </row>
    <row r="10" spans="1:21" s="52" customFormat="1" ht="15">
      <c r="A10" s="291" t="str">
        <f>VLOOKUP(U10,Sheet1!$C$2:$C$84,1,FALSE)</f>
        <v>B908F01</v>
      </c>
      <c r="B10" s="330" t="s">
        <v>312</v>
      </c>
      <c r="C10" s="330" t="s">
        <v>431</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716.41</v>
      </c>
      <c r="M10" s="238">
        <f>VLOOKUP(A10,Sheet1!$C$2:$G$84,5,FALSE)</f>
        <v>716.41</v>
      </c>
      <c r="N10" s="239">
        <f t="shared" si="2"/>
        <v>0</v>
      </c>
      <c r="O10" s="253">
        <f t="shared" si="3"/>
        <v>0</v>
      </c>
      <c r="P10">
        <v>1662071.2</v>
      </c>
      <c r="Q10" s="238">
        <f>VLOOKUP(A10,Sheet1!$C$2:$H$84,6,FALSE)</f>
        <v>1662071.2</v>
      </c>
      <c r="R10" s="239">
        <f t="shared" si="6"/>
        <v>0</v>
      </c>
      <c r="S10" s="253">
        <f t="shared" si="7"/>
        <v>0</v>
      </c>
      <c r="T10" s="10"/>
      <c r="U10" s="335" t="s">
        <v>313</v>
      </c>
    </row>
    <row r="11" spans="1:21" s="52" customFormat="1" ht="15">
      <c r="A11" s="291" t="str">
        <f>VLOOKUP(U11,Sheet1!$C$2:$C$84,1,FALSE)</f>
        <v>0263494</v>
      </c>
      <c r="B11" s="330" t="s">
        <v>432</v>
      </c>
      <c r="C11" s="330" t="s">
        <v>315</v>
      </c>
      <c r="D11">
        <v>93310</v>
      </c>
      <c r="E11" s="238">
        <f>VLOOKUP(A11,Sheet1!$C$2:$E$84,3,FALSE)</f>
        <v>93310</v>
      </c>
      <c r="F11" s="239">
        <f t="shared" si="0"/>
        <v>0</v>
      </c>
      <c r="G11" s="253">
        <f t="shared" si="4"/>
        <v>0</v>
      </c>
      <c r="H11">
        <v>746395.54</v>
      </c>
      <c r="I11" s="241">
        <f>VLOOKUP(A11,Sheet1!$C$2:$F$84,4,FALSE)</f>
        <v>746395.5</v>
      </c>
      <c r="J11" s="239">
        <f t="shared" si="1"/>
        <v>4.0000000037252903E-2</v>
      </c>
      <c r="K11" s="253">
        <f t="shared" si="5"/>
        <v>5.3599999999999997E-8</v>
      </c>
      <c r="L11" s="342">
        <v>11.98386</v>
      </c>
      <c r="M11" s="238">
        <f>VLOOKUP(A11,Sheet1!$C$2:$G$84,5,FALSE)</f>
        <v>11.96</v>
      </c>
      <c r="N11" s="239">
        <f t="shared" si="2"/>
        <v>2.3859999999999104E-2</v>
      </c>
      <c r="O11" s="253">
        <f t="shared" si="3"/>
        <v>1.9910112000000001E-3</v>
      </c>
      <c r="P11">
        <v>1118214</v>
      </c>
      <c r="Q11" s="238">
        <f>VLOOKUP(A11,Sheet1!$C$2:$H$84,6,FALSE)</f>
        <v>1115647.42</v>
      </c>
      <c r="R11" s="239">
        <f t="shared" si="6"/>
        <v>2566.5800000000745</v>
      </c>
      <c r="S11" s="253">
        <f t="shared" si="7"/>
        <v>2.2952494000000002E-3</v>
      </c>
      <c r="T11" s="10"/>
      <c r="U11" s="335" t="s">
        <v>422</v>
      </c>
    </row>
    <row r="12" spans="1:21" s="52" customFormat="1" ht="15">
      <c r="A12" s="291">
        <f>VLOOKUP(U12,Sheet1!$C$2:$C$84,1,FALSE)</f>
        <v>7124594</v>
      </c>
      <c r="B12" s="330">
        <v>712459908</v>
      </c>
      <c r="C12" s="330" t="s">
        <v>433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155.50556599999999</v>
      </c>
      <c r="M12" s="238">
        <f>VLOOKUP(A12,Sheet1!$C$2:$G$84,5,FALSE)</f>
        <v>154.62</v>
      </c>
      <c r="N12" s="239">
        <f t="shared" si="2"/>
        <v>0.88556599999998298</v>
      </c>
      <c r="O12" s="253">
        <f t="shared" si="3"/>
        <v>5.6947543999999999E-3</v>
      </c>
      <c r="P12">
        <v>489220.51</v>
      </c>
      <c r="Q12" s="238">
        <f>VLOOKUP(A12,Sheet1!$C$2:$H$84,6,FALSE)</f>
        <v>486442.76</v>
      </c>
      <c r="R12" s="239">
        <f t="shared" si="6"/>
        <v>2777.75</v>
      </c>
      <c r="S12" s="253">
        <f t="shared" si="7"/>
        <v>5.6779099E-3</v>
      </c>
      <c r="T12" s="10"/>
      <c r="U12" s="335">
        <v>7124594</v>
      </c>
    </row>
    <row r="13" spans="1:21" s="52" customFormat="1" ht="15">
      <c r="A13" s="291">
        <f>VLOOKUP(U13,Sheet1!$C$2:$C$84,1,FALSE)</f>
        <v>2136646</v>
      </c>
      <c r="B13" s="330" t="s">
        <v>319</v>
      </c>
      <c r="C13" s="330" t="s">
        <v>434</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21.1</v>
      </c>
      <c r="M13" s="238">
        <f>VLOOKUP(A13,Sheet1!$C$2:$G$84,5,FALSE)</f>
        <v>21.1</v>
      </c>
      <c r="N13" s="239">
        <f t="shared" si="2"/>
        <v>0</v>
      </c>
      <c r="O13" s="253">
        <f t="shared" si="3"/>
        <v>0</v>
      </c>
      <c r="P13">
        <v>295400</v>
      </c>
      <c r="Q13" s="238">
        <f>VLOOKUP(A13,Sheet1!$C$2:$H$84,6,FALSE)</f>
        <v>295400</v>
      </c>
      <c r="R13" s="239">
        <f t="shared" si="6"/>
        <v>0</v>
      </c>
      <c r="S13" s="253">
        <f t="shared" si="7"/>
        <v>0</v>
      </c>
      <c r="T13" s="10"/>
      <c r="U13" s="335">
        <v>2136646</v>
      </c>
    </row>
    <row r="14" spans="1:21" s="52" customFormat="1" ht="15">
      <c r="A14" s="291" t="str">
        <f>VLOOKUP(U14,Sheet1!$C$2:$C$84,1,FALSE)</f>
        <v>B3VCFN3</v>
      </c>
      <c r="B14" s="330" t="s">
        <v>374</v>
      </c>
      <c r="C14" s="330" t="s">
        <v>435</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15.263999999999999</v>
      </c>
      <c r="M14" s="238">
        <f>VLOOKUP(A14,Sheet1!$C$2:$G$84,5,FALSE)</f>
        <v>15.26</v>
      </c>
      <c r="N14" s="239">
        <f t="shared" si="2"/>
        <v>3.9999999999995595E-3</v>
      </c>
      <c r="O14" s="253">
        <f t="shared" si="3"/>
        <v>2.6205450000000002E-4</v>
      </c>
      <c r="P14">
        <v>1088323.2</v>
      </c>
      <c r="Q14" s="238">
        <f>VLOOKUP(A14,Sheet1!$C$2:$H$84,6,FALSE)</f>
        <v>1088323.2</v>
      </c>
      <c r="R14" s="239">
        <f t="shared" si="6"/>
        <v>0</v>
      </c>
      <c r="S14" s="253">
        <f t="shared" si="7"/>
        <v>0</v>
      </c>
      <c r="T14" s="10"/>
      <c r="U14" s="335" t="s">
        <v>375</v>
      </c>
    </row>
    <row r="15" spans="1:21" s="52" customFormat="1" ht="15">
      <c r="A15" s="291" t="str">
        <f>VLOOKUP(U15,Sheet1!$C$2:$C$84,1,FALSE)</f>
        <v>B0744B3</v>
      </c>
      <c r="B15" s="330" t="s">
        <v>436</v>
      </c>
      <c r="C15" s="330" t="s">
        <v>437</v>
      </c>
      <c r="D15">
        <v>21311</v>
      </c>
      <c r="E15" s="238">
        <f>VLOOKUP(A15,Sheet1!$C$2:$E$84,3,FALSE)</f>
        <v>21311</v>
      </c>
      <c r="F15" s="239">
        <f t="shared" si="0"/>
        <v>0</v>
      </c>
      <c r="G15" s="253">
        <f t="shared" si="4"/>
        <v>0</v>
      </c>
      <c r="H15">
        <v>640382.91</v>
      </c>
      <c r="I15" s="241">
        <f>VLOOKUP(A15,Sheet1!$C$2:$F$84,4,FALSE)</f>
        <v>640382.82999999996</v>
      </c>
      <c r="J15" s="239">
        <f t="shared" si="1"/>
        <v>8.0000000074505806E-2</v>
      </c>
      <c r="K15" s="253">
        <f t="shared" si="5"/>
        <v>1.2489999999999999E-7</v>
      </c>
      <c r="L15" s="342">
        <v>37.158459000000001</v>
      </c>
      <c r="M15" s="238">
        <f>VLOOKUP(A15,Sheet1!$C$2:$G$84,5,FALSE)</f>
        <v>37.07</v>
      </c>
      <c r="N15" s="239">
        <f t="shared" si="2"/>
        <v>8.8459000000000287E-2</v>
      </c>
      <c r="O15" s="253">
        <f t="shared" si="3"/>
        <v>2.3805885000000001E-3</v>
      </c>
      <c r="P15">
        <v>791883.91</v>
      </c>
      <c r="Q15" s="238">
        <f>VLOOKUP(A15,Sheet1!$C$2:$H$84,6,FALSE)</f>
        <v>790066.34</v>
      </c>
      <c r="R15" s="239">
        <f t="shared" si="6"/>
        <v>1817.5700000000652</v>
      </c>
      <c r="S15" s="253">
        <f t="shared" si="7"/>
        <v>2.2952480000000002E-3</v>
      </c>
      <c r="T15" s="10"/>
      <c r="U15" s="335" t="s">
        <v>321</v>
      </c>
    </row>
    <row r="16" spans="1:21" s="52" customFormat="1" ht="15">
      <c r="A16" s="291">
        <f>VLOOKUP(U16,Sheet1!$C$2:$C$84,1,FALSE)</f>
        <v>2125097</v>
      </c>
      <c r="B16" s="330">
        <v>124765108</v>
      </c>
      <c r="C16" s="330" t="s">
        <v>438</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22.85</v>
      </c>
      <c r="M16" s="238">
        <f>VLOOKUP(A16,Sheet1!$C$2:$G$84,5,FALSE)</f>
        <v>22.85</v>
      </c>
      <c r="N16" s="239">
        <f t="shared" si="2"/>
        <v>0</v>
      </c>
      <c r="O16" s="253">
        <f t="shared" si="3"/>
        <v>0</v>
      </c>
      <c r="P16">
        <v>717490</v>
      </c>
      <c r="Q16" s="238">
        <f>VLOOKUP(A16,Sheet1!$C$2:$H$84,6,FALSE)</f>
        <v>717490</v>
      </c>
      <c r="R16" s="239">
        <f t="shared" si="6"/>
        <v>0</v>
      </c>
      <c r="S16" s="253">
        <f t="shared" si="7"/>
        <v>0</v>
      </c>
      <c r="T16" s="10"/>
      <c r="U16" s="335">
        <v>2125097</v>
      </c>
    </row>
    <row r="17" spans="1:21" s="52" customFormat="1" ht="15">
      <c r="A17" s="291" t="str">
        <f>VLOOKUP(U17,Sheet1!$C$2:$C$84,1,FALSE)</f>
        <v>BJ2L553</v>
      </c>
      <c r="B17" s="330" t="s">
        <v>324</v>
      </c>
      <c r="C17" s="330" t="s">
        <v>439</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101.59</v>
      </c>
      <c r="M17" s="238">
        <f>VLOOKUP(A17,Sheet1!$C$2:$G$84,5,FALSE)</f>
        <v>101.59</v>
      </c>
      <c r="N17" s="239">
        <f t="shared" si="2"/>
        <v>0</v>
      </c>
      <c r="O17" s="253">
        <f t="shared" si="3"/>
        <v>0</v>
      </c>
      <c r="P17">
        <v>528268</v>
      </c>
      <c r="Q17" s="238">
        <f>VLOOKUP(A17,Sheet1!$C$2:$H$84,6,FALSE)</f>
        <v>528268</v>
      </c>
      <c r="R17" s="239">
        <f t="shared" si="6"/>
        <v>0</v>
      </c>
      <c r="S17" s="253">
        <f t="shared" si="7"/>
        <v>0</v>
      </c>
      <c r="T17" s="10"/>
      <c r="U17" s="335" t="s">
        <v>325</v>
      </c>
    </row>
    <row r="18" spans="1:21" s="52" customFormat="1" ht="15">
      <c r="A18" s="291">
        <f>VLOOKUP(U18,Sheet1!$C$2:$C$84,1,FALSE)</f>
        <v>6185495</v>
      </c>
      <c r="B18" s="330">
        <v>618549901</v>
      </c>
      <c r="C18" s="330" t="s">
        <v>440</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180.94217699999999</v>
      </c>
      <c r="M18" s="238">
        <f>VLOOKUP(A18,Sheet1!$C$2:$G$84,5,FALSE)</f>
        <v>180.44</v>
      </c>
      <c r="N18" s="239">
        <f t="shared" si="2"/>
        <v>0.50217699999998899</v>
      </c>
      <c r="O18" s="253">
        <f t="shared" si="3"/>
        <v>2.7753451999999999E-3</v>
      </c>
      <c r="P18">
        <v>306516.05</v>
      </c>
      <c r="Q18" s="238">
        <f>VLOOKUP(A18,Sheet1!$C$2:$H$84,6,FALSE)</f>
        <v>305673.59999999998</v>
      </c>
      <c r="R18" s="239">
        <f t="shared" si="6"/>
        <v>842.45000000001164</v>
      </c>
      <c r="S18" s="253">
        <f t="shared" si="7"/>
        <v>2.7484695000000001E-3</v>
      </c>
      <c r="T18" s="10"/>
      <c r="U18" s="347">
        <v>6185495</v>
      </c>
    </row>
    <row r="19" spans="1:21" s="52" customFormat="1" ht="15">
      <c r="A19" s="291" t="str">
        <f>VLOOKUP(U19,Sheet1!$C$2:$C$84,1,FALSE)</f>
        <v>BM8H5Y5</v>
      </c>
      <c r="B19" s="330" t="s">
        <v>441</v>
      </c>
      <c r="C19" s="330" t="s">
        <v>442</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42.872672999999999</v>
      </c>
      <c r="M19" s="238">
        <f>VLOOKUP(A19,Sheet1!$C$2:$G$84,5,FALSE)</f>
        <v>42.74</v>
      </c>
      <c r="N19" s="239">
        <f t="shared" si="2"/>
        <v>0.13267299999999693</v>
      </c>
      <c r="O19" s="253">
        <f t="shared" si="3"/>
        <v>3.0945819000000002E-3</v>
      </c>
      <c r="P19">
        <v>1154089.49</v>
      </c>
      <c r="Q19" s="238">
        <f>VLOOKUP(A19,Sheet1!$C$2:$H$84,6,FALSE)</f>
        <v>1150648.9099999999</v>
      </c>
      <c r="R19" s="239">
        <f t="shared" si="6"/>
        <v>3440.5800000000745</v>
      </c>
      <c r="S19" s="253">
        <f t="shared" si="7"/>
        <v>2.9812073000000001E-3</v>
      </c>
      <c r="T19" s="10"/>
      <c r="U19" s="335" t="s">
        <v>329</v>
      </c>
    </row>
    <row r="20" spans="1:21" s="52" customFormat="1" ht="15">
      <c r="A20" s="291" t="str">
        <f>VLOOKUP(U20,Sheet1!$C$2:$C$84,1,FALSE)</f>
        <v>BZ1GMK5</v>
      </c>
      <c r="B20" s="330" t="s">
        <v>331</v>
      </c>
      <c r="C20" s="330" t="s">
        <v>443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320.39</v>
      </c>
      <c r="M20" s="238">
        <f>VLOOKUP(A20,Sheet1!$C$2:$G$84,5,FALSE)</f>
        <v>320.39</v>
      </c>
      <c r="N20" s="239">
        <f t="shared" si="2"/>
        <v>0</v>
      </c>
      <c r="O20" s="253">
        <f t="shared" si="3"/>
        <v>0</v>
      </c>
      <c r="P20">
        <v>1457774.5</v>
      </c>
      <c r="Q20" s="238">
        <f>VLOOKUP(A20,Sheet1!$C$2:$H$84,6,FALSE)</f>
        <v>1457774.5</v>
      </c>
      <c r="R20" s="239">
        <f t="shared" si="6"/>
        <v>0</v>
      </c>
      <c r="S20" s="253">
        <f t="shared" si="7"/>
        <v>0</v>
      </c>
      <c r="T20" s="10"/>
      <c r="U20" s="335" t="s">
        <v>332</v>
      </c>
    </row>
    <row r="21" spans="1:21" s="52" customFormat="1" ht="15">
      <c r="A21" s="291" t="str">
        <f>VLOOKUP(U21,Sheet1!$C$2:$C$84,1,FALSE)</f>
        <v>B8K7T65</v>
      </c>
      <c r="B21" s="330">
        <v>398438408</v>
      </c>
      <c r="C21" s="330" t="s">
        <v>444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10.91</v>
      </c>
      <c r="M21" s="238">
        <f>VLOOKUP(A21,Sheet1!$C$2:$G$84,5,FALSE)</f>
        <v>10.91</v>
      </c>
      <c r="N21" s="239">
        <f t="shared" si="2"/>
        <v>0</v>
      </c>
      <c r="O21" s="253">
        <f t="shared" si="3"/>
        <v>0</v>
      </c>
      <c r="P21">
        <v>356757</v>
      </c>
      <c r="Q21" s="238">
        <f>VLOOKUP(A21,Sheet1!$C$2:$H$84,6,FALSE)</f>
        <v>356757</v>
      </c>
      <c r="R21" s="239">
        <f t="shared" si="6"/>
        <v>0</v>
      </c>
      <c r="S21" s="253">
        <f t="shared" si="7"/>
        <v>0</v>
      </c>
      <c r="T21" s="10"/>
      <c r="U21" s="335" t="s">
        <v>334</v>
      </c>
    </row>
    <row r="22" spans="1:21" s="52" customFormat="1" ht="15">
      <c r="A22" s="291">
        <f>VLOOKUP(U22,Sheet1!$C$2:$C$84,1,FALSE)</f>
        <v>2781648</v>
      </c>
      <c r="B22" s="330" t="s">
        <v>336</v>
      </c>
      <c r="C22" s="330" t="s">
        <v>445</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68.28</v>
      </c>
      <c r="M22" s="238">
        <f>VLOOKUP(A22,Sheet1!$C$2:$G$84,5,FALSE)</f>
        <v>68.28</v>
      </c>
      <c r="N22" s="239">
        <f t="shared" si="2"/>
        <v>0</v>
      </c>
      <c r="O22" s="253">
        <f t="shared" si="3"/>
        <v>0</v>
      </c>
      <c r="P22">
        <v>914952</v>
      </c>
      <c r="Q22" s="238">
        <f>VLOOKUP(A22,Sheet1!$C$2:$H$84,6,FALSE)</f>
        <v>914952</v>
      </c>
      <c r="R22" s="239">
        <f t="shared" si="6"/>
        <v>0</v>
      </c>
      <c r="S22" s="253">
        <f t="shared" si="7"/>
        <v>0</v>
      </c>
      <c r="T22" s="10"/>
      <c r="U22" s="335">
        <v>2781648</v>
      </c>
    </row>
    <row r="23" spans="1:21" s="52" customFormat="1" ht="15">
      <c r="A23" s="291">
        <f>VLOOKUP(U23,Sheet1!$C$2:$C$84,1,FALSE)</f>
        <v>2569286</v>
      </c>
      <c r="B23" s="330" t="s">
        <v>338</v>
      </c>
      <c r="C23" s="330" t="s">
        <v>446</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24.57</v>
      </c>
      <c r="M23" s="238">
        <f>VLOOKUP(A23,Sheet1!$C$2:$G$84,5,FALSE)</f>
        <v>24.57</v>
      </c>
      <c r="N23" s="239">
        <f t="shared" si="2"/>
        <v>0</v>
      </c>
      <c r="O23" s="253">
        <f t="shared" si="3"/>
        <v>0</v>
      </c>
      <c r="P23">
        <v>1154790</v>
      </c>
      <c r="Q23" s="238">
        <f>VLOOKUP(A23,Sheet1!$C$2:$H$84,6,FALSE)</f>
        <v>1154790</v>
      </c>
      <c r="R23" s="239">
        <f t="shared" si="6"/>
        <v>0</v>
      </c>
      <c r="S23" s="253">
        <f t="shared" si="7"/>
        <v>0</v>
      </c>
      <c r="T23" s="10"/>
      <c r="U23" s="335">
        <v>2569286</v>
      </c>
    </row>
    <row r="24" spans="1:21" s="52" customFormat="1" ht="15">
      <c r="A24" s="291" t="str">
        <f>VLOOKUP(U24,Sheet1!$C$2:$C$84,1,FALSE)</f>
        <v>B94G471</v>
      </c>
      <c r="B24" s="330" t="s">
        <v>340</v>
      </c>
      <c r="C24" s="330" t="s">
        <v>447</v>
      </c>
      <c r="D24">
        <v>3250</v>
      </c>
      <c r="E24" s="238">
        <f>VLOOKUP(A24,Sheet1!$C$2:$E$84,3,FALSE)</f>
        <v>3250</v>
      </c>
      <c r="F24" s="239">
        <f t="shared" si="0"/>
        <v>0</v>
      </c>
      <c r="G24" s="253">
        <f t="shared" si="4"/>
        <v>0</v>
      </c>
      <c r="H24">
        <v>653923.78</v>
      </c>
      <c r="I24" s="241">
        <f>VLOOKUP(A24,Sheet1!$C$2:$F$84,4,FALSE)</f>
        <v>661424.72</v>
      </c>
      <c r="J24" s="239">
        <f t="shared" si="1"/>
        <v>-7500.9399999999441</v>
      </c>
      <c r="K24" s="253">
        <f t="shared" si="5"/>
        <v>-1.14706641E-2</v>
      </c>
      <c r="L24" s="342">
        <v>251.41</v>
      </c>
      <c r="M24" s="238">
        <f>VLOOKUP(A24,Sheet1!$C$2:$G$84,5,FALSE)</f>
        <v>251.41</v>
      </c>
      <c r="N24" s="239">
        <f t="shared" si="2"/>
        <v>0</v>
      </c>
      <c r="O24" s="253">
        <f t="shared" si="3"/>
        <v>0</v>
      </c>
      <c r="P24">
        <v>817082.5</v>
      </c>
      <c r="Q24" s="238">
        <f>VLOOKUP(A24,Sheet1!$C$2:$H$84,6,FALSE)</f>
        <v>817082.5</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44.102016999999996</v>
      </c>
      <c r="M25" s="238">
        <f>VLOOKUP(A25,Sheet1!$C$2:$G$84,5,FALSE)</f>
        <v>43.97</v>
      </c>
      <c r="N25" s="239">
        <f t="shared" ref="N25:N27" si="12">L25-M25</f>
        <v>0.13201699999999761</v>
      </c>
      <c r="O25" s="253">
        <f t="shared" ref="O25:O27" si="13">ROUND(N25/L25,10)</f>
        <v>2.9934458999999998E-3</v>
      </c>
      <c r="P25">
        <v>729270.95</v>
      </c>
      <c r="Q25" s="238">
        <f>VLOOKUP(A25,Sheet1!$C$2:$H$84,6,FALSE)</f>
        <v>727096.85</v>
      </c>
      <c r="R25" s="239">
        <f t="shared" ref="R25:R27" si="14">P25-Q25</f>
        <v>2174.0999999999767</v>
      </c>
      <c r="S25" s="253">
        <f t="shared" ref="S25:S27" si="15">ROUND(R25/P25,10)</f>
        <v>2.9811964999999999E-3</v>
      </c>
      <c r="T25" s="10"/>
      <c r="U25" s="335">
        <v>5889505</v>
      </c>
    </row>
    <row r="26" spans="1:21" s="52" customFormat="1" ht="15">
      <c r="A26" s="291" t="str">
        <f>VLOOKUP(U26,Sheet1!$C$2:$C$84,1,FALSE)</f>
        <v>BF7NT10</v>
      </c>
      <c r="B26" s="330" t="s">
        <v>344</v>
      </c>
      <c r="C26" s="330" t="s">
        <v>448</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75.400000000000006</v>
      </c>
      <c r="M26" s="238">
        <f>VLOOKUP(A26,Sheet1!$C$2:$G$84,5,FALSE)</f>
        <v>75.400000000000006</v>
      </c>
      <c r="N26" s="239">
        <f t="shared" si="12"/>
        <v>0</v>
      </c>
      <c r="O26" s="253">
        <f t="shared" si="13"/>
        <v>0</v>
      </c>
      <c r="P26">
        <v>1386681.4</v>
      </c>
      <c r="Q26" s="238">
        <f>VLOOKUP(A26,Sheet1!$C$2:$H$84,6,FALSE)</f>
        <v>1386681.4</v>
      </c>
      <c r="R26" s="239">
        <f t="shared" si="14"/>
        <v>0</v>
      </c>
      <c r="S26" s="253">
        <f t="shared" si="15"/>
        <v>0</v>
      </c>
      <c r="T26" s="10"/>
      <c r="U26" s="335" t="s">
        <v>345</v>
      </c>
    </row>
    <row r="27" spans="1:21" s="52" customFormat="1" ht="15">
      <c r="A27" s="291" t="str">
        <f>VLOOKUP(U27,Sheet1!$C$2:$C$84,1,FALSE)</f>
        <v>B3DG2Y3</v>
      </c>
      <c r="B27" s="330" t="s">
        <v>347</v>
      </c>
      <c r="C27" s="330" t="s">
        <v>449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40.17</v>
      </c>
      <c r="M27" s="238">
        <f>VLOOKUP(A27,Sheet1!$C$2:$G$84,5,FALSE)</f>
        <v>40.17</v>
      </c>
      <c r="N27" s="239">
        <f t="shared" si="12"/>
        <v>0</v>
      </c>
      <c r="O27" s="253">
        <f t="shared" si="13"/>
        <v>0</v>
      </c>
      <c r="P27">
        <v>753549.03</v>
      </c>
      <c r="Q27" s="238">
        <f>VLOOKUP(A27,Sheet1!$C$2:$H$84,6,FALSE)</f>
        <v>753549.03</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53.800676000000003</v>
      </c>
      <c r="M28" s="238">
        <f>VLOOKUP(A28,Sheet1!$C$2:$G$84,5,FALSE)</f>
        <v>53.73</v>
      </c>
      <c r="N28" s="239">
        <f t="shared" si="2"/>
        <v>7.0676000000005956E-2</v>
      </c>
      <c r="O28" s="253">
        <f t="shared" si="3"/>
        <v>1.3136637999999999E-3</v>
      </c>
      <c r="P28">
        <v>263623.31</v>
      </c>
      <c r="Q28" s="238">
        <f>VLOOKUP(A28,Sheet1!$C$2:$H$84,6,FALSE)</f>
        <v>263252.74</v>
      </c>
      <c r="R28" s="239">
        <f t="shared" si="6"/>
        <v>370.57000000000698</v>
      </c>
      <c r="S28" s="253">
        <f t="shared" si="7"/>
        <v>1.4056799E-3</v>
      </c>
      <c r="T28" s="10"/>
      <c r="U28" s="335">
        <v>6499260</v>
      </c>
    </row>
    <row r="29" spans="1:21" s="52" customFormat="1" ht="15">
      <c r="A29" s="291" t="str">
        <f>VLOOKUP(U29,Sheet1!$C$2:$C$84,1,FALSE)</f>
        <v>B1921K0</v>
      </c>
      <c r="B29" s="330" t="s">
        <v>352</v>
      </c>
      <c r="C29" s="330" t="s">
        <v>450</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69.38</v>
      </c>
      <c r="M29" s="238">
        <f>VLOOKUP(A29,Sheet1!$C$2:$G$84,5,FALSE)</f>
        <v>69.38</v>
      </c>
      <c r="N29" s="239">
        <f t="shared" si="2"/>
        <v>0</v>
      </c>
      <c r="O29" s="253">
        <f t="shared" si="3"/>
        <v>0</v>
      </c>
      <c r="P29">
        <v>173450</v>
      </c>
      <c r="Q29" s="238">
        <f>VLOOKUP(A29,Sheet1!$C$2:$H$84,6,FALSE)</f>
        <v>173450</v>
      </c>
      <c r="R29" s="239">
        <f t="shared" si="6"/>
        <v>0</v>
      </c>
      <c r="S29" s="253">
        <f t="shared" si="7"/>
        <v>0</v>
      </c>
      <c r="T29" s="10"/>
      <c r="U29" s="335" t="s">
        <v>353</v>
      </c>
    </row>
    <row r="30" spans="1:21" s="52" customFormat="1" ht="15">
      <c r="A30" s="291" t="str">
        <f>VLOOKUP(U30,Sheet1!$C$2:$C$84,1,FALSE)</f>
        <v>B0SWJX3</v>
      </c>
      <c r="B30" s="330" t="s">
        <v>451</v>
      </c>
      <c r="C30" s="330" t="s">
        <v>452</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108.87634300000001</v>
      </c>
      <c r="M30" s="238">
        <f>VLOOKUP(A30,Sheet1!$C$2:$G$84,5,FALSE)</f>
        <v>108.63</v>
      </c>
      <c r="N30" s="239">
        <f t="shared" si="2"/>
        <v>0.24634300000001019</v>
      </c>
      <c r="O30" s="253">
        <f t="shared" si="3"/>
        <v>2.2625943999999999E-3</v>
      </c>
      <c r="P30">
        <v>1034325.25</v>
      </c>
      <c r="Q30" s="238">
        <f>VLOOKUP(A30,Sheet1!$C$2:$H$84,6,FALSE)</f>
        <v>1031951.22</v>
      </c>
      <c r="R30" s="239">
        <f t="shared" si="6"/>
        <v>2374.0300000000279</v>
      </c>
      <c r="S30" s="253">
        <f t="shared" si="7"/>
        <v>2.2952451E-3</v>
      </c>
      <c r="T30" s="10"/>
      <c r="U30" s="335" t="s">
        <v>355</v>
      </c>
    </row>
    <row r="31" spans="1:21" s="52" customFormat="1" ht="15">
      <c r="A31" s="291">
        <f>VLOOKUP(U31,Sheet1!$C$2:$C$84,1,FALSE)</f>
        <v>7333378</v>
      </c>
      <c r="B31" s="330">
        <v>733337901</v>
      </c>
      <c r="C31" s="330" t="s">
        <v>453</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582.79979200000002</v>
      </c>
      <c r="M31" s="238">
        <f>VLOOKUP(A31,Sheet1!$C$2:$G$84,5,FALSE)</f>
        <v>579.49</v>
      </c>
      <c r="N31" s="239">
        <f t="shared" si="2"/>
        <v>3.3097920000000158</v>
      </c>
      <c r="O31" s="253">
        <f t="shared" si="3"/>
        <v>5.6791235000000001E-3</v>
      </c>
      <c r="P31">
        <v>932479.67</v>
      </c>
      <c r="Q31" s="238">
        <f>VLOOKUP(A31,Sheet1!$C$2:$H$84,6,FALSE)</f>
        <v>927185.13</v>
      </c>
      <c r="R31" s="239">
        <f t="shared" si="6"/>
        <v>5294.5400000000373</v>
      </c>
      <c r="S31" s="253">
        <f t="shared" si="7"/>
        <v>5.6779146999999999E-3</v>
      </c>
      <c r="T31" s="10"/>
      <c r="U31" s="335">
        <v>7333378</v>
      </c>
    </row>
    <row r="32" spans="1:21" s="52" customFormat="1" ht="15">
      <c r="A32" s="291">
        <f>VLOOKUP(U32,Sheet1!$C$2:$C$84,1,FALSE)</f>
        <v>2165747</v>
      </c>
      <c r="B32" s="330">
        <v>502441306</v>
      </c>
      <c r="C32" s="330" t="s">
        <v>454</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186.25</v>
      </c>
      <c r="M32" s="238">
        <f>VLOOKUP(A32,Sheet1!$C$2:$G$84,5,FALSE)</f>
        <v>186.25</v>
      </c>
      <c r="N32" s="239">
        <f t="shared" si="2"/>
        <v>0</v>
      </c>
      <c r="O32" s="253">
        <f t="shared" si="3"/>
        <v>0</v>
      </c>
      <c r="P32">
        <v>484250</v>
      </c>
      <c r="Q32" s="238">
        <f>VLOOKUP(A32,Sheet1!$C$2:$H$84,6,FALSE)</f>
        <v>484250</v>
      </c>
      <c r="R32" s="239">
        <f t="shared" si="6"/>
        <v>0</v>
      </c>
      <c r="S32" s="253">
        <f t="shared" si="7"/>
        <v>0</v>
      </c>
      <c r="T32" s="10"/>
      <c r="U32" s="335">
        <v>2165747</v>
      </c>
    </row>
    <row r="33" spans="1:21" s="52" customFormat="1" ht="15">
      <c r="A33" s="291" t="str">
        <f>VLOOKUP(U33,Sheet1!$C$2:$C$84,1,FALSE)</f>
        <v>B28YTC2</v>
      </c>
      <c r="B33" s="330" t="s">
        <v>455</v>
      </c>
      <c r="C33" s="330" t="s">
        <v>360</v>
      </c>
      <c r="D33">
        <v>2972</v>
      </c>
      <c r="E33" s="238">
        <f>VLOOKUP(A33,Sheet1!$C$2:$E$84,3,FALSE)</f>
        <v>2972</v>
      </c>
      <c r="F33" s="239">
        <f t="shared" si="0"/>
        <v>0</v>
      </c>
      <c r="G33" s="253">
        <f t="shared" si="4"/>
        <v>0</v>
      </c>
      <c r="H33">
        <v>213477.6</v>
      </c>
      <c r="I33" s="241">
        <f>VLOOKUP(A33,Sheet1!$C$2:$F$84,4,FALSE)</f>
        <v>213479.01</v>
      </c>
      <c r="J33" s="239">
        <f t="shared" si="1"/>
        <v>-1.4100000000034925</v>
      </c>
      <c r="K33" s="253">
        <f t="shared" si="5"/>
        <v>-6.6049000000000001E-6</v>
      </c>
      <c r="L33" s="342">
        <v>117.93047199999999</v>
      </c>
      <c r="M33" s="238">
        <f>VLOOKUP(A33,Sheet1!$C$2:$G$84,5,FALSE)</f>
        <v>117.61</v>
      </c>
      <c r="N33" s="239">
        <f t="shared" si="2"/>
        <v>0.32047199999999521</v>
      </c>
      <c r="O33" s="253">
        <f t="shared" si="3"/>
        <v>2.7174655999999998E-3</v>
      </c>
      <c r="P33">
        <v>350489.36</v>
      </c>
      <c r="Q33" s="238">
        <f>VLOOKUP(A33,Sheet1!$C$2:$H$84,6,FALSE)</f>
        <v>349526.05</v>
      </c>
      <c r="R33" s="239">
        <f t="shared" si="6"/>
        <v>963.30999999999767</v>
      </c>
      <c r="S33" s="253">
        <f t="shared" si="7"/>
        <v>2.7484714999999999E-3</v>
      </c>
      <c r="T33" s="10"/>
      <c r="U33" s="335" t="s">
        <v>359</v>
      </c>
    </row>
    <row r="34" spans="1:21" s="52" customFormat="1" ht="15">
      <c r="A34" s="291">
        <f>VLOOKUP(U34,Sheet1!$C$2:$C$84,1,FALSE)</f>
        <v>6555805</v>
      </c>
      <c r="B34" s="330">
        <v>655580009</v>
      </c>
      <c r="C34" s="330" t="s">
        <v>456</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28.061654999999998</v>
      </c>
      <c r="M34" s="238">
        <f>VLOOKUP(A34,Sheet1!$C$2:$G$84,5,FALSE)</f>
        <v>28.02</v>
      </c>
      <c r="N34" s="239">
        <f t="shared" ref="N34:N58" si="16">L34-M34</f>
        <v>4.1654999999998665E-2</v>
      </c>
      <c r="O34" s="253">
        <f t="shared" ref="O34:O58" si="17">ROUND(N34/L34,10)</f>
        <v>1.48441E-3</v>
      </c>
      <c r="P34">
        <v>413909.42</v>
      </c>
      <c r="Q34" s="238">
        <f>VLOOKUP(A34,Sheet1!$C$2:$H$84,6,FALSE)</f>
        <v>413327.59</v>
      </c>
      <c r="R34" s="239">
        <f t="shared" ref="R34:R58" si="18">P34-Q34</f>
        <v>581.82999999995809</v>
      </c>
      <c r="S34" s="253">
        <f t="shared" ref="S34:S58" si="19">ROUND(R34/P34,10)</f>
        <v>1.4056940000000001E-3</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176.187557</v>
      </c>
      <c r="M35" s="238">
        <f>VLOOKUP(A35,Sheet1!$C$2:$G$84,5,FALSE)</f>
        <v>175.66</v>
      </c>
      <c r="N35" s="239">
        <f t="shared" si="16"/>
        <v>0.52755700000000161</v>
      </c>
      <c r="O35" s="253">
        <f t="shared" si="17"/>
        <v>2.994292E-3</v>
      </c>
      <c r="P35">
        <v>817157.89</v>
      </c>
      <c r="Q35" s="238">
        <f>VLOOKUP(A35,Sheet1!$C$2:$H$84,6,FALSE)</f>
        <v>814721.78</v>
      </c>
      <c r="R35" s="239">
        <f t="shared" si="18"/>
        <v>2436.109999999986</v>
      </c>
      <c r="S35" s="253">
        <f t="shared" si="19"/>
        <v>2.9811986999999998E-3</v>
      </c>
      <c r="T35" s="10"/>
      <c r="U35" s="335">
        <v>4741844</v>
      </c>
    </row>
    <row r="36" spans="1:21" s="52" customFormat="1" ht="15">
      <c r="A36" s="291" t="str">
        <f>VLOOKUP(U36,Sheet1!$C$2:$C$84,1,FALSE)</f>
        <v>BZ8FYV0</v>
      </c>
      <c r="B36" s="330">
        <v>636274409</v>
      </c>
      <c r="C36" s="330" t="s">
        <v>457</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67.38</v>
      </c>
      <c r="M36" s="238">
        <f>VLOOKUP(A36,Sheet1!$C$2:$G$84,5,FALSE)</f>
        <v>67.38</v>
      </c>
      <c r="N36" s="239">
        <f t="shared" si="16"/>
        <v>0</v>
      </c>
      <c r="O36" s="253">
        <f t="shared" si="17"/>
        <v>0</v>
      </c>
      <c r="P36">
        <v>289734</v>
      </c>
      <c r="Q36" s="238">
        <f>VLOOKUP(A36,Sheet1!$C$2:$H$84,6,FALSE)</f>
        <v>289734</v>
      </c>
      <c r="R36" s="239">
        <f t="shared" si="18"/>
        <v>0</v>
      </c>
      <c r="S36" s="253">
        <f t="shared" si="19"/>
        <v>0</v>
      </c>
      <c r="T36" s="10"/>
      <c r="U36" s="335" t="s">
        <v>363</v>
      </c>
    </row>
    <row r="37" spans="1:21" s="52" customFormat="1" ht="15">
      <c r="A37" s="291" t="str">
        <f>VLOOKUP(U37,Sheet1!$C$2:$C$84,1,FALSE)</f>
        <v>B014JG9</v>
      </c>
      <c r="B37" s="330">
        <v>641069406</v>
      </c>
      <c r="C37" s="330" t="s">
        <v>458</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122.9</v>
      </c>
      <c r="M37" s="238">
        <f>VLOOKUP(A37,Sheet1!$C$2:$G$84,5,FALSE)</f>
        <v>122.9</v>
      </c>
      <c r="N37" s="239">
        <f t="shared" si="16"/>
        <v>0</v>
      </c>
      <c r="O37" s="253">
        <f t="shared" si="17"/>
        <v>0</v>
      </c>
      <c r="P37">
        <v>454730</v>
      </c>
      <c r="Q37" s="238">
        <f>VLOOKUP(A37,Sheet1!$C$2:$H$84,6,FALSE)</f>
        <v>454730</v>
      </c>
      <c r="R37" s="239">
        <f t="shared" si="18"/>
        <v>0</v>
      </c>
      <c r="S37" s="253">
        <f t="shared" si="19"/>
        <v>0</v>
      </c>
      <c r="T37" s="10"/>
      <c r="U37" s="335" t="s">
        <v>365</v>
      </c>
    </row>
    <row r="38" spans="1:21" s="52" customFormat="1" ht="15">
      <c r="A38" s="291">
        <f>VLOOKUP(U38,Sheet1!$C$2:$C$84,1,FALSE)</f>
        <v>6640682</v>
      </c>
      <c r="B38" s="330">
        <v>664068004</v>
      </c>
      <c r="C38" s="330" t="s">
        <v>459</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59.494650999999998</v>
      </c>
      <c r="M38" s="238">
        <f>VLOOKUP(A38,Sheet1!$C$2:$G$84,5,FALSE)</f>
        <v>59.41</v>
      </c>
      <c r="N38" s="239">
        <f t="shared" si="16"/>
        <v>8.465100000000092E-2</v>
      </c>
      <c r="O38" s="253">
        <f t="shared" si="17"/>
        <v>1.4228337999999999E-3</v>
      </c>
      <c r="P38">
        <v>390641.88</v>
      </c>
      <c r="Q38" s="238">
        <f>VLOOKUP(A38,Sheet1!$C$2:$H$84,6,FALSE)</f>
        <v>390092.76</v>
      </c>
      <c r="R38" s="239">
        <f t="shared" si="18"/>
        <v>549.11999999999534</v>
      </c>
      <c r="S38" s="253">
        <f t="shared" si="19"/>
        <v>1.4056864999999999E-3</v>
      </c>
      <c r="T38" s="10"/>
      <c r="U38" s="335">
        <v>6640682</v>
      </c>
    </row>
    <row r="39" spans="1:21" s="52" customFormat="1" ht="15">
      <c r="A39" s="291">
        <f>VLOOKUP(U39,Sheet1!$C$2:$C$84,1,FALSE)</f>
        <v>2640891</v>
      </c>
      <c r="B39" s="330">
        <v>654902204</v>
      </c>
      <c r="C39" s="330" t="s">
        <v>460</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3.94</v>
      </c>
      <c r="M39" s="238">
        <f>VLOOKUP(A39,Sheet1!$C$2:$G$84,5,FALSE)</f>
        <v>3.94</v>
      </c>
      <c r="N39" s="239">
        <f t="shared" si="16"/>
        <v>0</v>
      </c>
      <c r="O39" s="253">
        <f t="shared" si="17"/>
        <v>0</v>
      </c>
      <c r="P39">
        <v>695410</v>
      </c>
      <c r="Q39" s="238">
        <f>VLOOKUP(A39,Sheet1!$C$2:$H$84,6,FALSE)</f>
        <v>695410</v>
      </c>
      <c r="R39" s="239">
        <f t="shared" si="18"/>
        <v>0</v>
      </c>
      <c r="S39" s="253">
        <f t="shared" si="19"/>
        <v>0</v>
      </c>
      <c r="T39" s="10"/>
      <c r="U39" s="335">
        <v>2640891</v>
      </c>
    </row>
    <row r="40" spans="1:21" s="52" customFormat="1" ht="15">
      <c r="A40" s="291">
        <f>VLOOKUP(U40,Sheet1!$C$2:$C$84,1,FALSE)</f>
        <v>2651202</v>
      </c>
      <c r="B40" s="330">
        <v>670100205</v>
      </c>
      <c r="C40" s="330" t="s">
        <v>461</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161.1</v>
      </c>
      <c r="M40" s="238">
        <f>VLOOKUP(A40,Sheet1!$C$2:$G$84,5,FALSE)</f>
        <v>161.1</v>
      </c>
      <c r="N40" s="239">
        <f t="shared" si="16"/>
        <v>0</v>
      </c>
      <c r="O40" s="253">
        <f t="shared" si="17"/>
        <v>0</v>
      </c>
      <c r="P40">
        <v>515520</v>
      </c>
      <c r="Q40" s="238">
        <f>VLOOKUP(A40,Sheet1!$C$2:$H$84,6,FALSE)</f>
        <v>515520</v>
      </c>
      <c r="R40" s="239">
        <f t="shared" si="18"/>
        <v>0</v>
      </c>
      <c r="S40" s="253">
        <f t="shared" si="19"/>
        <v>0</v>
      </c>
      <c r="T40" s="10"/>
      <c r="U40" s="335">
        <v>2651202</v>
      </c>
    </row>
    <row r="41" spans="1:21" s="52" customFormat="1" ht="15">
      <c r="A41" s="291">
        <f>VLOOKUP(U41,Sheet1!$C$2:$C$84,1,FALSE)</f>
        <v>6659428</v>
      </c>
      <c r="B41" s="330">
        <v>665942009</v>
      </c>
      <c r="C41" s="330" t="s">
        <v>462</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53.645833000000003</v>
      </c>
      <c r="M41" s="238">
        <f>VLOOKUP(A41,Sheet1!$C$2:$G$84,5,FALSE)</f>
        <v>53.57</v>
      </c>
      <c r="N41" s="239">
        <f t="shared" si="16"/>
        <v>7.5833000000002926E-2</v>
      </c>
      <c r="O41" s="253">
        <f t="shared" si="17"/>
        <v>1.4135860000000001E-3</v>
      </c>
      <c r="P41">
        <v>413394.79</v>
      </c>
      <c r="Q41" s="238">
        <f>VLOOKUP(A41,Sheet1!$C$2:$H$84,6,FALSE)</f>
        <v>412813.69</v>
      </c>
      <c r="R41" s="239">
        <f t="shared" si="18"/>
        <v>581.09999999997672</v>
      </c>
      <c r="S41" s="253">
        <f t="shared" si="19"/>
        <v>1.4056781000000001E-3</v>
      </c>
      <c r="T41" s="10"/>
      <c r="U41" s="335">
        <v>6659428</v>
      </c>
    </row>
    <row r="42" spans="1:21" s="52" customFormat="1" ht="15">
      <c r="A42" s="291">
        <f>VLOOKUP(U42,Sheet1!$C$2:$C$84,1,FALSE)</f>
        <v>2655657</v>
      </c>
      <c r="B42" s="330">
        <v>683715106</v>
      </c>
      <c r="C42" s="330" t="s">
        <v>463</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42.95</v>
      </c>
      <c r="M42" s="238">
        <f>VLOOKUP(A42,Sheet1!$C$2:$G$84,5,FALSE)</f>
        <v>42.95</v>
      </c>
      <c r="N42" s="239">
        <f t="shared" si="16"/>
        <v>0</v>
      </c>
      <c r="O42" s="253">
        <f t="shared" si="17"/>
        <v>0</v>
      </c>
      <c r="P42">
        <v>661430</v>
      </c>
      <c r="Q42" s="238">
        <f>VLOOKUP(A42,Sheet1!$C$2:$H$84,6,FALSE)</f>
        <v>661430</v>
      </c>
      <c r="R42" s="239">
        <f t="shared" si="18"/>
        <v>0</v>
      </c>
      <c r="S42" s="253">
        <f t="shared" si="19"/>
        <v>0</v>
      </c>
      <c r="T42" s="10"/>
      <c r="U42" s="335">
        <v>2655657</v>
      </c>
    </row>
    <row r="43" spans="1:21" s="52" customFormat="1" ht="15">
      <c r="A43" s="291">
        <f>VLOOKUP(U43,Sheet1!$C$2:$C$84,1,FALSE)</f>
        <v>6661144</v>
      </c>
      <c r="B43" s="330">
        <v>666114004</v>
      </c>
      <c r="C43" s="330" t="s">
        <v>464</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19.221564999999998</v>
      </c>
      <c r="M43" s="238">
        <f>VLOOKUP(A43,Sheet1!$C$2:$G$84,5,FALSE)</f>
        <v>19.190000000000001</v>
      </c>
      <c r="N43" s="239">
        <f t="shared" si="16"/>
        <v>3.1564999999996957E-2</v>
      </c>
      <c r="O43" s="253">
        <f t="shared" si="17"/>
        <v>1.642166E-3</v>
      </c>
      <c r="P43">
        <v>442096</v>
      </c>
      <c r="Q43" s="238">
        <f>VLOOKUP(A43,Sheet1!$C$2:$H$84,6,FALSE)</f>
        <v>441474.56</v>
      </c>
      <c r="R43" s="239">
        <f t="shared" si="18"/>
        <v>621.44000000000233</v>
      </c>
      <c r="S43" s="253">
        <f t="shared" si="19"/>
        <v>1.4056674999999999E-3</v>
      </c>
      <c r="T43" s="10"/>
      <c r="U43" s="335">
        <v>6661144</v>
      </c>
    </row>
    <row r="44" spans="1:21" s="52" customFormat="1" ht="15">
      <c r="A44" s="291">
        <f>VLOOKUP(U44,Sheet1!$C$2:$C$84,1,FALSE)</f>
        <v>2704485</v>
      </c>
      <c r="B44" s="330">
        <v>705015105</v>
      </c>
      <c r="C44" s="330" t="s">
        <v>465</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11.03</v>
      </c>
      <c r="M44" s="238">
        <f>VLOOKUP(A44,Sheet1!$C$2:$G$84,5,FALSE)</f>
        <v>11.03</v>
      </c>
      <c r="N44" s="239">
        <f t="shared" si="16"/>
        <v>0</v>
      </c>
      <c r="O44" s="253">
        <f t="shared" si="17"/>
        <v>0</v>
      </c>
      <c r="P44">
        <v>507380</v>
      </c>
      <c r="Q44" s="238">
        <f>VLOOKUP(A44,Sheet1!$C$2:$H$84,6,FALSE)</f>
        <v>507380</v>
      </c>
      <c r="R44" s="239">
        <f t="shared" si="18"/>
        <v>0</v>
      </c>
      <c r="S44" s="253">
        <f t="shared" si="19"/>
        <v>0</v>
      </c>
      <c r="T44" s="10"/>
      <c r="U44" s="335">
        <v>2704485</v>
      </c>
    </row>
    <row r="45" spans="1:21" s="52" customFormat="1" ht="15">
      <c r="A45" s="291">
        <f>VLOOKUP(U45,Sheet1!$C$2:$C$84,1,FALSE)</f>
        <v>2771122</v>
      </c>
      <c r="B45" s="330">
        <v>833635105</v>
      </c>
      <c r="C45" s="330" t="s">
        <v>466</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73.69</v>
      </c>
      <c r="M45" s="238">
        <f>VLOOKUP(A45,Sheet1!$C$2:$G$84,5,FALSE)</f>
        <v>73.69</v>
      </c>
      <c r="N45" s="239">
        <f t="shared" si="16"/>
        <v>0</v>
      </c>
      <c r="O45" s="253">
        <f t="shared" si="17"/>
        <v>0</v>
      </c>
      <c r="P45">
        <v>198963</v>
      </c>
      <c r="Q45" s="238">
        <f>VLOOKUP(A45,Sheet1!$C$2:$H$84,6,FALSE)</f>
        <v>198963</v>
      </c>
      <c r="R45" s="239">
        <f t="shared" si="18"/>
        <v>0</v>
      </c>
      <c r="S45" s="253">
        <f t="shared" si="19"/>
        <v>0</v>
      </c>
      <c r="T45" s="10"/>
      <c r="U45" s="335">
        <v>2771122</v>
      </c>
    </row>
    <row r="46" spans="1:21" s="52" customFormat="1" ht="15">
      <c r="A46" s="291">
        <f>VLOOKUP(U46,Sheet1!$C$2:$C$84,1,FALSE)</f>
        <v>6229597</v>
      </c>
      <c r="B46" s="330">
        <v>622959906</v>
      </c>
      <c r="C46" s="330" t="s">
        <v>467</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3.9069539999999998</v>
      </c>
      <c r="M46" s="238">
        <f>VLOOKUP(A46,Sheet1!$C$2:$G$84,5,FALSE)</f>
        <v>3.9</v>
      </c>
      <c r="N46" s="239">
        <f t="shared" si="16"/>
        <v>6.9539999999999047E-3</v>
      </c>
      <c r="O46" s="253">
        <f t="shared" si="17"/>
        <v>1.7799032000000001E-3</v>
      </c>
      <c r="P46">
        <v>172949.13</v>
      </c>
      <c r="Q46" s="238">
        <f>VLOOKUP(A46,Sheet1!$C$2:$H$84,6,FALSE)</f>
        <v>172706.01</v>
      </c>
      <c r="R46" s="239">
        <f t="shared" si="18"/>
        <v>243.11999999999534</v>
      </c>
      <c r="S46" s="253">
        <f t="shared" si="19"/>
        <v>1.4057313E-3</v>
      </c>
      <c r="T46" s="10"/>
      <c r="U46" s="335">
        <v>6229597</v>
      </c>
    </row>
    <row r="47" spans="1:21" s="52" customFormat="1" ht="15">
      <c r="A47" s="291" t="str">
        <f>VLOOKUP(U47,Sheet1!$C$2:$C$84,1,FALSE)</f>
        <v>BYRY2M8</v>
      </c>
      <c r="B47" s="330">
        <v>759530108</v>
      </c>
      <c r="C47" s="330" t="s">
        <v>468</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33.659999999999997</v>
      </c>
      <c r="M47" s="238">
        <f>VLOOKUP(A47,Sheet1!$C$2:$G$84,5,FALSE)</f>
        <v>33.659999999999997</v>
      </c>
      <c r="N47" s="239">
        <f t="shared" si="16"/>
        <v>0</v>
      </c>
      <c r="O47" s="253">
        <f t="shared" si="17"/>
        <v>0</v>
      </c>
      <c r="P47">
        <v>828036</v>
      </c>
      <c r="Q47" s="238">
        <f>VLOOKUP(A47,Sheet1!$C$2:$H$84,6,FALSE)</f>
        <v>828036</v>
      </c>
      <c r="R47" s="239">
        <f t="shared" si="18"/>
        <v>0</v>
      </c>
      <c r="S47" s="253">
        <f t="shared" si="19"/>
        <v>0</v>
      </c>
      <c r="T47" s="10"/>
      <c r="U47" s="335" t="s">
        <v>378</v>
      </c>
    </row>
    <row r="48" spans="1:21" s="52" customFormat="1" ht="15">
      <c r="A48" s="291">
        <f>VLOOKUP(U48,Sheet1!$C$2:$C$84,1,FALSE)</f>
        <v>2775135</v>
      </c>
      <c r="B48" s="330">
        <v>803054204</v>
      </c>
      <c r="C48" s="330" t="s">
        <v>469</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136.35</v>
      </c>
      <c r="M48" s="238">
        <f>VLOOKUP(A48,Sheet1!$C$2:$G$84,5,FALSE)</f>
        <v>136.35</v>
      </c>
      <c r="N48" s="239">
        <f t="shared" si="16"/>
        <v>0</v>
      </c>
      <c r="O48" s="253">
        <f t="shared" si="17"/>
        <v>0</v>
      </c>
      <c r="P48">
        <v>865822.5</v>
      </c>
      <c r="Q48" s="238">
        <f>VLOOKUP(A48,Sheet1!$C$2:$H$84,6,FALSE)</f>
        <v>865822.5</v>
      </c>
      <c r="R48" s="239">
        <f t="shared" si="18"/>
        <v>0</v>
      </c>
      <c r="S48" s="253">
        <f t="shared" si="19"/>
        <v>0</v>
      </c>
      <c r="T48" s="10"/>
      <c r="U48" s="335">
        <v>2775135</v>
      </c>
    </row>
    <row r="49" spans="1:37" s="52" customFormat="1" ht="15">
      <c r="A49" s="291" t="str">
        <f>VLOOKUP(U49,Sheet1!$C$2:$C$84,1,FALSE)</f>
        <v>BXDZ9Z0</v>
      </c>
      <c r="B49" s="330" t="s">
        <v>381</v>
      </c>
      <c r="C49" s="330" t="s">
        <v>470</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67.58</v>
      </c>
      <c r="M49" s="238">
        <f>VLOOKUP(A49,Sheet1!$C$2:$G$84,5,FALSE)</f>
        <v>67.58</v>
      </c>
      <c r="N49" s="239">
        <f t="shared" ref="N49:N52" si="24">L49-M49</f>
        <v>0</v>
      </c>
      <c r="O49" s="253">
        <f t="shared" ref="O49:O52" si="25">ROUND(N49/L49,10)</f>
        <v>0</v>
      </c>
      <c r="P49">
        <v>1761810.6</v>
      </c>
      <c r="Q49" s="238">
        <f>VLOOKUP(A49,Sheet1!$C$2:$H$84,6,FALSE)</f>
        <v>1761810.6</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471</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20.07</v>
      </c>
      <c r="M50" s="238">
        <f>VLOOKUP(A50,Sheet1!$C$2:$G$84,5,FALSE)</f>
        <v>20.07</v>
      </c>
      <c r="N50" s="239">
        <f t="shared" si="24"/>
        <v>0</v>
      </c>
      <c r="O50" s="253">
        <f t="shared" si="25"/>
        <v>0</v>
      </c>
      <c r="P50">
        <v>260910</v>
      </c>
      <c r="Q50" s="238">
        <f>VLOOKUP(A50,Sheet1!$C$2:$H$84,6,FALSE)</f>
        <v>260910</v>
      </c>
      <c r="R50" s="239">
        <f t="shared" si="26"/>
        <v>0</v>
      </c>
      <c r="S50" s="253">
        <f t="shared" si="27"/>
        <v>0</v>
      </c>
      <c r="T50" s="10"/>
      <c r="U50" s="335" t="s">
        <v>385</v>
      </c>
    </row>
    <row r="51" spans="1:37" s="52" customFormat="1" ht="15">
      <c r="A51" s="291" t="str">
        <f>VLOOKUP(U51,Sheet1!$C$2:$C$84,1,FALSE)</f>
        <v>B1Q3J35</v>
      </c>
      <c r="B51" s="330" t="s">
        <v>472</v>
      </c>
      <c r="C51" s="330" t="s">
        <v>473</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19.091125000000002</v>
      </c>
      <c r="M51" s="238">
        <f>VLOOKUP(A51,Sheet1!$C$2:$G$84,5,FALSE)</f>
        <v>19.07</v>
      </c>
      <c r="N51" s="239">
        <f t="shared" si="24"/>
        <v>2.1125000000001393E-2</v>
      </c>
      <c r="O51" s="253">
        <f t="shared" si="25"/>
        <v>1.1065351000000001E-3</v>
      </c>
      <c r="P51">
        <v>233618.1</v>
      </c>
      <c r="Q51" s="238">
        <f>VLOOKUP(A51,Sheet1!$C$2:$H$84,6,FALSE)</f>
        <v>233389.32</v>
      </c>
      <c r="R51" s="239">
        <f t="shared" si="26"/>
        <v>228.77999999999884</v>
      </c>
      <c r="S51" s="253">
        <f t="shared" si="27"/>
        <v>9.7929060000000005E-4</v>
      </c>
      <c r="T51" s="10"/>
      <c r="U51" s="335" t="s">
        <v>387</v>
      </c>
    </row>
    <row r="52" spans="1:37" s="52" customFormat="1" ht="15">
      <c r="A52" s="291">
        <f>VLOOKUP(U52,Sheet1!$C$2:$C$84,1,FALSE)</f>
        <v>2615565</v>
      </c>
      <c r="B52" s="330" t="s">
        <v>390</v>
      </c>
      <c r="C52" s="330" t="s">
        <v>474</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30.38</v>
      </c>
      <c r="M52" s="238">
        <f>VLOOKUP(A52,Sheet1!$C$2:$G$84,5,FALSE)</f>
        <v>30.38</v>
      </c>
      <c r="N52" s="239">
        <f t="shared" si="24"/>
        <v>0</v>
      </c>
      <c r="O52" s="253">
        <f t="shared" si="25"/>
        <v>0</v>
      </c>
      <c r="P52">
        <v>920514</v>
      </c>
      <c r="Q52" s="238">
        <f>VLOOKUP(A52,Sheet1!$C$2:$H$84,6,FALSE)</f>
        <v>920514</v>
      </c>
      <c r="R52" s="239">
        <f t="shared" si="26"/>
        <v>0</v>
      </c>
      <c r="S52" s="253">
        <f t="shared" si="27"/>
        <v>0</v>
      </c>
      <c r="T52" s="10"/>
      <c r="U52" s="335">
        <v>2615565</v>
      </c>
    </row>
    <row r="53" spans="1:37" s="52" customFormat="1" ht="15">
      <c r="A53" s="291" t="str">
        <f>VLOOKUP(U53,Sheet1!$C$2:$C$84,1,FALSE)</f>
        <v>B1WY233</v>
      </c>
      <c r="B53" s="330" t="s">
        <v>475</v>
      </c>
      <c r="C53" s="330" t="s">
        <v>476</v>
      </c>
      <c r="D53">
        <v>27051</v>
      </c>
      <c r="E53" s="238">
        <f>VLOOKUP(A53,Sheet1!$C$2:$E$84,3,FALSE)</f>
        <v>27051</v>
      </c>
      <c r="F53" s="239">
        <f t="shared" si="0"/>
        <v>0</v>
      </c>
      <c r="G53" s="253">
        <f t="shared" si="4"/>
        <v>0</v>
      </c>
      <c r="H53">
        <v>537931.82999999996</v>
      </c>
      <c r="I53" s="241">
        <f>VLOOKUP(A53,Sheet1!$C$2:$F$84,4,FALSE)</f>
        <v>537931.81999999995</v>
      </c>
      <c r="J53" s="239">
        <f t="shared" si="1"/>
        <v>1.0000000009313226E-2</v>
      </c>
      <c r="K53" s="253">
        <f t="shared" si="5"/>
        <v>1.8600000000000001E-8</v>
      </c>
      <c r="L53" s="342">
        <v>21.860187</v>
      </c>
      <c r="M53" s="238">
        <f>VLOOKUP(A53,Sheet1!$C$2:$G$84,5,FALSE)</f>
        <v>21.81</v>
      </c>
      <c r="N53" s="239">
        <f t="shared" si="16"/>
        <v>5.0187000000001092E-2</v>
      </c>
      <c r="O53" s="253">
        <f t="shared" si="17"/>
        <v>2.2958175000000001E-3</v>
      </c>
      <c r="P53">
        <v>591339.93000000005</v>
      </c>
      <c r="Q53" s="238">
        <f>VLOOKUP(A53,Sheet1!$C$2:$H$84,6,FALSE)</f>
        <v>589982.66</v>
      </c>
      <c r="R53" s="239">
        <f t="shared" si="18"/>
        <v>1357.2700000000186</v>
      </c>
      <c r="S53" s="253">
        <f t="shared" si="19"/>
        <v>2.295245E-3</v>
      </c>
      <c r="T53" s="10"/>
      <c r="U53" s="335" t="s">
        <v>392</v>
      </c>
    </row>
    <row r="54" spans="1:37" s="52" customFormat="1" ht="15">
      <c r="A54" s="291">
        <f>VLOOKUP(U54,Sheet1!$C$2:$C$84,1,FALSE)</f>
        <v>2821481</v>
      </c>
      <c r="B54" s="330">
        <v>835699307</v>
      </c>
      <c r="C54" s="330" t="s">
        <v>477</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93.6</v>
      </c>
      <c r="M54" s="238">
        <f>VLOOKUP(A54,Sheet1!$C$2:$G$84,5,FALSE)</f>
        <v>93.6</v>
      </c>
      <c r="N54" s="239">
        <f t="shared" si="16"/>
        <v>0</v>
      </c>
      <c r="O54" s="253">
        <f t="shared" si="17"/>
        <v>0</v>
      </c>
      <c r="P54">
        <v>1179360</v>
      </c>
      <c r="Q54" s="238">
        <f>VLOOKUP(A54,Sheet1!$C$2:$H$84,6,FALSE)</f>
        <v>1179360</v>
      </c>
      <c r="R54" s="239">
        <f t="shared" si="18"/>
        <v>0</v>
      </c>
      <c r="S54" s="253">
        <f t="shared" si="19"/>
        <v>0</v>
      </c>
      <c r="T54" s="10"/>
      <c r="U54" s="335">
        <v>2821481</v>
      </c>
    </row>
    <row r="55" spans="1:37" s="52" customFormat="1" ht="15">
      <c r="A55" s="291">
        <f>VLOOKUP(U55,Sheet1!$C$2:$C$84,1,FALSE)</f>
        <v>2430025</v>
      </c>
      <c r="B55" s="330">
        <v>861012102</v>
      </c>
      <c r="C55" s="330" t="s">
        <v>478</v>
      </c>
      <c r="D55">
        <v>8600</v>
      </c>
      <c r="E55" s="238">
        <f>VLOOKUP(A55,Sheet1!$C$2:$E$84,3,FALSE)</f>
        <v>8600</v>
      </c>
      <c r="F55" s="239">
        <f t="shared" si="0"/>
        <v>0</v>
      </c>
      <c r="G55" s="253">
        <f t="shared" si="4"/>
        <v>0</v>
      </c>
      <c r="H55">
        <v>413681.07</v>
      </c>
      <c r="I55" s="241">
        <f>VLOOKUP(A55,Sheet1!$C$2:$F$84,4,FALSE)</f>
        <v>413681.07</v>
      </c>
      <c r="J55" s="239">
        <f t="shared" si="1"/>
        <v>0</v>
      </c>
      <c r="K55" s="253">
        <f t="shared" si="5"/>
        <v>0</v>
      </c>
      <c r="L55" s="342">
        <v>53.68</v>
      </c>
      <c r="M55" s="238">
        <f>VLOOKUP(A55,Sheet1!$C$2:$G$84,5,FALSE)</f>
        <v>53.68</v>
      </c>
      <c r="N55" s="239">
        <f t="shared" si="16"/>
        <v>0</v>
      </c>
      <c r="O55" s="253">
        <f t="shared" si="17"/>
        <v>0</v>
      </c>
      <c r="P55">
        <v>461648</v>
      </c>
      <c r="Q55" s="238">
        <f>VLOOKUP(A55,Sheet1!$C$2:$H$84,6,FALSE)</f>
        <v>461648</v>
      </c>
      <c r="R55" s="239">
        <f t="shared" si="18"/>
        <v>0</v>
      </c>
      <c r="S55" s="253">
        <f t="shared" si="19"/>
        <v>0</v>
      </c>
      <c r="T55" s="10"/>
      <c r="U55" s="335">
        <v>2430025</v>
      </c>
    </row>
    <row r="56" spans="1:37" s="52" customFormat="1" ht="15">
      <c r="A56" s="291">
        <f>VLOOKUP(U56,Sheet1!$C$2:$C$84,1,FALSE)</f>
        <v>6356406</v>
      </c>
      <c r="B56" s="330">
        <v>635640006</v>
      </c>
      <c r="C56" s="330" t="s">
        <v>397</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18.908360999999999</v>
      </c>
      <c r="M56" s="238">
        <f>VLOOKUP(A56,Sheet1!$C$2:$G$84,5,FALSE)</f>
        <v>18.88</v>
      </c>
      <c r="N56" s="239">
        <f t="shared" si="16"/>
        <v>2.8361000000000303E-2</v>
      </c>
      <c r="O56" s="253">
        <f t="shared" si="17"/>
        <v>1.4999185E-3</v>
      </c>
      <c r="P56">
        <v>394636.41</v>
      </c>
      <c r="Q56" s="238">
        <f>VLOOKUP(A56,Sheet1!$C$2:$H$84,6,FALSE)</f>
        <v>394081.68</v>
      </c>
      <c r="R56" s="239">
        <f t="shared" si="18"/>
        <v>554.72999999998137</v>
      </c>
      <c r="S56" s="253">
        <f t="shared" si="19"/>
        <v>1.4056736000000001E-3</v>
      </c>
      <c r="T56" s="10"/>
      <c r="U56" s="335">
        <v>6356406</v>
      </c>
    </row>
    <row r="57" spans="1:37" s="52" customFormat="1" ht="15">
      <c r="A57" s="291" t="str">
        <f>VLOOKUP(U57,Sheet1!$C$2:$C$84,1,FALSE)</f>
        <v>B1JB4K8</v>
      </c>
      <c r="B57" s="330" t="s">
        <v>479</v>
      </c>
      <c r="C57" s="330" t="s">
        <v>480</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109.571461</v>
      </c>
      <c r="M57" s="238">
        <f>VLOOKUP(A57,Sheet1!$C$2:$G$84,5,FALSE)</f>
        <v>109.24</v>
      </c>
      <c r="N57" s="239">
        <f t="shared" si="16"/>
        <v>0.33146100000000445</v>
      </c>
      <c r="O57" s="253">
        <f t="shared" si="17"/>
        <v>3.0250669000000002E-3</v>
      </c>
      <c r="P57">
        <v>932343.56</v>
      </c>
      <c r="Q57" s="238">
        <f>VLOOKUP(A57,Sheet1!$C$2:$H$84,6,FALSE)</f>
        <v>929564.05</v>
      </c>
      <c r="R57" s="239">
        <f t="shared" si="18"/>
        <v>2779.5100000000093</v>
      </c>
      <c r="S57" s="253">
        <f t="shared" si="19"/>
        <v>2.9812078999999999E-3</v>
      </c>
      <c r="T57" s="10"/>
      <c r="U57" s="335" t="s">
        <v>398</v>
      </c>
    </row>
    <row r="58" spans="1:37" s="52" customFormat="1" ht="15">
      <c r="A58" s="291">
        <f>VLOOKUP(U58,Sheet1!$C$2:$C$84,1,FALSE)</f>
        <v>2113382</v>
      </c>
      <c r="B58" s="330">
        <v>874039100</v>
      </c>
      <c r="C58" s="330" t="s">
        <v>481</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99.15</v>
      </c>
      <c r="M58" s="238">
        <f>VLOOKUP(A58,Sheet1!$C$2:$G$84,5,FALSE)</f>
        <v>99.15</v>
      </c>
      <c r="N58" s="239">
        <f t="shared" si="16"/>
        <v>0</v>
      </c>
      <c r="O58" s="253">
        <f t="shared" si="17"/>
        <v>0</v>
      </c>
      <c r="P58">
        <v>1764870</v>
      </c>
      <c r="Q58" s="238">
        <f>VLOOKUP(A58,Sheet1!$C$2:$H$84,6,FALSE)</f>
        <v>1764870</v>
      </c>
      <c r="R58" s="239">
        <f t="shared" si="18"/>
        <v>0</v>
      </c>
      <c r="S58" s="253">
        <f t="shared" si="19"/>
        <v>0</v>
      </c>
      <c r="T58" s="10"/>
      <c r="U58" s="335">
        <v>2113382</v>
      </c>
    </row>
    <row r="59" spans="1:37" s="52" customFormat="1" ht="15">
      <c r="A59" s="291">
        <f>VLOOKUP(U59,Sheet1!$C$2:$C$84,1,FALSE)</f>
        <v>6869302</v>
      </c>
      <c r="B59" s="330">
        <v>686930009</v>
      </c>
      <c r="C59" s="330" t="s">
        <v>482</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38.267173</v>
      </c>
      <c r="M59" s="238">
        <f>VLOOKUP(A59,Sheet1!$C$2:$G$84,5,FALSE)</f>
        <v>38.21</v>
      </c>
      <c r="N59" s="239">
        <f t="shared" si="2"/>
        <v>5.7172999999998808E-2</v>
      </c>
      <c r="O59" s="253">
        <f t="shared" si="3"/>
        <v>1.4940482000000001E-3</v>
      </c>
      <c r="P59">
        <v>344404.56</v>
      </c>
      <c r="Q59" s="238">
        <f>VLOOKUP(A59,Sheet1!$C$2:$H$84,6,FALSE)</f>
        <v>343920.44</v>
      </c>
      <c r="R59" s="239">
        <f t="shared" si="6"/>
        <v>484.11999999999534</v>
      </c>
      <c r="S59" s="253">
        <f t="shared" si="7"/>
        <v>1.4056724000000001E-3</v>
      </c>
      <c r="T59" s="10"/>
      <c r="U59" s="335">
        <v>6869302</v>
      </c>
    </row>
    <row r="60" spans="1:37" s="52" customFormat="1" ht="15">
      <c r="A60" s="291">
        <f>VLOOKUP(U60,Sheet1!$C$2:$C$84,1,FALSE)</f>
        <v>5999330</v>
      </c>
      <c r="B60" s="330">
        <v>599933900</v>
      </c>
      <c r="C60" s="330" t="s">
        <v>483</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145.26101800000001</v>
      </c>
      <c r="M60" s="238">
        <f>VLOOKUP(A60,Sheet1!$C$2:$G$84,5,FALSE)</f>
        <v>144.83000000000001</v>
      </c>
      <c r="N60" s="239">
        <f t="shared" si="2"/>
        <v>0.43101799999999457</v>
      </c>
      <c r="O60" s="253">
        <f t="shared" si="3"/>
        <v>2.9671965999999998E-3</v>
      </c>
      <c r="P60">
        <v>551991.87</v>
      </c>
      <c r="Q60" s="238">
        <f>VLOOKUP(A60,Sheet1!$C$2:$H$84,6,FALSE)</f>
        <v>550346.27</v>
      </c>
      <c r="R60" s="239">
        <f t="shared" si="6"/>
        <v>1645.5999999999767</v>
      </c>
      <c r="S60" s="253">
        <f t="shared" si="7"/>
        <v>2.9812033000000001E-3</v>
      </c>
      <c r="T60" s="10"/>
      <c r="U60" s="335">
        <v>5999330</v>
      </c>
    </row>
    <row r="61" spans="1:37" s="52" customFormat="1" ht="15">
      <c r="A61" s="291" t="str">
        <f>VLOOKUP(U61,Sheet1!$C$2:$C$84,1,FALSE)</f>
        <v>B3F2DZ7</v>
      </c>
      <c r="B61" s="330" t="s">
        <v>403</v>
      </c>
      <c r="C61" s="330" t="s">
        <v>484</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45.94</v>
      </c>
      <c r="M61" s="238">
        <f>VLOOKUP(A61,Sheet1!$C$2:$G$84,5,FALSE)</f>
        <v>45.94</v>
      </c>
      <c r="N61" s="239">
        <f t="shared" si="2"/>
        <v>0</v>
      </c>
      <c r="O61" s="253">
        <f t="shared" si="3"/>
        <v>0</v>
      </c>
      <c r="P61">
        <v>675318</v>
      </c>
      <c r="Q61" s="238">
        <f>VLOOKUP(A61,Sheet1!$C$2:$H$84,6,FALSE)</f>
        <v>675318</v>
      </c>
      <c r="R61" s="239">
        <f t="shared" si="6"/>
        <v>0</v>
      </c>
      <c r="S61" s="253">
        <f t="shared" si="7"/>
        <v>0</v>
      </c>
      <c r="T61" s="10"/>
      <c r="U61" s="335" t="s">
        <v>404</v>
      </c>
    </row>
    <row r="62" spans="1:37" s="52" customFormat="1" ht="15">
      <c r="A62" s="291" t="str">
        <f>VLOOKUP(U62,Sheet1!$C$2:$C$84,1,FALSE)</f>
        <v>B61JC67</v>
      </c>
      <c r="B62" s="330" t="s">
        <v>485</v>
      </c>
      <c r="C62" s="330" t="s">
        <v>486</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7.5808109999999997</v>
      </c>
      <c r="M62" s="238">
        <f>VLOOKUP(A62,Sheet1!$C$2:$G$84,5,FALSE)</f>
        <v>7.56</v>
      </c>
      <c r="N62" s="239">
        <f t="shared" si="2"/>
        <v>2.0811000000000135E-2</v>
      </c>
      <c r="O62" s="253">
        <f t="shared" si="3"/>
        <v>2.7452207999999999E-3</v>
      </c>
      <c r="P62">
        <v>141624.72</v>
      </c>
      <c r="Q62" s="238">
        <f>VLOOKUP(A62,Sheet1!$C$2:$H$84,6,FALSE)</f>
        <v>141235.47</v>
      </c>
      <c r="R62" s="239">
        <f t="shared" si="6"/>
        <v>389.25</v>
      </c>
      <c r="S62" s="253">
        <f t="shared" si="7"/>
        <v>2.7484609000000002E-3</v>
      </c>
      <c r="T62" s="10"/>
      <c r="U62" s="335" t="s">
        <v>406</v>
      </c>
    </row>
    <row r="63" spans="1:37" s="52" customFormat="1" ht="15">
      <c r="A63" s="291" t="str">
        <f>VLOOKUP(U63,Sheet1!$C$2:$C$84,1,FALSE)</f>
        <v>BRTR118</v>
      </c>
      <c r="B63" s="330" t="s">
        <v>408</v>
      </c>
      <c r="C63" s="330" t="s">
        <v>487</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22.17</v>
      </c>
      <c r="M63" s="238">
        <f>VLOOKUP(A63,Sheet1!$C$2:$G$84,5,FALSE)</f>
        <v>22.17</v>
      </c>
      <c r="N63" s="239">
        <f t="shared" ref="N63" si="32">L63-M63</f>
        <v>0</v>
      </c>
      <c r="O63" s="253">
        <f t="shared" ref="O63" si="33">ROUND(N63/L63,10)</f>
        <v>0</v>
      </c>
      <c r="P63">
        <v>1152840</v>
      </c>
      <c r="Q63" s="238">
        <f>VLOOKUP(A63,Sheet1!$C$2:$H$84,6,FALSE)</f>
        <v>1152840</v>
      </c>
      <c r="R63" s="239">
        <f t="shared" ref="R63" si="34">P63-Q63</f>
        <v>0</v>
      </c>
      <c r="S63" s="253">
        <f t="shared" ref="S63" si="35">ROUND(R63/P63,10)</f>
        <v>0</v>
      </c>
      <c r="T63" s="172"/>
      <c r="U63" s="335" t="s">
        <v>409</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4031879</v>
      </c>
      <c r="B64" s="330">
        <v>403187909</v>
      </c>
      <c r="C64" s="330" t="s">
        <v>488</v>
      </c>
      <c r="D64">
        <v>27304</v>
      </c>
      <c r="E64" s="238">
        <f>VLOOKUP(A64,Sheet1!$C$2:$E$84,3,FALSE)</f>
        <v>27304</v>
      </c>
      <c r="F64" s="239">
        <f t="shared" si="28"/>
        <v>0</v>
      </c>
      <c r="G64" s="253">
        <f t="shared" si="29"/>
        <v>0</v>
      </c>
      <c r="H64">
        <v>552308.07999999996</v>
      </c>
      <c r="I64" s="241">
        <f>VLOOKUP(A64,Sheet1!$C$2:$F$84,4,FALSE)</f>
        <v>552308.05000000005</v>
      </c>
      <c r="J64" s="239">
        <f t="shared" si="30"/>
        <v>2.9999999911524355E-2</v>
      </c>
      <c r="K64" s="253">
        <f t="shared" si="31"/>
        <v>5.4300000000000003E-8</v>
      </c>
      <c r="L64" s="342">
        <v>32.635491999999999</v>
      </c>
      <c r="M64" s="238">
        <f>VLOOKUP(A64,Sheet1!$C$2:$G$84,5,FALSE)</f>
        <v>32.54</v>
      </c>
      <c r="N64" s="239">
        <f t="shared" si="2"/>
        <v>9.5492000000000132E-2</v>
      </c>
      <c r="O64" s="253">
        <f t="shared" si="3"/>
        <v>2.9260168999999999E-3</v>
      </c>
      <c r="P64">
        <v>891079.49</v>
      </c>
      <c r="Q64" s="238">
        <f>VLOOKUP(A64,Sheet1!$C$2:$H$84,6,FALSE)</f>
        <v>888423</v>
      </c>
      <c r="R64" s="239">
        <f t="shared" ref="R64:R67" si="36">P64-Q64</f>
        <v>2656.4899999999907</v>
      </c>
      <c r="S64" s="253">
        <f t="shared" si="7"/>
        <v>2.9812043E-3</v>
      </c>
      <c r="T64" s="10"/>
      <c r="U64" s="335">
        <v>4031879</v>
      </c>
    </row>
    <row r="65" spans="1:16378" s="52" customFormat="1" ht="15">
      <c r="A65" s="291">
        <f>VLOOKUP(U65,Sheet1!$C$2:$C$84,1,FALSE)</f>
        <v>6986041</v>
      </c>
      <c r="B65" s="330">
        <v>698604006</v>
      </c>
      <c r="C65" s="330" t="s">
        <v>489</v>
      </c>
      <c r="D65">
        <v>8300</v>
      </c>
      <c r="E65" s="238">
        <f>VLOOKUP(A65,Sheet1!$C$2:$E$84,3,FALSE)</f>
        <v>8300</v>
      </c>
      <c r="F65" s="239">
        <f t="shared" si="28"/>
        <v>0</v>
      </c>
      <c r="G65" s="253">
        <f t="shared" si="29"/>
        <v>0</v>
      </c>
      <c r="H65">
        <v>221817.63</v>
      </c>
      <c r="I65" s="241">
        <f>VLOOKUP(A65,Sheet1!$C$2:$F$84,4,FALSE)</f>
        <v>221817.63</v>
      </c>
      <c r="J65" s="239">
        <f t="shared" si="30"/>
        <v>0</v>
      </c>
      <c r="K65" s="253">
        <f t="shared" si="31"/>
        <v>0</v>
      </c>
      <c r="L65" s="342">
        <v>43.433276999999997</v>
      </c>
      <c r="M65" s="238">
        <f>VLOOKUP(A65,Sheet1!$C$2:$G$84,5,FALSE)</f>
        <v>43.37</v>
      </c>
      <c r="N65" s="239">
        <f t="shared" si="2"/>
        <v>6.3276999999999362E-2</v>
      </c>
      <c r="O65" s="253">
        <f t="shared" si="3"/>
        <v>1.4568783000000001E-3</v>
      </c>
      <c r="P65">
        <v>360496.2</v>
      </c>
      <c r="Q65" s="238">
        <f>VLOOKUP(A65,Sheet1!$C$2:$H$84,6,FALSE)</f>
        <v>359989.46</v>
      </c>
      <c r="R65" s="239">
        <f t="shared" si="36"/>
        <v>506.73999999999069</v>
      </c>
      <c r="S65" s="253">
        <f t="shared" si="7"/>
        <v>1.4056736000000001E-3</v>
      </c>
      <c r="T65" s="10"/>
      <c r="U65" s="335">
        <v>6986041</v>
      </c>
    </row>
    <row r="66" spans="1:16378" s="52" customFormat="1" ht="15">
      <c r="A66" s="291" t="str">
        <f>VLOOKUP(U66,Sheet1!$C$2:$C$84,1,FALSE)</f>
        <v>BYW4289</v>
      </c>
      <c r="B66" s="330" t="s">
        <v>413</v>
      </c>
      <c r="C66" s="330" t="s">
        <v>490</v>
      </c>
      <c r="D66">
        <v>11400</v>
      </c>
      <c r="E66" s="238">
        <f>VLOOKUP(A66,Sheet1!$C$2:$E$84,3,FALSE)</f>
        <v>11400</v>
      </c>
      <c r="F66" s="239">
        <f t="shared" si="28"/>
        <v>0</v>
      </c>
      <c r="G66" s="253">
        <f t="shared" si="29"/>
        <v>0</v>
      </c>
      <c r="H66">
        <v>650875.93000000005</v>
      </c>
      <c r="I66" s="241">
        <f>VLOOKUP(A66,Sheet1!$C$2:$F$84,4,FALSE)</f>
        <v>650875.93000000005</v>
      </c>
      <c r="J66" s="239">
        <f t="shared" si="1"/>
        <v>0</v>
      </c>
      <c r="K66" s="253">
        <f t="shared" si="5"/>
        <v>0</v>
      </c>
      <c r="L66" s="342">
        <v>61.02</v>
      </c>
      <c r="M66" s="238">
        <f>VLOOKUP(A66,Sheet1!$C$2:$G$84,5,FALSE)</f>
        <v>61.02</v>
      </c>
      <c r="N66" s="239">
        <f t="shared" si="2"/>
        <v>0</v>
      </c>
      <c r="O66" s="253">
        <f t="shared" si="3"/>
        <v>0</v>
      </c>
      <c r="P66">
        <v>695628</v>
      </c>
      <c r="Q66" s="238">
        <f>VLOOKUP(A66,Sheet1!$C$2:$H$84,6,FALSE)</f>
        <v>695628</v>
      </c>
      <c r="R66" s="239">
        <f t="shared" si="36"/>
        <v>0</v>
      </c>
      <c r="S66" s="253">
        <f t="shared" si="7"/>
        <v>0</v>
      </c>
      <c r="T66" s="10"/>
      <c r="U66" s="335" t="s">
        <v>414</v>
      </c>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1276975</v>
      </c>
      <c r="E81" s="247">
        <f t="shared" si="37"/>
        <v>1276975</v>
      </c>
      <c r="F81" s="248">
        <f t="shared" si="37"/>
        <v>0</v>
      </c>
      <c r="G81" s="284">
        <f t="shared" si="4"/>
        <v>0</v>
      </c>
      <c r="H81" s="246">
        <f>SUM(H3:H79)</f>
        <v>35246786.409999996</v>
      </c>
      <c r="I81" s="247">
        <f>SUM(I3:I79)</f>
        <v>35524384.830000006</v>
      </c>
      <c r="J81" s="248">
        <f t="shared" si="37"/>
        <v>-277598.41999999981</v>
      </c>
      <c r="K81" s="285">
        <f>ROUND(J81/H81,10)</f>
        <v>-7.8758504999999999E-3</v>
      </c>
      <c r="L81" s="345">
        <f t="shared" si="37"/>
        <v>5721.3567529999991</v>
      </c>
      <c r="M81" s="247">
        <f t="shared" si="37"/>
        <v>5712.909999999998</v>
      </c>
      <c r="N81" s="248">
        <f t="shared" si="37"/>
        <v>8.4467530000000046</v>
      </c>
      <c r="O81" s="285">
        <f>ROUND(N81/L81,10)</f>
        <v>1.4763548999999999E-3</v>
      </c>
      <c r="P81" s="246">
        <f t="shared" si="37"/>
        <v>44867208.710000001</v>
      </c>
      <c r="Q81" s="247">
        <f t="shared" si="37"/>
        <v>44826728.799999997</v>
      </c>
      <c r="R81" s="248">
        <f t="shared" si="37"/>
        <v>40479.910000000178</v>
      </c>
      <c r="S81" s="314">
        <f t="shared" si="37"/>
        <v>6.6262268000000013E-2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491</v>
      </c>
      <c r="B4" t="s">
        <v>492</v>
      </c>
      <c r="C4">
        <v>1046453.48</v>
      </c>
      <c r="D4">
        <v>1046453.48</v>
      </c>
      <c r="E4" s="79">
        <f>C4-D4</f>
        <v>0</v>
      </c>
      <c r="F4" s="262">
        <f>ROUND(E4/C4,10)</f>
        <v>0</v>
      </c>
      <c r="G4" s="80"/>
    </row>
    <row r="5" spans="1:16384" ht="13.9" customHeight="1">
      <c r="A5" t="s">
        <v>493</v>
      </c>
      <c r="B5" t="s">
        <v>494</v>
      </c>
      <c r="C5">
        <v>119.28</v>
      </c>
      <c r="D5">
        <v>118.95</v>
      </c>
      <c r="E5" s="79">
        <f t="shared" ref="E5:E17" si="0">C5-D5</f>
        <v>0.32999999999999829</v>
      </c>
      <c r="F5" s="262">
        <f t="shared" ref="F5:F19" si="1">ROUND(E5/C5,10)</f>
        <v>2.7665996E-3</v>
      </c>
      <c r="G5" s="80"/>
    </row>
    <row r="6" spans="1:16384" ht="13.9" customHeight="1">
      <c r="A6" t="s">
        <v>495</v>
      </c>
      <c r="B6" t="s">
        <v>496</v>
      </c>
      <c r="C6">
        <v>38.61</v>
      </c>
      <c r="D6">
        <v>38.39</v>
      </c>
      <c r="E6" s="79">
        <f t="shared" si="0"/>
        <v>0.21999999999999886</v>
      </c>
      <c r="F6" s="262">
        <f t="shared" si="1"/>
        <v>5.6980056999999997E-3</v>
      </c>
      <c r="G6" s="80"/>
    </row>
    <row r="7" spans="1:16384" ht="13.9" customHeight="1">
      <c r="A7" t="s">
        <v>497</v>
      </c>
      <c r="B7" t="s">
        <v>498</v>
      </c>
      <c r="C7">
        <v>29.23</v>
      </c>
      <c r="D7">
        <v>29.14</v>
      </c>
      <c r="E7" s="79">
        <f t="shared" si="0"/>
        <v>8.9999999999999858E-2</v>
      </c>
      <c r="F7" s="262">
        <f t="shared" si="1"/>
        <v>3.0790283999999998E-3</v>
      </c>
      <c r="G7" s="80"/>
    </row>
    <row r="8" spans="1:16384" ht="12.75">
      <c r="A8" t="s">
        <v>499</v>
      </c>
      <c r="B8" t="s">
        <v>500</v>
      </c>
      <c r="C8">
        <v>4.17</v>
      </c>
      <c r="D8">
        <v>4.16</v>
      </c>
      <c r="E8" s="79">
        <f t="shared" si="0"/>
        <v>9.9999999999997868E-3</v>
      </c>
      <c r="F8" s="262">
        <f t="shared" si="1"/>
        <v>2.3980815E-3</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1046644.77</v>
      </c>
      <c r="D19" s="85">
        <f>SUM(D4:D18)</f>
        <v>1046644.12</v>
      </c>
      <c r="E19" s="85">
        <f>SUM(E4:E18)</f>
        <v>0.6499999999999968</v>
      </c>
      <c r="F19" s="262">
        <f t="shared" si="1"/>
        <v>6.2099999999999996E-7</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501</v>
      </c>
      <c r="C2" s="330">
        <v>589339209</v>
      </c>
      <c r="D2" t="s">
        <v>502</v>
      </c>
      <c r="E2">
        <v>7500</v>
      </c>
      <c r="F2"/>
      <c r="G2" s="260">
        <f>E2-F2</f>
        <v>7500</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497</v>
      </c>
      <c r="C3" s="330" t="s">
        <v>426</v>
      </c>
      <c r="D3" t="s">
        <v>427</v>
      </c>
      <c r="E3">
        <v>3630</v>
      </c>
      <c r="F3"/>
      <c r="G3" s="260">
        <f t="shared" ref="G3:G7" si="0">E3-F3</f>
        <v>3630</v>
      </c>
      <c r="H3" s="276">
        <f t="shared" ref="H3:H7" si="1">ROUND(G3/E3,10)</f>
        <v>1</v>
      </c>
      <c r="I3">
        <v>0</v>
      </c>
      <c r="J3"/>
      <c r="K3" s="260">
        <f t="shared" ref="K3:K7" si="2">I3-J3</f>
        <v>0</v>
      </c>
      <c r="L3" s="276" t="e">
        <f t="shared" ref="L3:L7" si="3">ROUND(K3/I3,10)</f>
        <v>#DIV/0!</v>
      </c>
      <c r="M3">
        <v>0</v>
      </c>
      <c r="N3"/>
      <c r="O3" s="260">
        <f t="shared" ref="O3:O7" si="4">M3-N3</f>
        <v>0</v>
      </c>
      <c r="P3" s="276" t="e">
        <f t="shared" ref="P3:P7" si="5">ROUND(O3/M3,10)</f>
        <v>#DIV/0!</v>
      </c>
      <c r="Q3">
        <v>0</v>
      </c>
      <c r="R3"/>
      <c r="S3" s="260">
        <f t="shared" ref="S3:S7" si="6">Q3-R3</f>
        <v>0</v>
      </c>
      <c r="T3" s="276" t="e">
        <f t="shared" ref="T3:T7" si="7">ROUND(S3/Q3,10)</f>
        <v>#DIV/0!</v>
      </c>
      <c r="U3" s="155"/>
    </row>
    <row r="4" spans="1:24" s="69" customFormat="1" ht="12.75">
      <c r="A4" t="s">
        <v>261</v>
      </c>
      <c r="B4" t="s">
        <v>497</v>
      </c>
      <c r="C4" s="330" t="s">
        <v>426</v>
      </c>
      <c r="D4" t="s">
        <v>427</v>
      </c>
      <c r="E4">
        <v>3630</v>
      </c>
      <c r="F4"/>
      <c r="G4" s="260">
        <f t="shared" si="0"/>
        <v>3630</v>
      </c>
      <c r="H4" s="276">
        <f t="shared" si="1"/>
        <v>1</v>
      </c>
      <c r="I4">
        <v>0</v>
      </c>
      <c r="J4"/>
      <c r="K4" s="260">
        <f t="shared" si="2"/>
        <v>0</v>
      </c>
      <c r="L4" s="276" t="e">
        <f t="shared" si="3"/>
        <v>#DIV/0!</v>
      </c>
      <c r="M4">
        <v>0</v>
      </c>
      <c r="N4"/>
      <c r="O4" s="260">
        <f t="shared" si="4"/>
        <v>0</v>
      </c>
      <c r="P4" s="276" t="e">
        <f t="shared" si="5"/>
        <v>#DIV/0!</v>
      </c>
      <c r="Q4">
        <v>0</v>
      </c>
      <c r="R4"/>
      <c r="S4" s="260">
        <f t="shared" si="6"/>
        <v>0</v>
      </c>
      <c r="T4" s="276" t="e">
        <f t="shared" si="7"/>
        <v>#DIV/0!</v>
      </c>
      <c r="U4" s="155"/>
    </row>
    <row r="5" spans="1:24" s="69" customFormat="1" ht="12.75">
      <c r="A5" t="s">
        <v>261</v>
      </c>
      <c r="B5" t="s">
        <v>497</v>
      </c>
      <c r="C5" s="330" t="s">
        <v>426</v>
      </c>
      <c r="D5" t="s">
        <v>427</v>
      </c>
      <c r="E5">
        <v>3630</v>
      </c>
      <c r="F5"/>
      <c r="G5" s="260">
        <f t="shared" si="0"/>
        <v>3630</v>
      </c>
      <c r="H5" s="276">
        <f t="shared" si="1"/>
        <v>1</v>
      </c>
      <c r="I5">
        <v>0</v>
      </c>
      <c r="J5"/>
      <c r="K5" s="260">
        <f t="shared" si="2"/>
        <v>0</v>
      </c>
      <c r="L5" s="276" t="e">
        <f t="shared" si="3"/>
        <v>#DIV/0!</v>
      </c>
      <c r="M5">
        <v>0</v>
      </c>
      <c r="N5"/>
      <c r="O5" s="260">
        <f t="shared" si="4"/>
        <v>0</v>
      </c>
      <c r="P5" s="276" t="e">
        <f t="shared" si="5"/>
        <v>#DIV/0!</v>
      </c>
      <c r="Q5">
        <v>0</v>
      </c>
      <c r="R5"/>
      <c r="S5" s="260">
        <f t="shared" si="6"/>
        <v>0</v>
      </c>
      <c r="T5" s="276" t="e">
        <f t="shared" si="7"/>
        <v>#DIV/0!</v>
      </c>
      <c r="U5" s="155"/>
    </row>
    <row r="6" spans="1:24" s="69" customFormat="1" ht="12.75">
      <c r="A6" t="s">
        <v>261</v>
      </c>
      <c r="B6" t="s">
        <v>497</v>
      </c>
      <c r="C6" s="330" t="s">
        <v>426</v>
      </c>
      <c r="D6" t="s">
        <v>427</v>
      </c>
      <c r="E6">
        <v>3630</v>
      </c>
      <c r="F6"/>
      <c r="G6" s="260">
        <f t="shared" si="0"/>
        <v>3630</v>
      </c>
      <c r="H6" s="276">
        <f t="shared" si="1"/>
        <v>1</v>
      </c>
      <c r="I6">
        <v>0</v>
      </c>
      <c r="J6"/>
      <c r="K6" s="260">
        <f t="shared" si="2"/>
        <v>0</v>
      </c>
      <c r="L6" s="276" t="e">
        <f t="shared" si="3"/>
        <v>#DIV/0!</v>
      </c>
      <c r="M6">
        <v>0</v>
      </c>
      <c r="N6"/>
      <c r="O6" s="260">
        <f t="shared" si="4"/>
        <v>0</v>
      </c>
      <c r="P6" s="276" t="e">
        <f t="shared" si="5"/>
        <v>#DIV/0!</v>
      </c>
      <c r="Q6">
        <v>0</v>
      </c>
      <c r="R6"/>
      <c r="S6" s="260">
        <f t="shared" si="6"/>
        <v>0</v>
      </c>
      <c r="T6" s="276" t="e">
        <f t="shared" si="7"/>
        <v>#DIV/0!</v>
      </c>
      <c r="U6" s="155"/>
    </row>
    <row r="7" spans="1:24" s="69" customFormat="1" ht="12.75">
      <c r="A7" t="s">
        <v>261</v>
      </c>
      <c r="B7" t="s">
        <v>497</v>
      </c>
      <c r="C7" s="330" t="s">
        <v>426</v>
      </c>
      <c r="D7" t="s">
        <v>427</v>
      </c>
      <c r="E7">
        <v>3630</v>
      </c>
      <c r="F7"/>
      <c r="G7" s="260">
        <f t="shared" si="0"/>
        <v>3630</v>
      </c>
      <c r="H7" s="276">
        <f t="shared" si="1"/>
        <v>1</v>
      </c>
      <c r="I7">
        <v>0</v>
      </c>
      <c r="J7"/>
      <c r="K7" s="260">
        <f t="shared" si="2"/>
        <v>0</v>
      </c>
      <c r="L7" s="276" t="e">
        <f t="shared" si="3"/>
        <v>#DIV/0!</v>
      </c>
      <c r="M7">
        <v>0</v>
      </c>
      <c r="N7"/>
      <c r="O7" s="260">
        <f t="shared" si="4"/>
        <v>0</v>
      </c>
      <c r="P7" s="276" t="e">
        <f t="shared" si="5"/>
        <v>#DIV/0!</v>
      </c>
      <c r="Q7">
        <v>0</v>
      </c>
      <c r="R7"/>
      <c r="S7" s="260">
        <f t="shared" si="6"/>
        <v>0</v>
      </c>
      <c r="T7" s="276" t="e">
        <f t="shared" si="7"/>
        <v>#DIV/0!</v>
      </c>
      <c r="U7" s="155"/>
    </row>
    <row r="8" spans="1:24" s="69" customFormat="1" ht="12.75">
      <c r="A8" t="s">
        <v>261</v>
      </c>
      <c r="B8" t="s">
        <v>497</v>
      </c>
      <c r="C8" s="330">
        <v>599933900</v>
      </c>
      <c r="D8" t="s">
        <v>483</v>
      </c>
      <c r="E8">
        <v>3800</v>
      </c>
      <c r="F8"/>
      <c r="G8" s="260">
        <f t="shared" ref="G8" si="8">E8-F8</f>
        <v>3800</v>
      </c>
      <c r="H8" s="276">
        <f t="shared" ref="H8" si="9">ROUND(G8/E8,10)</f>
        <v>1</v>
      </c>
      <c r="I8">
        <v>0</v>
      </c>
      <c r="J8"/>
      <c r="K8" s="260">
        <f t="shared" ref="K8" si="10">I8-J8</f>
        <v>0</v>
      </c>
      <c r="L8" s="276" t="e">
        <f t="shared" ref="L8" si="11">ROUND(K8/I8,10)</f>
        <v>#DIV/0!</v>
      </c>
      <c r="M8">
        <v>0</v>
      </c>
      <c r="N8"/>
      <c r="O8" s="260">
        <f t="shared" ref="O8:O91" si="12">M8-N8</f>
        <v>0</v>
      </c>
      <c r="P8" s="276" t="e">
        <f t="shared" ref="P8:P91" si="13">ROUND(O8/M8,10)</f>
        <v>#DIV/0!</v>
      </c>
      <c r="Q8">
        <v>0</v>
      </c>
      <c r="R8"/>
      <c r="S8" s="260">
        <f t="shared" ref="S8:S91" si="14">Q8-R8</f>
        <v>0</v>
      </c>
      <c r="T8" s="276" t="e">
        <f t="shared" ref="T8:T91" si="15">ROUND(S8/Q8,10)</f>
        <v>#DIV/0!</v>
      </c>
      <c r="U8" s="155"/>
    </row>
    <row r="9" spans="1:24" s="69" customFormat="1" ht="12.75">
      <c r="A9" t="s">
        <v>261</v>
      </c>
      <c r="B9" t="s">
        <v>501</v>
      </c>
      <c r="C9" s="330" t="s">
        <v>310</v>
      </c>
      <c r="D9" t="s">
        <v>430</v>
      </c>
      <c r="E9">
        <v>19400</v>
      </c>
      <c r="F9"/>
      <c r="G9" s="260">
        <f t="shared" ref="G9:G28" si="16">E9-F9</f>
        <v>19400</v>
      </c>
      <c r="H9" s="276">
        <f t="shared" ref="H9:H28" si="17">ROUND(G9/E9,10)</f>
        <v>1</v>
      </c>
      <c r="I9">
        <v>0</v>
      </c>
      <c r="J9"/>
      <c r="K9" s="260">
        <f t="shared" ref="K9:K43" si="18">I9-J9</f>
        <v>0</v>
      </c>
      <c r="L9" s="276" t="e">
        <f t="shared" ref="L9:L43" si="19">ROUND(K9/I9,10)</f>
        <v>#DIV/0!</v>
      </c>
      <c r="M9">
        <v>0</v>
      </c>
      <c r="N9"/>
      <c r="O9" s="260">
        <f t="shared" si="12"/>
        <v>0</v>
      </c>
      <c r="P9" s="276" t="e">
        <f t="shared" si="13"/>
        <v>#DIV/0!</v>
      </c>
      <c r="Q9">
        <v>0</v>
      </c>
      <c r="R9"/>
      <c r="S9" s="260">
        <f t="shared" si="14"/>
        <v>0</v>
      </c>
      <c r="T9" s="276" t="e">
        <f t="shared" si="15"/>
        <v>#DIV/0!</v>
      </c>
      <c r="U9" s="155"/>
    </row>
    <row r="10" spans="1:24" s="69" customFormat="1" ht="12.75">
      <c r="A10" t="s">
        <v>261</v>
      </c>
      <c r="B10" t="s">
        <v>497</v>
      </c>
      <c r="C10" s="330">
        <v>403197908</v>
      </c>
      <c r="D10" t="s">
        <v>294</v>
      </c>
      <c r="E10">
        <v>2175</v>
      </c>
      <c r="F10"/>
      <c r="G10" s="260">
        <f t="shared" si="16"/>
        <v>2175</v>
      </c>
      <c r="H10" s="276">
        <f t="shared" si="17"/>
        <v>1</v>
      </c>
      <c r="I10">
        <v>0</v>
      </c>
      <c r="J10"/>
      <c r="K10" s="260">
        <f t="shared" ref="K10:K27" si="20">I10-J10</f>
        <v>0</v>
      </c>
      <c r="L10" s="276" t="e">
        <f t="shared" ref="L10:L27" si="21">ROUND(K10/I10,10)</f>
        <v>#DIV/0!</v>
      </c>
      <c r="M10">
        <v>0</v>
      </c>
      <c r="N10"/>
      <c r="O10" s="260">
        <f t="shared" ref="O10:O27" si="22">M10-N10</f>
        <v>0</v>
      </c>
      <c r="P10" s="276" t="e">
        <f t="shared" ref="P10:P27" si="23">ROUND(O10/M10,10)</f>
        <v>#DIV/0!</v>
      </c>
      <c r="Q10">
        <v>0</v>
      </c>
      <c r="R10"/>
      <c r="S10" s="260">
        <f t="shared" ref="S10:S27" si="24">Q10-R10</f>
        <v>0</v>
      </c>
      <c r="T10" s="276" t="e">
        <f t="shared" ref="T10:T27" si="25">ROUND(S10/Q10,10)</f>
        <v>#DIV/0!</v>
      </c>
      <c r="U10" s="155"/>
    </row>
    <row r="11" spans="1:24" s="69" customFormat="1" ht="12.75">
      <c r="A11" t="s">
        <v>261</v>
      </c>
      <c r="B11" t="s">
        <v>497</v>
      </c>
      <c r="C11" s="330">
        <v>403197908</v>
      </c>
      <c r="D11" t="s">
        <v>294</v>
      </c>
      <c r="E11">
        <v>1275</v>
      </c>
      <c r="F11"/>
      <c r="G11" s="260">
        <f t="shared" si="16"/>
        <v>1275</v>
      </c>
      <c r="H11" s="276">
        <f t="shared" si="17"/>
        <v>1</v>
      </c>
      <c r="I11">
        <v>0</v>
      </c>
      <c r="J11"/>
      <c r="K11" s="260">
        <f t="shared" si="20"/>
        <v>0</v>
      </c>
      <c r="L11" s="276" t="e">
        <f t="shared" si="21"/>
        <v>#DIV/0!</v>
      </c>
      <c r="M11">
        <v>0</v>
      </c>
      <c r="N11"/>
      <c r="O11" s="260">
        <f t="shared" si="22"/>
        <v>0</v>
      </c>
      <c r="P11" s="276" t="e">
        <f t="shared" si="23"/>
        <v>#DIV/0!</v>
      </c>
      <c r="Q11">
        <v>0</v>
      </c>
      <c r="R11"/>
      <c r="S11" s="260">
        <f t="shared" si="24"/>
        <v>0</v>
      </c>
      <c r="T11" s="276" t="e">
        <f t="shared" si="25"/>
        <v>#DIV/0!</v>
      </c>
      <c r="U11" s="155"/>
    </row>
    <row r="12" spans="1:24" s="69" customFormat="1" ht="12.75">
      <c r="A12" t="s">
        <v>261</v>
      </c>
      <c r="B12" t="s">
        <v>497</v>
      </c>
      <c r="C12" s="330">
        <v>403197908</v>
      </c>
      <c r="D12" t="s">
        <v>294</v>
      </c>
      <c r="E12">
        <v>2175</v>
      </c>
      <c r="F12"/>
      <c r="G12" s="260">
        <f t="shared" ref="G12:G17" si="26">E12-F12</f>
        <v>2175</v>
      </c>
      <c r="H12" s="276">
        <f t="shared" ref="H12:H17" si="27">ROUND(G12/E12,10)</f>
        <v>1</v>
      </c>
      <c r="I12">
        <v>0</v>
      </c>
      <c r="J12"/>
      <c r="K12" s="260">
        <f t="shared" ref="K12:K17" si="28">I12-J12</f>
        <v>0</v>
      </c>
      <c r="L12" s="276" t="e">
        <f t="shared" ref="L12:L17" si="29">ROUND(K12/I12,10)</f>
        <v>#DIV/0!</v>
      </c>
      <c r="M12">
        <v>0</v>
      </c>
      <c r="N12"/>
      <c r="O12" s="260">
        <f t="shared" ref="O12:O17" si="30">M12-N12</f>
        <v>0</v>
      </c>
      <c r="P12" s="276" t="e">
        <f t="shared" ref="P12:P17" si="31">ROUND(O12/M12,10)</f>
        <v>#DIV/0!</v>
      </c>
      <c r="Q12">
        <v>0</v>
      </c>
      <c r="R12"/>
      <c r="S12" s="260">
        <f t="shared" ref="S12:S17" si="32">Q12-R12</f>
        <v>0</v>
      </c>
      <c r="T12" s="276" t="e">
        <f t="shared" ref="T12:T17" si="33">ROUND(S12/Q12,10)</f>
        <v>#DIV/0!</v>
      </c>
      <c r="U12" s="155"/>
    </row>
    <row r="13" spans="1:24" s="69" customFormat="1" ht="12.75">
      <c r="A13" t="s">
        <v>261</v>
      </c>
      <c r="B13" t="s">
        <v>497</v>
      </c>
      <c r="C13" s="330">
        <v>403197908</v>
      </c>
      <c r="D13" t="s">
        <v>294</v>
      </c>
      <c r="E13">
        <v>1275</v>
      </c>
      <c r="F13"/>
      <c r="G13" s="260">
        <f t="shared" si="26"/>
        <v>1275</v>
      </c>
      <c r="H13" s="276">
        <f t="shared" si="27"/>
        <v>1</v>
      </c>
      <c r="I13">
        <v>0</v>
      </c>
      <c r="J13"/>
      <c r="K13" s="260">
        <f t="shared" si="28"/>
        <v>0</v>
      </c>
      <c r="L13" s="276" t="e">
        <f t="shared" si="29"/>
        <v>#DIV/0!</v>
      </c>
      <c r="M13">
        <v>0</v>
      </c>
      <c r="N13"/>
      <c r="O13" s="260">
        <f t="shared" si="30"/>
        <v>0</v>
      </c>
      <c r="P13" s="276" t="e">
        <f t="shared" si="31"/>
        <v>#DIV/0!</v>
      </c>
      <c r="Q13">
        <v>0</v>
      </c>
      <c r="R13"/>
      <c r="S13" s="260">
        <f t="shared" si="32"/>
        <v>0</v>
      </c>
      <c r="T13" s="276" t="e">
        <f t="shared" si="33"/>
        <v>#DIV/0!</v>
      </c>
      <c r="U13" s="155"/>
    </row>
    <row r="14" spans="1:24" s="69" customFormat="1" ht="12.75">
      <c r="A14" t="s">
        <v>261</v>
      </c>
      <c r="B14" t="s">
        <v>497</v>
      </c>
      <c r="C14" s="330">
        <v>403197908</v>
      </c>
      <c r="D14" t="s">
        <v>294</v>
      </c>
      <c r="E14">
        <v>2175</v>
      </c>
      <c r="F14"/>
      <c r="G14" s="260">
        <f t="shared" si="26"/>
        <v>2175</v>
      </c>
      <c r="H14" s="276">
        <f t="shared" si="27"/>
        <v>1</v>
      </c>
      <c r="I14">
        <v>0</v>
      </c>
      <c r="J14"/>
      <c r="K14" s="260">
        <f t="shared" si="28"/>
        <v>0</v>
      </c>
      <c r="L14" s="276" t="e">
        <f t="shared" si="29"/>
        <v>#DIV/0!</v>
      </c>
      <c r="M14">
        <v>0</v>
      </c>
      <c r="N14"/>
      <c r="O14" s="260">
        <f t="shared" si="30"/>
        <v>0</v>
      </c>
      <c r="P14" s="276" t="e">
        <f t="shared" si="31"/>
        <v>#DIV/0!</v>
      </c>
      <c r="Q14">
        <v>0</v>
      </c>
      <c r="R14"/>
      <c r="S14" s="260">
        <f t="shared" si="32"/>
        <v>0</v>
      </c>
      <c r="T14" s="276" t="e">
        <f t="shared" si="33"/>
        <v>#DIV/0!</v>
      </c>
      <c r="U14" s="155"/>
    </row>
    <row r="15" spans="1:24" s="69" customFormat="1" ht="12.75">
      <c r="A15" t="s">
        <v>261</v>
      </c>
      <c r="B15" t="s">
        <v>497</v>
      </c>
      <c r="C15" s="330">
        <v>403197908</v>
      </c>
      <c r="D15" t="s">
        <v>294</v>
      </c>
      <c r="E15">
        <v>2175</v>
      </c>
      <c r="F15"/>
      <c r="G15" s="260">
        <f t="shared" si="26"/>
        <v>2175</v>
      </c>
      <c r="H15" s="276">
        <f t="shared" si="27"/>
        <v>1</v>
      </c>
      <c r="I15">
        <v>0</v>
      </c>
      <c r="J15"/>
      <c r="K15" s="260">
        <f t="shared" si="28"/>
        <v>0</v>
      </c>
      <c r="L15" s="276" t="e">
        <f t="shared" si="29"/>
        <v>#DIV/0!</v>
      </c>
      <c r="M15">
        <v>0</v>
      </c>
      <c r="N15"/>
      <c r="O15" s="260">
        <f t="shared" si="30"/>
        <v>0</v>
      </c>
      <c r="P15" s="276" t="e">
        <f t="shared" si="31"/>
        <v>#DIV/0!</v>
      </c>
      <c r="Q15">
        <v>0</v>
      </c>
      <c r="R15"/>
      <c r="S15" s="260">
        <f t="shared" si="32"/>
        <v>0</v>
      </c>
      <c r="T15" s="276" t="e">
        <f t="shared" si="33"/>
        <v>#DIV/0!</v>
      </c>
      <c r="U15" s="155"/>
    </row>
    <row r="16" spans="1:24" s="69" customFormat="1" ht="12.75">
      <c r="A16" t="s">
        <v>261</v>
      </c>
      <c r="B16" t="s">
        <v>497</v>
      </c>
      <c r="C16" s="330">
        <v>474184900</v>
      </c>
      <c r="D16" t="s">
        <v>362</v>
      </c>
      <c r="E16">
        <v>2838</v>
      </c>
      <c r="F16"/>
      <c r="G16" s="260">
        <f t="shared" si="26"/>
        <v>2838</v>
      </c>
      <c r="H16" s="276">
        <f t="shared" si="27"/>
        <v>1</v>
      </c>
      <c r="I16">
        <v>0</v>
      </c>
      <c r="J16"/>
      <c r="K16" s="260">
        <f t="shared" si="28"/>
        <v>0</v>
      </c>
      <c r="L16" s="276" t="e">
        <f t="shared" si="29"/>
        <v>#DIV/0!</v>
      </c>
      <c r="M16">
        <v>0</v>
      </c>
      <c r="N16"/>
      <c r="O16" s="260">
        <f t="shared" si="30"/>
        <v>0</v>
      </c>
      <c r="P16" s="276" t="e">
        <f t="shared" si="31"/>
        <v>#DIV/0!</v>
      </c>
      <c r="Q16">
        <v>0</v>
      </c>
      <c r="R16"/>
      <c r="S16" s="260">
        <f t="shared" si="32"/>
        <v>0</v>
      </c>
      <c r="T16" s="276" t="e">
        <f t="shared" si="33"/>
        <v>#DIV/0!</v>
      </c>
      <c r="U16" s="155"/>
    </row>
    <row r="17" spans="1:21" s="69" customFormat="1" ht="12.75">
      <c r="A17" t="s">
        <v>261</v>
      </c>
      <c r="B17" t="s">
        <v>497</v>
      </c>
      <c r="C17" s="330">
        <v>474184900</v>
      </c>
      <c r="D17" t="s">
        <v>362</v>
      </c>
      <c r="E17">
        <v>2838</v>
      </c>
      <c r="F17"/>
      <c r="G17" s="260">
        <f t="shared" si="26"/>
        <v>2838</v>
      </c>
      <c r="H17" s="276">
        <f t="shared" si="27"/>
        <v>1</v>
      </c>
      <c r="I17">
        <v>0</v>
      </c>
      <c r="J17"/>
      <c r="K17" s="260">
        <f t="shared" si="28"/>
        <v>0</v>
      </c>
      <c r="L17" s="276" t="e">
        <f t="shared" si="29"/>
        <v>#DIV/0!</v>
      </c>
      <c r="M17">
        <v>0</v>
      </c>
      <c r="N17"/>
      <c r="O17" s="260">
        <f t="shared" si="30"/>
        <v>0</v>
      </c>
      <c r="P17" s="276" t="e">
        <f t="shared" si="31"/>
        <v>#DIV/0!</v>
      </c>
      <c r="Q17">
        <v>0</v>
      </c>
      <c r="R17"/>
      <c r="S17" s="260">
        <f t="shared" si="32"/>
        <v>0</v>
      </c>
      <c r="T17" s="276" t="e">
        <f t="shared" si="33"/>
        <v>#DIV/0!</v>
      </c>
      <c r="U17" s="155"/>
    </row>
    <row r="18" spans="1:21" s="69" customFormat="1" ht="12.75">
      <c r="A18" t="s">
        <v>261</v>
      </c>
      <c r="B18" t="s">
        <v>497</v>
      </c>
      <c r="C18" s="330">
        <v>474184900</v>
      </c>
      <c r="D18" t="s">
        <v>362</v>
      </c>
      <c r="E18">
        <v>4638</v>
      </c>
      <c r="F18"/>
      <c r="G18" s="260">
        <f t="shared" si="16"/>
        <v>4638</v>
      </c>
      <c r="H18" s="276">
        <f t="shared" si="17"/>
        <v>1</v>
      </c>
      <c r="I18">
        <v>0</v>
      </c>
      <c r="J18"/>
      <c r="K18" s="260">
        <f t="shared" si="20"/>
        <v>0</v>
      </c>
      <c r="L18" s="276" t="e">
        <f t="shared" si="21"/>
        <v>#DIV/0!</v>
      </c>
      <c r="M18">
        <v>0</v>
      </c>
      <c r="N18"/>
      <c r="O18" s="260">
        <f t="shared" si="22"/>
        <v>0</v>
      </c>
      <c r="P18" s="276" t="e">
        <f t="shared" si="23"/>
        <v>#DIV/0!</v>
      </c>
      <c r="Q18">
        <v>0</v>
      </c>
      <c r="R18"/>
      <c r="S18" s="260">
        <f t="shared" si="24"/>
        <v>0</v>
      </c>
      <c r="T18" s="276" t="e">
        <f t="shared" si="25"/>
        <v>#DIV/0!</v>
      </c>
      <c r="U18" s="155"/>
    </row>
    <row r="19" spans="1:21" s="69" customFormat="1" ht="12.75">
      <c r="A19" t="s">
        <v>261</v>
      </c>
      <c r="B19" t="s">
        <v>497</v>
      </c>
      <c r="C19" s="330">
        <v>474184900</v>
      </c>
      <c r="D19" t="s">
        <v>362</v>
      </c>
      <c r="E19">
        <v>4638</v>
      </c>
      <c r="F19"/>
      <c r="G19" s="260">
        <f t="shared" si="16"/>
        <v>4638</v>
      </c>
      <c r="H19" s="276">
        <f t="shared" si="17"/>
        <v>1</v>
      </c>
      <c r="I19">
        <v>0</v>
      </c>
      <c r="J19"/>
      <c r="K19" s="260">
        <f t="shared" si="20"/>
        <v>0</v>
      </c>
      <c r="L19" s="276" t="e">
        <f t="shared" si="21"/>
        <v>#DIV/0!</v>
      </c>
      <c r="M19">
        <v>0</v>
      </c>
      <c r="N19"/>
      <c r="O19" s="260">
        <f t="shared" si="22"/>
        <v>0</v>
      </c>
      <c r="P19" s="276" t="e">
        <f t="shared" si="23"/>
        <v>#DIV/0!</v>
      </c>
      <c r="Q19">
        <v>0</v>
      </c>
      <c r="R19"/>
      <c r="S19" s="260">
        <f t="shared" si="24"/>
        <v>0</v>
      </c>
      <c r="T19" s="276" t="e">
        <f t="shared" si="25"/>
        <v>#DIV/0!</v>
      </c>
      <c r="U19" s="155"/>
    </row>
    <row r="20" spans="1:21" s="69" customFormat="1" ht="12.75">
      <c r="A20" t="s">
        <v>261</v>
      </c>
      <c r="B20" t="s">
        <v>497</v>
      </c>
      <c r="C20" s="330">
        <v>474184900</v>
      </c>
      <c r="D20" t="s">
        <v>362</v>
      </c>
      <c r="E20">
        <v>4638</v>
      </c>
      <c r="F20"/>
      <c r="G20" s="260">
        <f t="shared" si="16"/>
        <v>4638</v>
      </c>
      <c r="H20" s="276">
        <f t="shared" si="17"/>
        <v>1</v>
      </c>
      <c r="I20">
        <v>0</v>
      </c>
      <c r="J20"/>
      <c r="K20" s="260">
        <f t="shared" si="20"/>
        <v>0</v>
      </c>
      <c r="L20" s="276" t="e">
        <f t="shared" si="21"/>
        <v>#DIV/0!</v>
      </c>
      <c r="M20">
        <v>0</v>
      </c>
      <c r="N20"/>
      <c r="O20" s="260">
        <f t="shared" si="22"/>
        <v>0</v>
      </c>
      <c r="P20" s="276" t="e">
        <f t="shared" si="23"/>
        <v>#DIV/0!</v>
      </c>
      <c r="Q20">
        <v>0</v>
      </c>
      <c r="R20"/>
      <c r="S20" s="260">
        <f t="shared" si="24"/>
        <v>0</v>
      </c>
      <c r="T20" s="276" t="e">
        <f t="shared" si="25"/>
        <v>#DIV/0!</v>
      </c>
      <c r="U20" s="155"/>
    </row>
    <row r="21" spans="1:21" s="69" customFormat="1" ht="12.75">
      <c r="A21" t="s">
        <v>261</v>
      </c>
      <c r="B21" t="s">
        <v>497</v>
      </c>
      <c r="C21" s="330">
        <v>474184900</v>
      </c>
      <c r="D21" t="s">
        <v>362</v>
      </c>
      <c r="E21">
        <v>4638</v>
      </c>
      <c r="F21"/>
      <c r="G21" s="260">
        <f t="shared" si="16"/>
        <v>4638</v>
      </c>
      <c r="H21" s="276">
        <f t="shared" si="17"/>
        <v>1</v>
      </c>
      <c r="I21">
        <v>0</v>
      </c>
      <c r="J21"/>
      <c r="K21" s="260">
        <f t="shared" si="20"/>
        <v>0</v>
      </c>
      <c r="L21" s="276" t="e">
        <f t="shared" si="21"/>
        <v>#DIV/0!</v>
      </c>
      <c r="M21">
        <v>0</v>
      </c>
      <c r="N21"/>
      <c r="O21" s="260">
        <f t="shared" si="22"/>
        <v>0</v>
      </c>
      <c r="P21" s="276" t="e">
        <f t="shared" si="23"/>
        <v>#DIV/0!</v>
      </c>
      <c r="Q21">
        <v>0</v>
      </c>
      <c r="R21"/>
      <c r="S21" s="260">
        <f t="shared" si="24"/>
        <v>0</v>
      </c>
      <c r="T21" s="276" t="e">
        <f t="shared" si="25"/>
        <v>#DIV/0!</v>
      </c>
      <c r="U21" s="155"/>
    </row>
    <row r="22" spans="1:21" s="69" customFormat="1" ht="12.75">
      <c r="A22" t="s">
        <v>261</v>
      </c>
      <c r="B22" t="s">
        <v>497</v>
      </c>
      <c r="C22" s="330">
        <v>474184900</v>
      </c>
      <c r="D22" t="s">
        <v>362</v>
      </c>
      <c r="E22">
        <v>4638</v>
      </c>
      <c r="F22"/>
      <c r="G22" s="260">
        <f t="shared" si="16"/>
        <v>4638</v>
      </c>
      <c r="H22" s="276">
        <f t="shared" si="17"/>
        <v>1</v>
      </c>
      <c r="I22">
        <v>0</v>
      </c>
      <c r="J22"/>
      <c r="K22" s="260">
        <f t="shared" si="20"/>
        <v>0</v>
      </c>
      <c r="L22" s="276" t="e">
        <f t="shared" si="21"/>
        <v>#DIV/0!</v>
      </c>
      <c r="M22">
        <v>0</v>
      </c>
      <c r="N22"/>
      <c r="O22" s="260">
        <f t="shared" si="22"/>
        <v>0</v>
      </c>
      <c r="P22" s="276" t="e">
        <f t="shared" si="23"/>
        <v>#DIV/0!</v>
      </c>
      <c r="Q22">
        <v>0</v>
      </c>
      <c r="R22"/>
      <c r="S22" s="260">
        <f t="shared" si="24"/>
        <v>0</v>
      </c>
      <c r="T22" s="276" t="e">
        <f t="shared" si="25"/>
        <v>#DIV/0!</v>
      </c>
      <c r="U22" s="155"/>
    </row>
    <row r="23" spans="1:21" s="69" customFormat="1" ht="12.75">
      <c r="A23" t="s">
        <v>261</v>
      </c>
      <c r="B23" t="s">
        <v>497</v>
      </c>
      <c r="C23" s="330">
        <v>533004909</v>
      </c>
      <c r="D23" t="s">
        <v>503</v>
      </c>
      <c r="E23">
        <v>6569</v>
      </c>
      <c r="F23"/>
      <c r="G23" s="260">
        <f t="shared" si="16"/>
        <v>6569</v>
      </c>
      <c r="H23" s="276">
        <f t="shared" si="17"/>
        <v>1</v>
      </c>
      <c r="I23">
        <v>0</v>
      </c>
      <c r="J23"/>
      <c r="K23" s="260">
        <f t="shared" si="20"/>
        <v>0</v>
      </c>
      <c r="L23" s="276" t="e">
        <f t="shared" si="21"/>
        <v>#DIV/0!</v>
      </c>
      <c r="M23">
        <v>0</v>
      </c>
      <c r="N23"/>
      <c r="O23" s="260">
        <f t="shared" si="22"/>
        <v>0</v>
      </c>
      <c r="P23" s="276" t="e">
        <f t="shared" si="23"/>
        <v>#DIV/0!</v>
      </c>
      <c r="Q23">
        <v>0</v>
      </c>
      <c r="R23"/>
      <c r="S23" s="260">
        <f t="shared" si="24"/>
        <v>0</v>
      </c>
      <c r="T23" s="276" t="e">
        <f t="shared" si="25"/>
        <v>#DIV/0!</v>
      </c>
      <c r="U23" s="155"/>
    </row>
    <row r="24" spans="1:21" s="69" customFormat="1" ht="12.75">
      <c r="A24" t="s">
        <v>261</v>
      </c>
      <c r="B24" t="s">
        <v>497</v>
      </c>
      <c r="C24" s="330">
        <v>575035902</v>
      </c>
      <c r="D24" t="s">
        <v>504</v>
      </c>
      <c r="E24">
        <v>14142</v>
      </c>
      <c r="F24"/>
      <c r="G24" s="260">
        <f t="shared" si="16"/>
        <v>14142</v>
      </c>
      <c r="H24" s="276">
        <f t="shared" si="17"/>
        <v>1</v>
      </c>
      <c r="I24">
        <v>0</v>
      </c>
      <c r="J24"/>
      <c r="K24" s="260">
        <f t="shared" si="20"/>
        <v>0</v>
      </c>
      <c r="L24" s="276" t="e">
        <f t="shared" si="21"/>
        <v>#DIV/0!</v>
      </c>
      <c r="M24">
        <v>0</v>
      </c>
      <c r="N24"/>
      <c r="O24" s="260">
        <f t="shared" si="22"/>
        <v>0</v>
      </c>
      <c r="P24" s="276" t="e">
        <f t="shared" si="23"/>
        <v>#DIV/0!</v>
      </c>
      <c r="Q24">
        <v>0</v>
      </c>
      <c r="R24"/>
      <c r="S24" s="260">
        <f t="shared" si="24"/>
        <v>0</v>
      </c>
      <c r="T24" s="276" t="e">
        <f t="shared" si="25"/>
        <v>#DIV/0!</v>
      </c>
      <c r="U24" s="155"/>
    </row>
    <row r="25" spans="1:21" s="69" customFormat="1" ht="12.75">
      <c r="A25" t="s">
        <v>261</v>
      </c>
      <c r="B25" t="s">
        <v>497</v>
      </c>
      <c r="C25" s="330">
        <v>575035902</v>
      </c>
      <c r="D25" t="s">
        <v>504</v>
      </c>
      <c r="E25">
        <v>14142</v>
      </c>
      <c r="F25"/>
      <c r="G25" s="260">
        <f t="shared" si="16"/>
        <v>14142</v>
      </c>
      <c r="H25" s="276">
        <f t="shared" si="17"/>
        <v>1</v>
      </c>
      <c r="I25">
        <v>0</v>
      </c>
      <c r="J25"/>
      <c r="K25" s="260">
        <f t="shared" si="20"/>
        <v>0</v>
      </c>
      <c r="L25" s="276" t="e">
        <f t="shared" si="21"/>
        <v>#DIV/0!</v>
      </c>
      <c r="M25">
        <v>0</v>
      </c>
      <c r="N25"/>
      <c r="O25" s="260">
        <f t="shared" si="22"/>
        <v>0</v>
      </c>
      <c r="P25" s="276" t="e">
        <f t="shared" si="23"/>
        <v>#DIV/0!</v>
      </c>
      <c r="Q25">
        <v>0</v>
      </c>
      <c r="R25"/>
      <c r="S25" s="260">
        <f t="shared" si="24"/>
        <v>0</v>
      </c>
      <c r="T25" s="276" t="e">
        <f t="shared" si="25"/>
        <v>#DIV/0!</v>
      </c>
      <c r="U25" s="155"/>
    </row>
    <row r="26" spans="1:21" s="69" customFormat="1" ht="12.75">
      <c r="A26" t="s">
        <v>261</v>
      </c>
      <c r="B26" t="s">
        <v>497</v>
      </c>
      <c r="C26" s="330">
        <v>575035902</v>
      </c>
      <c r="D26" t="s">
        <v>504</v>
      </c>
      <c r="E26">
        <v>14142</v>
      </c>
      <c r="F26"/>
      <c r="G26" s="260">
        <f t="shared" si="16"/>
        <v>14142</v>
      </c>
      <c r="H26" s="276">
        <f t="shared" si="17"/>
        <v>1</v>
      </c>
      <c r="I26">
        <v>0</v>
      </c>
      <c r="J26"/>
      <c r="K26" s="260">
        <f t="shared" si="20"/>
        <v>0</v>
      </c>
      <c r="L26" s="276" t="e">
        <f t="shared" si="21"/>
        <v>#DIV/0!</v>
      </c>
      <c r="M26">
        <v>0</v>
      </c>
      <c r="N26"/>
      <c r="O26" s="260">
        <f t="shared" si="22"/>
        <v>0</v>
      </c>
      <c r="P26" s="276" t="e">
        <f t="shared" si="23"/>
        <v>#DIV/0!</v>
      </c>
      <c r="Q26">
        <v>0</v>
      </c>
      <c r="R26"/>
      <c r="S26" s="260">
        <f t="shared" si="24"/>
        <v>0</v>
      </c>
      <c r="T26" s="276" t="e">
        <f t="shared" si="25"/>
        <v>#DIV/0!</v>
      </c>
      <c r="U26" s="155"/>
    </row>
    <row r="27" spans="1:21" s="69" customFormat="1" ht="12.75">
      <c r="A27" t="s">
        <v>261</v>
      </c>
      <c r="B27" t="s">
        <v>497</v>
      </c>
      <c r="C27" s="330">
        <v>588950907</v>
      </c>
      <c r="D27" t="s">
        <v>343</v>
      </c>
      <c r="E27">
        <v>24398</v>
      </c>
      <c r="F27"/>
      <c r="G27" s="260">
        <f t="shared" si="16"/>
        <v>24398</v>
      </c>
      <c r="H27" s="276">
        <f t="shared" si="17"/>
        <v>1</v>
      </c>
      <c r="I27">
        <v>0</v>
      </c>
      <c r="J27"/>
      <c r="K27" s="260">
        <f t="shared" si="20"/>
        <v>0</v>
      </c>
      <c r="L27" s="276" t="e">
        <f t="shared" si="21"/>
        <v>#DIV/0!</v>
      </c>
      <c r="M27">
        <v>0</v>
      </c>
      <c r="N27"/>
      <c r="O27" s="260">
        <f t="shared" si="22"/>
        <v>0</v>
      </c>
      <c r="P27" s="276" t="e">
        <f t="shared" si="23"/>
        <v>#DIV/0!</v>
      </c>
      <c r="Q27">
        <v>0</v>
      </c>
      <c r="R27"/>
      <c r="S27" s="260">
        <f t="shared" si="24"/>
        <v>0</v>
      </c>
      <c r="T27" s="276" t="e">
        <f t="shared" si="25"/>
        <v>#DIV/0!</v>
      </c>
      <c r="U27" s="155"/>
    </row>
    <row r="28" spans="1:21" s="69" customFormat="1" ht="12.75">
      <c r="A28" t="s">
        <v>261</v>
      </c>
      <c r="B28" t="s">
        <v>497</v>
      </c>
      <c r="C28" s="330">
        <v>588950907</v>
      </c>
      <c r="D28" t="s">
        <v>343</v>
      </c>
      <c r="E28">
        <v>24398</v>
      </c>
      <c r="F28"/>
      <c r="G28" s="260">
        <f t="shared" si="16"/>
        <v>24398</v>
      </c>
      <c r="H28" s="276">
        <f t="shared" si="17"/>
        <v>1</v>
      </c>
      <c r="I28">
        <v>0</v>
      </c>
      <c r="J28"/>
      <c r="K28" s="260">
        <f t="shared" si="18"/>
        <v>0</v>
      </c>
      <c r="L28" s="276" t="e">
        <f t="shared" si="19"/>
        <v>#DIV/0!</v>
      </c>
      <c r="M28">
        <v>0</v>
      </c>
      <c r="N28"/>
      <c r="O28" s="260">
        <f t="shared" si="12"/>
        <v>0</v>
      </c>
      <c r="P28" s="276" t="e">
        <f t="shared" si="13"/>
        <v>#DIV/0!</v>
      </c>
      <c r="Q28">
        <v>0</v>
      </c>
      <c r="R28"/>
      <c r="S28" s="260">
        <f t="shared" si="14"/>
        <v>0</v>
      </c>
      <c r="T28" s="276" t="e">
        <f t="shared" si="15"/>
        <v>#DIV/0!</v>
      </c>
      <c r="U28" s="155"/>
    </row>
    <row r="29" spans="1:21" s="69" customFormat="1" ht="12.75">
      <c r="A29" t="s">
        <v>261</v>
      </c>
      <c r="B29" t="s">
        <v>497</v>
      </c>
      <c r="C29" s="330">
        <v>588950907</v>
      </c>
      <c r="D29" t="s">
        <v>343</v>
      </c>
      <c r="E29">
        <v>24398</v>
      </c>
      <c r="F29"/>
      <c r="G29" s="260">
        <f t="shared" ref="G29:G42" si="34">E29-F29</f>
        <v>24398</v>
      </c>
      <c r="H29" s="276">
        <f t="shared" ref="H29:H42" si="35">ROUND(G29/E29,10)</f>
        <v>1</v>
      </c>
      <c r="I29">
        <v>0</v>
      </c>
      <c r="J29"/>
      <c r="K29" s="260">
        <f t="shared" si="18"/>
        <v>0</v>
      </c>
      <c r="L29" s="276" t="e">
        <f t="shared" si="19"/>
        <v>#DIV/0!</v>
      </c>
      <c r="M29">
        <v>0</v>
      </c>
      <c r="N29"/>
      <c r="O29" s="260">
        <f t="shared" si="12"/>
        <v>0</v>
      </c>
      <c r="P29" s="276" t="e">
        <f t="shared" si="13"/>
        <v>#DIV/0!</v>
      </c>
      <c r="Q29">
        <v>0</v>
      </c>
      <c r="R29"/>
      <c r="S29" s="260">
        <f t="shared" si="14"/>
        <v>0</v>
      </c>
      <c r="T29" s="276" t="e">
        <f t="shared" si="15"/>
        <v>#DIV/0!</v>
      </c>
      <c r="U29" s="155"/>
    </row>
    <row r="30" spans="1:21" s="69" customFormat="1" ht="12.75">
      <c r="A30" t="s">
        <v>261</v>
      </c>
      <c r="B30" t="s">
        <v>497</v>
      </c>
      <c r="C30" s="330">
        <v>588950907</v>
      </c>
      <c r="D30" t="s">
        <v>343</v>
      </c>
      <c r="E30">
        <v>24398</v>
      </c>
      <c r="F30"/>
      <c r="G30" s="260">
        <f t="shared" si="34"/>
        <v>24398</v>
      </c>
      <c r="H30" s="276">
        <f t="shared" si="35"/>
        <v>1</v>
      </c>
      <c r="I30">
        <v>0</v>
      </c>
      <c r="J30"/>
      <c r="K30" s="260">
        <f t="shared" si="18"/>
        <v>0</v>
      </c>
      <c r="L30" s="276" t="e">
        <f t="shared" si="19"/>
        <v>#DIV/0!</v>
      </c>
      <c r="M30">
        <v>0</v>
      </c>
      <c r="N30"/>
      <c r="O30" s="260">
        <f t="shared" si="12"/>
        <v>0</v>
      </c>
      <c r="P30" s="276" t="e">
        <f t="shared" si="13"/>
        <v>#DIV/0!</v>
      </c>
      <c r="Q30">
        <v>0</v>
      </c>
      <c r="R30"/>
      <c r="S30" s="260">
        <f t="shared" si="14"/>
        <v>0</v>
      </c>
      <c r="T30" s="276" t="e">
        <f t="shared" si="15"/>
        <v>#DIV/0!</v>
      </c>
      <c r="U30" s="155"/>
    </row>
    <row r="31" spans="1:21" s="69" customFormat="1" ht="12.75">
      <c r="A31" t="s">
        <v>261</v>
      </c>
      <c r="B31" t="s">
        <v>497</v>
      </c>
      <c r="C31" s="330">
        <v>588950907</v>
      </c>
      <c r="D31" t="s">
        <v>343</v>
      </c>
      <c r="E31">
        <v>16536</v>
      </c>
      <c r="F31"/>
      <c r="G31" s="260">
        <f t="shared" si="34"/>
        <v>16536</v>
      </c>
      <c r="H31" s="276">
        <f t="shared" si="35"/>
        <v>1</v>
      </c>
      <c r="I31">
        <v>0</v>
      </c>
      <c r="J31"/>
      <c r="K31" s="260">
        <f t="shared" si="18"/>
        <v>0</v>
      </c>
      <c r="L31" s="276" t="e">
        <f t="shared" si="19"/>
        <v>#DIV/0!</v>
      </c>
      <c r="M31">
        <v>0</v>
      </c>
      <c r="N31"/>
      <c r="O31" s="260">
        <f t="shared" si="12"/>
        <v>0</v>
      </c>
      <c r="P31" s="276" t="e">
        <f t="shared" si="13"/>
        <v>#DIV/0!</v>
      </c>
      <c r="Q31">
        <v>0</v>
      </c>
      <c r="R31"/>
      <c r="S31" s="260">
        <f t="shared" si="14"/>
        <v>0</v>
      </c>
      <c r="T31" s="276" t="e">
        <f t="shared" si="15"/>
        <v>#DIV/0!</v>
      </c>
      <c r="U31" s="155"/>
    </row>
    <row r="32" spans="1:21" s="69" customFormat="1" ht="12.75">
      <c r="A32" t="s">
        <v>261</v>
      </c>
      <c r="B32" t="s">
        <v>501</v>
      </c>
      <c r="C32" s="330">
        <v>654902204</v>
      </c>
      <c r="D32" t="s">
        <v>460</v>
      </c>
      <c r="E32">
        <v>142500</v>
      </c>
      <c r="F32"/>
      <c r="G32" s="260">
        <f t="shared" si="34"/>
        <v>142500</v>
      </c>
      <c r="H32" s="276">
        <f t="shared" si="35"/>
        <v>1</v>
      </c>
      <c r="I32">
        <v>0</v>
      </c>
      <c r="J32"/>
      <c r="K32" s="260">
        <f t="shared" si="18"/>
        <v>0</v>
      </c>
      <c r="L32" s="276" t="e">
        <f t="shared" si="19"/>
        <v>#DIV/0!</v>
      </c>
      <c r="M32">
        <v>0</v>
      </c>
      <c r="N32"/>
      <c r="O32" s="260">
        <f t="shared" si="12"/>
        <v>0</v>
      </c>
      <c r="P32" s="276" t="e">
        <f t="shared" si="13"/>
        <v>#DIV/0!</v>
      </c>
      <c r="Q32">
        <v>0</v>
      </c>
      <c r="R32"/>
      <c r="S32" s="260">
        <f t="shared" si="14"/>
        <v>0</v>
      </c>
      <c r="T32" s="276" t="e">
        <f t="shared" si="15"/>
        <v>#DIV/0!</v>
      </c>
      <c r="U32" s="155"/>
    </row>
    <row r="33" spans="1:21" s="69" customFormat="1" ht="12.75">
      <c r="A33" t="s">
        <v>261</v>
      </c>
      <c r="B33" t="s">
        <v>501</v>
      </c>
      <c r="C33" s="330">
        <v>654902204</v>
      </c>
      <c r="D33" t="s">
        <v>460</v>
      </c>
      <c r="E33">
        <v>176500</v>
      </c>
      <c r="F33"/>
      <c r="G33" s="260">
        <f t="shared" si="34"/>
        <v>176500</v>
      </c>
      <c r="H33" s="276">
        <f t="shared" si="35"/>
        <v>1</v>
      </c>
      <c r="I33">
        <v>3849.94</v>
      </c>
      <c r="J33"/>
      <c r="K33" s="260">
        <f t="shared" si="18"/>
        <v>3849.94</v>
      </c>
      <c r="L33" s="276">
        <f t="shared" si="19"/>
        <v>1</v>
      </c>
      <c r="M33">
        <v>2073.0500000000002</v>
      </c>
      <c r="N33"/>
      <c r="O33" s="260">
        <f t="shared" si="12"/>
        <v>2073.0500000000002</v>
      </c>
      <c r="P33" s="276">
        <f t="shared" si="13"/>
        <v>1</v>
      </c>
      <c r="Q33">
        <v>0</v>
      </c>
      <c r="R33"/>
      <c r="S33" s="260">
        <f t="shared" si="14"/>
        <v>0</v>
      </c>
      <c r="T33" s="276" t="e">
        <f t="shared" si="15"/>
        <v>#DIV/0!</v>
      </c>
      <c r="U33" s="155"/>
    </row>
    <row r="34" spans="1:21" s="69" customFormat="1" ht="12.75">
      <c r="A34" t="s">
        <v>261</v>
      </c>
      <c r="B34" t="s">
        <v>501</v>
      </c>
      <c r="C34" s="330">
        <v>861012102</v>
      </c>
      <c r="D34" t="s">
        <v>478</v>
      </c>
      <c r="E34">
        <v>4300</v>
      </c>
      <c r="F34"/>
      <c r="G34" s="260">
        <f t="shared" si="34"/>
        <v>4300</v>
      </c>
      <c r="H34" s="276">
        <f t="shared" si="35"/>
        <v>1</v>
      </c>
      <c r="I34">
        <v>0</v>
      </c>
      <c r="J34"/>
      <c r="K34" s="260">
        <f t="shared" si="18"/>
        <v>0</v>
      </c>
      <c r="L34" s="276" t="e">
        <f t="shared" si="19"/>
        <v>#DIV/0!</v>
      </c>
      <c r="M34">
        <v>0</v>
      </c>
      <c r="N34"/>
      <c r="O34" s="260">
        <f t="shared" si="12"/>
        <v>0</v>
      </c>
      <c r="P34" s="276" t="e">
        <f t="shared" si="13"/>
        <v>#DIV/0!</v>
      </c>
      <c r="Q34">
        <v>0</v>
      </c>
      <c r="R34"/>
      <c r="S34" s="260">
        <f t="shared" si="14"/>
        <v>0</v>
      </c>
      <c r="T34" s="276" t="e">
        <f t="shared" si="15"/>
        <v>#DIV/0!</v>
      </c>
      <c r="U34" s="155"/>
    </row>
    <row r="35" spans="1:21" s="69" customFormat="1" ht="12.75">
      <c r="A35" t="s">
        <v>261</v>
      </c>
      <c r="B35" t="s">
        <v>501</v>
      </c>
      <c r="C35" s="330">
        <v>670100205</v>
      </c>
      <c r="D35" t="s">
        <v>461</v>
      </c>
      <c r="E35">
        <v>3200</v>
      </c>
      <c r="F35"/>
      <c r="G35" s="260">
        <f t="shared" si="34"/>
        <v>3200</v>
      </c>
      <c r="H35" s="276">
        <f t="shared" si="35"/>
        <v>1</v>
      </c>
      <c r="I35">
        <v>0</v>
      </c>
      <c r="J35"/>
      <c r="K35" s="260">
        <f t="shared" si="18"/>
        <v>0</v>
      </c>
      <c r="L35" s="276" t="e">
        <f t="shared" si="19"/>
        <v>#DIV/0!</v>
      </c>
      <c r="M35">
        <v>0</v>
      </c>
      <c r="N35"/>
      <c r="O35" s="260">
        <f t="shared" si="12"/>
        <v>0</v>
      </c>
      <c r="P35" s="276" t="e">
        <f t="shared" si="13"/>
        <v>#DIV/0!</v>
      </c>
      <c r="Q35">
        <v>0</v>
      </c>
      <c r="R35"/>
      <c r="S35" s="260">
        <f t="shared" si="14"/>
        <v>0</v>
      </c>
      <c r="T35" s="276" t="e">
        <f t="shared" si="15"/>
        <v>#DIV/0!</v>
      </c>
      <c r="U35" s="155"/>
    </row>
    <row r="36" spans="1:21" s="69" customFormat="1" ht="12.75">
      <c r="A36" t="s">
        <v>261</v>
      </c>
      <c r="B36" t="s">
        <v>501</v>
      </c>
      <c r="C36" s="330">
        <v>803054204</v>
      </c>
      <c r="D36" t="s">
        <v>469</v>
      </c>
      <c r="E36">
        <v>4650</v>
      </c>
      <c r="F36"/>
      <c r="G36" s="260">
        <f t="shared" si="34"/>
        <v>4650</v>
      </c>
      <c r="H36" s="276">
        <f t="shared" si="35"/>
        <v>1</v>
      </c>
      <c r="I36">
        <v>0</v>
      </c>
      <c r="J36"/>
      <c r="K36" s="260">
        <f t="shared" si="18"/>
        <v>0</v>
      </c>
      <c r="L36" s="276" t="e">
        <f t="shared" si="19"/>
        <v>#DIV/0!</v>
      </c>
      <c r="M36">
        <v>0</v>
      </c>
      <c r="N36"/>
      <c r="O36" s="260">
        <f t="shared" si="12"/>
        <v>0</v>
      </c>
      <c r="P36" s="276" t="e">
        <f t="shared" si="13"/>
        <v>#DIV/0!</v>
      </c>
      <c r="Q36">
        <v>0</v>
      </c>
      <c r="R36"/>
      <c r="S36" s="260">
        <f t="shared" si="14"/>
        <v>0</v>
      </c>
      <c r="T36" s="276" t="e">
        <f t="shared" si="15"/>
        <v>#DIV/0!</v>
      </c>
      <c r="U36" s="155"/>
    </row>
    <row r="37" spans="1:21" s="69" customFormat="1" ht="12.75">
      <c r="A37" t="s">
        <v>261</v>
      </c>
      <c r="B37" t="s">
        <v>501</v>
      </c>
      <c r="C37" s="330">
        <v>803054204</v>
      </c>
      <c r="D37" t="s">
        <v>469</v>
      </c>
      <c r="E37">
        <v>3300</v>
      </c>
      <c r="F37"/>
      <c r="G37" s="260">
        <f t="shared" si="34"/>
        <v>3300</v>
      </c>
      <c r="H37" s="276">
        <f t="shared" si="35"/>
        <v>1</v>
      </c>
      <c r="I37">
        <v>0</v>
      </c>
      <c r="J37"/>
      <c r="K37" s="260">
        <f t="shared" si="18"/>
        <v>0</v>
      </c>
      <c r="L37" s="276" t="e">
        <f t="shared" si="19"/>
        <v>#DIV/0!</v>
      </c>
      <c r="M37">
        <v>0</v>
      </c>
      <c r="N37"/>
      <c r="O37" s="260">
        <f t="shared" si="12"/>
        <v>0</v>
      </c>
      <c r="P37" s="276" t="e">
        <f t="shared" si="13"/>
        <v>#DIV/0!</v>
      </c>
      <c r="Q37">
        <v>0</v>
      </c>
      <c r="R37"/>
      <c r="S37" s="260">
        <f t="shared" si="14"/>
        <v>0</v>
      </c>
      <c r="T37" s="276" t="e">
        <f t="shared" si="15"/>
        <v>#DIV/0!</v>
      </c>
      <c r="U37" s="155"/>
    </row>
    <row r="38" spans="1:21" s="69" customFormat="1" ht="12.75">
      <c r="A38" t="s">
        <v>261</v>
      </c>
      <c r="B38" t="s">
        <v>501</v>
      </c>
      <c r="C38" s="330">
        <v>803054204</v>
      </c>
      <c r="D38" t="s">
        <v>469</v>
      </c>
      <c r="E38">
        <v>5800</v>
      </c>
      <c r="F38"/>
      <c r="G38" s="260">
        <f t="shared" si="34"/>
        <v>5800</v>
      </c>
      <c r="H38" s="276">
        <f t="shared" si="35"/>
        <v>1</v>
      </c>
      <c r="I38">
        <v>0</v>
      </c>
      <c r="J38"/>
      <c r="K38" s="260">
        <f t="shared" si="18"/>
        <v>0</v>
      </c>
      <c r="L38" s="276" t="e">
        <f t="shared" si="19"/>
        <v>#DIV/0!</v>
      </c>
      <c r="M38">
        <v>0</v>
      </c>
      <c r="N38"/>
      <c r="O38" s="260">
        <f t="shared" si="12"/>
        <v>0</v>
      </c>
      <c r="P38" s="276" t="e">
        <f t="shared" si="13"/>
        <v>#DIV/0!</v>
      </c>
      <c r="Q38">
        <v>0</v>
      </c>
      <c r="R38"/>
      <c r="S38" s="260">
        <f t="shared" si="14"/>
        <v>0</v>
      </c>
      <c r="T38" s="276" t="e">
        <f t="shared" si="15"/>
        <v>#DIV/0!</v>
      </c>
      <c r="U38" s="155"/>
    </row>
    <row r="39" spans="1:21" s="69" customFormat="1" ht="12.75">
      <c r="A39" t="s">
        <v>261</v>
      </c>
      <c r="B39" t="s">
        <v>501</v>
      </c>
      <c r="C39" s="330">
        <v>803054204</v>
      </c>
      <c r="D39" t="s">
        <v>469</v>
      </c>
      <c r="E39">
        <v>9600</v>
      </c>
      <c r="F39"/>
      <c r="G39" s="260">
        <f t="shared" si="34"/>
        <v>9600</v>
      </c>
      <c r="H39" s="276">
        <f t="shared" si="35"/>
        <v>1</v>
      </c>
      <c r="I39">
        <v>0</v>
      </c>
      <c r="J39"/>
      <c r="K39" s="260">
        <f t="shared" si="18"/>
        <v>0</v>
      </c>
      <c r="L39" s="276" t="e">
        <f t="shared" si="19"/>
        <v>#DIV/0!</v>
      </c>
      <c r="M39">
        <v>0</v>
      </c>
      <c r="N39"/>
      <c r="O39" s="260">
        <f t="shared" si="12"/>
        <v>0</v>
      </c>
      <c r="P39" s="276" t="e">
        <f t="shared" si="13"/>
        <v>#DIV/0!</v>
      </c>
      <c r="Q39">
        <v>0</v>
      </c>
      <c r="R39"/>
      <c r="S39" s="260">
        <f t="shared" si="14"/>
        <v>0</v>
      </c>
      <c r="T39" s="276" t="e">
        <f t="shared" si="15"/>
        <v>#DIV/0!</v>
      </c>
      <c r="U39" s="155"/>
    </row>
    <row r="40" spans="1:21" s="69" customFormat="1" ht="12.75">
      <c r="A40" t="s">
        <v>261</v>
      </c>
      <c r="B40" t="s">
        <v>501</v>
      </c>
      <c r="C40" s="330">
        <v>803054204</v>
      </c>
      <c r="D40" t="s">
        <v>469</v>
      </c>
      <c r="E40">
        <v>8250</v>
      </c>
      <c r="F40"/>
      <c r="G40" s="260">
        <f t="shared" si="34"/>
        <v>8250</v>
      </c>
      <c r="H40" s="276">
        <f t="shared" si="35"/>
        <v>1</v>
      </c>
      <c r="I40">
        <v>0</v>
      </c>
      <c r="J40"/>
      <c r="K40" s="260">
        <f t="shared" si="18"/>
        <v>0</v>
      </c>
      <c r="L40" s="276" t="e">
        <f t="shared" si="19"/>
        <v>#DIV/0!</v>
      </c>
      <c r="M40">
        <v>0</v>
      </c>
      <c r="N40"/>
      <c r="O40" s="260">
        <f t="shared" si="12"/>
        <v>0</v>
      </c>
      <c r="P40" s="276" t="e">
        <f t="shared" si="13"/>
        <v>#DIV/0!</v>
      </c>
      <c r="Q40">
        <v>0</v>
      </c>
      <c r="R40"/>
      <c r="S40" s="260">
        <f t="shared" si="14"/>
        <v>0</v>
      </c>
      <c r="T40" s="276" t="e">
        <f t="shared" si="15"/>
        <v>#DIV/0!</v>
      </c>
      <c r="U40" s="155"/>
    </row>
    <row r="41" spans="1:21" s="69" customFormat="1" ht="12.75">
      <c r="A41" t="s">
        <v>261</v>
      </c>
      <c r="B41" t="s">
        <v>501</v>
      </c>
      <c r="C41" s="330">
        <v>803054204</v>
      </c>
      <c r="D41" t="s">
        <v>469</v>
      </c>
      <c r="E41">
        <v>4650</v>
      </c>
      <c r="F41"/>
      <c r="G41" s="260">
        <f t="shared" si="34"/>
        <v>4650</v>
      </c>
      <c r="H41" s="276">
        <f t="shared" si="35"/>
        <v>1</v>
      </c>
      <c r="I41">
        <v>0</v>
      </c>
      <c r="J41"/>
      <c r="K41" s="260">
        <f t="shared" si="18"/>
        <v>0</v>
      </c>
      <c r="L41" s="276" t="e">
        <f t="shared" si="19"/>
        <v>#DIV/0!</v>
      </c>
      <c r="M41">
        <v>0</v>
      </c>
      <c r="N41"/>
      <c r="O41" s="260">
        <f t="shared" si="12"/>
        <v>0</v>
      </c>
      <c r="P41" s="276" t="e">
        <f t="shared" si="13"/>
        <v>#DIV/0!</v>
      </c>
      <c r="Q41">
        <v>0</v>
      </c>
      <c r="R41"/>
      <c r="S41" s="260">
        <f t="shared" si="14"/>
        <v>0</v>
      </c>
      <c r="T41" s="276" t="e">
        <f t="shared" si="15"/>
        <v>#DIV/0!</v>
      </c>
      <c r="U41" s="155"/>
    </row>
    <row r="42" spans="1:21" s="69" customFormat="1" ht="12.75">
      <c r="A42" t="s">
        <v>261</v>
      </c>
      <c r="B42" t="s">
        <v>501</v>
      </c>
      <c r="C42" s="330">
        <v>803054204</v>
      </c>
      <c r="D42" t="s">
        <v>469</v>
      </c>
      <c r="E42">
        <v>6350</v>
      </c>
      <c r="F42"/>
      <c r="G42" s="260">
        <f t="shared" si="34"/>
        <v>6350</v>
      </c>
      <c r="H42" s="276">
        <f t="shared" si="35"/>
        <v>1</v>
      </c>
      <c r="I42">
        <v>0</v>
      </c>
      <c r="J42"/>
      <c r="K42" s="260">
        <f t="shared" si="18"/>
        <v>0</v>
      </c>
      <c r="L42" s="276" t="e">
        <f t="shared" si="19"/>
        <v>#DIV/0!</v>
      </c>
      <c r="M42">
        <v>0</v>
      </c>
      <c r="N42"/>
      <c r="O42" s="260">
        <f t="shared" si="12"/>
        <v>0</v>
      </c>
      <c r="P42" s="276" t="e">
        <f t="shared" si="13"/>
        <v>#DIV/0!</v>
      </c>
      <c r="Q42">
        <v>0</v>
      </c>
      <c r="R42"/>
      <c r="S42" s="260">
        <f t="shared" si="14"/>
        <v>0</v>
      </c>
      <c r="T42" s="276" t="e">
        <f t="shared" si="15"/>
        <v>#DIV/0!</v>
      </c>
      <c r="U42" s="155"/>
    </row>
    <row r="43" spans="1:21" s="69" customFormat="1" ht="12.75">
      <c r="A43" t="s">
        <v>261</v>
      </c>
      <c r="B43" t="s">
        <v>501</v>
      </c>
      <c r="C43" s="330">
        <v>803054204</v>
      </c>
      <c r="D43" t="s">
        <v>469</v>
      </c>
      <c r="E43">
        <v>4650</v>
      </c>
      <c r="F43"/>
      <c r="G43" s="260">
        <f t="shared" ref="G43:G54" si="36">E43-F43</f>
        <v>4650</v>
      </c>
      <c r="H43" s="276">
        <f t="shared" ref="H43:H54" si="37">ROUND(G43/E43,10)</f>
        <v>1</v>
      </c>
      <c r="I43">
        <v>0</v>
      </c>
      <c r="J43"/>
      <c r="K43" s="260">
        <f t="shared" si="18"/>
        <v>0</v>
      </c>
      <c r="L43" s="276" t="e">
        <f t="shared" si="19"/>
        <v>#DIV/0!</v>
      </c>
      <c r="M43">
        <v>0</v>
      </c>
      <c r="N43"/>
      <c r="O43" s="260">
        <f t="shared" si="12"/>
        <v>0</v>
      </c>
      <c r="P43" s="276" t="e">
        <f t="shared" si="13"/>
        <v>#DIV/0!</v>
      </c>
      <c r="Q43">
        <v>0</v>
      </c>
      <c r="R43"/>
      <c r="S43" s="260">
        <f t="shared" si="14"/>
        <v>0</v>
      </c>
      <c r="T43" s="276" t="e">
        <f t="shared" si="15"/>
        <v>#DIV/0!</v>
      </c>
      <c r="U43" s="155"/>
    </row>
    <row r="44" spans="1:21" s="69" customFormat="1" ht="12.75">
      <c r="A44" t="s">
        <v>261</v>
      </c>
      <c r="B44" t="s">
        <v>495</v>
      </c>
      <c r="C44" s="330">
        <v>712459908</v>
      </c>
      <c r="D44" t="s">
        <v>433</v>
      </c>
      <c r="E44">
        <v>3146</v>
      </c>
      <c r="F44"/>
      <c r="G44" s="260">
        <f t="shared" si="36"/>
        <v>3146</v>
      </c>
      <c r="H44" s="276">
        <f t="shared" si="37"/>
        <v>1</v>
      </c>
      <c r="I44">
        <v>0</v>
      </c>
      <c r="J44"/>
      <c r="K44" s="260">
        <f t="shared" ref="K44:K54" si="38">I44-J44</f>
        <v>0</v>
      </c>
      <c r="L44" s="276" t="e">
        <f t="shared" ref="L44:L54" si="39">ROUND(K44/I44,10)</f>
        <v>#DIV/0!</v>
      </c>
      <c r="M44">
        <v>0</v>
      </c>
      <c r="N44"/>
      <c r="O44" s="260">
        <f t="shared" ref="O44:O54" si="40">M44-N44</f>
        <v>0</v>
      </c>
      <c r="P44" s="276" t="e">
        <f t="shared" ref="P44:P54" si="41">ROUND(O44/M44,10)</f>
        <v>#DIV/0!</v>
      </c>
      <c r="Q44">
        <v>0</v>
      </c>
      <c r="R44"/>
      <c r="S44" s="260">
        <f t="shared" ref="S44:S54" si="42">Q44-R44</f>
        <v>0</v>
      </c>
      <c r="T44" s="276" t="e">
        <f t="shared" ref="T44:T54" si="43">ROUND(S44/Q44,10)</f>
        <v>#DIV/0!</v>
      </c>
      <c r="U44" s="155"/>
    </row>
    <row r="45" spans="1:21" s="69" customFormat="1" ht="12.75">
      <c r="A45" t="s">
        <v>261</v>
      </c>
      <c r="B45" t="s">
        <v>495</v>
      </c>
      <c r="C45" s="330">
        <v>712459908</v>
      </c>
      <c r="D45" t="s">
        <v>433</v>
      </c>
      <c r="E45">
        <v>3146</v>
      </c>
      <c r="F45"/>
      <c r="G45" s="260">
        <f t="shared" si="36"/>
        <v>3146</v>
      </c>
      <c r="H45" s="276">
        <f t="shared" si="37"/>
        <v>1</v>
      </c>
      <c r="I45">
        <v>0</v>
      </c>
      <c r="J45"/>
      <c r="K45" s="260">
        <f t="shared" si="38"/>
        <v>0</v>
      </c>
      <c r="L45" s="276" t="e">
        <f t="shared" si="39"/>
        <v>#DIV/0!</v>
      </c>
      <c r="M45">
        <v>0</v>
      </c>
      <c r="N45"/>
      <c r="O45" s="260">
        <f t="shared" si="40"/>
        <v>0</v>
      </c>
      <c r="P45" s="276" t="e">
        <f t="shared" si="41"/>
        <v>#DIV/0!</v>
      </c>
      <c r="Q45">
        <v>0</v>
      </c>
      <c r="R45"/>
      <c r="S45" s="260">
        <f t="shared" si="42"/>
        <v>0</v>
      </c>
      <c r="T45" s="276" t="e">
        <f t="shared" si="43"/>
        <v>#DIV/0!</v>
      </c>
      <c r="U45" s="155"/>
    </row>
    <row r="46" spans="1:21" s="69" customFormat="1" ht="12.75">
      <c r="A46" t="s">
        <v>261</v>
      </c>
      <c r="B46" t="s">
        <v>495</v>
      </c>
      <c r="C46" s="330">
        <v>717158901</v>
      </c>
      <c r="D46" t="s">
        <v>505</v>
      </c>
      <c r="E46">
        <v>16931</v>
      </c>
      <c r="F46"/>
      <c r="G46" s="260">
        <f t="shared" si="36"/>
        <v>16931</v>
      </c>
      <c r="H46" s="276">
        <f t="shared" si="37"/>
        <v>1</v>
      </c>
      <c r="I46">
        <v>552.22</v>
      </c>
      <c r="J46"/>
      <c r="K46" s="260">
        <f t="shared" si="38"/>
        <v>552.22</v>
      </c>
      <c r="L46" s="276">
        <f t="shared" si="39"/>
        <v>1</v>
      </c>
      <c r="M46">
        <v>297.35000000000002</v>
      </c>
      <c r="N46"/>
      <c r="O46" s="260">
        <f t="shared" si="40"/>
        <v>297.35000000000002</v>
      </c>
      <c r="P46" s="276">
        <f t="shared" si="41"/>
        <v>1</v>
      </c>
      <c r="Q46">
        <v>82.56</v>
      </c>
      <c r="R46"/>
      <c r="S46" s="260">
        <f t="shared" si="42"/>
        <v>82.56</v>
      </c>
      <c r="T46" s="276">
        <f t="shared" si="43"/>
        <v>1</v>
      </c>
      <c r="U46" s="155"/>
    </row>
    <row r="47" spans="1:21" s="69" customFormat="1" ht="12.75">
      <c r="A47" t="s">
        <v>261</v>
      </c>
      <c r="B47" t="s">
        <v>495</v>
      </c>
      <c r="C47" s="330">
        <v>733337901</v>
      </c>
      <c r="D47" t="s">
        <v>453</v>
      </c>
      <c r="E47">
        <v>2200</v>
      </c>
      <c r="F47"/>
      <c r="G47" s="260">
        <f t="shared" si="36"/>
        <v>2200</v>
      </c>
      <c r="H47" s="276">
        <f t="shared" si="37"/>
        <v>1</v>
      </c>
      <c r="I47">
        <v>0</v>
      </c>
      <c r="J47"/>
      <c r="K47" s="260">
        <f t="shared" si="38"/>
        <v>0</v>
      </c>
      <c r="L47" s="276" t="e">
        <f t="shared" si="39"/>
        <v>#DIV/0!</v>
      </c>
      <c r="M47">
        <v>0</v>
      </c>
      <c r="N47"/>
      <c r="O47" s="260">
        <f t="shared" si="40"/>
        <v>0</v>
      </c>
      <c r="P47" s="276" t="e">
        <f t="shared" si="41"/>
        <v>#DIV/0!</v>
      </c>
      <c r="Q47">
        <v>0</v>
      </c>
      <c r="R47"/>
      <c r="S47" s="260">
        <f t="shared" si="42"/>
        <v>0</v>
      </c>
      <c r="T47" s="276" t="e">
        <f t="shared" si="43"/>
        <v>#DIV/0!</v>
      </c>
      <c r="U47" s="155"/>
    </row>
    <row r="48" spans="1:21" s="69" customFormat="1" ht="12.75">
      <c r="A48" t="s">
        <v>261</v>
      </c>
      <c r="B48" t="s">
        <v>495</v>
      </c>
      <c r="C48" s="330">
        <v>733337901</v>
      </c>
      <c r="D48" t="s">
        <v>453</v>
      </c>
      <c r="E48">
        <v>1600</v>
      </c>
      <c r="F48"/>
      <c r="G48" s="260">
        <f t="shared" si="36"/>
        <v>1600</v>
      </c>
      <c r="H48" s="276">
        <f t="shared" si="37"/>
        <v>1</v>
      </c>
      <c r="I48">
        <v>0</v>
      </c>
      <c r="J48"/>
      <c r="K48" s="260">
        <f t="shared" si="38"/>
        <v>0</v>
      </c>
      <c r="L48" s="276" t="e">
        <f t="shared" si="39"/>
        <v>#DIV/0!</v>
      </c>
      <c r="M48">
        <v>0</v>
      </c>
      <c r="N48"/>
      <c r="O48" s="260">
        <f t="shared" si="40"/>
        <v>0</v>
      </c>
      <c r="P48" s="276" t="e">
        <f t="shared" si="41"/>
        <v>#DIV/0!</v>
      </c>
      <c r="Q48">
        <v>0</v>
      </c>
      <c r="R48"/>
      <c r="S48" s="260">
        <f t="shared" si="42"/>
        <v>0</v>
      </c>
      <c r="T48" s="276" t="e">
        <f t="shared" si="43"/>
        <v>#DIV/0!</v>
      </c>
      <c r="U48" s="155"/>
    </row>
    <row r="49" spans="1:21" s="69" customFormat="1" ht="12.75">
      <c r="A49" t="s">
        <v>261</v>
      </c>
      <c r="B49" t="s">
        <v>501</v>
      </c>
      <c r="C49" s="330" t="s">
        <v>506</v>
      </c>
      <c r="D49" t="s">
        <v>507</v>
      </c>
      <c r="E49">
        <v>3000</v>
      </c>
      <c r="F49"/>
      <c r="G49" s="260">
        <f t="shared" si="36"/>
        <v>3000</v>
      </c>
      <c r="H49" s="276">
        <f t="shared" si="37"/>
        <v>1</v>
      </c>
      <c r="I49">
        <v>0</v>
      </c>
      <c r="J49"/>
      <c r="K49" s="260">
        <f t="shared" si="38"/>
        <v>0</v>
      </c>
      <c r="L49" s="276" t="e">
        <f t="shared" si="39"/>
        <v>#DIV/0!</v>
      </c>
      <c r="M49">
        <v>0</v>
      </c>
      <c r="N49"/>
      <c r="O49" s="260">
        <f t="shared" si="40"/>
        <v>0</v>
      </c>
      <c r="P49" s="276" t="e">
        <f t="shared" si="41"/>
        <v>#DIV/0!</v>
      </c>
      <c r="Q49">
        <v>0</v>
      </c>
      <c r="R49"/>
      <c r="S49" s="260">
        <f t="shared" si="42"/>
        <v>0</v>
      </c>
      <c r="T49" s="276" t="e">
        <f t="shared" si="43"/>
        <v>#DIV/0!</v>
      </c>
      <c r="U49" s="155"/>
    </row>
    <row r="50" spans="1:21" s="69" customFormat="1" ht="12.75">
      <c r="A50" t="s">
        <v>261</v>
      </c>
      <c r="B50" t="s">
        <v>501</v>
      </c>
      <c r="C50" s="330">
        <v>502441306</v>
      </c>
      <c r="D50" t="s">
        <v>454</v>
      </c>
      <c r="E50">
        <v>2600</v>
      </c>
      <c r="F50"/>
      <c r="G50" s="260">
        <f t="shared" si="36"/>
        <v>2600</v>
      </c>
      <c r="H50" s="276">
        <f t="shared" si="37"/>
        <v>1</v>
      </c>
      <c r="I50">
        <v>0</v>
      </c>
      <c r="J50"/>
      <c r="K50" s="260">
        <f t="shared" si="38"/>
        <v>0</v>
      </c>
      <c r="L50" s="276" t="e">
        <f t="shared" si="39"/>
        <v>#DIV/0!</v>
      </c>
      <c r="M50">
        <v>0</v>
      </c>
      <c r="N50"/>
      <c r="O50" s="260">
        <f t="shared" si="40"/>
        <v>0</v>
      </c>
      <c r="P50" s="276" t="e">
        <f t="shared" si="41"/>
        <v>#DIV/0!</v>
      </c>
      <c r="Q50">
        <v>0</v>
      </c>
      <c r="R50"/>
      <c r="S50" s="260">
        <f t="shared" si="42"/>
        <v>0</v>
      </c>
      <c r="T50" s="276" t="e">
        <f t="shared" si="43"/>
        <v>#DIV/0!</v>
      </c>
      <c r="U50" s="155"/>
    </row>
    <row r="51" spans="1:21" s="69" customFormat="1" ht="12.75">
      <c r="A51" t="s">
        <v>261</v>
      </c>
      <c r="B51" t="s">
        <v>501</v>
      </c>
      <c r="C51" s="330" t="s">
        <v>352</v>
      </c>
      <c r="D51" t="s">
        <v>450</v>
      </c>
      <c r="E51">
        <v>2500</v>
      </c>
      <c r="F51"/>
      <c r="G51" s="260">
        <f t="shared" si="36"/>
        <v>2500</v>
      </c>
      <c r="H51" s="276">
        <f t="shared" si="37"/>
        <v>1</v>
      </c>
      <c r="I51">
        <v>0</v>
      </c>
      <c r="J51"/>
      <c r="K51" s="260">
        <f t="shared" si="38"/>
        <v>0</v>
      </c>
      <c r="L51" s="276" t="e">
        <f t="shared" si="39"/>
        <v>#DIV/0!</v>
      </c>
      <c r="M51">
        <v>0</v>
      </c>
      <c r="N51"/>
      <c r="O51" s="260">
        <f t="shared" si="40"/>
        <v>0</v>
      </c>
      <c r="P51" s="276" t="e">
        <f t="shared" si="41"/>
        <v>#DIV/0!</v>
      </c>
      <c r="Q51">
        <v>0</v>
      </c>
      <c r="R51"/>
      <c r="S51" s="260">
        <f t="shared" si="42"/>
        <v>0</v>
      </c>
      <c r="T51" s="276" t="e">
        <f t="shared" si="43"/>
        <v>#DIV/0!</v>
      </c>
      <c r="U51" s="155"/>
    </row>
    <row r="52" spans="1:21" s="69" customFormat="1" ht="12.75">
      <c r="A52" t="s">
        <v>261</v>
      </c>
      <c r="B52" t="s">
        <v>497</v>
      </c>
      <c r="C52" s="330" t="s">
        <v>479</v>
      </c>
      <c r="D52" t="s">
        <v>480</v>
      </c>
      <c r="E52">
        <v>2432</v>
      </c>
      <c r="F52"/>
      <c r="G52" s="260">
        <f t="shared" si="36"/>
        <v>2432</v>
      </c>
      <c r="H52" s="276">
        <f t="shared" si="37"/>
        <v>1</v>
      </c>
      <c r="I52">
        <v>0</v>
      </c>
      <c r="J52"/>
      <c r="K52" s="260">
        <f t="shared" si="38"/>
        <v>0</v>
      </c>
      <c r="L52" s="276" t="e">
        <f t="shared" si="39"/>
        <v>#DIV/0!</v>
      </c>
      <c r="M52">
        <v>0</v>
      </c>
      <c r="N52"/>
      <c r="O52" s="260">
        <f t="shared" si="40"/>
        <v>0</v>
      </c>
      <c r="P52" s="276" t="e">
        <f t="shared" si="41"/>
        <v>#DIV/0!</v>
      </c>
      <c r="Q52">
        <v>0</v>
      </c>
      <c r="R52"/>
      <c r="S52" s="260">
        <f t="shared" si="42"/>
        <v>0</v>
      </c>
      <c r="T52" s="276" t="e">
        <f t="shared" si="43"/>
        <v>#DIV/0!</v>
      </c>
      <c r="U52" s="155"/>
    </row>
    <row r="53" spans="1:21" s="69" customFormat="1" ht="12.75">
      <c r="A53" t="s">
        <v>261</v>
      </c>
      <c r="B53" t="s">
        <v>497</v>
      </c>
      <c r="C53" s="330" t="s">
        <v>479</v>
      </c>
      <c r="D53" t="s">
        <v>480</v>
      </c>
      <c r="E53">
        <v>2432</v>
      </c>
      <c r="F53"/>
      <c r="G53" s="260">
        <f t="shared" si="36"/>
        <v>2432</v>
      </c>
      <c r="H53" s="276">
        <f t="shared" si="37"/>
        <v>1</v>
      </c>
      <c r="I53">
        <v>0</v>
      </c>
      <c r="J53"/>
      <c r="K53" s="260">
        <f t="shared" si="38"/>
        <v>0</v>
      </c>
      <c r="L53" s="276" t="e">
        <f t="shared" si="39"/>
        <v>#DIV/0!</v>
      </c>
      <c r="M53">
        <v>0</v>
      </c>
      <c r="N53"/>
      <c r="O53" s="260">
        <f t="shared" si="40"/>
        <v>0</v>
      </c>
      <c r="P53" s="276" t="e">
        <f t="shared" si="41"/>
        <v>#DIV/0!</v>
      </c>
      <c r="Q53">
        <v>0</v>
      </c>
      <c r="R53"/>
      <c r="S53" s="260">
        <f t="shared" si="42"/>
        <v>0</v>
      </c>
      <c r="T53" s="276" t="e">
        <f t="shared" si="43"/>
        <v>#DIV/0!</v>
      </c>
      <c r="U53" s="155"/>
    </row>
    <row r="54" spans="1:21" s="69" customFormat="1" ht="12.75">
      <c r="A54" t="s">
        <v>261</v>
      </c>
      <c r="B54" t="s">
        <v>497</v>
      </c>
      <c r="C54" s="330" t="s">
        <v>479</v>
      </c>
      <c r="D54" t="s">
        <v>480</v>
      </c>
      <c r="E54">
        <v>8509</v>
      </c>
      <c r="F54"/>
      <c r="G54" s="260">
        <f t="shared" si="36"/>
        <v>8509</v>
      </c>
      <c r="H54" s="276">
        <f t="shared" si="37"/>
        <v>1</v>
      </c>
      <c r="I54">
        <v>0</v>
      </c>
      <c r="J54"/>
      <c r="K54" s="260">
        <f t="shared" si="38"/>
        <v>0</v>
      </c>
      <c r="L54" s="276" t="e">
        <f t="shared" si="39"/>
        <v>#DIV/0!</v>
      </c>
      <c r="M54">
        <v>0</v>
      </c>
      <c r="N54"/>
      <c r="O54" s="260">
        <f t="shared" si="40"/>
        <v>0</v>
      </c>
      <c r="P54" s="276" t="e">
        <f t="shared" si="41"/>
        <v>#DIV/0!</v>
      </c>
      <c r="Q54">
        <v>0</v>
      </c>
      <c r="R54"/>
      <c r="S54" s="260">
        <f t="shared" si="42"/>
        <v>0</v>
      </c>
      <c r="T54" s="276" t="e">
        <f t="shared" si="43"/>
        <v>#DIV/0!</v>
      </c>
      <c r="U54" s="155"/>
    </row>
    <row r="55" spans="1:21" s="69" customFormat="1" ht="12.75">
      <c r="A55" t="s">
        <v>261</v>
      </c>
      <c r="B55" t="s">
        <v>497</v>
      </c>
      <c r="C55" s="330" t="s">
        <v>479</v>
      </c>
      <c r="D55" t="s">
        <v>480</v>
      </c>
      <c r="E55">
        <v>8509</v>
      </c>
      <c r="F55"/>
      <c r="G55" s="260">
        <f t="shared" ref="G55:G91" si="44">E55-F55</f>
        <v>8509</v>
      </c>
      <c r="H55" s="276">
        <f t="shared" ref="H55:H91" si="45">ROUND(G55/E55,10)</f>
        <v>1</v>
      </c>
      <c r="I55">
        <v>0</v>
      </c>
      <c r="J55"/>
      <c r="K55" s="260">
        <f t="shared" ref="K55:K91" si="46">I55-J55</f>
        <v>0</v>
      </c>
      <c r="L55" s="276" t="e">
        <f t="shared" ref="L55:L91" si="47">ROUND(K55/I55,10)</f>
        <v>#DIV/0!</v>
      </c>
      <c r="M55">
        <v>0</v>
      </c>
      <c r="N55"/>
      <c r="O55" s="260">
        <f t="shared" si="12"/>
        <v>0</v>
      </c>
      <c r="P55" s="276" t="e">
        <f t="shared" si="13"/>
        <v>#DIV/0!</v>
      </c>
      <c r="Q55">
        <v>0</v>
      </c>
      <c r="R55"/>
      <c r="S55" s="260">
        <f t="shared" si="14"/>
        <v>0</v>
      </c>
      <c r="T55" s="276" t="e">
        <f t="shared" si="15"/>
        <v>#DIV/0!</v>
      </c>
      <c r="U55" s="155"/>
    </row>
    <row r="56" spans="1:21" s="69" customFormat="1" ht="12.75">
      <c r="A56" t="s">
        <v>261</v>
      </c>
      <c r="B56" t="s">
        <v>497</v>
      </c>
      <c r="C56" s="330" t="s">
        <v>479</v>
      </c>
      <c r="D56" t="s">
        <v>480</v>
      </c>
      <c r="E56">
        <v>8509</v>
      </c>
      <c r="F56"/>
      <c r="G56" s="260">
        <f t="shared" si="44"/>
        <v>8509</v>
      </c>
      <c r="H56" s="276">
        <f t="shared" si="45"/>
        <v>1</v>
      </c>
      <c r="I56">
        <v>0</v>
      </c>
      <c r="J56"/>
      <c r="K56" s="260">
        <f t="shared" si="46"/>
        <v>0</v>
      </c>
      <c r="L56" s="276" t="e">
        <f t="shared" si="47"/>
        <v>#DIV/0!</v>
      </c>
      <c r="M56">
        <v>0</v>
      </c>
      <c r="N56"/>
      <c r="O56" s="260">
        <f t="shared" si="12"/>
        <v>0</v>
      </c>
      <c r="P56" s="276" t="e">
        <f t="shared" si="13"/>
        <v>#DIV/0!</v>
      </c>
      <c r="Q56">
        <v>0</v>
      </c>
      <c r="R56"/>
      <c r="S56" s="260">
        <f t="shared" si="14"/>
        <v>0</v>
      </c>
      <c r="T56" s="276" t="e">
        <f t="shared" si="15"/>
        <v>#DIV/0!</v>
      </c>
      <c r="U56" s="155"/>
    </row>
    <row r="57" spans="1:21" s="69" customFormat="1" ht="12.75">
      <c r="A57" t="s">
        <v>261</v>
      </c>
      <c r="B57" t="s">
        <v>497</v>
      </c>
      <c r="C57" s="330" t="s">
        <v>479</v>
      </c>
      <c r="D57" t="s">
        <v>480</v>
      </c>
      <c r="E57">
        <v>8509</v>
      </c>
      <c r="F57"/>
      <c r="G57" s="260">
        <f t="shared" si="44"/>
        <v>8509</v>
      </c>
      <c r="H57" s="276">
        <f t="shared" si="45"/>
        <v>1</v>
      </c>
      <c r="I57">
        <v>0</v>
      </c>
      <c r="J57"/>
      <c r="K57" s="260">
        <f t="shared" si="46"/>
        <v>0</v>
      </c>
      <c r="L57" s="276" t="e">
        <f t="shared" si="47"/>
        <v>#DIV/0!</v>
      </c>
      <c r="M57">
        <v>0</v>
      </c>
      <c r="N57"/>
      <c r="O57" s="260">
        <f t="shared" si="12"/>
        <v>0</v>
      </c>
      <c r="P57" s="276" t="e">
        <f t="shared" si="13"/>
        <v>#DIV/0!</v>
      </c>
      <c r="Q57">
        <v>0</v>
      </c>
      <c r="R57"/>
      <c r="S57" s="260">
        <f t="shared" si="14"/>
        <v>0</v>
      </c>
      <c r="T57" s="276" t="e">
        <f t="shared" si="15"/>
        <v>#DIV/0!</v>
      </c>
      <c r="U57" s="155"/>
    </row>
    <row r="58" spans="1:21" s="69" customFormat="1" ht="12.75">
      <c r="A58" t="s">
        <v>261</v>
      </c>
      <c r="B58" t="s">
        <v>497</v>
      </c>
      <c r="C58" s="330" t="s">
        <v>479</v>
      </c>
      <c r="D58" t="s">
        <v>480</v>
      </c>
      <c r="E58">
        <v>8509</v>
      </c>
      <c r="F58"/>
      <c r="G58" s="260">
        <f t="shared" si="44"/>
        <v>8509</v>
      </c>
      <c r="H58" s="276">
        <f t="shared" si="45"/>
        <v>1</v>
      </c>
      <c r="I58">
        <v>0</v>
      </c>
      <c r="J58"/>
      <c r="K58" s="260">
        <f t="shared" si="46"/>
        <v>0</v>
      </c>
      <c r="L58" s="276" t="e">
        <f t="shared" si="47"/>
        <v>#DIV/0!</v>
      </c>
      <c r="M58">
        <v>0</v>
      </c>
      <c r="N58"/>
      <c r="O58" s="260">
        <f t="shared" si="12"/>
        <v>0</v>
      </c>
      <c r="P58" s="276" t="e">
        <f t="shared" si="13"/>
        <v>#DIV/0!</v>
      </c>
      <c r="Q58">
        <v>0</v>
      </c>
      <c r="R58"/>
      <c r="S58" s="260">
        <f t="shared" si="14"/>
        <v>0</v>
      </c>
      <c r="T58" s="276" t="e">
        <f t="shared" si="15"/>
        <v>#DIV/0!</v>
      </c>
      <c r="U58" s="155"/>
    </row>
    <row r="59" spans="1:21" s="69" customFormat="1" ht="12.75">
      <c r="A59" t="s">
        <v>261</v>
      </c>
      <c r="B59" t="s">
        <v>495</v>
      </c>
      <c r="C59" s="330" t="s">
        <v>508</v>
      </c>
      <c r="D59" t="s">
        <v>509</v>
      </c>
      <c r="E59">
        <v>4054</v>
      </c>
      <c r="F59"/>
      <c r="G59" s="260">
        <f t="shared" si="44"/>
        <v>4054</v>
      </c>
      <c r="H59" s="276">
        <f t="shared" si="45"/>
        <v>1</v>
      </c>
      <c r="I59">
        <v>0</v>
      </c>
      <c r="J59"/>
      <c r="K59" s="260">
        <f t="shared" si="46"/>
        <v>0</v>
      </c>
      <c r="L59" s="276" t="e">
        <f t="shared" si="47"/>
        <v>#DIV/0!</v>
      </c>
      <c r="M59">
        <v>0</v>
      </c>
      <c r="N59"/>
      <c r="O59" s="260">
        <f t="shared" si="12"/>
        <v>0</v>
      </c>
      <c r="P59" s="276" t="e">
        <f t="shared" si="13"/>
        <v>#DIV/0!</v>
      </c>
      <c r="Q59">
        <v>0</v>
      </c>
      <c r="R59"/>
      <c r="S59" s="260">
        <f t="shared" si="14"/>
        <v>0</v>
      </c>
      <c r="T59" s="276" t="e">
        <f t="shared" si="15"/>
        <v>#DIV/0!</v>
      </c>
      <c r="U59" s="155"/>
    </row>
    <row r="60" spans="1:21" s="69" customFormat="1" ht="12.75">
      <c r="A60" t="s">
        <v>261</v>
      </c>
      <c r="B60" t="s">
        <v>501</v>
      </c>
      <c r="C60" s="330" t="s">
        <v>510</v>
      </c>
      <c r="D60" t="s">
        <v>511</v>
      </c>
      <c r="E60">
        <v>452.4</v>
      </c>
      <c r="F60"/>
      <c r="G60" s="260">
        <f t="shared" si="44"/>
        <v>452.4</v>
      </c>
      <c r="H60" s="276">
        <f t="shared" si="45"/>
        <v>1</v>
      </c>
      <c r="I60">
        <v>0</v>
      </c>
      <c r="J60"/>
      <c r="K60" s="260">
        <f t="shared" si="46"/>
        <v>0</v>
      </c>
      <c r="L60" s="276" t="e">
        <f t="shared" si="47"/>
        <v>#DIV/0!</v>
      </c>
      <c r="M60">
        <v>0</v>
      </c>
      <c r="N60"/>
      <c r="O60" s="260">
        <f t="shared" si="12"/>
        <v>0</v>
      </c>
      <c r="P60" s="276" t="e">
        <f t="shared" si="13"/>
        <v>#DIV/0!</v>
      </c>
      <c r="Q60">
        <v>0</v>
      </c>
      <c r="R60"/>
      <c r="S60" s="260">
        <f t="shared" si="14"/>
        <v>0</v>
      </c>
      <c r="T60" s="276" t="e">
        <f t="shared" si="15"/>
        <v>#DIV/0!</v>
      </c>
      <c r="U60" s="155"/>
    </row>
    <row r="61" spans="1:21" s="69" customFormat="1" ht="12.75">
      <c r="A61" t="s">
        <v>261</v>
      </c>
      <c r="B61" t="s">
        <v>501</v>
      </c>
      <c r="C61" s="330" t="s">
        <v>510</v>
      </c>
      <c r="D61" t="s">
        <v>511</v>
      </c>
      <c r="E61">
        <v>486.22</v>
      </c>
      <c r="F61"/>
      <c r="G61" s="260">
        <f t="shared" si="44"/>
        <v>486.22</v>
      </c>
      <c r="H61" s="276">
        <f t="shared" si="45"/>
        <v>1</v>
      </c>
      <c r="I61">
        <v>0</v>
      </c>
      <c r="J61"/>
      <c r="K61" s="260">
        <f t="shared" si="46"/>
        <v>0</v>
      </c>
      <c r="L61" s="276" t="e">
        <f t="shared" si="47"/>
        <v>#DIV/0!</v>
      </c>
      <c r="M61">
        <v>0</v>
      </c>
      <c r="N61"/>
      <c r="O61" s="260">
        <f t="shared" si="12"/>
        <v>0</v>
      </c>
      <c r="P61" s="276" t="e">
        <f t="shared" si="13"/>
        <v>#DIV/0!</v>
      </c>
      <c r="Q61">
        <v>0</v>
      </c>
      <c r="R61"/>
      <c r="S61" s="260">
        <f t="shared" si="14"/>
        <v>0</v>
      </c>
      <c r="T61" s="276" t="e">
        <f t="shared" si="15"/>
        <v>#DIV/0!</v>
      </c>
      <c r="U61" s="155"/>
    </row>
    <row r="62" spans="1:21" s="69" customFormat="1" ht="12.75">
      <c r="A62" t="s">
        <v>261</v>
      </c>
      <c r="B62" t="s">
        <v>501</v>
      </c>
      <c r="C62" s="330" t="s">
        <v>510</v>
      </c>
      <c r="D62" t="s">
        <v>511</v>
      </c>
      <c r="E62">
        <v>816.32</v>
      </c>
      <c r="F62"/>
      <c r="G62" s="260">
        <f t="shared" si="44"/>
        <v>816.32</v>
      </c>
      <c r="H62" s="276">
        <f t="shared" si="45"/>
        <v>1</v>
      </c>
      <c r="I62">
        <v>0</v>
      </c>
      <c r="J62"/>
      <c r="K62" s="260">
        <f t="shared" si="46"/>
        <v>0</v>
      </c>
      <c r="L62" s="276" t="e">
        <f t="shared" si="47"/>
        <v>#DIV/0!</v>
      </c>
      <c r="M62">
        <v>0</v>
      </c>
      <c r="N62"/>
      <c r="O62" s="260">
        <f t="shared" si="12"/>
        <v>0</v>
      </c>
      <c r="P62" s="276" t="e">
        <f t="shared" si="13"/>
        <v>#DIV/0!</v>
      </c>
      <c r="Q62">
        <v>0</v>
      </c>
      <c r="R62"/>
      <c r="S62" s="260">
        <f t="shared" si="14"/>
        <v>0</v>
      </c>
      <c r="T62" s="276" t="e">
        <f t="shared" si="15"/>
        <v>#DIV/0!</v>
      </c>
      <c r="U62" s="155"/>
    </row>
    <row r="63" spans="1:21" s="69" customFormat="1" ht="12.75">
      <c r="A63" t="s">
        <v>261</v>
      </c>
      <c r="B63" t="s">
        <v>501</v>
      </c>
      <c r="C63" s="330" t="s">
        <v>312</v>
      </c>
      <c r="D63" t="s">
        <v>431</v>
      </c>
      <c r="E63">
        <v>2320</v>
      </c>
      <c r="F63"/>
      <c r="G63" s="260">
        <f t="shared" si="44"/>
        <v>2320</v>
      </c>
      <c r="H63" s="276">
        <f t="shared" si="45"/>
        <v>1</v>
      </c>
      <c r="I63">
        <v>0</v>
      </c>
      <c r="J63"/>
      <c r="K63" s="260">
        <f t="shared" si="46"/>
        <v>0</v>
      </c>
      <c r="L63" s="276" t="e">
        <f t="shared" si="47"/>
        <v>#DIV/0!</v>
      </c>
      <c r="M63">
        <v>0</v>
      </c>
      <c r="N63"/>
      <c r="O63" s="260">
        <f t="shared" si="12"/>
        <v>0</v>
      </c>
      <c r="P63" s="276" t="e">
        <f t="shared" si="13"/>
        <v>#DIV/0!</v>
      </c>
      <c r="Q63">
        <v>0</v>
      </c>
      <c r="R63"/>
      <c r="S63" s="260">
        <f t="shared" si="14"/>
        <v>0</v>
      </c>
      <c r="T63" s="276" t="e">
        <f t="shared" si="15"/>
        <v>#DIV/0!</v>
      </c>
      <c r="U63" s="155"/>
    </row>
    <row r="64" spans="1:21" s="69" customFormat="1" ht="12.75">
      <c r="A64" t="s">
        <v>261</v>
      </c>
      <c r="B64" t="s">
        <v>501</v>
      </c>
      <c r="C64" s="330" t="s">
        <v>408</v>
      </c>
      <c r="D64" t="s">
        <v>487</v>
      </c>
      <c r="E64">
        <v>35000</v>
      </c>
      <c r="F64"/>
      <c r="G64" s="260">
        <f t="shared" si="44"/>
        <v>35000</v>
      </c>
      <c r="H64" s="276">
        <f t="shared" si="45"/>
        <v>1</v>
      </c>
      <c r="I64">
        <v>0</v>
      </c>
      <c r="J64"/>
      <c r="K64" s="260">
        <f t="shared" si="46"/>
        <v>0</v>
      </c>
      <c r="L64" s="276" t="e">
        <f t="shared" si="47"/>
        <v>#DIV/0!</v>
      </c>
      <c r="M64">
        <v>0</v>
      </c>
      <c r="N64"/>
      <c r="O64" s="260">
        <f t="shared" si="12"/>
        <v>0</v>
      </c>
      <c r="P64" s="276" t="e">
        <f t="shared" si="13"/>
        <v>#DIV/0!</v>
      </c>
      <c r="Q64">
        <v>0</v>
      </c>
      <c r="R64"/>
      <c r="S64" s="260">
        <f t="shared" si="14"/>
        <v>0</v>
      </c>
      <c r="T64" s="276" t="e">
        <f t="shared" si="15"/>
        <v>#DIV/0!</v>
      </c>
      <c r="U64" s="155"/>
    </row>
    <row r="65" spans="1:21" s="69" customFormat="1" ht="12.75">
      <c r="A65" t="s">
        <v>261</v>
      </c>
      <c r="B65" t="s">
        <v>501</v>
      </c>
      <c r="C65" s="330" t="s">
        <v>408</v>
      </c>
      <c r="D65" t="s">
        <v>487</v>
      </c>
      <c r="E65">
        <v>35000</v>
      </c>
      <c r="F65"/>
      <c r="G65" s="260">
        <f t="shared" si="44"/>
        <v>35000</v>
      </c>
      <c r="H65" s="276">
        <f t="shared" si="45"/>
        <v>1</v>
      </c>
      <c r="I65">
        <v>0</v>
      </c>
      <c r="J65"/>
      <c r="K65" s="260">
        <f t="shared" si="46"/>
        <v>0</v>
      </c>
      <c r="L65" s="276" t="e">
        <f t="shared" si="47"/>
        <v>#DIV/0!</v>
      </c>
      <c r="M65">
        <v>0</v>
      </c>
      <c r="N65"/>
      <c r="O65" s="260">
        <f t="shared" si="12"/>
        <v>0</v>
      </c>
      <c r="P65" s="276" t="e">
        <f t="shared" si="13"/>
        <v>#DIV/0!</v>
      </c>
      <c r="Q65">
        <v>0</v>
      </c>
      <c r="R65"/>
      <c r="S65" s="260">
        <f t="shared" si="14"/>
        <v>0</v>
      </c>
      <c r="T65" s="276" t="e">
        <f t="shared" si="15"/>
        <v>#DIV/0!</v>
      </c>
      <c r="U65" s="155"/>
    </row>
    <row r="66" spans="1:21" s="69" customFormat="1" ht="12.75">
      <c r="A66" t="s">
        <v>261</v>
      </c>
      <c r="B66" t="s">
        <v>501</v>
      </c>
      <c r="C66" s="330" t="s">
        <v>408</v>
      </c>
      <c r="D66" t="s">
        <v>487</v>
      </c>
      <c r="E66">
        <v>35000</v>
      </c>
      <c r="F66"/>
      <c r="G66" s="260">
        <f t="shared" si="44"/>
        <v>35000</v>
      </c>
      <c r="H66" s="276">
        <f t="shared" si="45"/>
        <v>1</v>
      </c>
      <c r="I66">
        <v>0</v>
      </c>
      <c r="J66"/>
      <c r="K66" s="260">
        <f t="shared" si="46"/>
        <v>0</v>
      </c>
      <c r="L66" s="276" t="e">
        <f t="shared" si="47"/>
        <v>#DIV/0!</v>
      </c>
      <c r="M66">
        <v>0</v>
      </c>
      <c r="N66"/>
      <c r="O66" s="260">
        <f t="shared" si="12"/>
        <v>0</v>
      </c>
      <c r="P66" s="276" t="e">
        <f t="shared" si="13"/>
        <v>#DIV/0!</v>
      </c>
      <c r="Q66">
        <v>0</v>
      </c>
      <c r="R66"/>
      <c r="S66" s="260">
        <f t="shared" si="14"/>
        <v>0</v>
      </c>
      <c r="T66" s="276" t="e">
        <f t="shared" si="15"/>
        <v>#DIV/0!</v>
      </c>
      <c r="U66" s="155"/>
    </row>
    <row r="67" spans="1:21" s="69" customFormat="1" ht="12.75">
      <c r="A67" t="s">
        <v>261</v>
      </c>
      <c r="B67" t="s">
        <v>501</v>
      </c>
      <c r="C67" s="330" t="s">
        <v>408</v>
      </c>
      <c r="D67" t="s">
        <v>487</v>
      </c>
      <c r="E67">
        <v>52000</v>
      </c>
      <c r="F67"/>
      <c r="G67" s="260">
        <f t="shared" si="44"/>
        <v>52000</v>
      </c>
      <c r="H67" s="276">
        <f t="shared" si="45"/>
        <v>1</v>
      </c>
      <c r="I67">
        <v>0</v>
      </c>
      <c r="J67"/>
      <c r="K67" s="260">
        <f t="shared" si="46"/>
        <v>0</v>
      </c>
      <c r="L67" s="276" t="e">
        <f t="shared" si="47"/>
        <v>#DIV/0!</v>
      </c>
      <c r="M67">
        <v>0</v>
      </c>
      <c r="N67"/>
      <c r="O67" s="260">
        <f t="shared" si="12"/>
        <v>0</v>
      </c>
      <c r="P67" s="276" t="e">
        <f t="shared" si="13"/>
        <v>#DIV/0!</v>
      </c>
      <c r="Q67">
        <v>0</v>
      </c>
      <c r="R67"/>
      <c r="S67" s="260">
        <f t="shared" si="14"/>
        <v>0</v>
      </c>
      <c r="T67" s="276" t="e">
        <f t="shared" si="15"/>
        <v>#DIV/0!</v>
      </c>
      <c r="U67" s="155"/>
    </row>
    <row r="68" spans="1:21" s="69" customFormat="1" ht="12.75">
      <c r="A68" t="s">
        <v>261</v>
      </c>
      <c r="B68" t="s">
        <v>501</v>
      </c>
      <c r="C68" s="330" t="s">
        <v>331</v>
      </c>
      <c r="D68" t="s">
        <v>443</v>
      </c>
      <c r="E68">
        <v>6400</v>
      </c>
      <c r="F68"/>
      <c r="G68" s="260">
        <f t="shared" si="44"/>
        <v>6400</v>
      </c>
      <c r="H68" s="276">
        <f t="shared" si="45"/>
        <v>1</v>
      </c>
      <c r="I68">
        <v>0</v>
      </c>
      <c r="J68"/>
      <c r="K68" s="260">
        <f t="shared" si="46"/>
        <v>0</v>
      </c>
      <c r="L68" s="276" t="e">
        <f t="shared" si="47"/>
        <v>#DIV/0!</v>
      </c>
      <c r="M68">
        <v>0</v>
      </c>
      <c r="N68"/>
      <c r="O68" s="260">
        <f t="shared" si="12"/>
        <v>0</v>
      </c>
      <c r="P68" s="276" t="e">
        <f t="shared" si="13"/>
        <v>#DIV/0!</v>
      </c>
      <c r="Q68">
        <v>0</v>
      </c>
      <c r="R68"/>
      <c r="S68" s="260">
        <f t="shared" si="14"/>
        <v>0</v>
      </c>
      <c r="T68" s="276" t="e">
        <f t="shared" si="15"/>
        <v>#DIV/0!</v>
      </c>
      <c r="U68" s="155"/>
    </row>
    <row r="69" spans="1:21" s="69" customFormat="1" ht="12.75">
      <c r="A69" t="s">
        <v>261</v>
      </c>
      <c r="B69" t="s">
        <v>501</v>
      </c>
      <c r="C69" s="330">
        <v>636274409</v>
      </c>
      <c r="D69" t="s">
        <v>457</v>
      </c>
      <c r="E69">
        <v>4300</v>
      </c>
      <c r="F69"/>
      <c r="G69" s="260">
        <f t="shared" si="44"/>
        <v>4300</v>
      </c>
      <c r="H69" s="276">
        <f t="shared" si="45"/>
        <v>1</v>
      </c>
      <c r="I69">
        <v>10087.370000000001</v>
      </c>
      <c r="J69"/>
      <c r="K69" s="260">
        <f t="shared" si="46"/>
        <v>10087.370000000001</v>
      </c>
      <c r="L69" s="276">
        <f t="shared" si="47"/>
        <v>1</v>
      </c>
      <c r="M69">
        <v>0</v>
      </c>
      <c r="N69"/>
      <c r="O69" s="260">
        <f t="shared" si="12"/>
        <v>0</v>
      </c>
      <c r="P69" s="276" t="e">
        <f t="shared" si="13"/>
        <v>#DIV/0!</v>
      </c>
      <c r="Q69">
        <v>0</v>
      </c>
      <c r="R69"/>
      <c r="S69" s="260">
        <f t="shared" si="14"/>
        <v>0</v>
      </c>
      <c r="T69" s="276" t="e">
        <f t="shared" si="15"/>
        <v>#DIV/0!</v>
      </c>
      <c r="U69" s="155"/>
    </row>
    <row r="70" spans="1:21" s="69" customFormat="1" ht="12.75">
      <c r="A70"/>
      <c r="B70"/>
      <c r="C70" s="330"/>
      <c r="D70"/>
      <c r="E70"/>
      <c r="F70"/>
      <c r="G70" s="260">
        <f t="shared" si="44"/>
        <v>0</v>
      </c>
      <c r="H70" s="276" t="e">
        <f t="shared" si="45"/>
        <v>#DIV/0!</v>
      </c>
      <c r="I70"/>
      <c r="J70"/>
      <c r="K70" s="260">
        <f t="shared" si="46"/>
        <v>0</v>
      </c>
      <c r="L70" s="276" t="e">
        <f t="shared" si="47"/>
        <v>#DIV/0!</v>
      </c>
      <c r="M70"/>
      <c r="N70"/>
      <c r="O70" s="260">
        <f t="shared" si="12"/>
        <v>0</v>
      </c>
      <c r="P70" s="276" t="e">
        <f t="shared" si="13"/>
        <v>#DIV/0!</v>
      </c>
      <c r="Q70"/>
      <c r="R70"/>
      <c r="S70" s="260">
        <f t="shared" si="14"/>
        <v>0</v>
      </c>
      <c r="T70" s="276" t="e">
        <f t="shared" si="15"/>
        <v>#DIV/0!</v>
      </c>
      <c r="U70" s="155"/>
    </row>
    <row r="71" spans="1:21" s="69" customFormat="1" ht="12.75">
      <c r="A71"/>
      <c r="B71"/>
      <c r="C71" s="330"/>
      <c r="D71"/>
      <c r="E71"/>
      <c r="F71"/>
      <c r="G71" s="260">
        <f t="shared" si="44"/>
        <v>0</v>
      </c>
      <c r="H71" s="276" t="e">
        <f t="shared" si="45"/>
        <v>#DIV/0!</v>
      </c>
      <c r="I71"/>
      <c r="J71"/>
      <c r="K71" s="260">
        <f t="shared" si="46"/>
        <v>0</v>
      </c>
      <c r="L71" s="276" t="e">
        <f t="shared" si="47"/>
        <v>#DIV/0!</v>
      </c>
      <c r="M71"/>
      <c r="N71"/>
      <c r="O71" s="260">
        <f t="shared" si="12"/>
        <v>0</v>
      </c>
      <c r="P71" s="276" t="e">
        <f t="shared" si="13"/>
        <v>#DIV/0!</v>
      </c>
      <c r="Q71"/>
      <c r="R71"/>
      <c r="S71" s="260">
        <f t="shared" si="14"/>
        <v>0</v>
      </c>
      <c r="T71" s="276" t="e">
        <f t="shared" si="15"/>
        <v>#DIV/0!</v>
      </c>
      <c r="U71" s="155"/>
    </row>
    <row r="72" spans="1:21" s="69" customFormat="1" ht="12.75">
      <c r="A72"/>
      <c r="B72"/>
      <c r="C72" s="330"/>
      <c r="D72"/>
      <c r="E72"/>
      <c r="F72"/>
      <c r="G72" s="260">
        <f t="shared" si="44"/>
        <v>0</v>
      </c>
      <c r="H72" s="276" t="e">
        <f t="shared" si="45"/>
        <v>#DIV/0!</v>
      </c>
      <c r="I72"/>
      <c r="J72"/>
      <c r="K72" s="260">
        <f t="shared" si="46"/>
        <v>0</v>
      </c>
      <c r="L72" s="276" t="e">
        <f t="shared" si="47"/>
        <v>#DIV/0!</v>
      </c>
      <c r="M72"/>
      <c r="N72"/>
      <c r="O72" s="260">
        <f t="shared" si="12"/>
        <v>0</v>
      </c>
      <c r="P72" s="276" t="e">
        <f t="shared" si="13"/>
        <v>#DIV/0!</v>
      </c>
      <c r="Q72"/>
      <c r="R72"/>
      <c r="S72" s="260">
        <f t="shared" si="14"/>
        <v>0</v>
      </c>
      <c r="T72" s="276" t="e">
        <f t="shared" si="15"/>
        <v>#DIV/0!</v>
      </c>
      <c r="U72" s="155"/>
    </row>
    <row r="73" spans="1:21" s="69" customFormat="1" ht="12.75">
      <c r="A73"/>
      <c r="B73"/>
      <c r="C73" s="330"/>
      <c r="D73"/>
      <c r="E73"/>
      <c r="F73"/>
      <c r="G73" s="260">
        <f t="shared" si="44"/>
        <v>0</v>
      </c>
      <c r="H73" s="276" t="e">
        <f t="shared" si="45"/>
        <v>#DIV/0!</v>
      </c>
      <c r="I73"/>
      <c r="J73"/>
      <c r="K73" s="260">
        <f t="shared" si="46"/>
        <v>0</v>
      </c>
      <c r="L73" s="276" t="e">
        <f t="shared" si="47"/>
        <v>#DIV/0!</v>
      </c>
      <c r="M73"/>
      <c r="N73"/>
      <c r="O73" s="260">
        <f t="shared" si="12"/>
        <v>0</v>
      </c>
      <c r="P73" s="276" t="e">
        <f t="shared" si="13"/>
        <v>#DIV/0!</v>
      </c>
      <c r="Q73"/>
      <c r="R73"/>
      <c r="S73" s="260">
        <f t="shared" si="14"/>
        <v>0</v>
      </c>
      <c r="T73" s="276" t="e">
        <f t="shared" si="15"/>
        <v>#DIV/0!</v>
      </c>
      <c r="U73" s="155"/>
    </row>
    <row r="74" spans="1:21" s="69" customFormat="1" ht="12.75">
      <c r="A74"/>
      <c r="B74"/>
      <c r="C74" s="330"/>
      <c r="D74"/>
      <c r="E74"/>
      <c r="F74"/>
      <c r="G74" s="260">
        <f t="shared" si="44"/>
        <v>0</v>
      </c>
      <c r="H74" s="276" t="e">
        <f t="shared" si="45"/>
        <v>#DIV/0!</v>
      </c>
      <c r="I74"/>
      <c r="J74"/>
      <c r="K74" s="260">
        <f t="shared" si="46"/>
        <v>0</v>
      </c>
      <c r="L74" s="276" t="e">
        <f t="shared" si="47"/>
        <v>#DIV/0!</v>
      </c>
      <c r="M74"/>
      <c r="N74"/>
      <c r="O74" s="260">
        <f t="shared" si="12"/>
        <v>0</v>
      </c>
      <c r="P74" s="276" t="e">
        <f t="shared" si="13"/>
        <v>#DIV/0!</v>
      </c>
      <c r="Q74"/>
      <c r="R74"/>
      <c r="S74" s="260">
        <f t="shared" si="14"/>
        <v>0</v>
      </c>
      <c r="T74" s="276" t="e">
        <f t="shared" si="15"/>
        <v>#DIV/0!</v>
      </c>
      <c r="U74" s="155"/>
    </row>
    <row r="75" spans="1:21" s="69" customFormat="1" ht="12.75">
      <c r="A75"/>
      <c r="B75"/>
      <c r="C75" s="330"/>
      <c r="D75"/>
      <c r="E75"/>
      <c r="F75"/>
      <c r="G75" s="260">
        <f t="shared" si="44"/>
        <v>0</v>
      </c>
      <c r="H75" s="276" t="e">
        <f t="shared" si="45"/>
        <v>#DIV/0!</v>
      </c>
      <c r="I75"/>
      <c r="J75"/>
      <c r="K75" s="260">
        <f t="shared" si="46"/>
        <v>0</v>
      </c>
      <c r="L75" s="276" t="e">
        <f t="shared" si="47"/>
        <v>#DIV/0!</v>
      </c>
      <c r="M75"/>
      <c r="N75"/>
      <c r="O75" s="260">
        <f t="shared" si="12"/>
        <v>0</v>
      </c>
      <c r="P75" s="276" t="e">
        <f t="shared" si="13"/>
        <v>#DIV/0!</v>
      </c>
      <c r="Q75"/>
      <c r="R75"/>
      <c r="S75" s="260">
        <f t="shared" si="14"/>
        <v>0</v>
      </c>
      <c r="T75" s="276" t="e">
        <f t="shared" si="15"/>
        <v>#DIV/0!</v>
      </c>
      <c r="U75" s="155"/>
    </row>
    <row r="76" spans="1:21" s="69" customFormat="1" ht="12.75">
      <c r="A76"/>
      <c r="B76"/>
      <c r="C76" s="330"/>
      <c r="D76"/>
      <c r="E76"/>
      <c r="F76"/>
      <c r="G76" s="260">
        <f t="shared" si="44"/>
        <v>0</v>
      </c>
      <c r="H76" s="276" t="e">
        <f t="shared" si="45"/>
        <v>#DIV/0!</v>
      </c>
      <c r="I76"/>
      <c r="J76"/>
      <c r="K76" s="260">
        <f t="shared" si="46"/>
        <v>0</v>
      </c>
      <c r="L76" s="276" t="e">
        <f t="shared" si="47"/>
        <v>#DIV/0!</v>
      </c>
      <c r="M76"/>
      <c r="N76"/>
      <c r="O76" s="260">
        <f t="shared" si="12"/>
        <v>0</v>
      </c>
      <c r="P76" s="276" t="e">
        <f t="shared" si="13"/>
        <v>#DIV/0!</v>
      </c>
      <c r="Q76"/>
      <c r="R76"/>
      <c r="S76" s="260">
        <f t="shared" si="14"/>
        <v>0</v>
      </c>
      <c r="T76" s="276" t="e">
        <f t="shared" si="15"/>
        <v>#DIV/0!</v>
      </c>
      <c r="U76" s="155"/>
    </row>
    <row r="77" spans="1:21" s="69" customFormat="1" ht="12.75">
      <c r="A77"/>
      <c r="B77"/>
      <c r="C77" s="330"/>
      <c r="D77"/>
      <c r="E77"/>
      <c r="F77"/>
      <c r="G77" s="260">
        <f t="shared" ref="G77:G86" si="48">E77-F77</f>
        <v>0</v>
      </c>
      <c r="H77" s="276" t="e">
        <f t="shared" ref="H77:H86" si="49">ROUND(G77/E77,10)</f>
        <v>#DIV/0!</v>
      </c>
      <c r="I77"/>
      <c r="J77"/>
      <c r="K77" s="260">
        <f t="shared" ref="K77:K86" si="50">I77-J77</f>
        <v>0</v>
      </c>
      <c r="L77" s="276" t="e">
        <f t="shared" ref="L77:L86" si="51">ROUND(K77/I77,10)</f>
        <v>#DIV/0!</v>
      </c>
      <c r="M77"/>
      <c r="N77"/>
      <c r="O77" s="260">
        <f t="shared" ref="O77:O85" si="52">M77-N77</f>
        <v>0</v>
      </c>
      <c r="P77" s="276" t="e">
        <f t="shared" ref="P77:P85" si="53">ROUND(O77/M77,10)</f>
        <v>#DIV/0!</v>
      </c>
      <c r="Q77"/>
      <c r="R77"/>
      <c r="S77" s="260">
        <f t="shared" ref="S77:S85" si="54">Q77-R77</f>
        <v>0</v>
      </c>
      <c r="T77" s="276" t="e">
        <f t="shared" ref="T77:T85" si="55">ROUND(S77/Q77,10)</f>
        <v>#DIV/0!</v>
      </c>
      <c r="U77" s="155"/>
    </row>
    <row r="78" spans="1:21" s="69" customFormat="1" ht="12.75">
      <c r="A78"/>
      <c r="B78"/>
      <c r="C78" s="330"/>
      <c r="D78"/>
      <c r="E78"/>
      <c r="F78"/>
      <c r="G78" s="260">
        <f t="shared" si="48"/>
        <v>0</v>
      </c>
      <c r="H78" s="276" t="e">
        <f t="shared" si="49"/>
        <v>#DIV/0!</v>
      </c>
      <c r="I78"/>
      <c r="J78"/>
      <c r="K78" s="260">
        <f t="shared" si="50"/>
        <v>0</v>
      </c>
      <c r="L78" s="276" t="e">
        <f t="shared" si="51"/>
        <v>#DIV/0!</v>
      </c>
      <c r="M78"/>
      <c r="N78"/>
      <c r="O78" s="260">
        <f t="shared" si="52"/>
        <v>0</v>
      </c>
      <c r="P78" s="276" t="e">
        <f t="shared" si="53"/>
        <v>#DIV/0!</v>
      </c>
      <c r="Q78"/>
      <c r="R78"/>
      <c r="S78" s="260">
        <f t="shared" si="54"/>
        <v>0</v>
      </c>
      <c r="T78" s="276" t="e">
        <f t="shared" si="55"/>
        <v>#DIV/0!</v>
      </c>
      <c r="U78" s="155"/>
    </row>
    <row r="79" spans="1:21" s="69" customFormat="1" ht="12.75">
      <c r="A79"/>
      <c r="B79"/>
      <c r="C79" s="330"/>
      <c r="D79"/>
      <c r="E79"/>
      <c r="F79"/>
      <c r="G79" s="260">
        <f t="shared" si="48"/>
        <v>0</v>
      </c>
      <c r="H79" s="276" t="e">
        <f t="shared" si="49"/>
        <v>#DIV/0!</v>
      </c>
      <c r="I79"/>
      <c r="J79"/>
      <c r="K79" s="260">
        <f t="shared" si="50"/>
        <v>0</v>
      </c>
      <c r="L79" s="276" t="e">
        <f t="shared" si="51"/>
        <v>#DIV/0!</v>
      </c>
      <c r="M79"/>
      <c r="N79"/>
      <c r="O79" s="260">
        <f t="shared" si="52"/>
        <v>0</v>
      </c>
      <c r="P79" s="276" t="e">
        <f t="shared" si="53"/>
        <v>#DIV/0!</v>
      </c>
      <c r="Q79"/>
      <c r="R79"/>
      <c r="S79" s="260">
        <f t="shared" si="54"/>
        <v>0</v>
      </c>
      <c r="T79" s="276" t="e">
        <f t="shared" si="55"/>
        <v>#DIV/0!</v>
      </c>
      <c r="U79" s="155"/>
    </row>
    <row r="80" spans="1:21" s="69" customFormat="1" ht="12.75">
      <c r="A80"/>
      <c r="B80"/>
      <c r="C80" s="330"/>
      <c r="D80"/>
      <c r="E80"/>
      <c r="F80"/>
      <c r="G80" s="260">
        <f t="shared" si="48"/>
        <v>0</v>
      </c>
      <c r="H80" s="276" t="e">
        <f t="shared" si="49"/>
        <v>#DIV/0!</v>
      </c>
      <c r="I80"/>
      <c r="J80"/>
      <c r="K80" s="260">
        <f t="shared" si="50"/>
        <v>0</v>
      </c>
      <c r="L80" s="276" t="e">
        <f t="shared" si="51"/>
        <v>#DIV/0!</v>
      </c>
      <c r="M80"/>
      <c r="N80"/>
      <c r="O80" s="260">
        <f t="shared" si="52"/>
        <v>0</v>
      </c>
      <c r="P80" s="276" t="e">
        <f t="shared" si="53"/>
        <v>#DIV/0!</v>
      </c>
      <c r="Q80"/>
      <c r="R80"/>
      <c r="S80" s="260">
        <f t="shared" si="54"/>
        <v>0</v>
      </c>
      <c r="T80" s="276" t="e">
        <f t="shared" si="55"/>
        <v>#DIV/0!</v>
      </c>
      <c r="U80" s="155"/>
    </row>
    <row r="81" spans="1:21" s="69" customFormat="1" ht="15">
      <c r="A81" s="323"/>
      <c r="B81" s="323"/>
      <c r="C81" s="334"/>
      <c r="D81" s="323"/>
      <c r="E81" s="323"/>
      <c r="F81" s="323"/>
      <c r="G81" s="260">
        <f t="shared" si="48"/>
        <v>0</v>
      </c>
      <c r="H81" s="276" t="e">
        <f t="shared" si="49"/>
        <v>#DIV/0!</v>
      </c>
      <c r="I81" s="324"/>
      <c r="J81" s="325"/>
      <c r="K81" s="260">
        <f t="shared" si="50"/>
        <v>0</v>
      </c>
      <c r="L81" s="276" t="e">
        <f t="shared" si="51"/>
        <v>#DIV/0!</v>
      </c>
      <c r="M81" s="326"/>
      <c r="N81" s="327"/>
      <c r="O81" s="260">
        <f t="shared" si="52"/>
        <v>0</v>
      </c>
      <c r="P81" s="276" t="e">
        <f t="shared" si="53"/>
        <v>#DIV/0!</v>
      </c>
      <c r="Q81" s="328"/>
      <c r="R81" s="329"/>
      <c r="S81" s="260">
        <f t="shared" si="54"/>
        <v>0</v>
      </c>
      <c r="T81" s="276" t="e">
        <f t="shared" si="55"/>
        <v>#DIV/0!</v>
      </c>
      <c r="U81" s="155"/>
    </row>
    <row r="82" spans="1:21" s="69" customFormat="1" ht="15">
      <c r="A82" s="323"/>
      <c r="B82" s="323"/>
      <c r="C82" s="334"/>
      <c r="D82" s="323"/>
      <c r="E82" s="323"/>
      <c r="F82" s="323"/>
      <c r="G82" s="260">
        <f t="shared" si="48"/>
        <v>0</v>
      </c>
      <c r="H82" s="276" t="e">
        <f t="shared" si="49"/>
        <v>#DIV/0!</v>
      </c>
      <c r="I82" s="324"/>
      <c r="J82" s="325"/>
      <c r="K82" s="260">
        <f t="shared" si="50"/>
        <v>0</v>
      </c>
      <c r="L82" s="276" t="e">
        <f t="shared" si="51"/>
        <v>#DIV/0!</v>
      </c>
      <c r="M82" s="326"/>
      <c r="N82" s="327"/>
      <c r="O82" s="260">
        <f t="shared" si="52"/>
        <v>0</v>
      </c>
      <c r="P82" s="276" t="e">
        <f t="shared" si="53"/>
        <v>#DIV/0!</v>
      </c>
      <c r="Q82" s="328"/>
      <c r="R82" s="329"/>
      <c r="S82" s="260">
        <f t="shared" si="54"/>
        <v>0</v>
      </c>
      <c r="T82" s="276" t="e">
        <f t="shared" si="55"/>
        <v>#DIV/0!</v>
      </c>
      <c r="U82" s="155"/>
    </row>
    <row r="83" spans="1:21" s="69" customFormat="1" ht="15">
      <c r="A83" s="323"/>
      <c r="B83" s="323"/>
      <c r="C83" s="334"/>
      <c r="D83" s="323"/>
      <c r="E83" s="323"/>
      <c r="F83" s="323"/>
      <c r="G83" s="260">
        <f t="shared" si="48"/>
        <v>0</v>
      </c>
      <c r="H83" s="276" t="e">
        <f t="shared" si="49"/>
        <v>#DIV/0!</v>
      </c>
      <c r="I83" s="324"/>
      <c r="J83" s="325"/>
      <c r="K83" s="260">
        <f t="shared" si="50"/>
        <v>0</v>
      </c>
      <c r="L83" s="276" t="e">
        <f t="shared" si="51"/>
        <v>#DIV/0!</v>
      </c>
      <c r="M83" s="326"/>
      <c r="N83" s="327"/>
      <c r="O83" s="260">
        <f t="shared" si="52"/>
        <v>0</v>
      </c>
      <c r="P83" s="276" t="e">
        <f t="shared" si="53"/>
        <v>#DIV/0!</v>
      </c>
      <c r="Q83" s="328"/>
      <c r="R83" s="329"/>
      <c r="S83" s="260">
        <f t="shared" si="54"/>
        <v>0</v>
      </c>
      <c r="T83" s="276" t="e">
        <f t="shared" si="55"/>
        <v>#DIV/0!</v>
      </c>
      <c r="U83" s="155"/>
    </row>
    <row r="84" spans="1:21" s="69" customFormat="1" ht="15">
      <c r="A84" s="323"/>
      <c r="B84" s="323"/>
      <c r="C84" s="334"/>
      <c r="D84" s="323"/>
      <c r="E84" s="323"/>
      <c r="F84" s="323"/>
      <c r="G84" s="260">
        <f t="shared" si="48"/>
        <v>0</v>
      </c>
      <c r="H84" s="276" t="e">
        <f t="shared" si="49"/>
        <v>#DIV/0!</v>
      </c>
      <c r="I84" s="324"/>
      <c r="J84" s="325"/>
      <c r="K84" s="260">
        <f t="shared" si="50"/>
        <v>0</v>
      </c>
      <c r="L84" s="276" t="e">
        <f t="shared" si="51"/>
        <v>#DIV/0!</v>
      </c>
      <c r="M84" s="326"/>
      <c r="N84" s="327"/>
      <c r="O84" s="260">
        <f t="shared" si="52"/>
        <v>0</v>
      </c>
      <c r="P84" s="276" t="e">
        <f t="shared" si="53"/>
        <v>#DIV/0!</v>
      </c>
      <c r="Q84" s="328"/>
      <c r="R84" s="329"/>
      <c r="S84" s="260">
        <f t="shared" si="54"/>
        <v>0</v>
      </c>
      <c r="T84" s="276" t="e">
        <f t="shared" si="55"/>
        <v>#DIV/0!</v>
      </c>
      <c r="U84" s="155"/>
    </row>
    <row r="85" spans="1:21" s="69" customFormat="1" ht="15">
      <c r="A85" s="323"/>
      <c r="B85" s="323"/>
      <c r="C85" s="334"/>
      <c r="D85" s="323"/>
      <c r="E85" s="323"/>
      <c r="F85" s="323"/>
      <c r="G85" s="260">
        <f t="shared" si="48"/>
        <v>0</v>
      </c>
      <c r="H85" s="276" t="e">
        <f t="shared" si="49"/>
        <v>#DIV/0!</v>
      </c>
      <c r="I85" s="324"/>
      <c r="J85" s="325"/>
      <c r="K85" s="260">
        <f t="shared" si="50"/>
        <v>0</v>
      </c>
      <c r="L85" s="276" t="e">
        <f t="shared" si="51"/>
        <v>#DIV/0!</v>
      </c>
      <c r="M85" s="326"/>
      <c r="N85" s="327"/>
      <c r="O85" s="260">
        <f t="shared" si="52"/>
        <v>0</v>
      </c>
      <c r="P85" s="276" t="e">
        <f t="shared" si="53"/>
        <v>#DIV/0!</v>
      </c>
      <c r="Q85" s="328"/>
      <c r="R85" s="329"/>
      <c r="S85" s="260">
        <f t="shared" si="54"/>
        <v>0</v>
      </c>
      <c r="T85" s="276" t="e">
        <f t="shared" si="55"/>
        <v>#DIV/0!</v>
      </c>
      <c r="U85" s="155"/>
    </row>
    <row r="86" spans="1:21" s="69" customFormat="1" ht="15">
      <c r="A86" s="323"/>
      <c r="B86" s="323"/>
      <c r="C86" s="334"/>
      <c r="D86" s="323"/>
      <c r="E86" s="323"/>
      <c r="F86" s="323"/>
      <c r="G86" s="260">
        <f t="shared" si="48"/>
        <v>0</v>
      </c>
      <c r="H86" s="276" t="e">
        <f t="shared" si="49"/>
        <v>#DIV/0!</v>
      </c>
      <c r="I86" s="324"/>
      <c r="J86" s="325"/>
      <c r="K86" s="260">
        <f t="shared" si="50"/>
        <v>0</v>
      </c>
      <c r="L86" s="276" t="e">
        <f t="shared" si="51"/>
        <v>#DIV/0!</v>
      </c>
      <c r="M86" s="326"/>
      <c r="N86" s="327"/>
      <c r="O86" s="260">
        <f t="shared" si="12"/>
        <v>0</v>
      </c>
      <c r="P86" s="276" t="e">
        <f t="shared" si="13"/>
        <v>#DIV/0!</v>
      </c>
      <c r="Q86" s="328"/>
      <c r="R86" s="329"/>
      <c r="S86" s="260">
        <f t="shared" si="14"/>
        <v>0</v>
      </c>
      <c r="T86" s="276" t="e">
        <f t="shared" si="15"/>
        <v>#DIV/0!</v>
      </c>
      <c r="U86" s="155"/>
    </row>
    <row r="87" spans="1:21" s="69" customFormat="1" ht="15">
      <c r="A87" s="323"/>
      <c r="B87" s="323"/>
      <c r="C87" s="334"/>
      <c r="D87" s="323"/>
      <c r="E87" s="323"/>
      <c r="F87" s="323"/>
      <c r="G87" s="260">
        <f t="shared" si="44"/>
        <v>0</v>
      </c>
      <c r="H87" s="276" t="e">
        <f t="shared" si="45"/>
        <v>#DIV/0!</v>
      </c>
      <c r="I87" s="324"/>
      <c r="J87" s="325"/>
      <c r="K87" s="260">
        <f t="shared" si="46"/>
        <v>0</v>
      </c>
      <c r="L87" s="276" t="e">
        <f t="shared" si="47"/>
        <v>#DIV/0!</v>
      </c>
      <c r="M87" s="326"/>
      <c r="N87" s="327"/>
      <c r="O87" s="260">
        <f t="shared" si="12"/>
        <v>0</v>
      </c>
      <c r="P87" s="276" t="e">
        <f t="shared" si="13"/>
        <v>#DIV/0!</v>
      </c>
      <c r="Q87" s="328"/>
      <c r="R87" s="329"/>
      <c r="S87" s="260">
        <f t="shared" si="14"/>
        <v>0</v>
      </c>
      <c r="T87" s="276" t="e">
        <f t="shared" si="15"/>
        <v>#DIV/0!</v>
      </c>
      <c r="U87" s="155"/>
    </row>
    <row r="88" spans="1:21" s="69" customFormat="1" ht="15">
      <c r="A88" s="313"/>
      <c r="B88" s="313"/>
      <c r="C88" s="335"/>
      <c r="D88" s="313"/>
      <c r="E88" s="313"/>
      <c r="F88" s="313"/>
      <c r="G88" s="260">
        <f t="shared" si="44"/>
        <v>0</v>
      </c>
      <c r="H88" s="276" t="e">
        <f t="shared" si="45"/>
        <v>#DIV/0!</v>
      </c>
      <c r="I88"/>
      <c r="J88"/>
      <c r="K88" s="260">
        <f t="shared" si="46"/>
        <v>0</v>
      </c>
      <c r="L88" s="276" t="e">
        <f t="shared" si="47"/>
        <v>#DIV/0!</v>
      </c>
      <c r="M88" s="313"/>
      <c r="N88" s="313"/>
      <c r="O88" s="260">
        <f t="shared" si="12"/>
        <v>0</v>
      </c>
      <c r="P88" s="276" t="e">
        <f t="shared" si="13"/>
        <v>#DIV/0!</v>
      </c>
      <c r="Q88" s="313"/>
      <c r="R88" s="313"/>
      <c r="S88" s="260">
        <f t="shared" si="14"/>
        <v>0</v>
      </c>
      <c r="T88" s="276" t="e">
        <f t="shared" si="15"/>
        <v>#DIV/0!</v>
      </c>
      <c r="U88" s="155"/>
    </row>
    <row r="89" spans="1:21" s="69" customFormat="1" ht="15">
      <c r="A89" s="313"/>
      <c r="B89" s="313"/>
      <c r="C89" s="335"/>
      <c r="D89" s="313"/>
      <c r="E89" s="313"/>
      <c r="F89" s="313"/>
      <c r="G89" s="260">
        <f t="shared" si="44"/>
        <v>0</v>
      </c>
      <c r="H89" s="276" t="e">
        <f t="shared" si="45"/>
        <v>#DIV/0!</v>
      </c>
      <c r="I89"/>
      <c r="J89"/>
      <c r="K89" s="260">
        <f t="shared" si="46"/>
        <v>0</v>
      </c>
      <c r="L89" s="276" t="e">
        <f t="shared" si="47"/>
        <v>#DIV/0!</v>
      </c>
      <c r="M89" s="313"/>
      <c r="N89" s="313"/>
      <c r="O89" s="260">
        <f t="shared" si="12"/>
        <v>0</v>
      </c>
      <c r="P89" s="276" t="e">
        <f t="shared" si="13"/>
        <v>#DIV/0!</v>
      </c>
      <c r="Q89" s="313"/>
      <c r="R89" s="313"/>
      <c r="S89" s="260">
        <f t="shared" si="14"/>
        <v>0</v>
      </c>
      <c r="T89" s="276" t="e">
        <f t="shared" si="15"/>
        <v>#DIV/0!</v>
      </c>
      <c r="U89" s="155"/>
    </row>
    <row r="90" spans="1:21" s="206" customFormat="1" ht="15">
      <c r="A90" s="313"/>
      <c r="B90" s="313"/>
      <c r="C90" s="335"/>
      <c r="D90" s="313"/>
      <c r="E90" s="313"/>
      <c r="F90" s="313"/>
      <c r="G90" s="260">
        <f t="shared" si="44"/>
        <v>0</v>
      </c>
      <c r="H90" s="276" t="e">
        <f t="shared" si="45"/>
        <v>#DIV/0!</v>
      </c>
      <c r="I90"/>
      <c r="J90"/>
      <c r="K90" s="260">
        <f t="shared" si="46"/>
        <v>0</v>
      </c>
      <c r="L90" s="276" t="e">
        <f t="shared" si="47"/>
        <v>#DIV/0!</v>
      </c>
      <c r="M90" s="313"/>
      <c r="N90" s="313"/>
      <c r="O90" s="260">
        <f t="shared" si="12"/>
        <v>0</v>
      </c>
      <c r="P90" s="276" t="e">
        <f t="shared" si="13"/>
        <v>#DIV/0!</v>
      </c>
      <c r="Q90" s="313"/>
      <c r="R90" s="313"/>
      <c r="S90" s="260">
        <f t="shared" si="14"/>
        <v>0</v>
      </c>
      <c r="T90" s="276" t="e">
        <f t="shared" si="15"/>
        <v>#DIV/0!</v>
      </c>
      <c r="U90" s="203"/>
    </row>
    <row r="91" spans="1:21" s="206" customFormat="1" ht="15">
      <c r="A91" s="313"/>
      <c r="B91" s="313"/>
      <c r="C91" s="335"/>
      <c r="D91" s="313"/>
      <c r="E91" s="313"/>
      <c r="F91" s="313"/>
      <c r="G91" s="260">
        <f t="shared" si="44"/>
        <v>0</v>
      </c>
      <c r="H91" s="276" t="e">
        <f t="shared" si="45"/>
        <v>#DIV/0!</v>
      </c>
      <c r="I91"/>
      <c r="J91"/>
      <c r="K91" s="260">
        <f t="shared" si="46"/>
        <v>0</v>
      </c>
      <c r="L91" s="276" t="e">
        <f t="shared" si="47"/>
        <v>#DIV/0!</v>
      </c>
      <c r="M91"/>
      <c r="N91"/>
      <c r="O91" s="260">
        <f t="shared" si="12"/>
        <v>0</v>
      </c>
      <c r="P91" s="276" t="e">
        <f t="shared" si="13"/>
        <v>#DIV/0!</v>
      </c>
      <c r="Q91"/>
      <c r="R91"/>
      <c r="S91" s="260">
        <f t="shared" si="14"/>
        <v>0</v>
      </c>
      <c r="T91" s="276" t="e">
        <f t="shared" si="15"/>
        <v>#DIV/0!</v>
      </c>
      <c r="U91" s="203"/>
    </row>
    <row r="92" spans="1:21" s="157" customFormat="1" ht="12.75">
      <c r="A92" s="171" t="s">
        <v>143</v>
      </c>
      <c r="B92" s="179"/>
      <c r="C92" s="336"/>
      <c r="D92" s="179"/>
      <c r="E92" s="181"/>
      <c r="F92" s="271"/>
      <c r="G92" s="159"/>
      <c r="H92" s="159"/>
      <c r="I92" s="164"/>
      <c r="J92" s="158"/>
      <c r="K92" s="159"/>
      <c r="L92" s="159"/>
      <c r="M92" s="164"/>
      <c r="N92" s="158"/>
      <c r="O92" s="159"/>
      <c r="P92" s="159"/>
      <c r="Q92" s="164"/>
      <c r="R92" s="158"/>
      <c r="S92" s="159"/>
      <c r="T92" s="159"/>
      <c r="U92" s="158"/>
    </row>
    <row r="93" spans="1:21" s="67" customFormat="1">
      <c r="A93" s="112"/>
      <c r="B93" s="111"/>
      <c r="C93" s="114"/>
      <c r="D93" s="113"/>
      <c r="E93" s="204"/>
      <c r="F93" s="271"/>
      <c r="G93" s="153"/>
      <c r="H93" s="153"/>
      <c r="I93" s="164"/>
      <c r="J93" s="153"/>
      <c r="K93" s="153"/>
      <c r="L93" s="153"/>
      <c r="M93" s="164"/>
      <c r="N93" s="153"/>
      <c r="O93" s="153"/>
      <c r="P93" s="153"/>
      <c r="Q93" s="164"/>
      <c r="R93" s="153"/>
      <c r="S93" s="153"/>
      <c r="T93" s="153"/>
      <c r="U93" s="61"/>
    </row>
    <row r="94" spans="1:21" s="69" customFormat="1">
      <c r="A94" s="112"/>
      <c r="B94" s="111"/>
      <c r="C94" s="114"/>
      <c r="D94" s="113"/>
      <c r="E94" s="205">
        <f>SUM(E2:E93)</f>
        <v>884199.94</v>
      </c>
      <c r="F94" s="272">
        <f>SUM(F2:F93)</f>
        <v>0</v>
      </c>
      <c r="G94" s="166">
        <f>SUM(G2:G93)</f>
        <v>884199.94</v>
      </c>
      <c r="H94" s="276">
        <f>ROUND(G94/E94,10)</f>
        <v>1</v>
      </c>
      <c r="I94" s="165">
        <f>SUM(I2:I93)</f>
        <v>14489.53</v>
      </c>
      <c r="J94" s="166">
        <f>SUM(J2:J93)</f>
        <v>0</v>
      </c>
      <c r="K94" s="166">
        <f>SUM(K2:K93)</f>
        <v>14489.53</v>
      </c>
      <c r="L94" s="277">
        <f>ROUND(K94/I94,10)</f>
        <v>1</v>
      </c>
      <c r="M94" s="165">
        <f>SUM(M2:M93)</f>
        <v>2370.4</v>
      </c>
      <c r="N94" s="166">
        <f>SUM(N2:N93)</f>
        <v>0</v>
      </c>
      <c r="O94" s="166">
        <f>SUM(O2:O93)</f>
        <v>2370.4</v>
      </c>
      <c r="P94" s="277">
        <f>ROUND(O94/M94,10)</f>
        <v>1</v>
      </c>
      <c r="Q94" s="165">
        <f>SUM(Q2:Q93)</f>
        <v>82.56</v>
      </c>
      <c r="R94" s="166">
        <f>SUM(R2:R93)</f>
        <v>0</v>
      </c>
      <c r="S94" s="166">
        <f t="shared" ref="S94" si="56">SUM(S2:S93)</f>
        <v>82.56</v>
      </c>
      <c r="T94" s="277">
        <f>ROUND(S94/Q94,10)</f>
        <v>1</v>
      </c>
      <c r="U94" s="166">
        <f>SUM(U2:U93)</f>
        <v>0</v>
      </c>
    </row>
    <row r="95" spans="1:21">
      <c r="A95" s="112"/>
      <c r="B95" s="111"/>
      <c r="C95" s="114"/>
      <c r="D95" s="113"/>
      <c r="E95" s="113"/>
      <c r="F95" s="273"/>
      <c r="G95" s="160"/>
      <c r="H95" s="160"/>
      <c r="I95" s="161"/>
      <c r="J95" s="111"/>
      <c r="K95" s="111"/>
      <c r="L95" s="111"/>
      <c r="M95" s="161"/>
      <c r="N95" s="161"/>
      <c r="O95" s="161"/>
      <c r="P95" s="161"/>
      <c r="Q95" s="161"/>
      <c r="R95" s="161"/>
      <c r="S95" s="161"/>
      <c r="T95" s="161"/>
      <c r="U95" s="161"/>
    </row>
    <row r="96" spans="1:21">
      <c r="A96" s="112"/>
      <c r="B96" s="111"/>
      <c r="C96" s="114"/>
      <c r="D96" s="113"/>
      <c r="E96" s="113"/>
      <c r="F96" s="273"/>
      <c r="G96" s="160"/>
      <c r="H96" s="160"/>
      <c r="I96" s="161"/>
      <c r="J96" s="111"/>
      <c r="K96" s="111"/>
      <c r="L96" s="111"/>
      <c r="M96" s="161"/>
      <c r="N96" s="161"/>
      <c r="O96" s="161"/>
      <c r="P96" s="161"/>
      <c r="Q96" s="161"/>
      <c r="R96" s="161"/>
      <c r="S96" s="161"/>
      <c r="T96" s="161"/>
      <c r="U96" s="161"/>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491</v>
      </c>
      <c r="C2" t="s">
        <v>492</v>
      </c>
      <c r="D2" s="313">
        <v>0.2</v>
      </c>
      <c r="E2" s="313"/>
      <c r="F2" s="269">
        <f>D2-E2</f>
        <v>0.2</v>
      </c>
      <c r="G2" s="278">
        <f>ROUND(F2/D2,10)</f>
        <v>1</v>
      </c>
      <c r="H2" s="62"/>
    </row>
    <row r="3" spans="1:8" s="53" customFormat="1" ht="25.5" customHeight="1">
      <c r="A3" t="s">
        <v>261</v>
      </c>
      <c r="B3" t="s">
        <v>491</v>
      </c>
      <c r="C3" t="s">
        <v>492</v>
      </c>
      <c r="D3" s="313">
        <v>4659.1499999999996</v>
      </c>
      <c r="E3" s="313"/>
      <c r="F3" s="269">
        <f>D3-E3</f>
        <v>4659.1499999999996</v>
      </c>
      <c r="G3" s="278">
        <f>ROUND(F3/D3,10)</f>
        <v>1</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4659.3499999999995</v>
      </c>
      <c r="E8" s="266">
        <f>SUM(E2:E7)</f>
        <v>0</v>
      </c>
      <c r="F8" s="5">
        <f>SUM(F2:F7)</f>
        <v>4659.3499999999995</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589339209</v>
      </c>
      <c r="B2" t="s">
        <v>502</v>
      </c>
      <c r="C2">
        <v>7500</v>
      </c>
      <c r="D2" s="1">
        <v>43992</v>
      </c>
      <c r="E2" t="s">
        <v>501</v>
      </c>
      <c r="F2">
        <v>522.6</v>
      </c>
      <c r="G2"/>
      <c r="H2" s="199">
        <f t="shared" ref="H2:H92" si="0">F2-G2</f>
        <v>522.6</v>
      </c>
      <c r="I2" s="282">
        <f t="shared" ref="I2:I92" si="1">ROUND(H2/F2,10)</f>
        <v>1</v>
      </c>
      <c r="J2">
        <v>522.6</v>
      </c>
      <c r="K2">
        <v>522.6</v>
      </c>
      <c r="L2">
        <v>0</v>
      </c>
      <c r="M2"/>
      <c r="N2"/>
      <c r="O2"/>
      <c r="P2" s="199">
        <f t="shared" ref="P2:P92" si="2">J2-N2</f>
        <v>522.6</v>
      </c>
      <c r="Q2" s="280">
        <f>ROUND(P2/J2,10)</f>
        <v>1</v>
      </c>
      <c r="R2" s="199">
        <f>K2-M2</f>
        <v>522.6</v>
      </c>
      <c r="S2" s="280">
        <f>ROUND(R2/K2,10)</f>
        <v>1</v>
      </c>
      <c r="T2" s="199">
        <f>L2-O2</f>
        <v>0</v>
      </c>
      <c r="U2" s="280" t="e">
        <f>ROUND(T2/L2,10)</f>
        <v>#DIV/0!</v>
      </c>
      <c r="V2" s="8"/>
    </row>
    <row r="3" spans="1:22">
      <c r="A3" s="330" t="s">
        <v>426</v>
      </c>
      <c r="B3" t="s">
        <v>427</v>
      </c>
      <c r="C3">
        <v>3630</v>
      </c>
      <c r="D3" s="1">
        <v>44504</v>
      </c>
      <c r="E3" t="s">
        <v>497</v>
      </c>
      <c r="F3">
        <v>239.58</v>
      </c>
      <c r="G3"/>
      <c r="H3" s="199">
        <f t="shared" si="0"/>
        <v>239.58</v>
      </c>
      <c r="I3" s="282">
        <f t="shared" si="1"/>
        <v>1</v>
      </c>
      <c r="J3">
        <v>279.02999999999997</v>
      </c>
      <c r="K3">
        <v>264.14999999999998</v>
      </c>
      <c r="L3">
        <v>-14.88</v>
      </c>
      <c r="M3"/>
      <c r="N3"/>
      <c r="O3"/>
      <c r="P3" s="199">
        <f t="shared" si="2"/>
        <v>279.02999999999997</v>
      </c>
      <c r="Q3" s="280">
        <f t="shared" ref="Q3:Q93" si="3">ROUND(P3/J3,10)</f>
        <v>1</v>
      </c>
      <c r="R3" s="199">
        <f t="shared" ref="R3:R92" si="4">K3-M3</f>
        <v>264.14999999999998</v>
      </c>
      <c r="S3" s="280">
        <f t="shared" ref="S3:S92" si="5">ROUND(R3/K3,10)</f>
        <v>1</v>
      </c>
      <c r="T3" s="199">
        <f t="shared" ref="T3:T92" si="6">L3-O3</f>
        <v>-14.88</v>
      </c>
      <c r="U3" s="280">
        <f t="shared" ref="U3:U92" si="7">ROUND(T3/L3,10)</f>
        <v>1</v>
      </c>
      <c r="V3" s="8"/>
    </row>
    <row r="4" spans="1:22">
      <c r="A4" s="330" t="s">
        <v>426</v>
      </c>
      <c r="B4" t="s">
        <v>427</v>
      </c>
      <c r="C4">
        <v>3630</v>
      </c>
      <c r="D4" s="1">
        <v>44868</v>
      </c>
      <c r="E4" t="s">
        <v>497</v>
      </c>
      <c r="F4">
        <v>239.58</v>
      </c>
      <c r="G4"/>
      <c r="H4" s="199">
        <f t="shared" si="0"/>
        <v>239.58</v>
      </c>
      <c r="I4" s="282">
        <f t="shared" si="1"/>
        <v>1</v>
      </c>
      <c r="J4">
        <v>236.81</v>
      </c>
      <c r="K4">
        <v>264.14999999999998</v>
      </c>
      <c r="L4">
        <v>27.34</v>
      </c>
      <c r="M4"/>
      <c r="N4"/>
      <c r="O4"/>
      <c r="P4" s="199">
        <f t="shared" si="2"/>
        <v>236.81</v>
      </c>
      <c r="Q4" s="280">
        <f t="shared" si="3"/>
        <v>1</v>
      </c>
      <c r="R4" s="199">
        <f t="shared" si="4"/>
        <v>264.14999999999998</v>
      </c>
      <c r="S4" s="280">
        <f t="shared" si="5"/>
        <v>1</v>
      </c>
      <c r="T4" s="199">
        <f t="shared" si="6"/>
        <v>27.34</v>
      </c>
      <c r="U4" s="280">
        <f t="shared" si="7"/>
        <v>1</v>
      </c>
      <c r="V4" s="8"/>
    </row>
    <row r="5" spans="1:22">
      <c r="A5" s="330" t="s">
        <v>426</v>
      </c>
      <c r="B5" t="s">
        <v>427</v>
      </c>
      <c r="C5">
        <v>3630</v>
      </c>
      <c r="D5" s="1">
        <v>44322</v>
      </c>
      <c r="E5" t="s">
        <v>497</v>
      </c>
      <c r="F5">
        <v>827.64</v>
      </c>
      <c r="G5"/>
      <c r="H5" s="199">
        <f t="shared" si="0"/>
        <v>827.64</v>
      </c>
      <c r="I5" s="282">
        <f t="shared" si="1"/>
        <v>1</v>
      </c>
      <c r="J5">
        <v>1000</v>
      </c>
      <c r="K5">
        <v>912.51</v>
      </c>
      <c r="L5">
        <v>-87.49</v>
      </c>
      <c r="M5"/>
      <c r="N5"/>
      <c r="O5"/>
      <c r="P5" s="199">
        <f t="shared" si="2"/>
        <v>1000</v>
      </c>
      <c r="Q5" s="280">
        <f t="shared" si="3"/>
        <v>1</v>
      </c>
      <c r="R5" s="199">
        <f t="shared" si="4"/>
        <v>912.51</v>
      </c>
      <c r="S5" s="280">
        <f t="shared" si="5"/>
        <v>1</v>
      </c>
      <c r="T5" s="199">
        <f t="shared" si="6"/>
        <v>-87.49</v>
      </c>
      <c r="U5" s="280">
        <f t="shared" si="7"/>
        <v>1</v>
      </c>
      <c r="V5" s="8"/>
    </row>
    <row r="6" spans="1:22">
      <c r="A6" s="330" t="s">
        <v>426</v>
      </c>
      <c r="B6" t="s">
        <v>427</v>
      </c>
      <c r="C6">
        <v>3630</v>
      </c>
      <c r="D6" s="1">
        <v>44685</v>
      </c>
      <c r="E6" t="s">
        <v>497</v>
      </c>
      <c r="F6">
        <v>838.53</v>
      </c>
      <c r="G6"/>
      <c r="H6" s="199">
        <f t="shared" si="0"/>
        <v>838.53</v>
      </c>
      <c r="I6" s="282">
        <f t="shared" si="1"/>
        <v>1</v>
      </c>
      <c r="J6">
        <v>893.08</v>
      </c>
      <c r="K6">
        <v>924.52</v>
      </c>
      <c r="L6">
        <v>31.44</v>
      </c>
      <c r="M6"/>
      <c r="N6"/>
      <c r="O6"/>
      <c r="P6" s="199">
        <f t="shared" si="2"/>
        <v>893.08</v>
      </c>
      <c r="Q6" s="280">
        <f t="shared" si="3"/>
        <v>1</v>
      </c>
      <c r="R6" s="199">
        <f t="shared" si="4"/>
        <v>924.52</v>
      </c>
      <c r="S6" s="280">
        <f t="shared" si="5"/>
        <v>1</v>
      </c>
      <c r="T6" s="199">
        <f t="shared" si="6"/>
        <v>31.44</v>
      </c>
      <c r="U6" s="280">
        <f t="shared" si="7"/>
        <v>1</v>
      </c>
      <c r="V6" s="8"/>
    </row>
    <row r="7" spans="1:22">
      <c r="A7" s="330" t="s">
        <v>426</v>
      </c>
      <c r="B7" t="s">
        <v>427</v>
      </c>
      <c r="C7">
        <v>3630</v>
      </c>
      <c r="D7" s="1">
        <v>45051</v>
      </c>
      <c r="E7" t="s">
        <v>497</v>
      </c>
      <c r="F7">
        <v>838.53</v>
      </c>
      <c r="G7"/>
      <c r="H7" s="199">
        <f t="shared" si="0"/>
        <v>838.53</v>
      </c>
      <c r="I7" s="282">
        <f t="shared" si="1"/>
        <v>1</v>
      </c>
      <c r="J7">
        <v>920.5</v>
      </c>
      <c r="K7">
        <v>924.52</v>
      </c>
      <c r="L7">
        <v>4.0199999999999996</v>
      </c>
      <c r="M7"/>
      <c r="N7"/>
      <c r="O7"/>
      <c r="P7" s="199">
        <f t="shared" si="2"/>
        <v>920.5</v>
      </c>
      <c r="Q7" s="280">
        <f t="shared" si="3"/>
        <v>1</v>
      </c>
      <c r="R7" s="199">
        <f t="shared" si="4"/>
        <v>924.52</v>
      </c>
      <c r="S7" s="280">
        <f t="shared" si="5"/>
        <v>1</v>
      </c>
      <c r="T7" s="199">
        <f t="shared" si="6"/>
        <v>4.0199999999999996</v>
      </c>
      <c r="U7" s="280">
        <f t="shared" si="7"/>
        <v>1</v>
      </c>
      <c r="V7" s="8"/>
    </row>
    <row r="8" spans="1:22">
      <c r="A8" s="330">
        <v>599933900</v>
      </c>
      <c r="B8" t="s">
        <v>483</v>
      </c>
      <c r="C8">
        <v>3800</v>
      </c>
      <c r="D8" s="1">
        <v>44315</v>
      </c>
      <c r="E8" t="s">
        <v>497</v>
      </c>
      <c r="F8">
        <v>1048.8</v>
      </c>
      <c r="G8"/>
      <c r="H8" s="199">
        <f t="shared" ref="H8:H14" si="8">F8-G8</f>
        <v>1048.8</v>
      </c>
      <c r="I8" s="282">
        <f t="shared" ref="I8:I14" si="9">ROUND(H8/F8,10)</f>
        <v>1</v>
      </c>
      <c r="J8">
        <v>1267.1099999999999</v>
      </c>
      <c r="K8">
        <v>1156.3499999999999</v>
      </c>
      <c r="L8">
        <v>-110.76</v>
      </c>
      <c r="M8"/>
      <c r="N8"/>
      <c r="O8"/>
      <c r="P8" s="199">
        <f t="shared" ref="P8:P14" si="10">J8-N8</f>
        <v>1267.1099999999999</v>
      </c>
      <c r="Q8" s="280">
        <f t="shared" si="3"/>
        <v>1</v>
      </c>
      <c r="R8" s="199">
        <f t="shared" ref="R8:R14" si="11">K8-M8</f>
        <v>1156.3499999999999</v>
      </c>
      <c r="S8" s="280">
        <f t="shared" si="5"/>
        <v>1</v>
      </c>
      <c r="T8" s="199">
        <f t="shared" ref="T8:T14" si="12">L8-O8</f>
        <v>-110.76</v>
      </c>
      <c r="U8" s="280">
        <f t="shared" ref="U8:U14" si="13">ROUND(T8/L8,10)</f>
        <v>1</v>
      </c>
      <c r="V8" s="8"/>
    </row>
    <row r="9" spans="1:22">
      <c r="A9" s="330" t="s">
        <v>491</v>
      </c>
      <c r="B9" t="s">
        <v>492</v>
      </c>
      <c r="C9">
        <v>1045109.97</v>
      </c>
      <c r="D9" s="1">
        <v>45139</v>
      </c>
      <c r="E9" t="s">
        <v>501</v>
      </c>
      <c r="F9">
        <v>0</v>
      </c>
      <c r="G9"/>
      <c r="H9" s="199">
        <f t="shared" si="8"/>
        <v>0</v>
      </c>
      <c r="I9" s="282" t="e">
        <f t="shared" si="9"/>
        <v>#DIV/0!</v>
      </c>
      <c r="J9">
        <v>0</v>
      </c>
      <c r="K9">
        <v>0</v>
      </c>
      <c r="L9">
        <v>0</v>
      </c>
      <c r="M9"/>
      <c r="N9"/>
      <c r="O9"/>
      <c r="P9" s="199">
        <f t="shared" si="10"/>
        <v>0</v>
      </c>
      <c r="Q9" s="280" t="e">
        <f t="shared" ref="Q9:Q12" si="14">ROUND(P9/J9,10)</f>
        <v>#DIV/0!</v>
      </c>
      <c r="R9" s="199">
        <f t="shared" si="11"/>
        <v>0</v>
      </c>
      <c r="S9" s="280" t="e">
        <f t="shared" ref="S9:S12" si="15">ROUND(R9/K9,10)</f>
        <v>#DIV/0!</v>
      </c>
      <c r="T9" s="199">
        <f t="shared" si="12"/>
        <v>0</v>
      </c>
      <c r="U9" s="280" t="e">
        <f t="shared" si="13"/>
        <v>#DIV/0!</v>
      </c>
      <c r="V9" s="8"/>
    </row>
    <row r="10" spans="1:22">
      <c r="A10" s="330" t="s">
        <v>491</v>
      </c>
      <c r="B10" t="s">
        <v>492</v>
      </c>
      <c r="C10">
        <v>1355.59</v>
      </c>
      <c r="D10" s="1">
        <v>45139</v>
      </c>
      <c r="E10" t="s">
        <v>501</v>
      </c>
      <c r="F10">
        <v>0</v>
      </c>
      <c r="G10"/>
      <c r="H10" s="199">
        <f t="shared" si="8"/>
        <v>0</v>
      </c>
      <c r="I10" s="282" t="e">
        <f t="shared" si="9"/>
        <v>#DIV/0!</v>
      </c>
      <c r="J10">
        <v>0</v>
      </c>
      <c r="K10">
        <v>0</v>
      </c>
      <c r="L10">
        <v>0</v>
      </c>
      <c r="M10"/>
      <c r="N10"/>
      <c r="O10"/>
      <c r="P10" s="199">
        <f t="shared" si="10"/>
        <v>0</v>
      </c>
      <c r="Q10" s="280" t="e">
        <f t="shared" si="14"/>
        <v>#DIV/0!</v>
      </c>
      <c r="R10" s="199">
        <f t="shared" si="11"/>
        <v>0</v>
      </c>
      <c r="S10" s="280" t="e">
        <f t="shared" si="15"/>
        <v>#DIV/0!</v>
      </c>
      <c r="T10" s="199">
        <f t="shared" si="12"/>
        <v>0</v>
      </c>
      <c r="U10" s="280" t="e">
        <f t="shared" si="13"/>
        <v>#DIV/0!</v>
      </c>
      <c r="V10" s="8"/>
    </row>
    <row r="11" spans="1:22">
      <c r="A11" s="330" t="s">
        <v>310</v>
      </c>
      <c r="B11" t="s">
        <v>430</v>
      </c>
      <c r="C11">
        <v>19400</v>
      </c>
      <c r="D11" s="1">
        <v>44291</v>
      </c>
      <c r="E11" t="s">
        <v>501</v>
      </c>
      <c r="F11">
        <v>451.92</v>
      </c>
      <c r="G11"/>
      <c r="H11" s="199">
        <f t="shared" si="8"/>
        <v>451.92</v>
      </c>
      <c r="I11" s="282">
        <f t="shared" si="9"/>
        <v>1</v>
      </c>
      <c r="J11">
        <v>451.92</v>
      </c>
      <c r="K11">
        <v>451.92</v>
      </c>
      <c r="L11">
        <v>0</v>
      </c>
      <c r="M11"/>
      <c r="N11"/>
      <c r="O11"/>
      <c r="P11" s="199">
        <f t="shared" si="10"/>
        <v>451.92</v>
      </c>
      <c r="Q11" s="280">
        <f t="shared" si="14"/>
        <v>1</v>
      </c>
      <c r="R11" s="199">
        <f t="shared" si="11"/>
        <v>451.92</v>
      </c>
      <c r="S11" s="280">
        <f t="shared" si="15"/>
        <v>1</v>
      </c>
      <c r="T11" s="199">
        <f t="shared" si="12"/>
        <v>0</v>
      </c>
      <c r="U11" s="280" t="e">
        <f t="shared" si="13"/>
        <v>#DIV/0!</v>
      </c>
      <c r="V11" s="8"/>
    </row>
    <row r="12" spans="1:22">
      <c r="A12" s="330">
        <v>403197908</v>
      </c>
      <c r="B12" t="s">
        <v>294</v>
      </c>
      <c r="C12">
        <v>2175</v>
      </c>
      <c r="D12" s="1">
        <v>45062</v>
      </c>
      <c r="E12" t="s">
        <v>497</v>
      </c>
      <c r="F12">
        <v>401.56</v>
      </c>
      <c r="G12"/>
      <c r="H12" s="199">
        <f t="shared" si="8"/>
        <v>401.56</v>
      </c>
      <c r="I12" s="282">
        <f t="shared" si="9"/>
        <v>1</v>
      </c>
      <c r="J12">
        <v>436.2</v>
      </c>
      <c r="K12">
        <v>442.74</v>
      </c>
      <c r="L12">
        <v>6.54</v>
      </c>
      <c r="M12"/>
      <c r="N12"/>
      <c r="O12"/>
      <c r="P12" s="199">
        <f t="shared" si="10"/>
        <v>436.2</v>
      </c>
      <c r="Q12" s="280">
        <f t="shared" si="14"/>
        <v>1</v>
      </c>
      <c r="R12" s="199">
        <f t="shared" si="11"/>
        <v>442.74</v>
      </c>
      <c r="S12" s="280">
        <f t="shared" si="15"/>
        <v>1</v>
      </c>
      <c r="T12" s="199">
        <f t="shared" si="12"/>
        <v>6.54</v>
      </c>
      <c r="U12" s="280">
        <f t="shared" si="13"/>
        <v>1</v>
      </c>
      <c r="V12" s="8"/>
    </row>
    <row r="13" spans="1:22">
      <c r="A13" s="330">
        <v>403197908</v>
      </c>
      <c r="B13" t="s">
        <v>294</v>
      </c>
      <c r="C13">
        <v>1275</v>
      </c>
      <c r="D13" s="1">
        <v>42871</v>
      </c>
      <c r="E13" t="s">
        <v>497</v>
      </c>
      <c r="F13">
        <v>672.56</v>
      </c>
      <c r="G13"/>
      <c r="H13" s="199">
        <f t="shared" si="8"/>
        <v>672.56</v>
      </c>
      <c r="I13" s="282">
        <f t="shared" si="9"/>
        <v>1</v>
      </c>
      <c r="J13">
        <v>734.64</v>
      </c>
      <c r="K13">
        <v>741.53</v>
      </c>
      <c r="L13">
        <v>6.89</v>
      </c>
      <c r="M13"/>
      <c r="N13"/>
      <c r="O13"/>
      <c r="P13" s="199">
        <f t="shared" si="10"/>
        <v>734.64</v>
      </c>
      <c r="Q13" s="280">
        <f t="shared" si="3"/>
        <v>1</v>
      </c>
      <c r="R13" s="199">
        <f t="shared" si="11"/>
        <v>741.53</v>
      </c>
      <c r="S13" s="280">
        <f t="shared" si="5"/>
        <v>1</v>
      </c>
      <c r="T13" s="199">
        <f t="shared" si="12"/>
        <v>6.89</v>
      </c>
      <c r="U13" s="280">
        <f t="shared" si="13"/>
        <v>1</v>
      </c>
      <c r="V13" s="8"/>
    </row>
    <row r="14" spans="1:22">
      <c r="A14" s="330">
        <v>403197908</v>
      </c>
      <c r="B14" t="s">
        <v>294</v>
      </c>
      <c r="C14">
        <v>2175</v>
      </c>
      <c r="D14" s="1">
        <v>44334</v>
      </c>
      <c r="E14" t="s">
        <v>497</v>
      </c>
      <c r="F14">
        <v>1720.97</v>
      </c>
      <c r="G14"/>
      <c r="H14" s="199">
        <f t="shared" si="8"/>
        <v>1720.97</v>
      </c>
      <c r="I14" s="282">
        <f t="shared" si="9"/>
        <v>1</v>
      </c>
      <c r="J14">
        <v>2077.9</v>
      </c>
      <c r="K14">
        <v>1897.46</v>
      </c>
      <c r="L14">
        <v>-180.44</v>
      </c>
      <c r="M14"/>
      <c r="N14"/>
      <c r="O14"/>
      <c r="P14" s="199">
        <f t="shared" si="10"/>
        <v>2077.9</v>
      </c>
      <c r="Q14" s="280">
        <f t="shared" si="3"/>
        <v>1</v>
      </c>
      <c r="R14" s="199">
        <f t="shared" si="11"/>
        <v>1897.46</v>
      </c>
      <c r="S14" s="280">
        <f t="shared" si="5"/>
        <v>1</v>
      </c>
      <c r="T14" s="199">
        <f t="shared" si="12"/>
        <v>-180.44</v>
      </c>
      <c r="U14" s="280">
        <f t="shared" si="13"/>
        <v>1</v>
      </c>
      <c r="V14" s="8"/>
    </row>
    <row r="15" spans="1:22">
      <c r="A15" s="330">
        <v>403197908</v>
      </c>
      <c r="B15" t="s">
        <v>294</v>
      </c>
      <c r="C15">
        <v>1275</v>
      </c>
      <c r="D15" s="1">
        <v>43235</v>
      </c>
      <c r="E15" t="s">
        <v>497</v>
      </c>
      <c r="F15">
        <v>874.33</v>
      </c>
      <c r="G15"/>
      <c r="H15" s="199">
        <f t="shared" si="0"/>
        <v>874.33</v>
      </c>
      <c r="I15" s="282">
        <f t="shared" si="1"/>
        <v>1</v>
      </c>
      <c r="J15">
        <v>1038.6600000000001</v>
      </c>
      <c r="K15">
        <v>963.99</v>
      </c>
      <c r="L15">
        <v>-74.67</v>
      </c>
      <c r="M15"/>
      <c r="N15"/>
      <c r="O15"/>
      <c r="P15" s="199">
        <f t="shared" si="2"/>
        <v>1038.6600000000001</v>
      </c>
      <c r="Q15" s="280">
        <f t="shared" si="3"/>
        <v>1</v>
      </c>
      <c r="R15" s="199">
        <f t="shared" si="4"/>
        <v>963.99</v>
      </c>
      <c r="S15" s="280">
        <f t="shared" si="5"/>
        <v>1</v>
      </c>
      <c r="T15" s="199">
        <f t="shared" si="6"/>
        <v>-74.67</v>
      </c>
      <c r="U15" s="280">
        <f t="shared" si="7"/>
        <v>1</v>
      </c>
      <c r="V15" s="8"/>
    </row>
    <row r="16" spans="1:22">
      <c r="A16" s="330">
        <v>403197908</v>
      </c>
      <c r="B16" t="s">
        <v>294</v>
      </c>
      <c r="C16">
        <v>2175</v>
      </c>
      <c r="D16" s="1">
        <v>44698</v>
      </c>
      <c r="E16" t="s">
        <v>497</v>
      </c>
      <c r="F16">
        <v>1893.07</v>
      </c>
      <c r="G16"/>
      <c r="H16" s="199">
        <f t="shared" si="0"/>
        <v>1893.07</v>
      </c>
      <c r="I16" s="282">
        <f t="shared" si="1"/>
        <v>1</v>
      </c>
      <c r="J16">
        <v>1967.75</v>
      </c>
      <c r="K16">
        <v>2087.21</v>
      </c>
      <c r="L16">
        <v>119.46</v>
      </c>
      <c r="M16"/>
      <c r="N16"/>
      <c r="O16"/>
      <c r="P16" s="199">
        <f t="shared" si="2"/>
        <v>1967.75</v>
      </c>
      <c r="Q16" s="280">
        <f t="shared" si="3"/>
        <v>1</v>
      </c>
      <c r="R16" s="199">
        <f t="shared" si="4"/>
        <v>2087.21</v>
      </c>
      <c r="S16" s="280">
        <f t="shared" si="5"/>
        <v>1</v>
      </c>
      <c r="T16" s="199">
        <f t="shared" si="6"/>
        <v>119.46</v>
      </c>
      <c r="U16" s="280">
        <f t="shared" si="7"/>
        <v>1</v>
      </c>
      <c r="V16" s="8"/>
    </row>
    <row r="17" spans="1:22">
      <c r="A17" s="330">
        <v>403197908</v>
      </c>
      <c r="B17" t="s">
        <v>294</v>
      </c>
      <c r="C17">
        <v>2175</v>
      </c>
      <c r="D17" s="1">
        <v>43599</v>
      </c>
      <c r="E17" t="s">
        <v>497</v>
      </c>
      <c r="F17">
        <v>1921.75</v>
      </c>
      <c r="G17"/>
      <c r="H17" s="199">
        <f t="shared" si="0"/>
        <v>1921.75</v>
      </c>
      <c r="I17" s="282">
        <f t="shared" si="1"/>
        <v>1</v>
      </c>
      <c r="J17">
        <v>2160.81</v>
      </c>
      <c r="K17">
        <v>2118.83</v>
      </c>
      <c r="L17">
        <v>-41.98</v>
      </c>
      <c r="M17"/>
      <c r="N17"/>
      <c r="O17"/>
      <c r="P17" s="199">
        <f t="shared" si="2"/>
        <v>2160.81</v>
      </c>
      <c r="Q17" s="280">
        <f t="shared" si="3"/>
        <v>1</v>
      </c>
      <c r="R17" s="199">
        <f t="shared" si="4"/>
        <v>2118.83</v>
      </c>
      <c r="S17" s="280">
        <f t="shared" si="5"/>
        <v>1</v>
      </c>
      <c r="T17" s="199">
        <f t="shared" si="6"/>
        <v>-41.98</v>
      </c>
      <c r="U17" s="280">
        <f t="shared" si="7"/>
        <v>1</v>
      </c>
      <c r="V17" s="8"/>
    </row>
    <row r="18" spans="1:22">
      <c r="A18" s="330">
        <v>474184900</v>
      </c>
      <c r="B18" t="s">
        <v>362</v>
      </c>
      <c r="C18">
        <v>2838</v>
      </c>
      <c r="D18" s="1">
        <v>42859</v>
      </c>
      <c r="E18" t="s">
        <v>497</v>
      </c>
      <c r="F18">
        <v>898.23</v>
      </c>
      <c r="G18"/>
      <c r="H18" s="199">
        <f t="shared" si="0"/>
        <v>898.23</v>
      </c>
      <c r="I18" s="282">
        <f t="shared" si="1"/>
        <v>1</v>
      </c>
      <c r="J18">
        <v>979.2</v>
      </c>
      <c r="K18">
        <v>990.34</v>
      </c>
      <c r="L18">
        <v>11.14</v>
      </c>
      <c r="M18"/>
      <c r="N18"/>
      <c r="O18"/>
      <c r="P18" s="199">
        <f t="shared" si="2"/>
        <v>979.2</v>
      </c>
      <c r="Q18" s="280">
        <f t="shared" ref="Q18:Q31" si="16">ROUND(P18/J18,10)</f>
        <v>1</v>
      </c>
      <c r="R18" s="199">
        <f t="shared" si="4"/>
        <v>990.34</v>
      </c>
      <c r="S18" s="280">
        <f t="shared" ref="S18:S31" si="17">ROUND(R18/K18,10)</f>
        <v>1</v>
      </c>
      <c r="T18" s="199">
        <f t="shared" si="6"/>
        <v>11.14</v>
      </c>
      <c r="U18" s="280">
        <f t="shared" si="7"/>
        <v>1</v>
      </c>
      <c r="V18" s="8"/>
    </row>
    <row r="19" spans="1:22">
      <c r="A19" s="330">
        <v>474184900</v>
      </c>
      <c r="B19" t="s">
        <v>362</v>
      </c>
      <c r="C19">
        <v>2838</v>
      </c>
      <c r="D19" s="1">
        <v>43223</v>
      </c>
      <c r="E19" t="s">
        <v>497</v>
      </c>
      <c r="F19">
        <v>935.65</v>
      </c>
      <c r="G19"/>
      <c r="H19" s="199">
        <f t="shared" ref="H19:H31" si="18">F19-G19</f>
        <v>935.65</v>
      </c>
      <c r="I19" s="282">
        <f t="shared" ref="I19:I31" si="19">ROUND(H19/F19,10)</f>
        <v>1</v>
      </c>
      <c r="J19">
        <v>1130.46</v>
      </c>
      <c r="K19">
        <v>1031.5999999999999</v>
      </c>
      <c r="L19">
        <v>-98.86</v>
      </c>
      <c r="M19"/>
      <c r="N19"/>
      <c r="O19"/>
      <c r="P19" s="199">
        <f t="shared" ref="P19:P31" si="20">J19-N19</f>
        <v>1130.46</v>
      </c>
      <c r="Q19" s="280">
        <f t="shared" si="16"/>
        <v>1</v>
      </c>
      <c r="R19" s="199">
        <f t="shared" ref="R19:R31" si="21">K19-M19</f>
        <v>1031.5999999999999</v>
      </c>
      <c r="S19" s="280">
        <f t="shared" si="17"/>
        <v>1</v>
      </c>
      <c r="T19" s="199">
        <f t="shared" ref="T19:T31" si="22">L19-O19</f>
        <v>-98.86</v>
      </c>
      <c r="U19" s="280">
        <f t="shared" ref="U19:U31" si="23">ROUND(T19/L19,10)</f>
        <v>1</v>
      </c>
      <c r="V19" s="8"/>
    </row>
    <row r="20" spans="1:22">
      <c r="A20" s="330">
        <v>474184900</v>
      </c>
      <c r="B20" t="s">
        <v>362</v>
      </c>
      <c r="C20">
        <v>4638</v>
      </c>
      <c r="D20" s="1">
        <v>43587</v>
      </c>
      <c r="E20" t="s">
        <v>497</v>
      </c>
      <c r="F20">
        <v>1529.09</v>
      </c>
      <c r="G20"/>
      <c r="H20" s="199">
        <f t="shared" si="18"/>
        <v>1529.09</v>
      </c>
      <c r="I20" s="282">
        <f t="shared" si="19"/>
        <v>1</v>
      </c>
      <c r="J20">
        <v>1707.38</v>
      </c>
      <c r="K20">
        <v>1685.9</v>
      </c>
      <c r="L20">
        <v>-21.48</v>
      </c>
      <c r="M20"/>
      <c r="N20"/>
      <c r="O20"/>
      <c r="P20" s="199">
        <f t="shared" si="20"/>
        <v>1707.38</v>
      </c>
      <c r="Q20" s="280">
        <f t="shared" si="16"/>
        <v>1</v>
      </c>
      <c r="R20" s="199">
        <f t="shared" si="21"/>
        <v>1685.9</v>
      </c>
      <c r="S20" s="280">
        <f t="shared" si="17"/>
        <v>1</v>
      </c>
      <c r="T20" s="199">
        <f t="shared" si="22"/>
        <v>-21.48</v>
      </c>
      <c r="U20" s="280">
        <f t="shared" si="23"/>
        <v>1</v>
      </c>
      <c r="V20" s="8"/>
    </row>
    <row r="21" spans="1:22">
      <c r="A21" s="330">
        <v>474184900</v>
      </c>
      <c r="B21" t="s">
        <v>362</v>
      </c>
      <c r="C21">
        <v>4638</v>
      </c>
      <c r="D21" s="1">
        <v>43985</v>
      </c>
      <c r="E21" t="s">
        <v>497</v>
      </c>
      <c r="F21">
        <v>1590.25</v>
      </c>
      <c r="G21"/>
      <c r="H21" s="199">
        <f t="shared" ref="H21" si="24">F21-G21</f>
        <v>1590.25</v>
      </c>
      <c r="I21" s="282">
        <f t="shared" ref="I21" si="25">ROUND(H21/F21,10)</f>
        <v>1</v>
      </c>
      <c r="J21">
        <v>1768.92</v>
      </c>
      <c r="K21">
        <v>1753.33</v>
      </c>
      <c r="L21">
        <v>-15.59</v>
      </c>
      <c r="M21"/>
      <c r="N21"/>
      <c r="O21"/>
      <c r="P21" s="199">
        <f t="shared" ref="P21" si="26">J21-N21</f>
        <v>1768.92</v>
      </c>
      <c r="Q21" s="280">
        <f t="shared" ref="Q21" si="27">ROUND(P21/J21,10)</f>
        <v>1</v>
      </c>
      <c r="R21" s="199">
        <f t="shared" ref="R21" si="28">K21-M21</f>
        <v>1753.33</v>
      </c>
      <c r="S21" s="280">
        <f t="shared" ref="S21" si="29">ROUND(R21/K21,10)</f>
        <v>1</v>
      </c>
      <c r="T21" s="199">
        <f t="shared" ref="T21" si="30">L21-O21</f>
        <v>-15.59</v>
      </c>
      <c r="U21" s="280">
        <f t="shared" ref="U21" si="31">ROUND(T21/L21,10)</f>
        <v>1</v>
      </c>
      <c r="V21" s="8"/>
    </row>
    <row r="22" spans="1:22">
      <c r="A22" s="330">
        <v>474184900</v>
      </c>
      <c r="B22" t="s">
        <v>362</v>
      </c>
      <c r="C22">
        <v>4638</v>
      </c>
      <c r="D22" s="1">
        <v>44314</v>
      </c>
      <c r="E22" t="s">
        <v>497</v>
      </c>
      <c r="F22">
        <v>1712.58</v>
      </c>
      <c r="G22"/>
      <c r="H22" s="199">
        <f t="shared" si="18"/>
        <v>1712.58</v>
      </c>
      <c r="I22" s="282">
        <f t="shared" si="19"/>
        <v>1</v>
      </c>
      <c r="J22">
        <v>2069.23</v>
      </c>
      <c r="K22">
        <v>1888.21</v>
      </c>
      <c r="L22">
        <v>-181.02</v>
      </c>
      <c r="M22"/>
      <c r="N22"/>
      <c r="O22"/>
      <c r="P22" s="199">
        <f t="shared" si="20"/>
        <v>2069.23</v>
      </c>
      <c r="Q22" s="280">
        <f t="shared" si="16"/>
        <v>1</v>
      </c>
      <c r="R22" s="199">
        <f t="shared" si="21"/>
        <v>1888.21</v>
      </c>
      <c r="S22" s="280">
        <f t="shared" si="17"/>
        <v>1</v>
      </c>
      <c r="T22" s="199">
        <f t="shared" si="22"/>
        <v>-181.02</v>
      </c>
      <c r="U22" s="280">
        <f t="shared" si="23"/>
        <v>1</v>
      </c>
      <c r="V22" s="8"/>
    </row>
    <row r="23" spans="1:22">
      <c r="A23" s="330">
        <v>474184900</v>
      </c>
      <c r="B23" t="s">
        <v>362</v>
      </c>
      <c r="C23">
        <v>4638</v>
      </c>
      <c r="D23" s="1">
        <v>44678</v>
      </c>
      <c r="E23" t="s">
        <v>497</v>
      </c>
      <c r="F23">
        <v>2263.0500000000002</v>
      </c>
      <c r="G23"/>
      <c r="H23" s="199">
        <f t="shared" si="18"/>
        <v>2263.0500000000002</v>
      </c>
      <c r="I23" s="282">
        <f t="shared" si="19"/>
        <v>1</v>
      </c>
      <c r="J23">
        <v>2423.16</v>
      </c>
      <c r="K23">
        <v>2495.13</v>
      </c>
      <c r="L23">
        <v>71.97</v>
      </c>
      <c r="M23"/>
      <c r="N23"/>
      <c r="O23"/>
      <c r="P23" s="199">
        <f t="shared" si="20"/>
        <v>2423.16</v>
      </c>
      <c r="Q23" s="280">
        <f t="shared" si="16"/>
        <v>1</v>
      </c>
      <c r="R23" s="199">
        <f t="shared" si="21"/>
        <v>2495.13</v>
      </c>
      <c r="S23" s="280">
        <f t="shared" si="17"/>
        <v>1</v>
      </c>
      <c r="T23" s="199">
        <f t="shared" si="22"/>
        <v>71.97</v>
      </c>
      <c r="U23" s="280">
        <f t="shared" si="23"/>
        <v>1</v>
      </c>
      <c r="V23" s="8"/>
    </row>
    <row r="24" spans="1:22">
      <c r="A24" s="330">
        <v>474184900</v>
      </c>
      <c r="B24" t="s">
        <v>362</v>
      </c>
      <c r="C24">
        <v>4638</v>
      </c>
      <c r="D24" s="1">
        <v>45050</v>
      </c>
      <c r="E24" t="s">
        <v>497</v>
      </c>
      <c r="F24">
        <v>2691.2</v>
      </c>
      <c r="G24"/>
      <c r="H24" s="199">
        <f t="shared" si="18"/>
        <v>2691.2</v>
      </c>
      <c r="I24" s="282">
        <f t="shared" si="19"/>
        <v>1</v>
      </c>
      <c r="J24">
        <v>2954.67</v>
      </c>
      <c r="K24">
        <v>2967.18</v>
      </c>
      <c r="L24">
        <v>12.51</v>
      </c>
      <c r="M24"/>
      <c r="N24"/>
      <c r="O24"/>
      <c r="P24" s="199">
        <f t="shared" si="20"/>
        <v>2954.67</v>
      </c>
      <c r="Q24" s="280">
        <f t="shared" si="16"/>
        <v>1</v>
      </c>
      <c r="R24" s="199">
        <f t="shared" si="21"/>
        <v>2967.18</v>
      </c>
      <c r="S24" s="280">
        <f t="shared" si="17"/>
        <v>1</v>
      </c>
      <c r="T24" s="199">
        <f t="shared" si="22"/>
        <v>12.51</v>
      </c>
      <c r="U24" s="280">
        <f t="shared" si="23"/>
        <v>1</v>
      </c>
      <c r="V24" s="8"/>
    </row>
    <row r="25" spans="1:22">
      <c r="A25" s="330">
        <v>533004909</v>
      </c>
      <c r="B25" t="s">
        <v>503</v>
      </c>
      <c r="C25">
        <v>6569</v>
      </c>
      <c r="D25" s="1">
        <v>44348</v>
      </c>
      <c r="E25" t="s">
        <v>497</v>
      </c>
      <c r="F25">
        <v>423.04</v>
      </c>
      <c r="G25"/>
      <c r="H25" s="199">
        <f t="shared" si="18"/>
        <v>423.04</v>
      </c>
      <c r="I25" s="282">
        <f t="shared" si="19"/>
        <v>1</v>
      </c>
      <c r="J25">
        <v>515.33000000000004</v>
      </c>
      <c r="K25">
        <v>466.42</v>
      </c>
      <c r="L25">
        <v>-48.91</v>
      </c>
      <c r="M25"/>
      <c r="N25"/>
      <c r="O25"/>
      <c r="P25" s="199">
        <f t="shared" si="20"/>
        <v>515.33000000000004</v>
      </c>
      <c r="Q25" s="280">
        <f t="shared" si="16"/>
        <v>1</v>
      </c>
      <c r="R25" s="199">
        <f t="shared" si="21"/>
        <v>466.42</v>
      </c>
      <c r="S25" s="280">
        <f t="shared" si="17"/>
        <v>1</v>
      </c>
      <c r="T25" s="199">
        <f t="shared" si="22"/>
        <v>-48.91</v>
      </c>
      <c r="U25" s="280">
        <f t="shared" si="23"/>
        <v>1</v>
      </c>
      <c r="V25" s="8"/>
    </row>
    <row r="26" spans="1:22">
      <c r="A26" s="330">
        <v>575035902</v>
      </c>
      <c r="B26" t="s">
        <v>504</v>
      </c>
      <c r="C26">
        <v>14142</v>
      </c>
      <c r="D26" s="1">
        <v>42878</v>
      </c>
      <c r="E26" t="s">
        <v>497</v>
      </c>
      <c r="F26">
        <v>298.39999999999998</v>
      </c>
      <c r="G26"/>
      <c r="H26" s="199">
        <f t="shared" si="18"/>
        <v>298.39999999999998</v>
      </c>
      <c r="I26" s="282">
        <f t="shared" si="19"/>
        <v>1</v>
      </c>
      <c r="J26">
        <v>334.06</v>
      </c>
      <c r="K26">
        <v>329</v>
      </c>
      <c r="L26">
        <v>-5.0599999999999996</v>
      </c>
      <c r="M26"/>
      <c r="N26"/>
      <c r="O26"/>
      <c r="P26" s="199">
        <f t="shared" si="20"/>
        <v>334.06</v>
      </c>
      <c r="Q26" s="280">
        <f t="shared" si="16"/>
        <v>1</v>
      </c>
      <c r="R26" s="199">
        <f t="shared" si="21"/>
        <v>329</v>
      </c>
      <c r="S26" s="280">
        <f t="shared" si="17"/>
        <v>1</v>
      </c>
      <c r="T26" s="199">
        <f t="shared" si="22"/>
        <v>-5.0599999999999996</v>
      </c>
      <c r="U26" s="280">
        <f t="shared" si="23"/>
        <v>1</v>
      </c>
      <c r="V26" s="8"/>
    </row>
    <row r="27" spans="1:22">
      <c r="A27" s="330">
        <v>575035902</v>
      </c>
      <c r="B27" t="s">
        <v>504</v>
      </c>
      <c r="C27">
        <v>14142</v>
      </c>
      <c r="D27" s="1">
        <v>42878</v>
      </c>
      <c r="E27" t="s">
        <v>497</v>
      </c>
      <c r="F27">
        <v>410.29</v>
      </c>
      <c r="G27"/>
      <c r="H27" s="199">
        <f t="shared" si="18"/>
        <v>410.29</v>
      </c>
      <c r="I27" s="282">
        <f t="shared" si="19"/>
        <v>1</v>
      </c>
      <c r="J27">
        <v>459.33</v>
      </c>
      <c r="K27">
        <v>452.37</v>
      </c>
      <c r="L27">
        <v>-6.96</v>
      </c>
      <c r="M27"/>
      <c r="N27"/>
      <c r="O27"/>
      <c r="P27" s="199">
        <f t="shared" si="20"/>
        <v>459.33</v>
      </c>
      <c r="Q27" s="280">
        <f t="shared" si="16"/>
        <v>1</v>
      </c>
      <c r="R27" s="199">
        <f t="shared" si="21"/>
        <v>452.37</v>
      </c>
      <c r="S27" s="280">
        <f t="shared" si="17"/>
        <v>1</v>
      </c>
      <c r="T27" s="199">
        <f t="shared" si="22"/>
        <v>-6.96</v>
      </c>
      <c r="U27" s="280">
        <f t="shared" si="23"/>
        <v>1</v>
      </c>
      <c r="V27" s="8"/>
    </row>
    <row r="28" spans="1:22">
      <c r="A28" s="330">
        <v>575035902</v>
      </c>
      <c r="B28" t="s">
        <v>504</v>
      </c>
      <c r="C28">
        <v>14142</v>
      </c>
      <c r="D28" s="1">
        <v>43249</v>
      </c>
      <c r="E28" t="s">
        <v>497</v>
      </c>
      <c r="F28">
        <v>410.29</v>
      </c>
      <c r="G28"/>
      <c r="H28" s="199">
        <f t="shared" si="18"/>
        <v>410.29</v>
      </c>
      <c r="I28" s="282">
        <f t="shared" si="19"/>
        <v>1</v>
      </c>
      <c r="J28">
        <v>478.18</v>
      </c>
      <c r="K28">
        <v>452.37</v>
      </c>
      <c r="L28">
        <v>-25.81</v>
      </c>
      <c r="M28"/>
      <c r="N28"/>
      <c r="O28"/>
      <c r="P28" s="199">
        <f t="shared" si="20"/>
        <v>478.18</v>
      </c>
      <c r="Q28" s="280">
        <f t="shared" si="16"/>
        <v>1</v>
      </c>
      <c r="R28" s="199">
        <f t="shared" si="21"/>
        <v>452.37</v>
      </c>
      <c r="S28" s="280">
        <f t="shared" si="17"/>
        <v>1</v>
      </c>
      <c r="T28" s="199">
        <f t="shared" si="22"/>
        <v>-25.81</v>
      </c>
      <c r="U28" s="280">
        <f t="shared" si="23"/>
        <v>1</v>
      </c>
      <c r="V28" s="8"/>
    </row>
    <row r="29" spans="1:22">
      <c r="A29" s="330">
        <v>588950907</v>
      </c>
      <c r="B29" t="s">
        <v>343</v>
      </c>
      <c r="C29">
        <v>24398</v>
      </c>
      <c r="D29" s="1">
        <v>44257</v>
      </c>
      <c r="E29" t="s">
        <v>497</v>
      </c>
      <c r="F29">
        <v>1415.69</v>
      </c>
      <c r="G29"/>
      <c r="H29" s="199">
        <f t="shared" si="18"/>
        <v>1415.69</v>
      </c>
      <c r="I29" s="282">
        <f t="shared" si="19"/>
        <v>1</v>
      </c>
      <c r="J29">
        <v>1718.37</v>
      </c>
      <c r="K29">
        <v>1560.87</v>
      </c>
      <c r="L29">
        <v>-157.5</v>
      </c>
      <c r="M29"/>
      <c r="N29"/>
      <c r="O29"/>
      <c r="P29" s="199">
        <f t="shared" si="20"/>
        <v>1718.37</v>
      </c>
      <c r="Q29" s="280">
        <f t="shared" si="16"/>
        <v>1</v>
      </c>
      <c r="R29" s="199">
        <f t="shared" si="21"/>
        <v>1560.87</v>
      </c>
      <c r="S29" s="280">
        <f t="shared" si="17"/>
        <v>1</v>
      </c>
      <c r="T29" s="199">
        <f t="shared" si="22"/>
        <v>-157.5</v>
      </c>
      <c r="U29" s="280">
        <f t="shared" si="23"/>
        <v>1</v>
      </c>
      <c r="V29" s="8"/>
    </row>
    <row r="30" spans="1:22">
      <c r="A30" s="330">
        <v>588950907</v>
      </c>
      <c r="B30" t="s">
        <v>343</v>
      </c>
      <c r="C30">
        <v>24398</v>
      </c>
      <c r="D30" s="1">
        <v>43522</v>
      </c>
      <c r="E30" t="s">
        <v>497</v>
      </c>
      <c r="F30">
        <v>1737.44</v>
      </c>
      <c r="G30"/>
      <c r="H30" s="199">
        <f t="shared" si="18"/>
        <v>1737.44</v>
      </c>
      <c r="I30" s="282">
        <f t="shared" si="19"/>
        <v>1</v>
      </c>
      <c r="J30">
        <v>1970.17</v>
      </c>
      <c r="K30">
        <v>1915.62</v>
      </c>
      <c r="L30">
        <v>-54.55</v>
      </c>
      <c r="M30"/>
      <c r="N30"/>
      <c r="O30"/>
      <c r="P30" s="199">
        <f t="shared" si="20"/>
        <v>1970.17</v>
      </c>
      <c r="Q30" s="280">
        <f t="shared" si="16"/>
        <v>1</v>
      </c>
      <c r="R30" s="199">
        <f t="shared" si="21"/>
        <v>1915.62</v>
      </c>
      <c r="S30" s="280">
        <f t="shared" si="17"/>
        <v>1</v>
      </c>
      <c r="T30" s="199">
        <f t="shared" si="22"/>
        <v>-54.55</v>
      </c>
      <c r="U30" s="280">
        <f t="shared" si="23"/>
        <v>1</v>
      </c>
      <c r="V30" s="8"/>
    </row>
    <row r="31" spans="1:22">
      <c r="A31" s="330">
        <v>588950907</v>
      </c>
      <c r="B31" t="s">
        <v>343</v>
      </c>
      <c r="C31">
        <v>24398</v>
      </c>
      <c r="D31" s="1">
        <v>43886</v>
      </c>
      <c r="E31" t="s">
        <v>497</v>
      </c>
      <c r="F31">
        <v>1737.44</v>
      </c>
      <c r="G31"/>
      <c r="H31" s="199">
        <f t="shared" si="18"/>
        <v>1737.44</v>
      </c>
      <c r="I31" s="282">
        <f t="shared" si="19"/>
        <v>1</v>
      </c>
      <c r="J31">
        <v>1885.47</v>
      </c>
      <c r="K31">
        <v>1915.62</v>
      </c>
      <c r="L31">
        <v>30.15</v>
      </c>
      <c r="M31"/>
      <c r="N31"/>
      <c r="O31"/>
      <c r="P31" s="199">
        <f t="shared" si="20"/>
        <v>1885.47</v>
      </c>
      <c r="Q31" s="280">
        <f t="shared" si="16"/>
        <v>1</v>
      </c>
      <c r="R31" s="199">
        <f t="shared" si="21"/>
        <v>1915.62</v>
      </c>
      <c r="S31" s="280">
        <f t="shared" si="17"/>
        <v>1</v>
      </c>
      <c r="T31" s="199">
        <f t="shared" si="22"/>
        <v>30.15</v>
      </c>
      <c r="U31" s="280">
        <f t="shared" si="23"/>
        <v>1</v>
      </c>
      <c r="V31" s="8"/>
    </row>
    <row r="32" spans="1:22">
      <c r="A32" s="330">
        <v>588950907</v>
      </c>
      <c r="B32" t="s">
        <v>343</v>
      </c>
      <c r="C32">
        <v>24398</v>
      </c>
      <c r="D32" s="1">
        <v>44614</v>
      </c>
      <c r="E32" t="s">
        <v>497</v>
      </c>
      <c r="F32">
        <v>1737.44</v>
      </c>
      <c r="G32"/>
      <c r="H32" s="199">
        <f t="shared" si="0"/>
        <v>1737.44</v>
      </c>
      <c r="I32" s="282">
        <f t="shared" si="1"/>
        <v>1</v>
      </c>
      <c r="J32">
        <v>1970.52</v>
      </c>
      <c r="K32">
        <v>1915.62</v>
      </c>
      <c r="L32">
        <v>-54.9</v>
      </c>
      <c r="M32"/>
      <c r="N32"/>
      <c r="O32"/>
      <c r="P32" s="199">
        <f t="shared" si="2"/>
        <v>1970.52</v>
      </c>
      <c r="Q32" s="280">
        <f t="shared" si="3"/>
        <v>1</v>
      </c>
      <c r="R32" s="199">
        <f t="shared" si="4"/>
        <v>1915.62</v>
      </c>
      <c r="S32" s="280">
        <f t="shared" si="5"/>
        <v>1</v>
      </c>
      <c r="T32" s="199">
        <f t="shared" si="6"/>
        <v>-54.9</v>
      </c>
      <c r="U32" s="280">
        <f t="shared" si="7"/>
        <v>1</v>
      </c>
      <c r="V32" s="8"/>
    </row>
    <row r="33" spans="1:22">
      <c r="A33" s="330">
        <v>588950907</v>
      </c>
      <c r="B33" t="s">
        <v>343</v>
      </c>
      <c r="C33">
        <v>16536</v>
      </c>
      <c r="D33" s="1">
        <v>44978</v>
      </c>
      <c r="E33" t="s">
        <v>497</v>
      </c>
      <c r="F33">
        <v>1395.64</v>
      </c>
      <c r="G33"/>
      <c r="H33" s="199">
        <f t="shared" si="0"/>
        <v>1395.64</v>
      </c>
      <c r="I33" s="282">
        <f t="shared" si="1"/>
        <v>1</v>
      </c>
      <c r="J33">
        <v>1488.24</v>
      </c>
      <c r="K33">
        <v>1538.76</v>
      </c>
      <c r="L33">
        <v>50.52</v>
      </c>
      <c r="M33"/>
      <c r="N33"/>
      <c r="O33"/>
      <c r="P33" s="199">
        <f t="shared" si="2"/>
        <v>1488.24</v>
      </c>
      <c r="Q33" s="280">
        <f t="shared" si="3"/>
        <v>1</v>
      </c>
      <c r="R33" s="199">
        <f t="shared" si="4"/>
        <v>1538.76</v>
      </c>
      <c r="S33" s="280">
        <f t="shared" si="5"/>
        <v>1</v>
      </c>
      <c r="T33" s="199">
        <f t="shared" si="6"/>
        <v>50.52</v>
      </c>
      <c r="U33" s="280">
        <f t="shared" si="7"/>
        <v>1</v>
      </c>
      <c r="V33" s="8"/>
    </row>
    <row r="34" spans="1:22">
      <c r="A34" s="330">
        <v>654902204</v>
      </c>
      <c r="B34" t="s">
        <v>460</v>
      </c>
      <c r="C34">
        <v>142500</v>
      </c>
      <c r="D34" s="1">
        <v>44971</v>
      </c>
      <c r="E34" t="s">
        <v>501</v>
      </c>
      <c r="F34">
        <v>1075.26</v>
      </c>
      <c r="G34"/>
      <c r="H34" s="199">
        <f t="shared" si="0"/>
        <v>1075.26</v>
      </c>
      <c r="I34" s="282">
        <f t="shared" si="1"/>
        <v>1</v>
      </c>
      <c r="J34">
        <v>1075.26</v>
      </c>
      <c r="K34">
        <v>1075.26</v>
      </c>
      <c r="L34">
        <v>0</v>
      </c>
      <c r="M34"/>
      <c r="N34"/>
      <c r="O34"/>
      <c r="P34" s="199">
        <f t="shared" si="2"/>
        <v>1075.26</v>
      </c>
      <c r="Q34" s="280">
        <f t="shared" si="3"/>
        <v>1</v>
      </c>
      <c r="R34" s="199">
        <f t="shared" si="4"/>
        <v>1075.26</v>
      </c>
      <c r="S34" s="280">
        <f t="shared" si="5"/>
        <v>1</v>
      </c>
      <c r="T34" s="199">
        <f t="shared" si="6"/>
        <v>0</v>
      </c>
      <c r="U34" s="280" t="e">
        <f t="shared" si="7"/>
        <v>#DIV/0!</v>
      </c>
      <c r="V34" s="8"/>
    </row>
    <row r="35" spans="1:22">
      <c r="A35" s="330">
        <v>654902204</v>
      </c>
      <c r="B35" t="s">
        <v>460</v>
      </c>
      <c r="C35">
        <v>176500</v>
      </c>
      <c r="D35" s="1">
        <v>45146</v>
      </c>
      <c r="E35" t="s">
        <v>501</v>
      </c>
      <c r="F35">
        <v>2073.0500000000002</v>
      </c>
      <c r="G35"/>
      <c r="H35" s="199">
        <f t="shared" si="0"/>
        <v>2073.0500000000002</v>
      </c>
      <c r="I35" s="282">
        <f t="shared" si="1"/>
        <v>1</v>
      </c>
      <c r="J35">
        <v>2073.0500000000002</v>
      </c>
      <c r="K35">
        <v>2073.0500000000002</v>
      </c>
      <c r="L35">
        <v>0</v>
      </c>
      <c r="M35"/>
      <c r="N35"/>
      <c r="O35"/>
      <c r="P35" s="199">
        <f t="shared" si="2"/>
        <v>2073.0500000000002</v>
      </c>
      <c r="Q35" s="280">
        <f t="shared" si="3"/>
        <v>1</v>
      </c>
      <c r="R35" s="199">
        <f t="shared" si="4"/>
        <v>2073.0500000000002</v>
      </c>
      <c r="S35" s="280">
        <f t="shared" si="5"/>
        <v>1</v>
      </c>
      <c r="T35" s="199">
        <f t="shared" si="6"/>
        <v>0</v>
      </c>
      <c r="U35" s="280" t="e">
        <f t="shared" si="7"/>
        <v>#DIV/0!</v>
      </c>
      <c r="V35" s="8"/>
    </row>
    <row r="36" spans="1:22">
      <c r="A36" s="330">
        <v>861012102</v>
      </c>
      <c r="B36" t="s">
        <v>478</v>
      </c>
      <c r="C36">
        <v>4300</v>
      </c>
      <c r="D36" s="1">
        <v>45112</v>
      </c>
      <c r="E36" t="s">
        <v>501</v>
      </c>
      <c r="F36">
        <v>38.700000000000003</v>
      </c>
      <c r="G36"/>
      <c r="H36" s="199">
        <f t="shared" si="0"/>
        <v>38.700000000000003</v>
      </c>
      <c r="I36" s="282">
        <f t="shared" si="1"/>
        <v>1</v>
      </c>
      <c r="J36">
        <v>38.700000000000003</v>
      </c>
      <c r="K36">
        <v>38.700000000000003</v>
      </c>
      <c r="L36">
        <v>0</v>
      </c>
      <c r="M36"/>
      <c r="N36"/>
      <c r="O36"/>
      <c r="P36" s="199">
        <f t="shared" si="2"/>
        <v>38.700000000000003</v>
      </c>
      <c r="Q36" s="280">
        <f t="shared" si="3"/>
        <v>1</v>
      </c>
      <c r="R36" s="199">
        <f t="shared" si="4"/>
        <v>38.700000000000003</v>
      </c>
      <c r="S36" s="280">
        <f t="shared" si="5"/>
        <v>1</v>
      </c>
      <c r="T36" s="199">
        <f t="shared" si="6"/>
        <v>0</v>
      </c>
      <c r="U36" s="280" t="e">
        <f t="shared" si="7"/>
        <v>#DIV/0!</v>
      </c>
      <c r="V36" s="8"/>
    </row>
    <row r="37" spans="1:22">
      <c r="A37" s="330">
        <v>670100205</v>
      </c>
      <c r="B37" t="s">
        <v>461</v>
      </c>
      <c r="C37">
        <v>3200</v>
      </c>
      <c r="D37" s="1">
        <v>45020</v>
      </c>
      <c r="E37" t="s">
        <v>501</v>
      </c>
      <c r="F37">
        <v>453.34</v>
      </c>
      <c r="G37"/>
      <c r="H37" s="199">
        <f t="shared" si="0"/>
        <v>453.34</v>
      </c>
      <c r="I37" s="282">
        <f t="shared" si="1"/>
        <v>1</v>
      </c>
      <c r="J37">
        <v>453.34</v>
      </c>
      <c r="K37">
        <v>453.34</v>
      </c>
      <c r="L37">
        <v>0</v>
      </c>
      <c r="M37"/>
      <c r="N37"/>
      <c r="O37"/>
      <c r="P37" s="199">
        <f t="shared" si="2"/>
        <v>453.34</v>
      </c>
      <c r="Q37" s="280">
        <f t="shared" si="3"/>
        <v>1</v>
      </c>
      <c r="R37" s="199">
        <f t="shared" si="4"/>
        <v>453.34</v>
      </c>
      <c r="S37" s="280">
        <f t="shared" si="5"/>
        <v>1</v>
      </c>
      <c r="T37" s="199">
        <f t="shared" si="6"/>
        <v>0</v>
      </c>
      <c r="U37" s="280" t="e">
        <f t="shared" si="7"/>
        <v>#DIV/0!</v>
      </c>
      <c r="V37" s="8"/>
    </row>
    <row r="38" spans="1:22">
      <c r="A38" s="330">
        <v>803054204</v>
      </c>
      <c r="B38" t="s">
        <v>469</v>
      </c>
      <c r="C38">
        <v>4650</v>
      </c>
      <c r="D38" s="1">
        <v>44712</v>
      </c>
      <c r="E38" t="s">
        <v>501</v>
      </c>
      <c r="F38">
        <v>652.89</v>
      </c>
      <c r="G38"/>
      <c r="H38" s="199">
        <f t="shared" si="0"/>
        <v>652.89</v>
      </c>
      <c r="I38" s="282">
        <f t="shared" si="1"/>
        <v>1</v>
      </c>
      <c r="J38">
        <v>652.89</v>
      </c>
      <c r="K38">
        <v>652.89</v>
      </c>
      <c r="L38">
        <v>0</v>
      </c>
      <c r="M38"/>
      <c r="N38"/>
      <c r="O38"/>
      <c r="P38" s="199">
        <f t="shared" si="2"/>
        <v>652.89</v>
      </c>
      <c r="Q38" s="280">
        <f t="shared" si="3"/>
        <v>1</v>
      </c>
      <c r="R38" s="199">
        <f t="shared" si="4"/>
        <v>652.89</v>
      </c>
      <c r="S38" s="280">
        <f t="shared" si="5"/>
        <v>1</v>
      </c>
      <c r="T38" s="199">
        <f t="shared" si="6"/>
        <v>0</v>
      </c>
      <c r="U38" s="280" t="e">
        <f t="shared" si="7"/>
        <v>#DIV/0!</v>
      </c>
      <c r="V38" s="8"/>
    </row>
    <row r="39" spans="1:22">
      <c r="A39" s="330">
        <v>803054204</v>
      </c>
      <c r="B39" t="s">
        <v>469</v>
      </c>
      <c r="C39">
        <v>3300</v>
      </c>
      <c r="D39" s="1">
        <v>42877</v>
      </c>
      <c r="E39" t="s">
        <v>501</v>
      </c>
      <c r="F39">
        <v>1305</v>
      </c>
      <c r="G39"/>
      <c r="H39" s="199">
        <f t="shared" si="0"/>
        <v>1305</v>
      </c>
      <c r="I39" s="282">
        <f t="shared" si="1"/>
        <v>1</v>
      </c>
      <c r="J39">
        <v>1305</v>
      </c>
      <c r="K39">
        <v>1305</v>
      </c>
      <c r="L39">
        <v>0</v>
      </c>
      <c r="M39"/>
      <c r="N39"/>
      <c r="O39"/>
      <c r="P39" s="199">
        <f t="shared" si="2"/>
        <v>1305</v>
      </c>
      <c r="Q39" s="280">
        <f t="shared" si="3"/>
        <v>1</v>
      </c>
      <c r="R39" s="199">
        <f t="shared" si="4"/>
        <v>1305</v>
      </c>
      <c r="S39" s="280">
        <f t="shared" si="5"/>
        <v>1</v>
      </c>
      <c r="T39" s="199">
        <f t="shared" si="6"/>
        <v>0</v>
      </c>
      <c r="U39" s="280" t="e">
        <f t="shared" si="7"/>
        <v>#DIV/0!</v>
      </c>
      <c r="V39" s="8"/>
    </row>
    <row r="40" spans="1:22">
      <c r="A40" s="330">
        <v>803054204</v>
      </c>
      <c r="B40" t="s">
        <v>469</v>
      </c>
      <c r="C40">
        <v>5800</v>
      </c>
      <c r="D40" s="1">
        <v>43249</v>
      </c>
      <c r="E40" t="s">
        <v>501</v>
      </c>
      <c r="F40">
        <v>2468.7800000000002</v>
      </c>
      <c r="G40"/>
      <c r="H40" s="199">
        <f t="shared" si="0"/>
        <v>2468.7800000000002</v>
      </c>
      <c r="I40" s="282">
        <f t="shared" si="1"/>
        <v>1</v>
      </c>
      <c r="J40">
        <v>2468.7800000000002</v>
      </c>
      <c r="K40">
        <v>2468.7800000000002</v>
      </c>
      <c r="L40">
        <v>0</v>
      </c>
      <c r="M40"/>
      <c r="N40"/>
      <c r="O40"/>
      <c r="P40" s="199">
        <f t="shared" si="2"/>
        <v>2468.7800000000002</v>
      </c>
      <c r="Q40" s="280">
        <f t="shared" si="3"/>
        <v>1</v>
      </c>
      <c r="R40" s="199">
        <f t="shared" si="4"/>
        <v>2468.7800000000002</v>
      </c>
      <c r="S40" s="280">
        <f t="shared" si="5"/>
        <v>1</v>
      </c>
      <c r="T40" s="199">
        <f t="shared" si="6"/>
        <v>0</v>
      </c>
      <c r="U40" s="280" t="e">
        <f t="shared" si="7"/>
        <v>#DIV/0!</v>
      </c>
      <c r="V40" s="8"/>
    </row>
    <row r="41" spans="1:22">
      <c r="A41" s="330">
        <v>803054204</v>
      </c>
      <c r="B41" t="s">
        <v>469</v>
      </c>
      <c r="C41">
        <v>9600</v>
      </c>
      <c r="D41" s="1">
        <v>43613</v>
      </c>
      <c r="E41" t="s">
        <v>501</v>
      </c>
      <c r="F41">
        <v>4136.07</v>
      </c>
      <c r="G41"/>
      <c r="H41" s="199">
        <f t="shared" si="0"/>
        <v>4136.07</v>
      </c>
      <c r="I41" s="282">
        <f t="shared" si="1"/>
        <v>1</v>
      </c>
      <c r="J41">
        <v>4136.07</v>
      </c>
      <c r="K41">
        <v>4136.07</v>
      </c>
      <c r="L41">
        <v>0</v>
      </c>
      <c r="M41"/>
      <c r="N41"/>
      <c r="O41"/>
      <c r="P41" s="199">
        <f t="shared" si="2"/>
        <v>4136.07</v>
      </c>
      <c r="Q41" s="280">
        <f t="shared" si="3"/>
        <v>1</v>
      </c>
      <c r="R41" s="199">
        <f t="shared" si="4"/>
        <v>4136.07</v>
      </c>
      <c r="S41" s="280">
        <f t="shared" si="5"/>
        <v>1</v>
      </c>
      <c r="T41" s="199">
        <f t="shared" si="6"/>
        <v>0</v>
      </c>
      <c r="U41" s="280" t="e">
        <f t="shared" si="7"/>
        <v>#DIV/0!</v>
      </c>
      <c r="V41" s="8"/>
    </row>
    <row r="42" spans="1:22">
      <c r="A42" s="330">
        <v>803054204</v>
      </c>
      <c r="B42" t="s">
        <v>469</v>
      </c>
      <c r="C42">
        <v>8250</v>
      </c>
      <c r="D42" s="1">
        <v>43984</v>
      </c>
      <c r="E42" t="s">
        <v>501</v>
      </c>
      <c r="F42">
        <v>3683.77</v>
      </c>
      <c r="G42"/>
      <c r="H42" s="199">
        <f t="shared" si="0"/>
        <v>3683.77</v>
      </c>
      <c r="I42" s="282">
        <f t="shared" si="1"/>
        <v>1</v>
      </c>
      <c r="J42">
        <v>3683.77</v>
      </c>
      <c r="K42">
        <v>3683.77</v>
      </c>
      <c r="L42">
        <v>0</v>
      </c>
      <c r="M42"/>
      <c r="N42"/>
      <c r="O42"/>
      <c r="P42" s="199">
        <f t="shared" si="2"/>
        <v>3683.77</v>
      </c>
      <c r="Q42" s="280">
        <f t="shared" si="3"/>
        <v>1</v>
      </c>
      <c r="R42" s="199">
        <f t="shared" si="4"/>
        <v>3683.77</v>
      </c>
      <c r="S42" s="280">
        <f t="shared" si="5"/>
        <v>1</v>
      </c>
      <c r="T42" s="199">
        <f t="shared" si="6"/>
        <v>0</v>
      </c>
      <c r="U42" s="280" t="e">
        <f t="shared" si="7"/>
        <v>#DIV/0!</v>
      </c>
      <c r="V42" s="8"/>
    </row>
    <row r="43" spans="1:22">
      <c r="A43" s="330">
        <v>803054204</v>
      </c>
      <c r="B43" t="s">
        <v>469</v>
      </c>
      <c r="C43">
        <v>4650</v>
      </c>
      <c r="D43" s="1">
        <v>44712</v>
      </c>
      <c r="E43" t="s">
        <v>501</v>
      </c>
      <c r="F43">
        <v>2496.64</v>
      </c>
      <c r="G43"/>
      <c r="H43" s="199">
        <f t="shared" ref="H43:H51" si="32">F43-G43</f>
        <v>2496.64</v>
      </c>
      <c r="I43" s="282">
        <f t="shared" ref="I43:I51" si="33">ROUND(H43/F43,10)</f>
        <v>1</v>
      </c>
      <c r="J43">
        <v>2496.64</v>
      </c>
      <c r="K43">
        <v>2496.64</v>
      </c>
      <c r="L43">
        <v>0</v>
      </c>
      <c r="M43"/>
      <c r="N43"/>
      <c r="O43"/>
      <c r="P43" s="199">
        <f t="shared" ref="P43:P51" si="34">J43-N43</f>
        <v>2496.64</v>
      </c>
      <c r="Q43" s="280">
        <f t="shared" ref="Q43:Q51" si="35">ROUND(P43/J43,10)</f>
        <v>1</v>
      </c>
      <c r="R43" s="199">
        <f t="shared" ref="R43:R51" si="36">K43-M43</f>
        <v>2496.64</v>
      </c>
      <c r="S43" s="280">
        <f t="shared" ref="S43:S51" si="37">ROUND(R43/K43,10)</f>
        <v>1</v>
      </c>
      <c r="T43" s="199">
        <f t="shared" ref="T43:T51" si="38">L43-O43</f>
        <v>0</v>
      </c>
      <c r="U43" s="280" t="e">
        <f t="shared" ref="U43:U51" si="39">ROUND(T43/L43,10)</f>
        <v>#DIV/0!</v>
      </c>
      <c r="V43" s="8"/>
    </row>
    <row r="44" spans="1:22">
      <c r="A44" s="330">
        <v>803054204</v>
      </c>
      <c r="B44" t="s">
        <v>469</v>
      </c>
      <c r="C44">
        <v>6350</v>
      </c>
      <c r="D44" s="1">
        <v>45068</v>
      </c>
      <c r="E44" t="s">
        <v>501</v>
      </c>
      <c r="F44">
        <v>3739.86</v>
      </c>
      <c r="G44"/>
      <c r="H44" s="199">
        <f t="shared" si="32"/>
        <v>3739.86</v>
      </c>
      <c r="I44" s="282">
        <f t="shared" si="33"/>
        <v>1</v>
      </c>
      <c r="J44">
        <v>3739.86</v>
      </c>
      <c r="K44">
        <v>3739.86</v>
      </c>
      <c r="L44">
        <v>0</v>
      </c>
      <c r="M44"/>
      <c r="N44"/>
      <c r="O44"/>
      <c r="P44" s="199">
        <f t="shared" si="34"/>
        <v>3739.86</v>
      </c>
      <c r="Q44" s="280">
        <f t="shared" si="35"/>
        <v>1</v>
      </c>
      <c r="R44" s="199">
        <f t="shared" si="36"/>
        <v>3739.86</v>
      </c>
      <c r="S44" s="280">
        <f t="shared" si="37"/>
        <v>1</v>
      </c>
      <c r="T44" s="199">
        <f t="shared" si="38"/>
        <v>0</v>
      </c>
      <c r="U44" s="280" t="e">
        <f t="shared" si="39"/>
        <v>#DIV/0!</v>
      </c>
      <c r="V44" s="8"/>
    </row>
    <row r="45" spans="1:22">
      <c r="A45" s="330">
        <v>803054204</v>
      </c>
      <c r="B45" t="s">
        <v>469</v>
      </c>
      <c r="C45">
        <v>4650</v>
      </c>
      <c r="D45" s="1">
        <v>44341</v>
      </c>
      <c r="E45" t="s">
        <v>501</v>
      </c>
      <c r="F45">
        <v>2721.64</v>
      </c>
      <c r="G45"/>
      <c r="H45" s="199">
        <f t="shared" si="32"/>
        <v>2721.64</v>
      </c>
      <c r="I45" s="282">
        <f t="shared" si="33"/>
        <v>1</v>
      </c>
      <c r="J45">
        <v>2721.64</v>
      </c>
      <c r="K45">
        <v>2721.64</v>
      </c>
      <c r="L45">
        <v>0</v>
      </c>
      <c r="M45"/>
      <c r="N45"/>
      <c r="O45"/>
      <c r="P45" s="199">
        <f t="shared" si="34"/>
        <v>2721.64</v>
      </c>
      <c r="Q45" s="280">
        <f t="shared" si="35"/>
        <v>1</v>
      </c>
      <c r="R45" s="199">
        <f t="shared" si="36"/>
        <v>2721.64</v>
      </c>
      <c r="S45" s="280">
        <f t="shared" si="37"/>
        <v>1</v>
      </c>
      <c r="T45" s="199">
        <f t="shared" si="38"/>
        <v>0</v>
      </c>
      <c r="U45" s="280" t="e">
        <f t="shared" si="39"/>
        <v>#DIV/0!</v>
      </c>
      <c r="V45" s="8"/>
    </row>
    <row r="46" spans="1:22">
      <c r="A46" s="330">
        <v>712459908</v>
      </c>
      <c r="B46" t="s">
        <v>433</v>
      </c>
      <c r="C46">
        <v>3146</v>
      </c>
      <c r="D46" s="1">
        <v>44686</v>
      </c>
      <c r="E46" t="s">
        <v>495</v>
      </c>
      <c r="F46">
        <v>7707.7</v>
      </c>
      <c r="G46"/>
      <c r="H46" s="199">
        <f t="shared" si="32"/>
        <v>7707.7</v>
      </c>
      <c r="I46" s="282">
        <f t="shared" si="33"/>
        <v>1</v>
      </c>
      <c r="J46">
        <v>7879.88</v>
      </c>
      <c r="K46">
        <v>8891.6200000000008</v>
      </c>
      <c r="L46">
        <v>1011.74</v>
      </c>
      <c r="M46"/>
      <c r="N46"/>
      <c r="O46"/>
      <c r="P46" s="199">
        <f t="shared" si="34"/>
        <v>7879.88</v>
      </c>
      <c r="Q46" s="280">
        <f t="shared" si="35"/>
        <v>1</v>
      </c>
      <c r="R46" s="199">
        <f t="shared" si="36"/>
        <v>8891.6200000000008</v>
      </c>
      <c r="S46" s="280">
        <f t="shared" si="37"/>
        <v>1</v>
      </c>
      <c r="T46" s="199">
        <f t="shared" si="38"/>
        <v>1011.74</v>
      </c>
      <c r="U46" s="280">
        <f t="shared" si="39"/>
        <v>1</v>
      </c>
      <c r="V46" s="8"/>
    </row>
    <row r="47" spans="1:22">
      <c r="A47" s="330">
        <v>712459908</v>
      </c>
      <c r="B47" t="s">
        <v>433</v>
      </c>
      <c r="C47">
        <v>3146</v>
      </c>
      <c r="D47" s="1">
        <v>45051</v>
      </c>
      <c r="E47" t="s">
        <v>495</v>
      </c>
      <c r="F47">
        <v>8148.14</v>
      </c>
      <c r="G47"/>
      <c r="H47" s="199">
        <f t="shared" si="32"/>
        <v>8148.14</v>
      </c>
      <c r="I47" s="282">
        <f t="shared" si="33"/>
        <v>1</v>
      </c>
      <c r="J47">
        <v>9181</v>
      </c>
      <c r="K47">
        <v>9399.7099999999991</v>
      </c>
      <c r="L47">
        <v>218.71</v>
      </c>
      <c r="M47"/>
      <c r="N47"/>
      <c r="O47"/>
      <c r="P47" s="199">
        <f t="shared" si="34"/>
        <v>9181</v>
      </c>
      <c r="Q47" s="280">
        <f t="shared" si="35"/>
        <v>1</v>
      </c>
      <c r="R47" s="199">
        <f t="shared" si="36"/>
        <v>9399.7099999999991</v>
      </c>
      <c r="S47" s="280">
        <f t="shared" si="37"/>
        <v>1</v>
      </c>
      <c r="T47" s="199">
        <f t="shared" si="38"/>
        <v>218.71</v>
      </c>
      <c r="U47" s="280">
        <f t="shared" si="39"/>
        <v>1</v>
      </c>
      <c r="V47" s="8"/>
    </row>
    <row r="48" spans="1:22">
      <c r="A48" s="330">
        <v>717158901</v>
      </c>
      <c r="B48" t="s">
        <v>505</v>
      </c>
      <c r="C48">
        <v>16931</v>
      </c>
      <c r="D48" s="1">
        <v>44692</v>
      </c>
      <c r="E48" t="s">
        <v>495</v>
      </c>
      <c r="F48">
        <v>296.29000000000002</v>
      </c>
      <c r="G48"/>
      <c r="H48" s="199">
        <f t="shared" si="32"/>
        <v>296.29000000000002</v>
      </c>
      <c r="I48" s="282">
        <f t="shared" si="33"/>
        <v>1</v>
      </c>
      <c r="J48">
        <v>297.35000000000002</v>
      </c>
      <c r="K48">
        <v>341.8</v>
      </c>
      <c r="L48">
        <v>44.45</v>
      </c>
      <c r="M48"/>
      <c r="N48"/>
      <c r="O48"/>
      <c r="P48" s="199">
        <f t="shared" si="34"/>
        <v>297.35000000000002</v>
      </c>
      <c r="Q48" s="280">
        <f t="shared" si="35"/>
        <v>1</v>
      </c>
      <c r="R48" s="199">
        <f t="shared" si="36"/>
        <v>341.8</v>
      </c>
      <c r="S48" s="280">
        <f t="shared" si="37"/>
        <v>1</v>
      </c>
      <c r="T48" s="199">
        <f t="shared" si="38"/>
        <v>44.45</v>
      </c>
      <c r="U48" s="280">
        <f t="shared" si="39"/>
        <v>1</v>
      </c>
      <c r="V48" s="8"/>
    </row>
    <row r="49" spans="1:22">
      <c r="A49" s="330">
        <v>733337901</v>
      </c>
      <c r="B49" t="s">
        <v>453</v>
      </c>
      <c r="C49">
        <v>2200</v>
      </c>
      <c r="D49" s="1">
        <v>44692</v>
      </c>
      <c r="E49" t="s">
        <v>495</v>
      </c>
      <c r="F49">
        <v>840.01</v>
      </c>
      <c r="G49"/>
      <c r="H49" s="199">
        <f t="shared" si="32"/>
        <v>840.01</v>
      </c>
      <c r="I49" s="282">
        <f t="shared" si="33"/>
        <v>1</v>
      </c>
      <c r="J49">
        <v>843.01</v>
      </c>
      <c r="K49">
        <v>969.04</v>
      </c>
      <c r="L49">
        <v>126.03</v>
      </c>
      <c r="M49"/>
      <c r="N49"/>
      <c r="O49"/>
      <c r="P49" s="199">
        <f t="shared" si="34"/>
        <v>843.01</v>
      </c>
      <c r="Q49" s="280">
        <f t="shared" si="35"/>
        <v>1</v>
      </c>
      <c r="R49" s="199">
        <f t="shared" si="36"/>
        <v>969.04</v>
      </c>
      <c r="S49" s="280">
        <f t="shared" si="37"/>
        <v>1</v>
      </c>
      <c r="T49" s="199">
        <f t="shared" si="38"/>
        <v>126.03</v>
      </c>
      <c r="U49" s="280">
        <f t="shared" si="39"/>
        <v>1</v>
      </c>
      <c r="V49" s="8"/>
    </row>
    <row r="50" spans="1:22">
      <c r="A50" s="330">
        <v>733337901</v>
      </c>
      <c r="B50" t="s">
        <v>453</v>
      </c>
      <c r="C50">
        <v>1600</v>
      </c>
      <c r="D50" s="1">
        <v>45057</v>
      </c>
      <c r="E50" t="s">
        <v>495</v>
      </c>
      <c r="F50">
        <v>980</v>
      </c>
      <c r="G50"/>
      <c r="H50" s="199">
        <f t="shared" si="32"/>
        <v>980</v>
      </c>
      <c r="I50" s="282">
        <f t="shared" si="33"/>
        <v>1</v>
      </c>
      <c r="J50">
        <v>1099.46</v>
      </c>
      <c r="K50">
        <v>1130.53</v>
      </c>
      <c r="L50">
        <v>31.07</v>
      </c>
      <c r="M50"/>
      <c r="N50"/>
      <c r="O50"/>
      <c r="P50" s="199">
        <f t="shared" si="34"/>
        <v>1099.46</v>
      </c>
      <c r="Q50" s="280">
        <f t="shared" si="35"/>
        <v>1</v>
      </c>
      <c r="R50" s="199">
        <f t="shared" si="36"/>
        <v>1130.53</v>
      </c>
      <c r="S50" s="280">
        <f t="shared" si="37"/>
        <v>1</v>
      </c>
      <c r="T50" s="199">
        <f t="shared" si="38"/>
        <v>31.07</v>
      </c>
      <c r="U50" s="280">
        <f t="shared" si="39"/>
        <v>1</v>
      </c>
      <c r="V50" s="8"/>
    </row>
    <row r="51" spans="1:22">
      <c r="A51" s="330" t="s">
        <v>506</v>
      </c>
      <c r="B51" t="s">
        <v>507</v>
      </c>
      <c r="C51">
        <v>3000</v>
      </c>
      <c r="D51" s="1">
        <v>43980</v>
      </c>
      <c r="E51" t="s">
        <v>501</v>
      </c>
      <c r="F51">
        <v>181.3</v>
      </c>
      <c r="G51"/>
      <c r="H51" s="199">
        <f t="shared" si="32"/>
        <v>181.3</v>
      </c>
      <c r="I51" s="282">
        <f t="shared" si="33"/>
        <v>1</v>
      </c>
      <c r="J51">
        <v>181.3</v>
      </c>
      <c r="K51">
        <v>181.3</v>
      </c>
      <c r="L51">
        <v>0</v>
      </c>
      <c r="M51"/>
      <c r="N51"/>
      <c r="O51"/>
      <c r="P51" s="199">
        <f t="shared" si="34"/>
        <v>181.3</v>
      </c>
      <c r="Q51" s="280">
        <f t="shared" si="35"/>
        <v>1</v>
      </c>
      <c r="R51" s="199">
        <f t="shared" si="36"/>
        <v>181.3</v>
      </c>
      <c r="S51" s="280">
        <f t="shared" si="37"/>
        <v>1</v>
      </c>
      <c r="T51" s="199">
        <f t="shared" si="38"/>
        <v>0</v>
      </c>
      <c r="U51" s="280" t="e">
        <f t="shared" si="39"/>
        <v>#DIV/0!</v>
      </c>
      <c r="V51" s="8"/>
    </row>
    <row r="52" spans="1:22">
      <c r="A52" s="330">
        <v>502441306</v>
      </c>
      <c r="B52" t="s">
        <v>454</v>
      </c>
      <c r="C52">
        <v>2600</v>
      </c>
      <c r="D52" s="1">
        <v>45058</v>
      </c>
      <c r="E52" t="s">
        <v>501</v>
      </c>
      <c r="F52">
        <v>383.22</v>
      </c>
      <c r="G52"/>
      <c r="H52" s="199">
        <f t="shared" si="0"/>
        <v>383.22</v>
      </c>
      <c r="I52" s="282">
        <f t="shared" si="1"/>
        <v>1</v>
      </c>
      <c r="J52">
        <v>383.22</v>
      </c>
      <c r="K52">
        <v>383.22</v>
      </c>
      <c r="L52">
        <v>0</v>
      </c>
      <c r="M52"/>
      <c r="N52"/>
      <c r="O52"/>
      <c r="P52" s="199">
        <f t="shared" si="2"/>
        <v>383.22</v>
      </c>
      <c r="Q52" s="280">
        <f t="shared" si="3"/>
        <v>1</v>
      </c>
      <c r="R52" s="199">
        <f t="shared" si="4"/>
        <v>383.22</v>
      </c>
      <c r="S52" s="280">
        <f t="shared" si="5"/>
        <v>1</v>
      </c>
      <c r="T52" s="199">
        <f t="shared" si="6"/>
        <v>0</v>
      </c>
      <c r="U52" s="280" t="e">
        <f t="shared" si="7"/>
        <v>#DIV/0!</v>
      </c>
      <c r="V52" s="8"/>
    </row>
    <row r="53" spans="1:22">
      <c r="A53" s="330" t="s">
        <v>352</v>
      </c>
      <c r="B53" t="s">
        <v>450</v>
      </c>
      <c r="C53">
        <v>2500</v>
      </c>
      <c r="D53" s="1">
        <v>44832</v>
      </c>
      <c r="E53" t="s">
        <v>501</v>
      </c>
      <c r="F53">
        <v>877.05</v>
      </c>
      <c r="G53"/>
      <c r="H53" s="199">
        <f t="shared" si="0"/>
        <v>877.05</v>
      </c>
      <c r="I53" s="282">
        <f t="shared" si="1"/>
        <v>1</v>
      </c>
      <c r="J53">
        <v>877.05</v>
      </c>
      <c r="K53">
        <v>877.05</v>
      </c>
      <c r="L53">
        <v>0</v>
      </c>
      <c r="M53"/>
      <c r="N53"/>
      <c r="O53"/>
      <c r="P53" s="199">
        <f t="shared" si="2"/>
        <v>877.05</v>
      </c>
      <c r="Q53" s="280">
        <f t="shared" si="3"/>
        <v>1</v>
      </c>
      <c r="R53" s="199">
        <f t="shared" si="4"/>
        <v>877.05</v>
      </c>
      <c r="S53" s="280">
        <f t="shared" si="5"/>
        <v>1</v>
      </c>
      <c r="T53" s="199">
        <f t="shared" si="6"/>
        <v>0</v>
      </c>
      <c r="U53" s="280" t="e">
        <f t="shared" si="7"/>
        <v>#DIV/0!</v>
      </c>
      <c r="V53" s="8"/>
    </row>
    <row r="54" spans="1:22">
      <c r="A54" s="330" t="s">
        <v>479</v>
      </c>
      <c r="B54" t="s">
        <v>480</v>
      </c>
      <c r="C54">
        <v>2432</v>
      </c>
      <c r="D54" s="1">
        <v>42877</v>
      </c>
      <c r="E54" t="s">
        <v>497</v>
      </c>
      <c r="F54">
        <v>545.22</v>
      </c>
      <c r="G54"/>
      <c r="H54" s="199">
        <f t="shared" si="0"/>
        <v>545.22</v>
      </c>
      <c r="I54" s="282">
        <f t="shared" si="1"/>
        <v>1</v>
      </c>
      <c r="J54">
        <v>606.64</v>
      </c>
      <c r="K54">
        <v>601.13</v>
      </c>
      <c r="L54">
        <v>-5.51</v>
      </c>
      <c r="M54"/>
      <c r="N54"/>
      <c r="O54"/>
      <c r="P54" s="199">
        <f t="shared" si="2"/>
        <v>606.64</v>
      </c>
      <c r="Q54" s="280">
        <f t="shared" si="3"/>
        <v>1</v>
      </c>
      <c r="R54" s="199">
        <f t="shared" si="4"/>
        <v>601.13</v>
      </c>
      <c r="S54" s="280">
        <f t="shared" si="5"/>
        <v>1</v>
      </c>
      <c r="T54" s="199">
        <f t="shared" si="6"/>
        <v>-5.51</v>
      </c>
      <c r="U54" s="280">
        <f t="shared" si="7"/>
        <v>1</v>
      </c>
      <c r="V54" s="8"/>
    </row>
    <row r="55" spans="1:22">
      <c r="A55" s="330" t="s">
        <v>479</v>
      </c>
      <c r="B55" t="s">
        <v>480</v>
      </c>
      <c r="C55">
        <v>2432</v>
      </c>
      <c r="D55" s="1">
        <v>43242</v>
      </c>
      <c r="E55" t="s">
        <v>497</v>
      </c>
      <c r="F55">
        <v>564.47</v>
      </c>
      <c r="G55"/>
      <c r="H55" s="199">
        <f t="shared" si="0"/>
        <v>564.47</v>
      </c>
      <c r="I55" s="282">
        <f t="shared" si="1"/>
        <v>1</v>
      </c>
      <c r="J55">
        <v>665.62</v>
      </c>
      <c r="K55">
        <v>622.36</v>
      </c>
      <c r="L55">
        <v>-43.26</v>
      </c>
      <c r="M55"/>
      <c r="N55"/>
      <c r="O55"/>
      <c r="P55" s="199">
        <f t="shared" si="2"/>
        <v>665.62</v>
      </c>
      <c r="Q55" s="280">
        <f t="shared" si="3"/>
        <v>1</v>
      </c>
      <c r="R55" s="199">
        <f t="shared" si="4"/>
        <v>622.36</v>
      </c>
      <c r="S55" s="280">
        <f t="shared" si="5"/>
        <v>1</v>
      </c>
      <c r="T55" s="199">
        <f t="shared" si="6"/>
        <v>-43.26</v>
      </c>
      <c r="U55" s="280">
        <f t="shared" si="7"/>
        <v>1</v>
      </c>
      <c r="V55" s="8"/>
    </row>
    <row r="56" spans="1:22">
      <c r="A56" s="330" t="s">
        <v>479</v>
      </c>
      <c r="B56" t="s">
        <v>480</v>
      </c>
      <c r="C56">
        <v>8509</v>
      </c>
      <c r="D56" s="1">
        <v>43612</v>
      </c>
      <c r="E56" t="s">
        <v>497</v>
      </c>
      <c r="F56">
        <v>2019.82</v>
      </c>
      <c r="G56"/>
      <c r="H56" s="199">
        <f t="shared" si="0"/>
        <v>2019.82</v>
      </c>
      <c r="I56" s="282">
        <f t="shared" si="1"/>
        <v>1</v>
      </c>
      <c r="J56">
        <v>2252.1</v>
      </c>
      <c r="K56">
        <v>2226.9499999999998</v>
      </c>
      <c r="L56">
        <v>-25.15</v>
      </c>
      <c r="M56"/>
      <c r="N56"/>
      <c r="O56"/>
      <c r="P56" s="199">
        <f t="shared" si="2"/>
        <v>2252.1</v>
      </c>
      <c r="Q56" s="280">
        <f t="shared" si="3"/>
        <v>1</v>
      </c>
      <c r="R56" s="199">
        <f t="shared" si="4"/>
        <v>2226.9499999999998</v>
      </c>
      <c r="S56" s="280">
        <f t="shared" si="5"/>
        <v>1</v>
      </c>
      <c r="T56" s="199">
        <f t="shared" si="6"/>
        <v>-25.15</v>
      </c>
      <c r="U56" s="280">
        <f t="shared" si="7"/>
        <v>1</v>
      </c>
      <c r="V56" s="8"/>
    </row>
    <row r="57" spans="1:22">
      <c r="A57" s="330" t="s">
        <v>479</v>
      </c>
      <c r="B57" t="s">
        <v>480</v>
      </c>
      <c r="C57">
        <v>8509</v>
      </c>
      <c r="D57" s="1">
        <v>44004</v>
      </c>
      <c r="E57" t="s">
        <v>497</v>
      </c>
      <c r="F57">
        <v>2132.04</v>
      </c>
      <c r="G57"/>
      <c r="H57" s="199">
        <f t="shared" si="0"/>
        <v>2132.04</v>
      </c>
      <c r="I57" s="282">
        <f t="shared" si="1"/>
        <v>1</v>
      </c>
      <c r="J57">
        <v>2392.04</v>
      </c>
      <c r="K57">
        <v>2350.6799999999998</v>
      </c>
      <c r="L57">
        <v>-41.36</v>
      </c>
      <c r="M57"/>
      <c r="N57"/>
      <c r="O57"/>
      <c r="P57" s="199">
        <f t="shared" si="2"/>
        <v>2392.04</v>
      </c>
      <c r="Q57" s="280">
        <f t="shared" si="3"/>
        <v>1</v>
      </c>
      <c r="R57" s="199">
        <f t="shared" si="4"/>
        <v>2350.6799999999998</v>
      </c>
      <c r="S57" s="280">
        <f t="shared" si="5"/>
        <v>1</v>
      </c>
      <c r="T57" s="199">
        <f t="shared" si="6"/>
        <v>-41.36</v>
      </c>
      <c r="U57" s="280">
        <f t="shared" si="7"/>
        <v>1</v>
      </c>
      <c r="V57" s="8"/>
    </row>
    <row r="58" spans="1:22">
      <c r="A58" s="330" t="s">
        <v>479</v>
      </c>
      <c r="B58" t="s">
        <v>480</v>
      </c>
      <c r="C58">
        <v>8509</v>
      </c>
      <c r="D58" s="1">
        <v>44326</v>
      </c>
      <c r="E58" t="s">
        <v>497</v>
      </c>
      <c r="F58">
        <v>2176.92</v>
      </c>
      <c r="G58"/>
      <c r="H58" s="199">
        <f t="shared" si="0"/>
        <v>2176.92</v>
      </c>
      <c r="I58" s="282">
        <f t="shared" si="1"/>
        <v>1</v>
      </c>
      <c r="J58">
        <v>2625.15</v>
      </c>
      <c r="K58">
        <v>2400.16</v>
      </c>
      <c r="L58">
        <v>-224.99</v>
      </c>
      <c r="M58"/>
      <c r="N58"/>
      <c r="O58"/>
      <c r="P58" s="199">
        <f t="shared" si="2"/>
        <v>2625.15</v>
      </c>
      <c r="Q58" s="280">
        <f t="shared" si="3"/>
        <v>1</v>
      </c>
      <c r="R58" s="199">
        <f t="shared" si="4"/>
        <v>2400.16</v>
      </c>
      <c r="S58" s="280">
        <f t="shared" si="5"/>
        <v>1</v>
      </c>
      <c r="T58" s="199">
        <f t="shared" si="6"/>
        <v>-224.99</v>
      </c>
      <c r="U58" s="280">
        <f t="shared" si="7"/>
        <v>1</v>
      </c>
      <c r="V58" s="8"/>
    </row>
    <row r="59" spans="1:22">
      <c r="A59" s="330" t="s">
        <v>479</v>
      </c>
      <c r="B59" t="s">
        <v>480</v>
      </c>
      <c r="C59">
        <v>8509</v>
      </c>
      <c r="D59" s="1">
        <v>44687</v>
      </c>
      <c r="E59" t="s">
        <v>497</v>
      </c>
      <c r="F59">
        <v>2289.13</v>
      </c>
      <c r="G59"/>
      <c r="H59" s="199">
        <f t="shared" si="0"/>
        <v>2289.13</v>
      </c>
      <c r="I59" s="282">
        <f t="shared" si="1"/>
        <v>1</v>
      </c>
      <c r="J59">
        <v>2414.69</v>
      </c>
      <c r="K59">
        <v>2523.88</v>
      </c>
      <c r="L59">
        <v>109.19</v>
      </c>
      <c r="M59"/>
      <c r="N59"/>
      <c r="O59"/>
      <c r="P59" s="199">
        <f t="shared" si="2"/>
        <v>2414.69</v>
      </c>
      <c r="Q59" s="280">
        <f t="shared" si="3"/>
        <v>1</v>
      </c>
      <c r="R59" s="199">
        <f t="shared" si="4"/>
        <v>2523.88</v>
      </c>
      <c r="S59" s="280">
        <f t="shared" si="5"/>
        <v>1</v>
      </c>
      <c r="T59" s="199">
        <f t="shared" si="6"/>
        <v>109.19</v>
      </c>
      <c r="U59" s="280">
        <f t="shared" si="7"/>
        <v>1</v>
      </c>
      <c r="V59" s="8"/>
    </row>
    <row r="60" spans="1:22">
      <c r="A60" s="330" t="s">
        <v>479</v>
      </c>
      <c r="B60" t="s">
        <v>480</v>
      </c>
      <c r="C60">
        <v>8509</v>
      </c>
      <c r="D60" s="1">
        <v>45061</v>
      </c>
      <c r="E60" t="s">
        <v>497</v>
      </c>
      <c r="F60">
        <v>2356.46</v>
      </c>
      <c r="G60"/>
      <c r="H60" s="199">
        <f t="shared" si="0"/>
        <v>2356.46</v>
      </c>
      <c r="I60" s="282">
        <f t="shared" si="1"/>
        <v>1</v>
      </c>
      <c r="J60">
        <v>2572.7800000000002</v>
      </c>
      <c r="K60">
        <v>2598.12</v>
      </c>
      <c r="L60">
        <v>25.34</v>
      </c>
      <c r="M60"/>
      <c r="N60"/>
      <c r="O60"/>
      <c r="P60" s="199">
        <f t="shared" si="2"/>
        <v>2572.7800000000002</v>
      </c>
      <c r="Q60" s="280">
        <f t="shared" si="3"/>
        <v>1</v>
      </c>
      <c r="R60" s="199">
        <f t="shared" si="4"/>
        <v>2598.12</v>
      </c>
      <c r="S60" s="280">
        <f t="shared" si="5"/>
        <v>1</v>
      </c>
      <c r="T60" s="199">
        <f t="shared" si="6"/>
        <v>25.34</v>
      </c>
      <c r="U60" s="280">
        <f t="shared" si="7"/>
        <v>1</v>
      </c>
      <c r="V60" s="8"/>
    </row>
    <row r="61" spans="1:22">
      <c r="A61" s="330" t="s">
        <v>508</v>
      </c>
      <c r="B61" t="s">
        <v>509</v>
      </c>
      <c r="C61">
        <v>4054</v>
      </c>
      <c r="D61" s="1">
        <v>44671</v>
      </c>
      <c r="E61" t="s">
        <v>495</v>
      </c>
      <c r="F61">
        <v>2128.35</v>
      </c>
      <c r="G61"/>
      <c r="H61" s="199">
        <f t="shared" si="0"/>
        <v>2128.35</v>
      </c>
      <c r="I61" s="282">
        <f t="shared" si="1"/>
        <v>1</v>
      </c>
      <c r="J61">
        <v>2257.48</v>
      </c>
      <c r="K61">
        <v>2455.27</v>
      </c>
      <c r="L61">
        <v>197.79</v>
      </c>
      <c r="M61"/>
      <c r="N61"/>
      <c r="O61"/>
      <c r="P61" s="199">
        <f t="shared" si="2"/>
        <v>2257.48</v>
      </c>
      <c r="Q61" s="280">
        <f t="shared" si="3"/>
        <v>1</v>
      </c>
      <c r="R61" s="199">
        <f t="shared" si="4"/>
        <v>2455.27</v>
      </c>
      <c r="S61" s="280">
        <f t="shared" si="5"/>
        <v>1</v>
      </c>
      <c r="T61" s="199">
        <f t="shared" si="6"/>
        <v>197.79</v>
      </c>
      <c r="U61" s="280">
        <f t="shared" si="7"/>
        <v>1</v>
      </c>
      <c r="V61" s="8"/>
    </row>
    <row r="62" spans="1:22">
      <c r="A62" s="330" t="s">
        <v>510</v>
      </c>
      <c r="B62" t="s">
        <v>511</v>
      </c>
      <c r="C62">
        <v>452.4</v>
      </c>
      <c r="D62" s="1">
        <v>43990</v>
      </c>
      <c r="E62" t="s">
        <v>501</v>
      </c>
      <c r="F62">
        <v>452.4</v>
      </c>
      <c r="G62"/>
      <c r="H62" s="199">
        <f t="shared" si="0"/>
        <v>452.4</v>
      </c>
      <c r="I62" s="282">
        <f t="shared" si="1"/>
        <v>1</v>
      </c>
      <c r="J62">
        <v>452.4</v>
      </c>
      <c r="K62">
        <v>452.4</v>
      </c>
      <c r="L62">
        <v>0</v>
      </c>
      <c r="M62"/>
      <c r="N62"/>
      <c r="O62"/>
      <c r="P62" s="199">
        <f t="shared" si="2"/>
        <v>452.4</v>
      </c>
      <c r="Q62" s="280">
        <f t="shared" si="3"/>
        <v>1</v>
      </c>
      <c r="R62" s="199">
        <f t="shared" si="4"/>
        <v>452.4</v>
      </c>
      <c r="S62" s="280">
        <f t="shared" si="5"/>
        <v>1</v>
      </c>
      <c r="T62" s="199">
        <f t="shared" si="6"/>
        <v>0</v>
      </c>
      <c r="U62" s="280" t="e">
        <f t="shared" si="7"/>
        <v>#DIV/0!</v>
      </c>
      <c r="V62" s="8"/>
    </row>
    <row r="63" spans="1:22">
      <c r="A63" s="330" t="s">
        <v>510</v>
      </c>
      <c r="B63" t="s">
        <v>511</v>
      </c>
      <c r="C63">
        <v>486.22</v>
      </c>
      <c r="D63" s="1">
        <v>44158</v>
      </c>
      <c r="E63" t="s">
        <v>501</v>
      </c>
      <c r="F63">
        <v>486.22</v>
      </c>
      <c r="G63"/>
      <c r="H63" s="199">
        <f t="shared" si="0"/>
        <v>486.22</v>
      </c>
      <c r="I63" s="282">
        <f t="shared" si="1"/>
        <v>1</v>
      </c>
      <c r="J63">
        <v>486.22</v>
      </c>
      <c r="K63">
        <v>486.22</v>
      </c>
      <c r="L63">
        <v>0</v>
      </c>
      <c r="M63"/>
      <c r="N63"/>
      <c r="O63"/>
      <c r="P63" s="199">
        <f t="shared" si="2"/>
        <v>486.22</v>
      </c>
      <c r="Q63" s="280">
        <f t="shared" si="3"/>
        <v>1</v>
      </c>
      <c r="R63" s="199">
        <f t="shared" si="4"/>
        <v>486.22</v>
      </c>
      <c r="S63" s="280">
        <f t="shared" si="5"/>
        <v>1</v>
      </c>
      <c r="T63" s="199">
        <f t="shared" si="6"/>
        <v>0</v>
      </c>
      <c r="U63" s="280" t="e">
        <f t="shared" si="7"/>
        <v>#DIV/0!</v>
      </c>
      <c r="V63" s="8"/>
    </row>
    <row r="64" spans="1:22">
      <c r="A64" s="330" t="s">
        <v>510</v>
      </c>
      <c r="B64" t="s">
        <v>511</v>
      </c>
      <c r="C64">
        <v>816.32</v>
      </c>
      <c r="D64" s="1">
        <v>44320</v>
      </c>
      <c r="E64" t="s">
        <v>501</v>
      </c>
      <c r="F64">
        <v>816.32</v>
      </c>
      <c r="G64"/>
      <c r="H64" s="199">
        <f t="shared" si="0"/>
        <v>816.32</v>
      </c>
      <c r="I64" s="282">
        <f t="shared" si="1"/>
        <v>1</v>
      </c>
      <c r="J64">
        <v>816.32</v>
      </c>
      <c r="K64">
        <v>816.32</v>
      </c>
      <c r="L64">
        <v>0</v>
      </c>
      <c r="M64"/>
      <c r="N64"/>
      <c r="O64"/>
      <c r="P64" s="199">
        <f t="shared" si="2"/>
        <v>816.32</v>
      </c>
      <c r="Q64" s="280">
        <f t="shared" si="3"/>
        <v>1</v>
      </c>
      <c r="R64" s="199">
        <f t="shared" si="4"/>
        <v>816.32</v>
      </c>
      <c r="S64" s="280">
        <f t="shared" si="5"/>
        <v>1</v>
      </c>
      <c r="T64" s="199">
        <f t="shared" si="6"/>
        <v>0</v>
      </c>
      <c r="U64" s="280" t="e">
        <f t="shared" si="7"/>
        <v>#DIV/0!</v>
      </c>
      <c r="V64" s="8"/>
    </row>
    <row r="65" spans="1:22">
      <c r="A65" s="330" t="s">
        <v>312</v>
      </c>
      <c r="B65" t="s">
        <v>431</v>
      </c>
      <c r="C65">
        <v>2320</v>
      </c>
      <c r="D65" s="1">
        <v>45056</v>
      </c>
      <c r="E65" t="s">
        <v>501</v>
      </c>
      <c r="F65">
        <v>22.91</v>
      </c>
      <c r="G65"/>
      <c r="H65" s="199">
        <f t="shared" si="0"/>
        <v>22.91</v>
      </c>
      <c r="I65" s="282">
        <f t="shared" si="1"/>
        <v>1</v>
      </c>
      <c r="J65">
        <v>22.91</v>
      </c>
      <c r="K65">
        <v>22.91</v>
      </c>
      <c r="L65">
        <v>0</v>
      </c>
      <c r="M65"/>
      <c r="N65"/>
      <c r="O65"/>
      <c r="P65" s="199">
        <f t="shared" si="2"/>
        <v>22.91</v>
      </c>
      <c r="Q65" s="280">
        <f t="shared" si="3"/>
        <v>1</v>
      </c>
      <c r="R65" s="199">
        <f t="shared" si="4"/>
        <v>22.91</v>
      </c>
      <c r="S65" s="280">
        <f t="shared" si="5"/>
        <v>1</v>
      </c>
      <c r="T65" s="199">
        <f t="shared" si="6"/>
        <v>0</v>
      </c>
      <c r="U65" s="280" t="e">
        <f t="shared" si="7"/>
        <v>#DIV/0!</v>
      </c>
      <c r="V65" s="8"/>
    </row>
    <row r="66" spans="1:22">
      <c r="A66" s="330" t="s">
        <v>408</v>
      </c>
      <c r="B66" t="s">
        <v>487</v>
      </c>
      <c r="C66">
        <v>35000</v>
      </c>
      <c r="D66" s="1">
        <v>44665</v>
      </c>
      <c r="E66" t="s">
        <v>501</v>
      </c>
      <c r="F66">
        <v>3062.5</v>
      </c>
      <c r="G66"/>
      <c r="H66" s="199">
        <f t="shared" si="0"/>
        <v>3062.5</v>
      </c>
      <c r="I66" s="282">
        <f t="shared" si="1"/>
        <v>1</v>
      </c>
      <c r="J66">
        <v>3062.5</v>
      </c>
      <c r="K66">
        <v>3062.5</v>
      </c>
      <c r="L66">
        <v>0</v>
      </c>
      <c r="M66"/>
      <c r="N66"/>
      <c r="O66"/>
      <c r="P66" s="199">
        <f t="shared" si="2"/>
        <v>3062.5</v>
      </c>
      <c r="Q66" s="280">
        <f t="shared" si="3"/>
        <v>1</v>
      </c>
      <c r="R66" s="199">
        <f t="shared" si="4"/>
        <v>3062.5</v>
      </c>
      <c r="S66" s="280">
        <f t="shared" si="5"/>
        <v>1</v>
      </c>
      <c r="T66" s="199">
        <f t="shared" si="6"/>
        <v>0</v>
      </c>
      <c r="U66" s="280" t="e">
        <f t="shared" si="7"/>
        <v>#DIV/0!</v>
      </c>
      <c r="V66" s="8"/>
    </row>
    <row r="67" spans="1:22">
      <c r="A67" s="330" t="s">
        <v>408</v>
      </c>
      <c r="B67" t="s">
        <v>487</v>
      </c>
      <c r="C67">
        <v>35000</v>
      </c>
      <c r="D67" s="1">
        <v>44162</v>
      </c>
      <c r="E67" t="s">
        <v>501</v>
      </c>
      <c r="F67">
        <v>2235.63</v>
      </c>
      <c r="G67"/>
      <c r="H67" s="199">
        <f t="shared" si="0"/>
        <v>2235.63</v>
      </c>
      <c r="I67" s="282">
        <f t="shared" si="1"/>
        <v>1</v>
      </c>
      <c r="J67">
        <v>2235.63</v>
      </c>
      <c r="K67">
        <v>2235.63</v>
      </c>
      <c r="L67">
        <v>0</v>
      </c>
      <c r="M67"/>
      <c r="N67"/>
      <c r="O67"/>
      <c r="P67" s="199">
        <f t="shared" si="2"/>
        <v>2235.63</v>
      </c>
      <c r="Q67" s="280">
        <f t="shared" si="3"/>
        <v>1</v>
      </c>
      <c r="R67" s="199">
        <f t="shared" si="4"/>
        <v>2235.63</v>
      </c>
      <c r="S67" s="280">
        <f t="shared" si="5"/>
        <v>1</v>
      </c>
      <c r="T67" s="199">
        <f t="shared" si="6"/>
        <v>0</v>
      </c>
      <c r="U67" s="280" t="e">
        <f t="shared" si="7"/>
        <v>#DIV/0!</v>
      </c>
      <c r="V67" s="8"/>
    </row>
    <row r="68" spans="1:22">
      <c r="A68" s="330" t="s">
        <v>408</v>
      </c>
      <c r="B68" t="s">
        <v>487</v>
      </c>
      <c r="C68">
        <v>35000</v>
      </c>
      <c r="D68" s="1">
        <v>44301</v>
      </c>
      <c r="E68" t="s">
        <v>501</v>
      </c>
      <c r="F68">
        <v>2266.25</v>
      </c>
      <c r="G68"/>
      <c r="H68" s="199">
        <f t="shared" si="0"/>
        <v>2266.25</v>
      </c>
      <c r="I68" s="282">
        <f t="shared" si="1"/>
        <v>1</v>
      </c>
      <c r="J68">
        <v>2266.25</v>
      </c>
      <c r="K68">
        <v>2266.25</v>
      </c>
      <c r="L68">
        <v>0</v>
      </c>
      <c r="M68"/>
      <c r="N68"/>
      <c r="O68"/>
      <c r="P68" s="199">
        <f t="shared" si="2"/>
        <v>2266.25</v>
      </c>
      <c r="Q68" s="280">
        <f t="shared" si="3"/>
        <v>1</v>
      </c>
      <c r="R68" s="199">
        <f t="shared" si="4"/>
        <v>2266.25</v>
      </c>
      <c r="S68" s="280">
        <f t="shared" si="5"/>
        <v>1</v>
      </c>
      <c r="T68" s="199">
        <f t="shared" si="6"/>
        <v>0</v>
      </c>
      <c r="U68" s="280" t="e">
        <f t="shared" si="7"/>
        <v>#DIV/0!</v>
      </c>
      <c r="V68" s="8"/>
    </row>
    <row r="69" spans="1:22">
      <c r="A69" s="330" t="s">
        <v>408</v>
      </c>
      <c r="B69" t="s">
        <v>487</v>
      </c>
      <c r="C69">
        <v>52000</v>
      </c>
      <c r="D69" s="1">
        <v>45030</v>
      </c>
      <c r="E69" t="s">
        <v>501</v>
      </c>
      <c r="F69">
        <v>5005</v>
      </c>
      <c r="G69"/>
      <c r="H69" s="199">
        <f t="shared" ref="H69:H80" si="40">F69-G69</f>
        <v>5005</v>
      </c>
      <c r="I69" s="282">
        <f t="shared" ref="I69:I80" si="41">ROUND(H69/F69,10)</f>
        <v>1</v>
      </c>
      <c r="J69">
        <v>5005</v>
      </c>
      <c r="K69">
        <v>5005</v>
      </c>
      <c r="L69">
        <v>0</v>
      </c>
      <c r="M69"/>
      <c r="N69"/>
      <c r="O69"/>
      <c r="P69" s="199">
        <f t="shared" ref="P69:P80" si="42">J69-N69</f>
        <v>5005</v>
      </c>
      <c r="Q69" s="280">
        <f t="shared" ref="Q69:Q80" si="43">ROUND(P69/J69,10)</f>
        <v>1</v>
      </c>
      <c r="R69" s="199">
        <f t="shared" ref="R69:R80" si="44">K69-M69</f>
        <v>5005</v>
      </c>
      <c r="S69" s="280">
        <f t="shared" ref="S69:S80" si="45">ROUND(R69/K69,10)</f>
        <v>1</v>
      </c>
      <c r="T69" s="199">
        <f t="shared" ref="T69:T80" si="46">L69-O69</f>
        <v>0</v>
      </c>
      <c r="U69" s="280" t="e">
        <f t="shared" ref="U69:U80" si="47">ROUND(T69/L69,10)</f>
        <v>#DIV/0!</v>
      </c>
      <c r="V69" s="8"/>
    </row>
    <row r="70" spans="1:22">
      <c r="A70" s="330" t="s">
        <v>331</v>
      </c>
      <c r="B70" t="s">
        <v>443</v>
      </c>
      <c r="C70">
        <v>6400</v>
      </c>
      <c r="D70" s="1">
        <v>44687</v>
      </c>
      <c r="E70" t="s">
        <v>501</v>
      </c>
      <c r="F70">
        <v>1411.02</v>
      </c>
      <c r="G70"/>
      <c r="H70" s="199">
        <f t="shared" si="40"/>
        <v>1411.02</v>
      </c>
      <c r="I70" s="282">
        <f t="shared" si="41"/>
        <v>1</v>
      </c>
      <c r="J70">
        <v>1411.02</v>
      </c>
      <c r="K70">
        <v>1411.02</v>
      </c>
      <c r="L70">
        <v>0</v>
      </c>
      <c r="M70"/>
      <c r="N70"/>
      <c r="O70"/>
      <c r="P70" s="199">
        <f t="shared" si="42"/>
        <v>1411.02</v>
      </c>
      <c r="Q70" s="280">
        <f t="shared" si="43"/>
        <v>1</v>
      </c>
      <c r="R70" s="199">
        <f t="shared" si="44"/>
        <v>1411.02</v>
      </c>
      <c r="S70" s="280">
        <f t="shared" si="45"/>
        <v>1</v>
      </c>
      <c r="T70" s="199">
        <f t="shared" si="46"/>
        <v>0</v>
      </c>
      <c r="U70" s="280" t="e">
        <f t="shared" si="47"/>
        <v>#DIV/0!</v>
      </c>
      <c r="V70" s="8"/>
    </row>
    <row r="71" spans="1:22">
      <c r="A71" s="330">
        <v>636274409</v>
      </c>
      <c r="B71" t="s">
        <v>457</v>
      </c>
      <c r="C71">
        <v>4300</v>
      </c>
      <c r="D71" s="1">
        <v>45147</v>
      </c>
      <c r="E71" t="s">
        <v>501</v>
      </c>
      <c r="F71">
        <v>0</v>
      </c>
      <c r="G71"/>
      <c r="H71" s="199">
        <f t="shared" si="40"/>
        <v>0</v>
      </c>
      <c r="I71" s="282" t="e">
        <f t="shared" si="41"/>
        <v>#DIV/0!</v>
      </c>
      <c r="J71">
        <v>0</v>
      </c>
      <c r="K71">
        <v>0</v>
      </c>
      <c r="L71">
        <v>0</v>
      </c>
      <c r="M71"/>
      <c r="N71"/>
      <c r="O71"/>
      <c r="P71" s="199">
        <f t="shared" si="42"/>
        <v>0</v>
      </c>
      <c r="Q71" s="280" t="e">
        <f t="shared" si="43"/>
        <v>#DIV/0!</v>
      </c>
      <c r="R71" s="199">
        <f t="shared" si="44"/>
        <v>0</v>
      </c>
      <c r="S71" s="280" t="e">
        <f t="shared" si="45"/>
        <v>#DIV/0!</v>
      </c>
      <c r="T71" s="199">
        <f t="shared" si="46"/>
        <v>0</v>
      </c>
      <c r="U71" s="280" t="e">
        <f t="shared" si="47"/>
        <v>#DIV/0!</v>
      </c>
      <c r="V71" s="8"/>
    </row>
    <row r="72" spans="1:22">
      <c r="A72" s="330"/>
      <c r="B72"/>
      <c r="C72"/>
      <c r="D72" s="1"/>
      <c r="E72"/>
      <c r="F72"/>
      <c r="G72"/>
      <c r="H72" s="199">
        <f t="shared" si="40"/>
        <v>0</v>
      </c>
      <c r="I72" s="282" t="e">
        <f t="shared" si="41"/>
        <v>#DIV/0!</v>
      </c>
      <c r="J72"/>
      <c r="K72"/>
      <c r="L72"/>
      <c r="M72"/>
      <c r="N72"/>
      <c r="O72"/>
      <c r="P72" s="199">
        <f t="shared" si="42"/>
        <v>0</v>
      </c>
      <c r="Q72" s="280" t="e">
        <f t="shared" si="43"/>
        <v>#DIV/0!</v>
      </c>
      <c r="R72" s="199">
        <f t="shared" si="44"/>
        <v>0</v>
      </c>
      <c r="S72" s="280" t="e">
        <f t="shared" si="45"/>
        <v>#DIV/0!</v>
      </c>
      <c r="T72" s="199">
        <f t="shared" si="46"/>
        <v>0</v>
      </c>
      <c r="U72" s="280" t="e">
        <f t="shared" si="47"/>
        <v>#DIV/0!</v>
      </c>
      <c r="V72" s="8"/>
    </row>
    <row r="73" spans="1:22">
      <c r="A73" s="330"/>
      <c r="B73"/>
      <c r="C73"/>
      <c r="D73" s="1"/>
      <c r="E73"/>
      <c r="F73"/>
      <c r="G73"/>
      <c r="H73" s="199">
        <f t="shared" si="40"/>
        <v>0</v>
      </c>
      <c r="I73" s="282" t="e">
        <f t="shared" si="41"/>
        <v>#DIV/0!</v>
      </c>
      <c r="J73"/>
      <c r="K73"/>
      <c r="L73"/>
      <c r="M73"/>
      <c r="N73"/>
      <c r="O73"/>
      <c r="P73" s="199">
        <f t="shared" si="42"/>
        <v>0</v>
      </c>
      <c r="Q73" s="280" t="e">
        <f t="shared" si="43"/>
        <v>#DIV/0!</v>
      </c>
      <c r="R73" s="199">
        <f t="shared" si="44"/>
        <v>0</v>
      </c>
      <c r="S73" s="280" t="e">
        <f t="shared" si="45"/>
        <v>#DIV/0!</v>
      </c>
      <c r="T73" s="199">
        <f t="shared" si="46"/>
        <v>0</v>
      </c>
      <c r="U73" s="280" t="e">
        <f t="shared" si="47"/>
        <v>#DIV/0!</v>
      </c>
      <c r="V73" s="8"/>
    </row>
    <row r="74" spans="1:22">
      <c r="A74" s="330"/>
      <c r="B74"/>
      <c r="C74"/>
      <c r="D74" s="1"/>
      <c r="E74"/>
      <c r="F74"/>
      <c r="G74"/>
      <c r="H74" s="199">
        <f t="shared" si="40"/>
        <v>0</v>
      </c>
      <c r="I74" s="282" t="e">
        <f t="shared" si="41"/>
        <v>#DIV/0!</v>
      </c>
      <c r="J74"/>
      <c r="K74"/>
      <c r="L74"/>
      <c r="M74"/>
      <c r="N74"/>
      <c r="O74"/>
      <c r="P74" s="199">
        <f t="shared" si="42"/>
        <v>0</v>
      </c>
      <c r="Q74" s="280" t="e">
        <f t="shared" si="43"/>
        <v>#DIV/0!</v>
      </c>
      <c r="R74" s="199">
        <f t="shared" si="44"/>
        <v>0</v>
      </c>
      <c r="S74" s="280" t="e">
        <f t="shared" si="45"/>
        <v>#DIV/0!</v>
      </c>
      <c r="T74" s="199">
        <f t="shared" si="46"/>
        <v>0</v>
      </c>
      <c r="U74" s="280" t="e">
        <f t="shared" si="47"/>
        <v>#DIV/0!</v>
      </c>
      <c r="V74" s="8"/>
    </row>
    <row r="75" spans="1:22">
      <c r="A75" s="330"/>
      <c r="B75"/>
      <c r="C75"/>
      <c r="D75" s="1"/>
      <c r="E75"/>
      <c r="F75"/>
      <c r="G75"/>
      <c r="H75" s="199">
        <f t="shared" si="40"/>
        <v>0</v>
      </c>
      <c r="I75" s="282" t="e">
        <f t="shared" si="41"/>
        <v>#DIV/0!</v>
      </c>
      <c r="J75"/>
      <c r="K75"/>
      <c r="L75"/>
      <c r="M75"/>
      <c r="N75"/>
      <c r="O75"/>
      <c r="P75" s="199">
        <f t="shared" si="42"/>
        <v>0</v>
      </c>
      <c r="Q75" s="280" t="e">
        <f t="shared" si="43"/>
        <v>#DIV/0!</v>
      </c>
      <c r="R75" s="199">
        <f t="shared" si="44"/>
        <v>0</v>
      </c>
      <c r="S75" s="280" t="e">
        <f t="shared" si="45"/>
        <v>#DIV/0!</v>
      </c>
      <c r="T75" s="199">
        <f t="shared" si="46"/>
        <v>0</v>
      </c>
      <c r="U75" s="280" t="e">
        <f t="shared" si="47"/>
        <v>#DIV/0!</v>
      </c>
      <c r="V75" s="8"/>
    </row>
    <row r="76" spans="1:22">
      <c r="A76" s="330"/>
      <c r="B76"/>
      <c r="C76"/>
      <c r="D76" s="1"/>
      <c r="E76"/>
      <c r="F76"/>
      <c r="G76"/>
      <c r="H76" s="199">
        <f t="shared" si="40"/>
        <v>0</v>
      </c>
      <c r="I76" s="282" t="e">
        <f t="shared" si="41"/>
        <v>#DIV/0!</v>
      </c>
      <c r="J76"/>
      <c r="K76"/>
      <c r="L76"/>
      <c r="M76"/>
      <c r="N76"/>
      <c r="O76"/>
      <c r="P76" s="199">
        <f t="shared" si="42"/>
        <v>0</v>
      </c>
      <c r="Q76" s="280" t="e">
        <f t="shared" si="43"/>
        <v>#DIV/0!</v>
      </c>
      <c r="R76" s="199">
        <f t="shared" si="44"/>
        <v>0</v>
      </c>
      <c r="S76" s="280" t="e">
        <f t="shared" si="45"/>
        <v>#DIV/0!</v>
      </c>
      <c r="T76" s="199">
        <f t="shared" si="46"/>
        <v>0</v>
      </c>
      <c r="U76" s="280" t="e">
        <f t="shared" si="47"/>
        <v>#DIV/0!</v>
      </c>
      <c r="V76" s="8"/>
    </row>
    <row r="77" spans="1:22">
      <c r="A77" s="330"/>
      <c r="B77"/>
      <c r="C77"/>
      <c r="D77" s="1"/>
      <c r="E77"/>
      <c r="F77"/>
      <c r="G77"/>
      <c r="H77" s="199">
        <f t="shared" si="40"/>
        <v>0</v>
      </c>
      <c r="I77" s="282" t="e">
        <f t="shared" si="41"/>
        <v>#DIV/0!</v>
      </c>
      <c r="J77"/>
      <c r="K77"/>
      <c r="L77"/>
      <c r="M77"/>
      <c r="N77"/>
      <c r="O77"/>
      <c r="P77" s="199">
        <f t="shared" si="42"/>
        <v>0</v>
      </c>
      <c r="Q77" s="280" t="e">
        <f t="shared" si="43"/>
        <v>#DIV/0!</v>
      </c>
      <c r="R77" s="199">
        <f t="shared" si="44"/>
        <v>0</v>
      </c>
      <c r="S77" s="280" t="e">
        <f t="shared" si="45"/>
        <v>#DIV/0!</v>
      </c>
      <c r="T77" s="199">
        <f t="shared" si="46"/>
        <v>0</v>
      </c>
      <c r="U77" s="280" t="e">
        <f t="shared" si="47"/>
        <v>#DIV/0!</v>
      </c>
      <c r="V77" s="8"/>
    </row>
    <row r="78" spans="1:22">
      <c r="A78" s="330"/>
      <c r="B78"/>
      <c r="C78"/>
      <c r="D78" s="1"/>
      <c r="E78"/>
      <c r="F78"/>
      <c r="G78"/>
      <c r="H78" s="199">
        <f t="shared" si="40"/>
        <v>0</v>
      </c>
      <c r="I78" s="282" t="e">
        <f t="shared" si="41"/>
        <v>#DIV/0!</v>
      </c>
      <c r="J78"/>
      <c r="K78"/>
      <c r="L78"/>
      <c r="M78"/>
      <c r="N78"/>
      <c r="O78"/>
      <c r="P78" s="199">
        <f t="shared" si="42"/>
        <v>0</v>
      </c>
      <c r="Q78" s="280" t="e">
        <f t="shared" si="43"/>
        <v>#DIV/0!</v>
      </c>
      <c r="R78" s="199">
        <f t="shared" si="44"/>
        <v>0</v>
      </c>
      <c r="S78" s="280" t="e">
        <f t="shared" si="45"/>
        <v>#DIV/0!</v>
      </c>
      <c r="T78" s="199">
        <f t="shared" si="46"/>
        <v>0</v>
      </c>
      <c r="U78" s="280" t="e">
        <f t="shared" si="47"/>
        <v>#DIV/0!</v>
      </c>
      <c r="V78" s="8"/>
    </row>
    <row r="79" spans="1:22">
      <c r="A79" s="330"/>
      <c r="B79"/>
      <c r="C79"/>
      <c r="D79" s="1"/>
      <c r="E79"/>
      <c r="F79"/>
      <c r="G79"/>
      <c r="H79" s="199">
        <f t="shared" si="40"/>
        <v>0</v>
      </c>
      <c r="I79" s="282" t="e">
        <f t="shared" si="41"/>
        <v>#DIV/0!</v>
      </c>
      <c r="J79"/>
      <c r="K79"/>
      <c r="L79"/>
      <c r="M79"/>
      <c r="N79"/>
      <c r="O79"/>
      <c r="P79" s="199">
        <f t="shared" si="42"/>
        <v>0</v>
      </c>
      <c r="Q79" s="280" t="e">
        <f t="shared" si="43"/>
        <v>#DIV/0!</v>
      </c>
      <c r="R79" s="199">
        <f t="shared" si="44"/>
        <v>0</v>
      </c>
      <c r="S79" s="280" t="e">
        <f t="shared" si="45"/>
        <v>#DIV/0!</v>
      </c>
      <c r="T79" s="199">
        <f t="shared" si="46"/>
        <v>0</v>
      </c>
      <c r="U79" s="280" t="e">
        <f t="shared" si="47"/>
        <v>#DIV/0!</v>
      </c>
      <c r="V79" s="8"/>
    </row>
    <row r="80" spans="1:22">
      <c r="A80" s="330"/>
      <c r="B80"/>
      <c r="C80"/>
      <c r="D80" s="1"/>
      <c r="E80"/>
      <c r="F80"/>
      <c r="G80"/>
      <c r="H80" s="199">
        <f t="shared" si="40"/>
        <v>0</v>
      </c>
      <c r="I80" s="282" t="e">
        <f t="shared" si="41"/>
        <v>#DIV/0!</v>
      </c>
      <c r="J80"/>
      <c r="K80"/>
      <c r="L80"/>
      <c r="M80"/>
      <c r="N80"/>
      <c r="O80"/>
      <c r="P80" s="199">
        <f t="shared" si="42"/>
        <v>0</v>
      </c>
      <c r="Q80" s="280" t="e">
        <f t="shared" si="43"/>
        <v>#DIV/0!</v>
      </c>
      <c r="R80" s="199">
        <f t="shared" si="44"/>
        <v>0</v>
      </c>
      <c r="S80" s="280" t="e">
        <f t="shared" si="45"/>
        <v>#DIV/0!</v>
      </c>
      <c r="T80" s="199">
        <f t="shared" si="46"/>
        <v>0</v>
      </c>
      <c r="U80" s="280" t="e">
        <f t="shared" si="47"/>
        <v>#DIV/0!</v>
      </c>
      <c r="V80" s="8"/>
    </row>
    <row r="81" spans="1:22" ht="15">
      <c r="A81" s="334"/>
      <c r="B81" s="318"/>
      <c r="C81" s="318"/>
      <c r="D81" s="319"/>
      <c r="E81" s="318"/>
      <c r="F81" s="320"/>
      <c r="G81" s="321"/>
      <c r="H81" s="199">
        <f t="shared" si="0"/>
        <v>0</v>
      </c>
      <c r="I81" s="282" t="e">
        <f t="shared" si="1"/>
        <v>#DIV/0!</v>
      </c>
      <c r="J81" s="322"/>
      <c r="K81" s="322"/>
      <c r="L81" s="322"/>
      <c r="M81" s="322"/>
      <c r="N81" s="322"/>
      <c r="O81" s="322"/>
      <c r="P81" s="199">
        <f t="shared" si="2"/>
        <v>0</v>
      </c>
      <c r="Q81" s="280" t="e">
        <f t="shared" si="3"/>
        <v>#DIV/0!</v>
      </c>
      <c r="R81" s="199">
        <f t="shared" si="4"/>
        <v>0</v>
      </c>
      <c r="S81" s="280" t="e">
        <f t="shared" si="5"/>
        <v>#DIV/0!</v>
      </c>
      <c r="T81" s="199">
        <f t="shared" si="6"/>
        <v>0</v>
      </c>
      <c r="U81" s="280" t="e">
        <f t="shared" si="7"/>
        <v>#DIV/0!</v>
      </c>
      <c r="V81" s="8"/>
    </row>
    <row r="82" spans="1:22" ht="15">
      <c r="A82" s="334"/>
      <c r="B82" s="318"/>
      <c r="C82" s="318"/>
      <c r="D82" s="319"/>
      <c r="E82" s="318"/>
      <c r="F82" s="320"/>
      <c r="G82" s="321"/>
      <c r="H82" s="199">
        <f t="shared" si="0"/>
        <v>0</v>
      </c>
      <c r="I82" s="282" t="e">
        <f t="shared" si="1"/>
        <v>#DIV/0!</v>
      </c>
      <c r="J82" s="322"/>
      <c r="K82" s="322"/>
      <c r="L82" s="322"/>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4"/>
      <c r="B83" s="318"/>
      <c r="C83" s="318"/>
      <c r="D83" s="319"/>
      <c r="E83" s="318"/>
      <c r="F83" s="320"/>
      <c r="G83" s="321"/>
      <c r="H83" s="199">
        <f t="shared" si="0"/>
        <v>0</v>
      </c>
      <c r="I83" s="282" t="e">
        <f t="shared" si="1"/>
        <v>#DIV/0!</v>
      </c>
      <c r="J83" s="322"/>
      <c r="K83" s="322"/>
      <c r="L83" s="322"/>
      <c r="M83" s="322"/>
      <c r="N83" s="322"/>
      <c r="O83" s="322"/>
      <c r="P83" s="199">
        <f t="shared" si="2"/>
        <v>0</v>
      </c>
      <c r="Q83" s="280" t="e">
        <f t="shared" si="3"/>
        <v>#DIV/0!</v>
      </c>
      <c r="R83" s="199">
        <f t="shared" si="4"/>
        <v>0</v>
      </c>
      <c r="S83" s="280" t="e">
        <f t="shared" si="5"/>
        <v>#DIV/0!</v>
      </c>
      <c r="T83" s="199">
        <f t="shared" si="6"/>
        <v>0</v>
      </c>
      <c r="U83" s="280" t="e">
        <f t="shared" si="7"/>
        <v>#DIV/0!</v>
      </c>
      <c r="V83" s="8"/>
    </row>
    <row r="84" spans="1:22" ht="15">
      <c r="A84" s="334"/>
      <c r="B84" s="318"/>
      <c r="C84" s="318"/>
      <c r="D84" s="319"/>
      <c r="E84" s="318"/>
      <c r="F84" s="320"/>
      <c r="G84" s="321"/>
      <c r="H84" s="199">
        <f t="shared" si="0"/>
        <v>0</v>
      </c>
      <c r="I84" s="282" t="e">
        <f t="shared" si="1"/>
        <v>#DIV/0!</v>
      </c>
      <c r="J84" s="322"/>
      <c r="K84" s="322"/>
      <c r="L84" s="322"/>
      <c r="M84" s="322"/>
      <c r="N84" s="322"/>
      <c r="O84" s="322"/>
      <c r="P84" s="199">
        <f t="shared" si="2"/>
        <v>0</v>
      </c>
      <c r="Q84" s="280" t="e">
        <f t="shared" si="3"/>
        <v>#DIV/0!</v>
      </c>
      <c r="R84" s="199">
        <f t="shared" si="4"/>
        <v>0</v>
      </c>
      <c r="S84" s="280" t="e">
        <f t="shared" si="5"/>
        <v>#DIV/0!</v>
      </c>
      <c r="T84" s="199">
        <f t="shared" si="6"/>
        <v>0</v>
      </c>
      <c r="U84" s="280" t="e">
        <f t="shared" si="7"/>
        <v>#DIV/0!</v>
      </c>
      <c r="V84" s="8"/>
    </row>
    <row r="85" spans="1:22" ht="15">
      <c r="A85" s="334"/>
      <c r="B85" s="318"/>
      <c r="C85" s="318"/>
      <c r="D85" s="319"/>
      <c r="E85" s="318"/>
      <c r="F85" s="320"/>
      <c r="G85" s="321"/>
      <c r="H85" s="199">
        <f t="shared" si="0"/>
        <v>0</v>
      </c>
      <c r="I85" s="282" t="e">
        <f t="shared" si="1"/>
        <v>#DIV/0!</v>
      </c>
      <c r="J85" s="322"/>
      <c r="K85" s="322"/>
      <c r="L85" s="322"/>
      <c r="M85" s="322"/>
      <c r="N85" s="322"/>
      <c r="O85" s="322"/>
      <c r="P85" s="199">
        <f t="shared" si="2"/>
        <v>0</v>
      </c>
      <c r="Q85" s="280" t="e">
        <f t="shared" si="3"/>
        <v>#DIV/0!</v>
      </c>
      <c r="R85" s="199">
        <f t="shared" si="4"/>
        <v>0</v>
      </c>
      <c r="S85" s="280" t="e">
        <f t="shared" si="5"/>
        <v>#DIV/0!</v>
      </c>
      <c r="T85" s="199">
        <f t="shared" si="6"/>
        <v>0</v>
      </c>
      <c r="U85" s="280" t="e">
        <f t="shared" si="7"/>
        <v>#DIV/0!</v>
      </c>
      <c r="V85" s="8"/>
    </row>
    <row r="86" spans="1:22" ht="15">
      <c r="A86" s="334"/>
      <c r="B86" s="318"/>
      <c r="C86" s="318"/>
      <c r="D86" s="319"/>
      <c r="E86" s="318"/>
      <c r="F86" s="320"/>
      <c r="G86" s="321"/>
      <c r="H86" s="199">
        <f t="shared" si="0"/>
        <v>0</v>
      </c>
      <c r="I86" s="282" t="e">
        <f t="shared" si="1"/>
        <v>#DIV/0!</v>
      </c>
      <c r="J86" s="322"/>
      <c r="K86" s="322"/>
      <c r="L86" s="322"/>
      <c r="M86" s="322"/>
      <c r="N86" s="322"/>
      <c r="O86" s="322"/>
      <c r="P86" s="199">
        <f t="shared" si="2"/>
        <v>0</v>
      </c>
      <c r="Q86" s="280" t="e">
        <f t="shared" si="3"/>
        <v>#DIV/0!</v>
      </c>
      <c r="R86" s="199">
        <f t="shared" si="4"/>
        <v>0</v>
      </c>
      <c r="S86" s="280" t="e">
        <f t="shared" si="5"/>
        <v>#DIV/0!</v>
      </c>
      <c r="T86" s="199">
        <f t="shared" si="6"/>
        <v>0</v>
      </c>
      <c r="U86" s="280" t="e">
        <f t="shared" si="7"/>
        <v>#DIV/0!</v>
      </c>
      <c r="V86" s="8"/>
    </row>
    <row r="87" spans="1:22" ht="15">
      <c r="A87" s="335"/>
      <c r="B87" s="313"/>
      <c r="C87" s="313"/>
      <c r="D87" s="316"/>
      <c r="E87" s="313"/>
      <c r="F87" s="313"/>
      <c r="G87" s="313"/>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ht="15">
      <c r="A88" s="335"/>
      <c r="B88" s="313"/>
      <c r="C88" s="313"/>
      <c r="D88" s="316"/>
      <c r="E88" s="313"/>
      <c r="F88" s="313"/>
      <c r="G88" s="313"/>
      <c r="H88" s="199">
        <f t="shared" si="0"/>
        <v>0</v>
      </c>
      <c r="I88" s="282" t="e">
        <f t="shared" si="1"/>
        <v>#DIV/0!</v>
      </c>
      <c r="J88"/>
      <c r="K88"/>
      <c r="L88"/>
      <c r="M88"/>
      <c r="N88"/>
      <c r="O88"/>
      <c r="P88" s="199">
        <f t="shared" si="2"/>
        <v>0</v>
      </c>
      <c r="Q88" s="280" t="e">
        <f t="shared" si="3"/>
        <v>#DIV/0!</v>
      </c>
      <c r="R88" s="199">
        <f t="shared" si="4"/>
        <v>0</v>
      </c>
      <c r="S88" s="280" t="e">
        <f t="shared" si="5"/>
        <v>#DIV/0!</v>
      </c>
      <c r="T88" s="199">
        <f t="shared" si="6"/>
        <v>0</v>
      </c>
      <c r="U88" s="280" t="e">
        <f t="shared" si="7"/>
        <v>#DIV/0!</v>
      </c>
      <c r="V88" s="8"/>
    </row>
    <row r="89" spans="1:22" ht="15">
      <c r="A89" s="335"/>
      <c r="B89" s="313"/>
      <c r="C89" s="313"/>
      <c r="D89" s="316"/>
      <c r="E89" s="313"/>
      <c r="F89" s="313"/>
      <c r="G89" s="313"/>
      <c r="H89" s="199">
        <f t="shared" si="0"/>
        <v>0</v>
      </c>
      <c r="I89" s="282" t="e">
        <f t="shared" si="1"/>
        <v>#DIV/0!</v>
      </c>
      <c r="J89"/>
      <c r="K89"/>
      <c r="L89"/>
      <c r="M89"/>
      <c r="N89"/>
      <c r="O89"/>
      <c r="P89" s="199">
        <f t="shared" si="2"/>
        <v>0</v>
      </c>
      <c r="Q89" s="280" t="e">
        <f t="shared" si="3"/>
        <v>#DIV/0!</v>
      </c>
      <c r="R89" s="199">
        <f t="shared" si="4"/>
        <v>0</v>
      </c>
      <c r="S89" s="280" t="e">
        <f t="shared" si="5"/>
        <v>#DIV/0!</v>
      </c>
      <c r="T89" s="199">
        <f t="shared" si="6"/>
        <v>0</v>
      </c>
      <c r="U89" s="280" t="e">
        <f t="shared" si="7"/>
        <v>#DIV/0!</v>
      </c>
      <c r="V89" s="8"/>
    </row>
    <row r="90" spans="1:22">
      <c r="A90" s="330"/>
      <c r="B90"/>
      <c r="C90"/>
      <c r="D90" s="1"/>
      <c r="E90"/>
      <c r="F90"/>
      <c r="G90"/>
      <c r="H90" s="199">
        <f t="shared" si="0"/>
        <v>0</v>
      </c>
      <c r="I90" s="282" t="e">
        <f t="shared" si="1"/>
        <v>#DIV/0!</v>
      </c>
      <c r="J90"/>
      <c r="K90"/>
      <c r="L90"/>
      <c r="M90"/>
      <c r="N90"/>
      <c r="O90"/>
      <c r="P90" s="199">
        <f t="shared" si="2"/>
        <v>0</v>
      </c>
      <c r="Q90" s="280" t="e">
        <f t="shared" si="3"/>
        <v>#DIV/0!</v>
      </c>
      <c r="R90" s="199">
        <f t="shared" si="4"/>
        <v>0</v>
      </c>
      <c r="S90" s="280" t="e">
        <f t="shared" si="5"/>
        <v>#DIV/0!</v>
      </c>
      <c r="T90" s="199">
        <f t="shared" si="6"/>
        <v>0</v>
      </c>
      <c r="U90" s="280" t="e">
        <f t="shared" si="7"/>
        <v>#DIV/0!</v>
      </c>
      <c r="V90" s="8"/>
    </row>
    <row r="91" spans="1:22">
      <c r="A91" s="330"/>
      <c r="B91"/>
      <c r="C91"/>
      <c r="D91" s="1"/>
      <c r="E91"/>
      <c r="F91"/>
      <c r="G91"/>
      <c r="H91" s="199">
        <f t="shared" si="0"/>
        <v>0</v>
      </c>
      <c r="I91" s="282" t="e">
        <f t="shared" si="1"/>
        <v>#DIV/0!</v>
      </c>
      <c r="J91"/>
      <c r="K91"/>
      <c r="L91"/>
      <c r="M91"/>
      <c r="N91"/>
      <c r="O91"/>
      <c r="P91" s="199">
        <f t="shared" si="2"/>
        <v>0</v>
      </c>
      <c r="Q91" s="280" t="e">
        <f t="shared" si="3"/>
        <v>#DIV/0!</v>
      </c>
      <c r="R91" s="199">
        <f t="shared" si="4"/>
        <v>0</v>
      </c>
      <c r="S91" s="280" t="e">
        <f t="shared" si="5"/>
        <v>#DIV/0!</v>
      </c>
      <c r="T91" s="199">
        <f t="shared" si="6"/>
        <v>0</v>
      </c>
      <c r="U91" s="280" t="e">
        <f t="shared" si="7"/>
        <v>#DIV/0!</v>
      </c>
      <c r="V91" s="8"/>
    </row>
    <row r="92" spans="1:22">
      <c r="A92" s="338" t="s">
        <v>143</v>
      </c>
      <c r="B92" s="192"/>
      <c r="C92" s="256"/>
      <c r="D92" s="183"/>
      <c r="E92" s="182"/>
      <c r="F92" s="175">
        <v>0</v>
      </c>
      <c r="G92" s="173">
        <v>0</v>
      </c>
      <c r="H92" s="199">
        <f t="shared" si="0"/>
        <v>0</v>
      </c>
      <c r="I92" s="282" t="e">
        <f t="shared" si="1"/>
        <v>#DIV/0!</v>
      </c>
      <c r="J92" s="175"/>
      <c r="K92" s="175"/>
      <c r="L92" s="207"/>
      <c r="M92" s="197"/>
      <c r="N92" s="197"/>
      <c r="O92" s="207"/>
      <c r="P92" s="199">
        <f t="shared" si="2"/>
        <v>0</v>
      </c>
      <c r="Q92" s="280" t="e">
        <f t="shared" si="3"/>
        <v>#DIV/0!</v>
      </c>
      <c r="R92" s="199">
        <f t="shared" si="4"/>
        <v>0</v>
      </c>
      <c r="S92" s="280" t="e">
        <f t="shared" si="5"/>
        <v>#DIV/0!</v>
      </c>
      <c r="T92" s="199">
        <f t="shared" si="6"/>
        <v>0</v>
      </c>
      <c r="U92" s="280" t="e">
        <f t="shared" si="7"/>
        <v>#DIV/0!</v>
      </c>
      <c r="V92" s="8"/>
    </row>
    <row r="93" spans="1:22" ht="13.5" thickBot="1">
      <c r="A93" s="339"/>
      <c r="B93" s="185"/>
      <c r="C93" s="257"/>
      <c r="D93" s="186"/>
      <c r="E93" s="186"/>
      <c r="F93" s="176">
        <f>SUM(F2:F92)</f>
        <v>107906.51000000002</v>
      </c>
      <c r="G93" s="174">
        <f>SUM(G2:G92)</f>
        <v>0</v>
      </c>
      <c r="H93" s="12">
        <f>SUM(H2:H92)</f>
        <v>107906.51000000002</v>
      </c>
      <c r="I93" s="283">
        <f t="shared" ref="I93" si="48">ROUND(H93/F93,10)</f>
        <v>1</v>
      </c>
      <c r="J93" s="195">
        <f t="shared" ref="J93:P93" si="49">SUM(J2:J92)</f>
        <v>114971.72</v>
      </c>
      <c r="K93" s="176">
        <f t="shared" si="49"/>
        <v>115586.89000000001</v>
      </c>
      <c r="L93" s="195">
        <f t="shared" si="49"/>
        <v>615.17000000000007</v>
      </c>
      <c r="M93" s="198">
        <f t="shared" si="49"/>
        <v>0</v>
      </c>
      <c r="N93" s="198">
        <f t="shared" si="49"/>
        <v>0</v>
      </c>
      <c r="O93" s="198">
        <f t="shared" si="49"/>
        <v>0</v>
      </c>
      <c r="P93" s="9">
        <f t="shared" si="49"/>
        <v>114971.72</v>
      </c>
      <c r="Q93" s="281">
        <f t="shared" si="3"/>
        <v>1</v>
      </c>
      <c r="R93" s="9">
        <f>SUM(R2:R92)</f>
        <v>115586.89000000001</v>
      </c>
      <c r="S93" s="281">
        <f>ROUND(R93/K93,10)</f>
        <v>1</v>
      </c>
      <c r="T93" s="281"/>
      <c r="U93" s="281">
        <f>ROUND(T93/L93,10)</f>
        <v>0</v>
      </c>
      <c r="V93" s="184"/>
    </row>
    <row r="94" spans="1:22" ht="13.5" thickTop="1">
      <c r="A94" s="339"/>
      <c r="B94" s="185"/>
      <c r="C94" s="258"/>
      <c r="D94" s="188"/>
      <c r="E94" s="188"/>
      <c r="F94" s="13"/>
      <c r="G94" s="13"/>
      <c r="H94" s="13"/>
      <c r="I94" s="13"/>
      <c r="J94" s="189"/>
      <c r="K94" s="13"/>
      <c r="L94" s="189"/>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97" spans="1:22">
      <c r="A97" s="339"/>
      <c r="B97" s="185"/>
      <c r="C97" s="258"/>
      <c r="D97" s="188"/>
      <c r="E97" s="188"/>
      <c r="F97" s="13"/>
      <c r="G97" s="13"/>
      <c r="H97" s="13"/>
      <c r="I97" s="13"/>
      <c r="J97" s="187"/>
      <c r="K97" s="13"/>
      <c r="L97" s="187"/>
      <c r="M97" s="187"/>
      <c r="N97" s="187"/>
      <c r="O97" s="187"/>
      <c r="P97" s="187"/>
      <c r="Q97" s="187"/>
      <c r="R97" s="187"/>
      <c r="S97" s="187"/>
      <c r="T97" s="187"/>
      <c r="U97" s="187"/>
      <c r="V97" s="184"/>
    </row>
    <row r="98" spans="1:22">
      <c r="A98" s="339"/>
      <c r="B98" s="185"/>
      <c r="C98" s="258"/>
      <c r="D98" s="188"/>
      <c r="E98" s="188"/>
      <c r="F98" s="13"/>
      <c r="G98" s="13"/>
      <c r="H98" s="13"/>
      <c r="I98" s="13"/>
      <c r="J98" s="187"/>
      <c r="K98" s="13"/>
      <c r="L98" s="187"/>
      <c r="M98" s="187"/>
      <c r="N98" s="187"/>
      <c r="O98" s="187"/>
      <c r="P98" s="187"/>
      <c r="Q98" s="187"/>
      <c r="R98" s="187"/>
      <c r="S98" s="187"/>
      <c r="T98" s="187"/>
      <c r="U98" s="187"/>
      <c r="V98" s="184"/>
    </row>
    <row r="99" spans="1:22">
      <c r="A99" s="339"/>
      <c r="B99" s="185"/>
      <c r="C99" s="258"/>
      <c r="D99" s="188"/>
      <c r="E99" s="188"/>
      <c r="F99" s="13"/>
      <c r="G99" s="13"/>
      <c r="H99" s="13"/>
      <c r="I99" s="13"/>
      <c r="J99" s="187"/>
      <c r="K99" s="13"/>
      <c r="L99" s="187"/>
      <c r="M99" s="187"/>
      <c r="N99" s="187"/>
      <c r="O99" s="187"/>
      <c r="P99" s="187"/>
      <c r="Q99" s="187"/>
      <c r="R99" s="187"/>
      <c r="S99" s="187"/>
      <c r="T99" s="187"/>
      <c r="U99" s="187"/>
      <c r="V99" s="184"/>
    </row>
    <row r="104" spans="1:22">
      <c r="J104" s="191"/>
    </row>
    <row r="107" spans="1:22">
      <c r="A107" s="341"/>
    </row>
    <row r="108" spans="1:22">
      <c r="A108" s="341"/>
    </row>
    <row r="109" spans="1:22">
      <c r="A109" s="341"/>
    </row>
    <row r="110" spans="1:22">
      <c r="A110" s="341"/>
    </row>
    <row r="111" spans="1:22">
      <c r="A111" s="341"/>
    </row>
    <row r="112" spans="1:22">
      <c r="A112" s="341"/>
    </row>
    <row r="113" spans="1:1">
      <c r="A113" s="341"/>
    </row>
    <row r="114" spans="1:1">
      <c r="A114" s="341"/>
    </row>
    <row r="115" spans="1:1">
      <c r="A115" s="341"/>
    </row>
    <row r="116" spans="1:1">
      <c r="A116" s="341"/>
    </row>
    <row r="117" spans="1:1">
      <c r="A117" s="341"/>
    </row>
    <row r="118" spans="1:1">
      <c r="A118" s="341"/>
    </row>
    <row r="119" spans="1:1">
      <c r="A11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501</v>
      </c>
      <c r="B4" s="102">
        <v>118.93</v>
      </c>
      <c r="C4" s="102"/>
      <c r="D4" s="102" t="s">
        <v>493</v>
      </c>
      <c r="E4" s="102">
        <v>118.93</v>
      </c>
      <c r="F4" s="102"/>
      <c r="G4" s="102">
        <v>-0.35</v>
      </c>
      <c r="H4" s="102"/>
      <c r="I4" s="110"/>
      <c r="J4" s="148">
        <v>45138</v>
      </c>
      <c r="K4" s="148">
        <v>45139</v>
      </c>
      <c r="L4" s="110"/>
    </row>
    <row r="5" spans="1:16">
      <c r="A5" s="102" t="s">
        <v>501</v>
      </c>
      <c r="B5" s="102">
        <v>4.16</v>
      </c>
      <c r="C5" s="102"/>
      <c r="D5" s="102" t="s">
        <v>499</v>
      </c>
      <c r="E5" s="102">
        <v>4.16</v>
      </c>
      <c r="F5" s="102"/>
      <c r="G5" s="102">
        <v>-0.01</v>
      </c>
      <c r="H5" s="102"/>
      <c r="I5" s="110"/>
      <c r="J5" s="148">
        <v>45138</v>
      </c>
      <c r="K5" s="148">
        <v>45139</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123.09</v>
      </c>
      <c r="C11" s="88">
        <f t="shared" ref="C11:H11" si="0">SUM(C4:C10)</f>
        <v>0</v>
      </c>
      <c r="D11" s="88">
        <f t="shared" si="0"/>
        <v>0</v>
      </c>
      <c r="E11" s="88">
        <f>SUM(E4:E10)</f>
        <v>123.09</v>
      </c>
      <c r="F11" s="88">
        <f t="shared" si="0"/>
        <v>0</v>
      </c>
      <c r="G11" s="88">
        <f t="shared" si="0"/>
        <v>-0.36</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-0.36</v>
      </c>
      <c r="E25" s="95">
        <f>H11</f>
        <v>0</v>
      </c>
      <c r="F25" s="96">
        <f>D25-E25</f>
        <v>-0.36</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4031976</v>
      </c>
      <c r="C2" s="330">
        <v>4031976</v>
      </c>
      <c r="D2" t="s">
        <v>294</v>
      </c>
      <c r="E2">
        <v>2175</v>
      </c>
      <c r="F2">
        <v>442936.32000000001</v>
      </c>
      <c r="G2">
        <v>202.26</v>
      </c>
      <c r="H2">
        <v>439925.25</v>
      </c>
      <c r="I2">
        <v>399696.88</v>
      </c>
      <c r="J2">
        <v>184</v>
      </c>
      <c r="K2">
        <v>400200</v>
      </c>
      <c r="L2" t="s">
        <v>295</v>
      </c>
      <c r="M2" s="1">
        <v>45138</v>
      </c>
    </row>
    <row r="3" spans="1:13">
      <c r="A3" t="s">
        <v>293</v>
      </c>
      <c r="B3" s="332" t="s">
        <v>296</v>
      </c>
      <c r="C3" s="330" t="s">
        <v>297</v>
      </c>
      <c r="D3" t="s">
        <v>298</v>
      </c>
      <c r="E3">
        <v>16771</v>
      </c>
      <c r="F3">
        <v>859866.71</v>
      </c>
      <c r="G3">
        <v>63.81</v>
      </c>
      <c r="H3">
        <v>1070157.51</v>
      </c>
      <c r="I3">
        <v>859866.71</v>
      </c>
      <c r="J3">
        <v>63.81</v>
      </c>
      <c r="K3">
        <v>1070157.51</v>
      </c>
      <c r="L3" t="s">
        <v>299</v>
      </c>
      <c r="M3" s="1">
        <v>45138</v>
      </c>
    </row>
    <row r="4" spans="1:13">
      <c r="A4" t="s">
        <v>293</v>
      </c>
      <c r="B4" s="330">
        <v>1317205</v>
      </c>
      <c r="C4" s="330" t="s">
        <v>300</v>
      </c>
      <c r="D4" t="s">
        <v>301</v>
      </c>
      <c r="E4">
        <v>26500</v>
      </c>
      <c r="F4">
        <v>860006.55</v>
      </c>
      <c r="G4">
        <v>40</v>
      </c>
      <c r="H4">
        <v>1060000</v>
      </c>
      <c r="I4">
        <v>860006.55</v>
      </c>
      <c r="J4">
        <v>40</v>
      </c>
      <c r="K4">
        <v>1060000</v>
      </c>
      <c r="L4" t="s">
        <v>299</v>
      </c>
      <c r="M4" s="1">
        <v>45138</v>
      </c>
    </row>
    <row r="5" spans="1:13">
      <c r="A5" t="s">
        <v>293</v>
      </c>
      <c r="B5" s="330" t="s">
        <v>302</v>
      </c>
      <c r="C5" s="330" t="s">
        <v>302</v>
      </c>
      <c r="D5" t="s">
        <v>303</v>
      </c>
      <c r="E5">
        <v>3630</v>
      </c>
      <c r="F5">
        <v>344371.12</v>
      </c>
      <c r="G5">
        <v>85.48</v>
      </c>
      <c r="H5">
        <v>310287.78999999998</v>
      </c>
      <c r="I5">
        <v>320329.48</v>
      </c>
      <c r="J5">
        <v>77.760000000000005</v>
      </c>
      <c r="K5">
        <v>282268.79999999999</v>
      </c>
      <c r="L5" t="s">
        <v>295</v>
      </c>
      <c r="M5" s="1">
        <v>45138</v>
      </c>
    </row>
    <row r="6" spans="1:13">
      <c r="A6" t="s">
        <v>293</v>
      </c>
      <c r="B6" s="330" t="s">
        <v>304</v>
      </c>
      <c r="C6" s="330" t="s">
        <v>305</v>
      </c>
      <c r="D6" t="s">
        <v>306</v>
      </c>
      <c r="E6">
        <v>6099</v>
      </c>
      <c r="F6">
        <v>880946.93</v>
      </c>
      <c r="G6">
        <v>102.16</v>
      </c>
      <c r="H6">
        <v>623073.84</v>
      </c>
      <c r="I6">
        <v>880946.93</v>
      </c>
      <c r="J6">
        <v>102.16</v>
      </c>
      <c r="K6">
        <v>623073.84</v>
      </c>
      <c r="L6" t="s">
        <v>299</v>
      </c>
      <c r="M6" s="1">
        <v>45138</v>
      </c>
    </row>
    <row r="7" spans="1:13">
      <c r="A7" t="s">
        <v>293</v>
      </c>
      <c r="B7" s="330" t="s">
        <v>307</v>
      </c>
      <c r="C7" s="330" t="s">
        <v>308</v>
      </c>
      <c r="D7" t="s">
        <v>309</v>
      </c>
      <c r="E7">
        <v>47241</v>
      </c>
      <c r="F7">
        <v>751763.02</v>
      </c>
      <c r="G7">
        <v>20.92</v>
      </c>
      <c r="H7">
        <v>988281.72</v>
      </c>
      <c r="I7">
        <v>751763.02</v>
      </c>
      <c r="J7">
        <v>20.92</v>
      </c>
      <c r="K7">
        <v>988281.72</v>
      </c>
      <c r="L7" t="s">
        <v>299</v>
      </c>
      <c r="M7" s="1">
        <v>45138</v>
      </c>
    </row>
    <row r="8" spans="1:13">
      <c r="A8" t="s">
        <v>293</v>
      </c>
      <c r="B8" s="332" t="s">
        <v>310</v>
      </c>
      <c r="C8" s="330">
        <v>2257495</v>
      </c>
      <c r="D8" t="s">
        <v>311</v>
      </c>
      <c r="E8">
        <v>19400</v>
      </c>
      <c r="F8">
        <v>454359.64</v>
      </c>
      <c r="G8">
        <v>22.2</v>
      </c>
      <c r="H8">
        <v>430680</v>
      </c>
      <c r="I8">
        <v>454359.64</v>
      </c>
      <c r="J8">
        <v>22.2</v>
      </c>
      <c r="K8">
        <v>430680</v>
      </c>
      <c r="L8" t="s">
        <v>299</v>
      </c>
      <c r="M8" s="1">
        <v>45138</v>
      </c>
    </row>
    <row r="9" spans="1:13">
      <c r="A9" t="s">
        <v>293</v>
      </c>
      <c r="B9" s="330" t="s">
        <v>312</v>
      </c>
      <c r="C9" s="330" t="s">
        <v>313</v>
      </c>
      <c r="D9" t="s">
        <v>314</v>
      </c>
      <c r="E9">
        <v>2320</v>
      </c>
      <c r="F9">
        <v>593658.31000000006</v>
      </c>
      <c r="G9">
        <v>716.41</v>
      </c>
      <c r="H9">
        <v>1662071.2</v>
      </c>
      <c r="I9">
        <v>593658.31000000006</v>
      </c>
      <c r="J9">
        <v>716.41</v>
      </c>
      <c r="K9">
        <v>1662071.2</v>
      </c>
      <c r="L9" t="s">
        <v>299</v>
      </c>
      <c r="M9" s="1">
        <v>45138</v>
      </c>
    </row>
    <row r="10" spans="1:13">
      <c r="A10" t="s">
        <v>293</v>
      </c>
      <c r="B10" s="370" t="s">
        <v>422</v>
      </c>
      <c r="C10" s="370" t="s">
        <v>422</v>
      </c>
      <c r="D10" t="s">
        <v>315</v>
      </c>
      <c r="E10">
        <v>93310</v>
      </c>
      <c r="F10">
        <v>746395.5</v>
      </c>
      <c r="G10">
        <v>11.96</v>
      </c>
      <c r="H10">
        <v>1115647.42</v>
      </c>
      <c r="I10">
        <v>575531.64</v>
      </c>
      <c r="J10">
        <v>9.31</v>
      </c>
      <c r="K10">
        <v>869089.34</v>
      </c>
      <c r="L10" t="s">
        <v>316</v>
      </c>
      <c r="M10" s="1">
        <v>45138</v>
      </c>
    </row>
    <row r="11" spans="1:13">
      <c r="A11" t="s">
        <v>293</v>
      </c>
      <c r="B11" s="330">
        <v>7124594</v>
      </c>
      <c r="C11" s="330">
        <v>7124594</v>
      </c>
      <c r="D11" t="s">
        <v>317</v>
      </c>
      <c r="E11">
        <v>3146</v>
      </c>
      <c r="F11">
        <v>470293.67</v>
      </c>
      <c r="G11">
        <v>154.62</v>
      </c>
      <c r="H11">
        <v>486442.76</v>
      </c>
      <c r="I11">
        <v>472170.82</v>
      </c>
      <c r="J11">
        <v>134.80000000000001</v>
      </c>
      <c r="K11">
        <v>424080.8</v>
      </c>
      <c r="L11" t="s">
        <v>318</v>
      </c>
      <c r="M11" s="1">
        <v>45138</v>
      </c>
    </row>
    <row r="12" spans="1:13">
      <c r="A12" t="s">
        <v>293</v>
      </c>
      <c r="B12" s="370" t="s">
        <v>319</v>
      </c>
      <c r="C12" s="370">
        <v>2136646</v>
      </c>
      <c r="D12" t="s">
        <v>320</v>
      </c>
      <c r="E12">
        <v>14000</v>
      </c>
      <c r="F12">
        <v>204905.4</v>
      </c>
      <c r="G12">
        <v>21.1</v>
      </c>
      <c r="H12">
        <v>295400</v>
      </c>
      <c r="I12">
        <v>204905.4</v>
      </c>
      <c r="J12">
        <v>21.1</v>
      </c>
      <c r="K12">
        <v>295400</v>
      </c>
      <c r="L12" t="s">
        <v>299</v>
      </c>
      <c r="M12" s="1">
        <v>45138</v>
      </c>
    </row>
    <row r="13" spans="1:13">
      <c r="A13" t="s">
        <v>293</v>
      </c>
      <c r="B13" s="330" t="s">
        <v>321</v>
      </c>
      <c r="C13" s="330" t="s">
        <v>321</v>
      </c>
      <c r="D13" t="s">
        <v>322</v>
      </c>
      <c r="E13">
        <v>21311</v>
      </c>
      <c r="F13">
        <v>640382.82999999996</v>
      </c>
      <c r="G13">
        <v>37.07</v>
      </c>
      <c r="H13">
        <v>790066.34</v>
      </c>
      <c r="I13">
        <v>494580.07</v>
      </c>
      <c r="J13">
        <v>28.88</v>
      </c>
      <c r="K13">
        <v>615461.68000000005</v>
      </c>
      <c r="L13" t="s">
        <v>316</v>
      </c>
      <c r="M13" s="1">
        <v>45138</v>
      </c>
    </row>
    <row r="14" spans="1:13">
      <c r="A14" t="s">
        <v>293</v>
      </c>
      <c r="B14" s="330">
        <v>124765108</v>
      </c>
      <c r="C14" s="330">
        <v>2125097</v>
      </c>
      <c r="D14" t="s">
        <v>323</v>
      </c>
      <c r="E14">
        <v>31400</v>
      </c>
      <c r="F14">
        <v>561500.48</v>
      </c>
      <c r="G14">
        <v>22.85</v>
      </c>
      <c r="H14">
        <v>717490</v>
      </c>
      <c r="I14">
        <v>561500.48</v>
      </c>
      <c r="J14">
        <v>22.85</v>
      </c>
      <c r="K14">
        <v>717490</v>
      </c>
      <c r="L14" t="s">
        <v>299</v>
      </c>
      <c r="M14" s="1">
        <v>45138</v>
      </c>
    </row>
    <row r="15" spans="1:13">
      <c r="A15" t="s">
        <v>293</v>
      </c>
      <c r="B15" s="330" t="s">
        <v>324</v>
      </c>
      <c r="C15" s="330" t="s">
        <v>325</v>
      </c>
      <c r="D15" t="s">
        <v>326</v>
      </c>
      <c r="E15">
        <v>5200</v>
      </c>
      <c r="F15">
        <v>327623.92</v>
      </c>
      <c r="G15">
        <v>101.59</v>
      </c>
      <c r="H15">
        <v>528268</v>
      </c>
      <c r="I15">
        <v>327623.92</v>
      </c>
      <c r="J15">
        <v>101.59</v>
      </c>
      <c r="K15">
        <v>528268</v>
      </c>
      <c r="L15" t="s">
        <v>299</v>
      </c>
      <c r="M15" s="1">
        <v>45138</v>
      </c>
    </row>
    <row r="16" spans="1:13">
      <c r="A16" t="s">
        <v>293</v>
      </c>
      <c r="B16" s="330">
        <v>6185495</v>
      </c>
      <c r="C16" s="330">
        <v>6185495</v>
      </c>
      <c r="D16" t="s">
        <v>327</v>
      </c>
      <c r="E16">
        <v>1694</v>
      </c>
      <c r="F16">
        <v>162339.54999999999</v>
      </c>
      <c r="G16">
        <v>180.44</v>
      </c>
      <c r="H16">
        <v>305673.59999999998</v>
      </c>
      <c r="I16">
        <v>216222.16</v>
      </c>
      <c r="J16">
        <v>268.52</v>
      </c>
      <c r="K16">
        <v>454872.88</v>
      </c>
      <c r="L16" t="s">
        <v>328</v>
      </c>
      <c r="M16" s="1">
        <v>45138</v>
      </c>
    </row>
    <row r="17" spans="1:13">
      <c r="A17" t="s">
        <v>293</v>
      </c>
      <c r="B17" s="330" t="s">
        <v>329</v>
      </c>
      <c r="C17" s="330" t="s">
        <v>329</v>
      </c>
      <c r="D17" t="s">
        <v>330</v>
      </c>
      <c r="E17">
        <v>26919</v>
      </c>
      <c r="F17">
        <v>604089.14</v>
      </c>
      <c r="G17">
        <v>42.74</v>
      </c>
      <c r="H17">
        <v>1150648.9099999999</v>
      </c>
      <c r="I17">
        <v>538513.17000000004</v>
      </c>
      <c r="J17">
        <v>38.880000000000003</v>
      </c>
      <c r="K17">
        <v>1046745.31</v>
      </c>
      <c r="L17" t="s">
        <v>295</v>
      </c>
      <c r="M17" s="1">
        <v>45138</v>
      </c>
    </row>
    <row r="18" spans="1:13">
      <c r="A18" t="s">
        <v>293</v>
      </c>
      <c r="B18" s="330" t="s">
        <v>331</v>
      </c>
      <c r="C18" s="330" t="s">
        <v>332</v>
      </c>
      <c r="D18" t="s">
        <v>333</v>
      </c>
      <c r="E18">
        <v>4550</v>
      </c>
      <c r="F18">
        <v>332998</v>
      </c>
      <c r="G18">
        <v>320.39</v>
      </c>
      <c r="H18">
        <v>1457774.5</v>
      </c>
      <c r="I18">
        <v>332998</v>
      </c>
      <c r="J18">
        <v>320.39</v>
      </c>
      <c r="K18">
        <v>1457774.5</v>
      </c>
      <c r="L18" t="s">
        <v>299</v>
      </c>
      <c r="M18" s="1">
        <v>45138</v>
      </c>
    </row>
    <row r="19" spans="1:13">
      <c r="A19" t="s">
        <v>293</v>
      </c>
      <c r="B19" s="330">
        <v>398438408</v>
      </c>
      <c r="C19" s="330" t="s">
        <v>334</v>
      </c>
      <c r="D19" t="s">
        <v>335</v>
      </c>
      <c r="E19">
        <v>32700</v>
      </c>
      <c r="F19">
        <v>671551.45</v>
      </c>
      <c r="G19">
        <v>10.91</v>
      </c>
      <c r="H19">
        <v>356757</v>
      </c>
      <c r="I19">
        <v>671551.45</v>
      </c>
      <c r="J19">
        <v>10.91</v>
      </c>
      <c r="K19">
        <v>356757</v>
      </c>
      <c r="L19" t="s">
        <v>299</v>
      </c>
      <c r="M19" s="1">
        <v>45138</v>
      </c>
    </row>
    <row r="20" spans="1:13">
      <c r="A20" t="s">
        <v>293</v>
      </c>
      <c r="B20" s="330" t="s">
        <v>336</v>
      </c>
      <c r="C20" s="330">
        <v>2781648</v>
      </c>
      <c r="D20" t="s">
        <v>337</v>
      </c>
      <c r="E20">
        <v>13400</v>
      </c>
      <c r="F20">
        <v>923569.39</v>
      </c>
      <c r="G20">
        <v>68.28</v>
      </c>
      <c r="H20">
        <v>914952</v>
      </c>
      <c r="I20">
        <v>923569.39</v>
      </c>
      <c r="J20">
        <v>68.28</v>
      </c>
      <c r="K20">
        <v>914952</v>
      </c>
      <c r="L20" t="s">
        <v>299</v>
      </c>
      <c r="M20" s="1">
        <v>45138</v>
      </c>
    </row>
    <row r="21" spans="1:13">
      <c r="A21" t="s">
        <v>293</v>
      </c>
      <c r="B21" s="330" t="s">
        <v>338</v>
      </c>
      <c r="C21" s="330">
        <v>2569286</v>
      </c>
      <c r="D21" t="s">
        <v>339</v>
      </c>
      <c r="E21">
        <v>47000</v>
      </c>
      <c r="F21">
        <v>596659.98</v>
      </c>
      <c r="G21">
        <v>24.57</v>
      </c>
      <c r="H21">
        <v>1154790</v>
      </c>
      <c r="I21">
        <v>596659.98</v>
      </c>
      <c r="J21">
        <v>24.57</v>
      </c>
      <c r="K21">
        <v>1154790</v>
      </c>
      <c r="L21" t="s">
        <v>299</v>
      </c>
      <c r="M21" s="1">
        <v>45138</v>
      </c>
    </row>
    <row r="22" spans="1:13">
      <c r="A22" t="s">
        <v>293</v>
      </c>
      <c r="B22" s="330" t="s">
        <v>340</v>
      </c>
      <c r="C22" s="330" t="s">
        <v>341</v>
      </c>
      <c r="D22" t="s">
        <v>342</v>
      </c>
      <c r="E22">
        <v>3250</v>
      </c>
      <c r="F22">
        <v>661424.72</v>
      </c>
      <c r="G22">
        <v>251.41</v>
      </c>
      <c r="H22">
        <v>817082.5</v>
      </c>
      <c r="I22">
        <v>661424.72</v>
      </c>
      <c r="J22">
        <v>251.41</v>
      </c>
      <c r="K22">
        <v>817082.5</v>
      </c>
      <c r="L22" t="s">
        <v>299</v>
      </c>
      <c r="M22" s="1">
        <v>45138</v>
      </c>
    </row>
    <row r="23" spans="1:13">
      <c r="A23" t="s">
        <v>293</v>
      </c>
      <c r="B23" s="330">
        <v>5889505</v>
      </c>
      <c r="C23" s="330">
        <v>5889505</v>
      </c>
      <c r="D23" t="s">
        <v>343</v>
      </c>
      <c r="E23">
        <v>16536</v>
      </c>
      <c r="F23">
        <v>334778.53000000003</v>
      </c>
      <c r="G23">
        <v>43.97</v>
      </c>
      <c r="H23">
        <v>727096.85</v>
      </c>
      <c r="I23">
        <v>300225.83</v>
      </c>
      <c r="J23">
        <v>40</v>
      </c>
      <c r="K23">
        <v>661440</v>
      </c>
      <c r="L23" t="s">
        <v>295</v>
      </c>
      <c r="M23" s="1">
        <v>45138</v>
      </c>
    </row>
    <row r="24" spans="1:13">
      <c r="A24" t="s">
        <v>293</v>
      </c>
      <c r="B24" s="330" t="s">
        <v>344</v>
      </c>
      <c r="C24" s="330" t="s">
        <v>345</v>
      </c>
      <c r="D24" t="s">
        <v>346</v>
      </c>
      <c r="E24">
        <v>18391</v>
      </c>
      <c r="F24">
        <v>1110816.31</v>
      </c>
      <c r="G24">
        <v>75.400000000000006</v>
      </c>
      <c r="H24">
        <v>1386681.4</v>
      </c>
      <c r="I24">
        <v>1110816.31</v>
      </c>
      <c r="J24">
        <v>75.400000000000006</v>
      </c>
      <c r="K24">
        <v>1386681.4</v>
      </c>
      <c r="L24" t="s">
        <v>299</v>
      </c>
      <c r="M24" s="1">
        <v>45138</v>
      </c>
    </row>
    <row r="25" spans="1:13">
      <c r="A25" t="s">
        <v>293</v>
      </c>
      <c r="B25" s="330" t="s">
        <v>347</v>
      </c>
      <c r="C25" s="330" t="s">
        <v>348</v>
      </c>
      <c r="D25" t="s">
        <v>349</v>
      </c>
      <c r="E25">
        <v>18759</v>
      </c>
      <c r="F25">
        <v>849669.48</v>
      </c>
      <c r="G25">
        <v>40.17</v>
      </c>
      <c r="H25">
        <v>753549.03</v>
      </c>
      <c r="I25">
        <v>849669.48</v>
      </c>
      <c r="J25">
        <v>40.17</v>
      </c>
      <c r="K25">
        <v>753549.03</v>
      </c>
      <c r="L25" t="s">
        <v>299</v>
      </c>
      <c r="M25" s="1">
        <v>45138</v>
      </c>
    </row>
    <row r="26" spans="1:13">
      <c r="A26" t="s">
        <v>293</v>
      </c>
      <c r="B26" s="330">
        <v>6499260</v>
      </c>
      <c r="C26" s="330">
        <v>6499260</v>
      </c>
      <c r="D26" t="s">
        <v>350</v>
      </c>
      <c r="E26">
        <v>4900</v>
      </c>
      <c r="F26">
        <v>273131.55</v>
      </c>
      <c r="G26">
        <v>53.73</v>
      </c>
      <c r="H26">
        <v>263252.74</v>
      </c>
      <c r="I26">
        <v>30249672</v>
      </c>
      <c r="J26">
        <v>7644</v>
      </c>
      <c r="K26">
        <v>37455600</v>
      </c>
      <c r="L26" t="s">
        <v>351</v>
      </c>
      <c r="M26" s="1">
        <v>45138</v>
      </c>
    </row>
    <row r="27" spans="1:13">
      <c r="A27" t="s">
        <v>293</v>
      </c>
      <c r="B27" s="330" t="s">
        <v>352</v>
      </c>
      <c r="C27" s="330" t="s">
        <v>353</v>
      </c>
      <c r="D27" t="s">
        <v>354</v>
      </c>
      <c r="E27">
        <v>2500</v>
      </c>
      <c r="F27">
        <v>205250.5</v>
      </c>
      <c r="G27">
        <v>69.38</v>
      </c>
      <c r="H27">
        <v>173450</v>
      </c>
      <c r="I27">
        <v>205250.5</v>
      </c>
      <c r="J27">
        <v>69.38</v>
      </c>
      <c r="K27">
        <v>173450</v>
      </c>
      <c r="L27" t="s">
        <v>299</v>
      </c>
      <c r="M27" s="1">
        <v>45138</v>
      </c>
    </row>
    <row r="28" spans="1:13">
      <c r="A28" t="s">
        <v>293</v>
      </c>
      <c r="B28" s="330" t="s">
        <v>355</v>
      </c>
      <c r="C28" s="330" t="s">
        <v>355</v>
      </c>
      <c r="D28" t="s">
        <v>356</v>
      </c>
      <c r="E28">
        <v>9500</v>
      </c>
      <c r="F28">
        <v>559219.54</v>
      </c>
      <c r="G28">
        <v>108.63</v>
      </c>
      <c r="H28">
        <v>1031951.22</v>
      </c>
      <c r="I28">
        <v>424160.04</v>
      </c>
      <c r="J28">
        <v>84.62</v>
      </c>
      <c r="K28">
        <v>803890</v>
      </c>
      <c r="L28" t="s">
        <v>316</v>
      </c>
      <c r="M28" s="1">
        <v>45138</v>
      </c>
    </row>
    <row r="29" spans="1:13">
      <c r="A29" t="s">
        <v>293</v>
      </c>
      <c r="B29" s="330">
        <v>7333378</v>
      </c>
      <c r="C29" s="330">
        <v>7333378</v>
      </c>
      <c r="D29" t="s">
        <v>357</v>
      </c>
      <c r="E29">
        <v>1600</v>
      </c>
      <c r="F29">
        <v>279697.90999999997</v>
      </c>
      <c r="G29">
        <v>579.49</v>
      </c>
      <c r="H29">
        <v>927185.13</v>
      </c>
      <c r="I29">
        <v>279634.38</v>
      </c>
      <c r="J29">
        <v>505.2</v>
      </c>
      <c r="K29">
        <v>808320</v>
      </c>
      <c r="L29" t="s">
        <v>318</v>
      </c>
      <c r="M29" s="1">
        <v>45138</v>
      </c>
    </row>
    <row r="30" spans="1:13">
      <c r="A30" t="s">
        <v>293</v>
      </c>
      <c r="B30" s="330">
        <v>502441306</v>
      </c>
      <c r="C30" s="330">
        <v>2165747</v>
      </c>
      <c r="D30" t="s">
        <v>358</v>
      </c>
      <c r="E30">
        <v>2600</v>
      </c>
      <c r="F30">
        <v>448427.3</v>
      </c>
      <c r="G30">
        <v>186.25</v>
      </c>
      <c r="H30">
        <v>484250</v>
      </c>
      <c r="I30">
        <v>448427.3</v>
      </c>
      <c r="J30">
        <v>186.25</v>
      </c>
      <c r="K30">
        <v>484250</v>
      </c>
      <c r="L30" t="s">
        <v>299</v>
      </c>
      <c r="M30" s="1">
        <v>45138</v>
      </c>
    </row>
    <row r="31" spans="1:13">
      <c r="A31" t="s">
        <v>293</v>
      </c>
      <c r="B31" s="330" t="s">
        <v>359</v>
      </c>
      <c r="C31" s="330" t="s">
        <v>359</v>
      </c>
      <c r="D31" t="s">
        <v>360</v>
      </c>
      <c r="E31">
        <v>2972</v>
      </c>
      <c r="F31">
        <v>213479.01</v>
      </c>
      <c r="G31">
        <v>117.61</v>
      </c>
      <c r="H31">
        <v>349526.05</v>
      </c>
      <c r="I31">
        <v>288353.58</v>
      </c>
      <c r="J31">
        <v>175.01</v>
      </c>
      <c r="K31">
        <v>520129.72</v>
      </c>
      <c r="L31" t="s">
        <v>328</v>
      </c>
      <c r="M31" s="1">
        <v>45138</v>
      </c>
    </row>
    <row r="32" spans="1:13">
      <c r="A32" t="s">
        <v>293</v>
      </c>
      <c r="B32" s="330">
        <v>6555805</v>
      </c>
      <c r="C32" s="330">
        <v>6555805</v>
      </c>
      <c r="D32" t="s">
        <v>361</v>
      </c>
      <c r="E32">
        <v>14750</v>
      </c>
      <c r="F32">
        <v>510732.08</v>
      </c>
      <c r="G32">
        <v>28.02</v>
      </c>
      <c r="H32">
        <v>413327.59</v>
      </c>
      <c r="I32">
        <v>60082160</v>
      </c>
      <c r="J32">
        <v>3987</v>
      </c>
      <c r="K32">
        <v>58808250</v>
      </c>
      <c r="L32" t="s">
        <v>351</v>
      </c>
      <c r="M32" s="1">
        <v>45138</v>
      </c>
    </row>
    <row r="33" spans="1:13">
      <c r="A33" t="s">
        <v>293</v>
      </c>
      <c r="B33" s="330">
        <v>4741844</v>
      </c>
      <c r="C33" s="330">
        <v>4741844</v>
      </c>
      <c r="D33" t="s">
        <v>362</v>
      </c>
      <c r="E33">
        <v>4638</v>
      </c>
      <c r="F33">
        <v>497928.6</v>
      </c>
      <c r="G33">
        <v>175.66</v>
      </c>
      <c r="H33">
        <v>814721.78</v>
      </c>
      <c r="I33">
        <v>452311.28</v>
      </c>
      <c r="J33">
        <v>159.80000000000001</v>
      </c>
      <c r="K33">
        <v>741152.4</v>
      </c>
      <c r="L33" t="s">
        <v>295</v>
      </c>
      <c r="M33" s="1">
        <v>45138</v>
      </c>
    </row>
    <row r="34" spans="1:13">
      <c r="A34" t="s">
        <v>293</v>
      </c>
      <c r="B34" s="330">
        <v>636274409</v>
      </c>
      <c r="C34" s="330" t="s">
        <v>363</v>
      </c>
      <c r="D34" t="s">
        <v>364</v>
      </c>
      <c r="E34">
        <v>4300</v>
      </c>
      <c r="F34">
        <v>331121.5</v>
      </c>
      <c r="G34">
        <v>67.38</v>
      </c>
      <c r="H34">
        <v>289734</v>
      </c>
      <c r="I34">
        <v>331121.5</v>
      </c>
      <c r="J34">
        <v>67.38</v>
      </c>
      <c r="K34">
        <v>289734</v>
      </c>
      <c r="L34" t="s">
        <v>299</v>
      </c>
      <c r="M34" s="1">
        <v>45138</v>
      </c>
    </row>
    <row r="35" spans="1:13">
      <c r="A35" t="s">
        <v>293</v>
      </c>
      <c r="B35" s="330">
        <v>641069406</v>
      </c>
      <c r="C35" s="330" t="s">
        <v>365</v>
      </c>
      <c r="D35" t="s">
        <v>366</v>
      </c>
      <c r="E35">
        <v>3700</v>
      </c>
      <c r="F35">
        <v>443850.89</v>
      </c>
      <c r="G35">
        <v>122.9</v>
      </c>
      <c r="H35">
        <v>454730</v>
      </c>
      <c r="I35">
        <v>443850.89</v>
      </c>
      <c r="J35">
        <v>122.9</v>
      </c>
      <c r="K35">
        <v>454730</v>
      </c>
      <c r="L35" t="s">
        <v>299</v>
      </c>
      <c r="M35" s="1">
        <v>45138</v>
      </c>
    </row>
    <row r="36" spans="1:13">
      <c r="A36" t="s">
        <v>293</v>
      </c>
      <c r="B36" s="330">
        <v>6640682</v>
      </c>
      <c r="C36" s="330">
        <v>6640682</v>
      </c>
      <c r="D36" t="s">
        <v>367</v>
      </c>
      <c r="E36">
        <v>6566</v>
      </c>
      <c r="F36">
        <v>410490.65</v>
      </c>
      <c r="G36">
        <v>59.41</v>
      </c>
      <c r="H36">
        <v>390092.76</v>
      </c>
      <c r="I36">
        <v>46150570</v>
      </c>
      <c r="J36">
        <v>8453</v>
      </c>
      <c r="K36">
        <v>55502398</v>
      </c>
      <c r="L36" t="s">
        <v>351</v>
      </c>
      <c r="M36" s="1">
        <v>45138</v>
      </c>
    </row>
    <row r="37" spans="1:13">
      <c r="A37" t="s">
        <v>293</v>
      </c>
      <c r="B37" s="330">
        <v>654902204</v>
      </c>
      <c r="C37" s="330">
        <v>2640891</v>
      </c>
      <c r="D37" t="s">
        <v>368</v>
      </c>
      <c r="E37">
        <v>176500</v>
      </c>
      <c r="F37">
        <v>817179.45</v>
      </c>
      <c r="G37">
        <v>3.94</v>
      </c>
      <c r="H37">
        <v>695410</v>
      </c>
      <c r="I37">
        <v>817179.45</v>
      </c>
      <c r="J37">
        <v>3.94</v>
      </c>
      <c r="K37">
        <v>695410</v>
      </c>
      <c r="L37" t="s">
        <v>299</v>
      </c>
      <c r="M37" s="1">
        <v>45138</v>
      </c>
    </row>
    <row r="38" spans="1:13">
      <c r="A38" t="s">
        <v>293</v>
      </c>
      <c r="B38" s="330">
        <v>670100205</v>
      </c>
      <c r="C38" s="330">
        <v>2651202</v>
      </c>
      <c r="D38" t="s">
        <v>369</v>
      </c>
      <c r="E38">
        <v>3200</v>
      </c>
      <c r="F38">
        <v>446651.84</v>
      </c>
      <c r="G38">
        <v>161.1</v>
      </c>
      <c r="H38">
        <v>515520</v>
      </c>
      <c r="I38">
        <v>446651.84</v>
      </c>
      <c r="J38">
        <v>161.1</v>
      </c>
      <c r="K38">
        <v>515520</v>
      </c>
      <c r="L38" t="s">
        <v>299</v>
      </c>
      <c r="M38" s="1">
        <v>45138</v>
      </c>
    </row>
    <row r="39" spans="1:13">
      <c r="A39" t="s">
        <v>293</v>
      </c>
      <c r="B39" s="330">
        <v>6659428</v>
      </c>
      <c r="C39" s="330">
        <v>6659428</v>
      </c>
      <c r="D39" t="s">
        <v>370</v>
      </c>
      <c r="E39">
        <v>7706</v>
      </c>
      <c r="F39">
        <v>368241.23</v>
      </c>
      <c r="G39">
        <v>53.57</v>
      </c>
      <c r="H39">
        <v>412813.69</v>
      </c>
      <c r="I39">
        <v>41163475.140000001</v>
      </c>
      <c r="J39">
        <v>7622</v>
      </c>
      <c r="K39">
        <v>58735132</v>
      </c>
      <c r="L39" t="s">
        <v>351</v>
      </c>
      <c r="M39" s="1">
        <v>45138</v>
      </c>
    </row>
    <row r="40" spans="1:13">
      <c r="A40" t="s">
        <v>293</v>
      </c>
      <c r="B40" s="330">
        <v>683715106</v>
      </c>
      <c r="C40" s="330">
        <v>2655657</v>
      </c>
      <c r="D40" t="s">
        <v>371</v>
      </c>
      <c r="E40">
        <v>15400</v>
      </c>
      <c r="F40">
        <v>547201.56000000006</v>
      </c>
      <c r="G40">
        <v>42.95</v>
      </c>
      <c r="H40">
        <v>661430</v>
      </c>
      <c r="I40">
        <v>547201.56000000006</v>
      </c>
      <c r="J40">
        <v>42.95</v>
      </c>
      <c r="K40">
        <v>661430</v>
      </c>
      <c r="L40" t="s">
        <v>299</v>
      </c>
      <c r="M40" s="1">
        <v>45138</v>
      </c>
    </row>
    <row r="41" spans="1:13">
      <c r="A41" t="s">
        <v>293</v>
      </c>
      <c r="B41" s="330">
        <v>6661144</v>
      </c>
      <c r="C41" s="330">
        <v>6661144</v>
      </c>
      <c r="D41" t="s">
        <v>372</v>
      </c>
      <c r="E41">
        <v>23000</v>
      </c>
      <c r="F41">
        <v>365871.12</v>
      </c>
      <c r="G41">
        <v>19.190000000000001</v>
      </c>
      <c r="H41">
        <v>441474.56</v>
      </c>
      <c r="I41">
        <v>40687512</v>
      </c>
      <c r="J41">
        <v>2731</v>
      </c>
      <c r="K41">
        <v>62813000</v>
      </c>
      <c r="L41" t="s">
        <v>351</v>
      </c>
      <c r="M41" s="1">
        <v>45138</v>
      </c>
    </row>
    <row r="42" spans="1:13">
      <c r="A42" t="s">
        <v>293</v>
      </c>
      <c r="B42" s="330">
        <v>705015105</v>
      </c>
      <c r="C42" s="330">
        <v>2704485</v>
      </c>
      <c r="D42" t="s">
        <v>373</v>
      </c>
      <c r="E42">
        <v>46000</v>
      </c>
      <c r="F42">
        <v>532692.30000000005</v>
      </c>
      <c r="G42">
        <v>11.03</v>
      </c>
      <c r="H42">
        <v>507380</v>
      </c>
      <c r="I42">
        <v>532692.30000000005</v>
      </c>
      <c r="J42">
        <v>11.03</v>
      </c>
      <c r="K42">
        <v>507380</v>
      </c>
      <c r="L42" t="s">
        <v>299</v>
      </c>
      <c r="M42" s="1">
        <v>45138</v>
      </c>
    </row>
    <row r="43" spans="1:13">
      <c r="A43" t="s">
        <v>293</v>
      </c>
      <c r="B43" s="330" t="s">
        <v>374</v>
      </c>
      <c r="C43" s="330" t="s">
        <v>375</v>
      </c>
      <c r="D43" t="s">
        <v>376</v>
      </c>
      <c r="E43">
        <v>71300</v>
      </c>
      <c r="F43">
        <v>831121.19</v>
      </c>
      <c r="G43">
        <v>15.26</v>
      </c>
      <c r="H43">
        <v>1088323.2</v>
      </c>
      <c r="I43">
        <v>831121.19</v>
      </c>
      <c r="J43">
        <v>15.26</v>
      </c>
      <c r="K43">
        <v>1088323.2</v>
      </c>
      <c r="L43" t="s">
        <v>299</v>
      </c>
      <c r="M43" s="1">
        <v>45138</v>
      </c>
    </row>
    <row r="44" spans="1:13">
      <c r="A44" t="s">
        <v>293</v>
      </c>
      <c r="B44" s="330">
        <v>6229597</v>
      </c>
      <c r="C44" s="330">
        <v>6229597</v>
      </c>
      <c r="D44" t="s">
        <v>377</v>
      </c>
      <c r="E44">
        <v>44267</v>
      </c>
      <c r="F44">
        <v>363083.65</v>
      </c>
      <c r="G44">
        <v>3.9</v>
      </c>
      <c r="H44">
        <v>172706.01</v>
      </c>
      <c r="I44">
        <v>40548763.079999998</v>
      </c>
      <c r="J44">
        <v>555.1</v>
      </c>
      <c r="K44">
        <v>24572611.699999999</v>
      </c>
      <c r="L44" t="s">
        <v>351</v>
      </c>
      <c r="M44" s="1">
        <v>45138</v>
      </c>
    </row>
    <row r="45" spans="1:13">
      <c r="A45" t="s">
        <v>293</v>
      </c>
      <c r="B45" s="330">
        <v>759530108</v>
      </c>
      <c r="C45" s="330" t="s">
        <v>378</v>
      </c>
      <c r="D45" t="s">
        <v>379</v>
      </c>
      <c r="E45">
        <v>24600</v>
      </c>
      <c r="F45">
        <v>563679.98</v>
      </c>
      <c r="G45">
        <v>33.659999999999997</v>
      </c>
      <c r="H45">
        <v>828036</v>
      </c>
      <c r="I45">
        <v>563679.98</v>
      </c>
      <c r="J45">
        <v>33.659999999999997</v>
      </c>
      <c r="K45">
        <v>828036</v>
      </c>
      <c r="L45" t="s">
        <v>299</v>
      </c>
      <c r="M45" s="1">
        <v>45138</v>
      </c>
    </row>
    <row r="46" spans="1:13">
      <c r="A46" t="s">
        <v>293</v>
      </c>
      <c r="B46" s="330">
        <v>803054204</v>
      </c>
      <c r="C46" s="330">
        <v>2775135</v>
      </c>
      <c r="D46" t="s">
        <v>380</v>
      </c>
      <c r="E46">
        <v>6350</v>
      </c>
      <c r="F46">
        <v>756176.07</v>
      </c>
      <c r="G46">
        <v>136.35</v>
      </c>
      <c r="H46">
        <v>865822.5</v>
      </c>
      <c r="I46">
        <v>756176.07</v>
      </c>
      <c r="J46">
        <v>136.35</v>
      </c>
      <c r="K46">
        <v>865822.5</v>
      </c>
      <c r="L46" t="s">
        <v>299</v>
      </c>
      <c r="M46" s="1">
        <v>45138</v>
      </c>
    </row>
    <row r="47" spans="1:13">
      <c r="A47" t="s">
        <v>293</v>
      </c>
      <c r="B47" s="330" t="s">
        <v>381</v>
      </c>
      <c r="C47" s="330" t="s">
        <v>382</v>
      </c>
      <c r="D47" t="s">
        <v>383</v>
      </c>
      <c r="E47">
        <v>26070</v>
      </c>
      <c r="F47">
        <v>865292.12</v>
      </c>
      <c r="G47">
        <v>67.58</v>
      </c>
      <c r="H47">
        <v>1761810.6</v>
      </c>
      <c r="I47">
        <v>865292.12</v>
      </c>
      <c r="J47">
        <v>67.58</v>
      </c>
      <c r="K47">
        <v>1761810.6</v>
      </c>
      <c r="L47" t="s">
        <v>299</v>
      </c>
      <c r="M47" s="1">
        <v>45138</v>
      </c>
    </row>
    <row r="48" spans="1:13">
      <c r="A48" t="s">
        <v>293</v>
      </c>
      <c r="B48" s="330" t="s">
        <v>384</v>
      </c>
      <c r="C48" s="330" t="s">
        <v>385</v>
      </c>
      <c r="D48" t="s">
        <v>386</v>
      </c>
      <c r="E48">
        <v>13000</v>
      </c>
      <c r="F48">
        <v>334131.20000000001</v>
      </c>
      <c r="G48">
        <v>20.07</v>
      </c>
      <c r="H48">
        <v>260910</v>
      </c>
      <c r="I48">
        <v>334131.20000000001</v>
      </c>
      <c r="J48">
        <v>20.07</v>
      </c>
      <c r="K48">
        <v>260910</v>
      </c>
      <c r="L48" t="s">
        <v>299</v>
      </c>
      <c r="M48" s="1">
        <v>45138</v>
      </c>
    </row>
    <row r="49" spans="1:13">
      <c r="A49" t="s">
        <v>293</v>
      </c>
      <c r="B49" s="330" t="s">
        <v>387</v>
      </c>
      <c r="C49" s="330" t="s">
        <v>387</v>
      </c>
      <c r="D49" t="s">
        <v>388</v>
      </c>
      <c r="E49">
        <v>12237</v>
      </c>
      <c r="F49">
        <v>237984.83</v>
      </c>
      <c r="G49">
        <v>19.07</v>
      </c>
      <c r="H49">
        <v>233389.32</v>
      </c>
      <c r="I49">
        <v>2136580.2000000002</v>
      </c>
      <c r="J49">
        <v>200.6</v>
      </c>
      <c r="K49">
        <v>2454742.2000000002</v>
      </c>
      <c r="L49" t="s">
        <v>389</v>
      </c>
      <c r="M49" s="1">
        <v>45138</v>
      </c>
    </row>
    <row r="50" spans="1:13">
      <c r="A50" t="s">
        <v>293</v>
      </c>
      <c r="B50" s="330" t="s">
        <v>390</v>
      </c>
      <c r="C50" s="330">
        <v>2615565</v>
      </c>
      <c r="D50" t="s">
        <v>391</v>
      </c>
      <c r="E50">
        <v>30300</v>
      </c>
      <c r="F50">
        <v>988788.44</v>
      </c>
      <c r="G50">
        <v>30.38</v>
      </c>
      <c r="H50">
        <v>920514</v>
      </c>
      <c r="I50">
        <v>988788.44</v>
      </c>
      <c r="J50">
        <v>30.38</v>
      </c>
      <c r="K50">
        <v>920514</v>
      </c>
      <c r="L50" t="s">
        <v>299</v>
      </c>
      <c r="M50" s="1">
        <v>45138</v>
      </c>
    </row>
    <row r="51" spans="1:13">
      <c r="A51" t="s">
        <v>293</v>
      </c>
      <c r="B51" s="330" t="s">
        <v>392</v>
      </c>
      <c r="C51" s="330" t="s">
        <v>392</v>
      </c>
      <c r="D51" t="s">
        <v>393</v>
      </c>
      <c r="E51">
        <v>27051</v>
      </c>
      <c r="F51">
        <v>537931.81999999995</v>
      </c>
      <c r="G51">
        <v>21.81</v>
      </c>
      <c r="H51">
        <v>589982.66</v>
      </c>
      <c r="I51">
        <v>417243.81</v>
      </c>
      <c r="J51">
        <v>16.989999999999998</v>
      </c>
      <c r="K51">
        <v>459596.49</v>
      </c>
      <c r="L51" t="s">
        <v>316</v>
      </c>
      <c r="M51" s="1">
        <v>45138</v>
      </c>
    </row>
    <row r="52" spans="1:13">
      <c r="A52" t="s">
        <v>293</v>
      </c>
      <c r="B52" s="330">
        <v>833635105</v>
      </c>
      <c r="C52" s="330">
        <v>2771122</v>
      </c>
      <c r="D52" t="s">
        <v>394</v>
      </c>
      <c r="E52">
        <v>2700</v>
      </c>
      <c r="F52">
        <v>264335.13</v>
      </c>
      <c r="G52">
        <v>73.69</v>
      </c>
      <c r="H52">
        <v>198963</v>
      </c>
      <c r="I52">
        <v>264335.13</v>
      </c>
      <c r="J52">
        <v>73.69</v>
      </c>
      <c r="K52">
        <v>198963</v>
      </c>
      <c r="L52" t="s">
        <v>299</v>
      </c>
      <c r="M52" s="1">
        <v>45138</v>
      </c>
    </row>
    <row r="53" spans="1:13">
      <c r="A53" t="s">
        <v>293</v>
      </c>
      <c r="B53" s="330">
        <v>835699307</v>
      </c>
      <c r="C53" s="330">
        <v>2821481</v>
      </c>
      <c r="D53" t="s">
        <v>395</v>
      </c>
      <c r="E53">
        <v>12600</v>
      </c>
      <c r="F53">
        <v>691334.74</v>
      </c>
      <c r="G53">
        <v>93.6</v>
      </c>
      <c r="H53">
        <v>1179360</v>
      </c>
      <c r="I53">
        <v>691334.74</v>
      </c>
      <c r="J53">
        <v>93.6</v>
      </c>
      <c r="K53">
        <v>1179360</v>
      </c>
      <c r="L53" t="s">
        <v>299</v>
      </c>
      <c r="M53" s="1">
        <v>45138</v>
      </c>
    </row>
    <row r="54" spans="1:13">
      <c r="A54" t="s">
        <v>293</v>
      </c>
      <c r="B54" s="330">
        <v>861012102</v>
      </c>
      <c r="C54" s="330">
        <v>2430025</v>
      </c>
      <c r="D54" t="s">
        <v>396</v>
      </c>
      <c r="E54">
        <v>8600</v>
      </c>
      <c r="F54">
        <v>413681.07</v>
      </c>
      <c r="G54">
        <v>53.68</v>
      </c>
      <c r="H54">
        <v>461648</v>
      </c>
      <c r="I54">
        <v>413681.07</v>
      </c>
      <c r="J54">
        <v>53.68</v>
      </c>
      <c r="K54">
        <v>461648</v>
      </c>
      <c r="L54" t="s">
        <v>299</v>
      </c>
      <c r="M54" s="1">
        <v>45138</v>
      </c>
    </row>
    <row r="55" spans="1:13">
      <c r="A55" t="s">
        <v>293</v>
      </c>
      <c r="B55" s="330">
        <v>6356406</v>
      </c>
      <c r="C55" s="330">
        <v>6356406</v>
      </c>
      <c r="D55" t="s">
        <v>397</v>
      </c>
      <c r="E55">
        <v>20871</v>
      </c>
      <c r="F55">
        <v>450556.66</v>
      </c>
      <c r="G55">
        <v>18.88</v>
      </c>
      <c r="H55">
        <v>394081.68</v>
      </c>
      <c r="I55">
        <v>53997720</v>
      </c>
      <c r="J55">
        <v>2686.5</v>
      </c>
      <c r="K55">
        <v>56069941.5</v>
      </c>
      <c r="L55" t="s">
        <v>351</v>
      </c>
      <c r="M55" s="1">
        <v>45138</v>
      </c>
    </row>
    <row r="56" spans="1:13">
      <c r="A56" t="s">
        <v>293</v>
      </c>
      <c r="B56" s="330" t="s">
        <v>398</v>
      </c>
      <c r="C56" s="330" t="s">
        <v>398</v>
      </c>
      <c r="D56" t="s">
        <v>399</v>
      </c>
      <c r="E56">
        <v>8509</v>
      </c>
      <c r="F56">
        <v>683825.18</v>
      </c>
      <c r="G56">
        <v>109.24</v>
      </c>
      <c r="H56">
        <v>929564.05</v>
      </c>
      <c r="I56">
        <v>611503.18999999994</v>
      </c>
      <c r="J56">
        <v>99.38</v>
      </c>
      <c r="K56">
        <v>845624.42</v>
      </c>
      <c r="L56" t="s">
        <v>295</v>
      </c>
      <c r="M56" s="1">
        <v>45138</v>
      </c>
    </row>
    <row r="57" spans="1:13">
      <c r="A57" t="s">
        <v>293</v>
      </c>
      <c r="B57" s="330">
        <v>874039100</v>
      </c>
      <c r="C57" s="330">
        <v>2113382</v>
      </c>
      <c r="D57" t="s">
        <v>400</v>
      </c>
      <c r="E57">
        <v>17800</v>
      </c>
      <c r="F57">
        <v>1832360.5</v>
      </c>
      <c r="G57">
        <v>99.15</v>
      </c>
      <c r="H57">
        <v>1764870</v>
      </c>
      <c r="I57">
        <v>1832360.5</v>
      </c>
      <c r="J57">
        <v>99.15</v>
      </c>
      <c r="K57">
        <v>1764870</v>
      </c>
      <c r="L57" t="s">
        <v>299</v>
      </c>
      <c r="M57" s="1">
        <v>45138</v>
      </c>
    </row>
    <row r="58" spans="1:13">
      <c r="A58" t="s">
        <v>293</v>
      </c>
      <c r="B58" s="330">
        <v>6869302</v>
      </c>
      <c r="C58" s="330">
        <v>6869302</v>
      </c>
      <c r="D58" t="s">
        <v>401</v>
      </c>
      <c r="E58">
        <v>9000</v>
      </c>
      <c r="F58">
        <v>297065.8</v>
      </c>
      <c r="G58">
        <v>38.21</v>
      </c>
      <c r="H58">
        <v>343920.44</v>
      </c>
      <c r="I58">
        <v>33615966.490000002</v>
      </c>
      <c r="J58">
        <v>5437</v>
      </c>
      <c r="K58">
        <v>48933000</v>
      </c>
      <c r="L58" t="s">
        <v>351</v>
      </c>
      <c r="M58" s="1">
        <v>45138</v>
      </c>
    </row>
    <row r="59" spans="1:13">
      <c r="A59" t="s">
        <v>293</v>
      </c>
      <c r="B59" s="330">
        <v>5999330</v>
      </c>
      <c r="C59" s="330">
        <v>5999330</v>
      </c>
      <c r="D59" t="s">
        <v>402</v>
      </c>
      <c r="E59">
        <v>3800</v>
      </c>
      <c r="F59">
        <v>672025.92</v>
      </c>
      <c r="G59">
        <v>144.83000000000001</v>
      </c>
      <c r="H59">
        <v>550346.27</v>
      </c>
      <c r="I59">
        <v>585399.44999999995</v>
      </c>
      <c r="J59">
        <v>131.75</v>
      </c>
      <c r="K59">
        <v>500650</v>
      </c>
      <c r="L59" t="s">
        <v>295</v>
      </c>
      <c r="M59" s="1">
        <v>45138</v>
      </c>
    </row>
    <row r="60" spans="1:13">
      <c r="A60" t="s">
        <v>293</v>
      </c>
      <c r="B60" s="330" t="s">
        <v>403</v>
      </c>
      <c r="C60" s="330" t="s">
        <v>404</v>
      </c>
      <c r="D60" t="s">
        <v>405</v>
      </c>
      <c r="E60">
        <v>14700</v>
      </c>
      <c r="F60">
        <v>699259.2</v>
      </c>
      <c r="G60">
        <v>45.94</v>
      </c>
      <c r="H60">
        <v>675318</v>
      </c>
      <c r="I60">
        <v>699259.2</v>
      </c>
      <c r="J60">
        <v>45.94</v>
      </c>
      <c r="K60">
        <v>675318</v>
      </c>
      <c r="L60" t="s">
        <v>299</v>
      </c>
      <c r="M60" s="1">
        <v>45138</v>
      </c>
    </row>
    <row r="61" spans="1:13">
      <c r="A61" t="s">
        <v>293</v>
      </c>
      <c r="B61" s="330" t="s">
        <v>406</v>
      </c>
      <c r="C61" s="330" t="s">
        <v>406</v>
      </c>
      <c r="D61" t="s">
        <v>407</v>
      </c>
      <c r="E61">
        <v>18682</v>
      </c>
      <c r="F61">
        <v>167720.34</v>
      </c>
      <c r="G61">
        <v>7.56</v>
      </c>
      <c r="H61">
        <v>141235.47</v>
      </c>
      <c r="I61">
        <v>224496.06</v>
      </c>
      <c r="J61">
        <v>11.25</v>
      </c>
      <c r="K61">
        <v>210172.5</v>
      </c>
      <c r="L61" t="s">
        <v>328</v>
      </c>
      <c r="M61" s="1">
        <v>45138</v>
      </c>
    </row>
    <row r="62" spans="1:13">
      <c r="A62" t="s">
        <v>293</v>
      </c>
      <c r="B62" s="330" t="s">
        <v>408</v>
      </c>
      <c r="C62" s="330" t="s">
        <v>409</v>
      </c>
      <c r="D62" t="s">
        <v>410</v>
      </c>
      <c r="E62">
        <v>52000</v>
      </c>
      <c r="F62">
        <v>810955.4</v>
      </c>
      <c r="G62">
        <v>22.17</v>
      </c>
      <c r="H62">
        <v>1152840</v>
      </c>
      <c r="I62">
        <v>810955.4</v>
      </c>
      <c r="J62">
        <v>22.17</v>
      </c>
      <c r="K62">
        <v>1152840</v>
      </c>
      <c r="L62" t="s">
        <v>299</v>
      </c>
      <c r="M62" s="1">
        <v>45138</v>
      </c>
    </row>
    <row r="63" spans="1:13">
      <c r="A63" t="s">
        <v>293</v>
      </c>
      <c r="B63" s="330">
        <v>4031879</v>
      </c>
      <c r="C63" s="330">
        <v>4031879</v>
      </c>
      <c r="D63" t="s">
        <v>411</v>
      </c>
      <c r="E63">
        <v>27304</v>
      </c>
      <c r="F63">
        <v>552308.05000000005</v>
      </c>
      <c r="G63">
        <v>32.54</v>
      </c>
      <c r="H63">
        <v>888423</v>
      </c>
      <c r="I63">
        <v>493779.59</v>
      </c>
      <c r="J63">
        <v>29.6</v>
      </c>
      <c r="K63">
        <v>808198.4</v>
      </c>
      <c r="L63" t="s">
        <v>295</v>
      </c>
      <c r="M63" s="1">
        <v>45138</v>
      </c>
    </row>
    <row r="64" spans="1:13">
      <c r="A64" t="s">
        <v>293</v>
      </c>
      <c r="B64" s="330">
        <v>6986041</v>
      </c>
      <c r="C64" s="330">
        <v>6986041</v>
      </c>
      <c r="D64" t="s">
        <v>412</v>
      </c>
      <c r="E64">
        <v>8300</v>
      </c>
      <c r="F64">
        <v>221817.63</v>
      </c>
      <c r="G64">
        <v>43.37</v>
      </c>
      <c r="H64">
        <v>359989.46</v>
      </c>
      <c r="I64">
        <v>25065392</v>
      </c>
      <c r="J64">
        <v>6171</v>
      </c>
      <c r="K64">
        <v>51219300</v>
      </c>
      <c r="L64" t="s">
        <v>351</v>
      </c>
      <c r="M64" s="1">
        <v>45138</v>
      </c>
    </row>
    <row r="65" spans="1:13">
      <c r="A65" t="s">
        <v>293</v>
      </c>
      <c r="B65" s="330" t="s">
        <v>413</v>
      </c>
      <c r="C65" s="330" t="s">
        <v>414</v>
      </c>
      <c r="D65" t="s">
        <v>415</v>
      </c>
      <c r="E65">
        <v>11400</v>
      </c>
      <c r="F65">
        <v>650875.93000000005</v>
      </c>
      <c r="G65">
        <v>61.02</v>
      </c>
      <c r="H65">
        <v>695628</v>
      </c>
      <c r="I65">
        <v>650875.93000000005</v>
      </c>
      <c r="J65">
        <v>61.02</v>
      </c>
      <c r="K65">
        <v>695628</v>
      </c>
      <c r="L65" t="s">
        <v>299</v>
      </c>
      <c r="M65" s="1">
        <v>45138</v>
      </c>
    </row>
    <row r="66" spans="1:13">
      <c r="A66" t="s">
        <v>293</v>
      </c>
      <c r="B66" s="332" t="s">
        <v>416</v>
      </c>
      <c r="C66" s="332" t="s">
        <v>416</v>
      </c>
      <c r="D66" t="s">
        <v>417</v>
      </c>
      <c r="F66">
        <v>1046453.48</v>
      </c>
      <c r="H66">
        <v>1046453.48</v>
      </c>
      <c r="I66">
        <v>1046453.48</v>
      </c>
      <c r="K66">
        <v>1046453.48</v>
      </c>
      <c r="L66" t="s">
        <v>299</v>
      </c>
      <c r="M66" s="1">
        <v>45138</v>
      </c>
    </row>
    <row r="67" spans="1:13">
      <c r="A67" t="s">
        <v>293</v>
      </c>
      <c r="B67" s="330" t="s">
        <v>416</v>
      </c>
      <c r="C67" s="330" t="s">
        <v>416</v>
      </c>
      <c r="D67" t="s">
        <v>418</v>
      </c>
      <c r="E67">
        <v>177.01</v>
      </c>
      <c r="F67">
        <v>119.59</v>
      </c>
      <c r="G67">
        <v>0.67</v>
      </c>
      <c r="H67">
        <v>118.95</v>
      </c>
      <c r="I67">
        <v>177.01</v>
      </c>
      <c r="J67">
        <v>1</v>
      </c>
      <c r="K67">
        <v>177.01</v>
      </c>
      <c r="L67" t="s">
        <v>328</v>
      </c>
      <c r="M67" s="1">
        <v>45138</v>
      </c>
    </row>
    <row r="68" spans="1:13">
      <c r="A68" t="s">
        <v>293</v>
      </c>
      <c r="B68" s="330" t="s">
        <v>416</v>
      </c>
      <c r="C68" s="330" t="s">
        <v>416</v>
      </c>
      <c r="D68" t="s">
        <v>419</v>
      </c>
      <c r="E68">
        <v>33.47</v>
      </c>
      <c r="F68">
        <v>37.53</v>
      </c>
      <c r="G68">
        <v>1.1499999999999999</v>
      </c>
      <c r="H68">
        <v>38.39</v>
      </c>
      <c r="I68">
        <v>33.47</v>
      </c>
      <c r="J68">
        <v>1</v>
      </c>
      <c r="K68">
        <v>33.47</v>
      </c>
      <c r="L68" t="s">
        <v>318</v>
      </c>
      <c r="M68" s="1">
        <v>45138</v>
      </c>
    </row>
    <row r="69" spans="1:13">
      <c r="A69" t="s">
        <v>293</v>
      </c>
      <c r="B69" s="371" t="s">
        <v>416</v>
      </c>
      <c r="C69" s="330" t="s">
        <v>416</v>
      </c>
      <c r="D69" t="s">
        <v>420</v>
      </c>
      <c r="E69">
        <v>26.51</v>
      </c>
      <c r="F69">
        <v>28.99</v>
      </c>
      <c r="G69">
        <v>1.1000000000000001</v>
      </c>
      <c r="H69">
        <v>29.14</v>
      </c>
      <c r="I69">
        <v>26.51</v>
      </c>
      <c r="J69">
        <v>1</v>
      </c>
      <c r="K69">
        <v>26.51</v>
      </c>
      <c r="L69" t="s">
        <v>295</v>
      </c>
      <c r="M69" s="1">
        <v>45138</v>
      </c>
    </row>
    <row r="70" spans="1:13">
      <c r="A70" t="s">
        <v>293</v>
      </c>
      <c r="B70" s="330" t="s">
        <v>416</v>
      </c>
      <c r="C70" s="330" t="s">
        <v>416</v>
      </c>
      <c r="D70" t="s">
        <v>421</v>
      </c>
      <c r="E70">
        <v>3.24</v>
      </c>
      <c r="F70">
        <v>4.16</v>
      </c>
      <c r="G70">
        <v>1.28</v>
      </c>
      <c r="H70">
        <v>4.16</v>
      </c>
      <c r="I70">
        <v>3.24</v>
      </c>
      <c r="J70">
        <v>1</v>
      </c>
      <c r="K70">
        <v>3.24</v>
      </c>
      <c r="L70" t="s">
        <v>316</v>
      </c>
      <c r="M70" s="1">
        <v>45138</v>
      </c>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2023-08-02T15:49:56Z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