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Dividends!$B$1:$U$90</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Tax_Reclaims!$A$1:$V$88</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1" i="12" l="1"/>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T10" i="7"/>
  <c r="U10" i="7" s="1"/>
  <c r="R10" i="7"/>
  <c r="S10" i="7" s="1"/>
  <c r="P10" i="7"/>
  <c r="Q10" i="7" s="1"/>
  <c r="H10" i="7"/>
  <c r="I10" i="7" s="1"/>
  <c r="T9" i="7"/>
  <c r="U9" i="7" s="1"/>
  <c r="R9" i="7"/>
  <c r="S9" i="7" s="1"/>
  <c r="P9" i="7"/>
  <c r="Q9" i="7" s="1"/>
  <c r="H9" i="7"/>
  <c r="I9" i="7" s="1"/>
  <c r="T14" i="7"/>
  <c r="U14" i="7" s="1"/>
  <c r="R14" i="7"/>
  <c r="S14" i="7" s="1"/>
  <c r="P14" i="7"/>
  <c r="Q14" i="7" s="1"/>
  <c r="H14" i="7"/>
  <c r="I14" i="7" s="1"/>
  <c r="T13" i="7"/>
  <c r="U13" i="7" s="1"/>
  <c r="R13" i="7"/>
  <c r="S13" i="7" s="1"/>
  <c r="P13" i="7"/>
  <c r="Q13" i="7" s="1"/>
  <c r="H13" i="7"/>
  <c r="I13" i="7" s="1"/>
  <c r="T12" i="7"/>
  <c r="U12" i="7" s="1"/>
  <c r="S12" i="7"/>
  <c r="R12" i="7"/>
  <c r="P12" i="7"/>
  <c r="Q12" i="7" s="1"/>
  <c r="H12" i="7"/>
  <c r="I12" i="7" s="1"/>
  <c r="T11" i="7"/>
  <c r="U11" i="7" s="1"/>
  <c r="R11" i="7"/>
  <c r="S11" i="7" s="1"/>
  <c r="P11" i="7"/>
  <c r="Q11" i="7" s="1"/>
  <c r="H11" i="7"/>
  <c r="I11" i="7" s="1"/>
  <c r="T26" i="7" l="1"/>
  <c r="U26" i="7"/>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c r="P23" i="7"/>
  <c r="Q23" i="7"/>
  <c r="H23" i="7"/>
  <c r="I23" i="7" s="1"/>
  <c r="T22" i="7"/>
  <c r="U22" i="7"/>
  <c r="R22" i="7"/>
  <c r="S22" i="7" s="1"/>
  <c r="P22" i="7"/>
  <c r="Q22" i="7"/>
  <c r="H22" i="7"/>
  <c r="I22" i="7" s="1"/>
  <c r="T21" i="7"/>
  <c r="U21" i="7" s="1"/>
  <c r="R21" i="7"/>
  <c r="S21" i="7" s="1"/>
  <c r="P21" i="7"/>
  <c r="Q21" i="7" s="1"/>
  <c r="H21" i="7"/>
  <c r="I21" i="7" s="1"/>
  <c r="T20" i="7"/>
  <c r="U20" i="7" s="1"/>
  <c r="R20" i="7"/>
  <c r="S20" i="7" s="1"/>
  <c r="P20" i="7"/>
  <c r="Q20" i="7" s="1"/>
  <c r="H20" i="7"/>
  <c r="I20" i="7" s="1"/>
  <c r="T19" i="7"/>
  <c r="U19" i="7" s="1"/>
  <c r="R19" i="7"/>
  <c r="S19" i="7" s="1"/>
  <c r="P19" i="7"/>
  <c r="Q19" i="7" s="1"/>
  <c r="H19" i="7"/>
  <c r="I19" i="7" s="1"/>
  <c r="T18" i="7"/>
  <c r="U18" i="7"/>
  <c r="R18" i="7"/>
  <c r="S18" i="7" s="1"/>
  <c r="P18" i="7"/>
  <c r="Q18" i="7"/>
  <c r="H18" i="7"/>
  <c r="I18" i="7" s="1"/>
  <c r="T17" i="7"/>
  <c r="U17" i="7" s="1"/>
  <c r="R17" i="7"/>
  <c r="S17" i="7" s="1"/>
  <c r="P17" i="7"/>
  <c r="Q17" i="7" s="1"/>
  <c r="H17" i="7"/>
  <c r="I17" i="7" s="1"/>
  <c r="T16" i="7"/>
  <c r="U16" i="7" s="1"/>
  <c r="R16" i="7"/>
  <c r="S16" i="7" s="1"/>
  <c r="P16" i="7"/>
  <c r="Q16" i="7" s="1"/>
  <c r="H16" i="7"/>
  <c r="I16" i="7" s="1"/>
  <c r="T15" i="7"/>
  <c r="U15" i="7" s="1"/>
  <c r="R15" i="7"/>
  <c r="S15" i="7"/>
  <c r="P15" i="7"/>
  <c r="Q15" i="7"/>
  <c r="H15" i="7"/>
  <c r="I15" i="7"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6" i="12"/>
  <c r="T6" i="12" s="1"/>
  <c r="O6" i="12"/>
  <c r="P6" i="12" s="1"/>
  <c r="K6" i="12"/>
  <c r="L6" i="12" s="1"/>
  <c r="G6" i="12"/>
  <c r="H6" i="12" s="1"/>
  <c r="S5" i="12"/>
  <c r="T5" i="12" s="1"/>
  <c r="O5" i="12"/>
  <c r="K5" i="12"/>
  <c r="L5" i="12" s="1"/>
  <c r="G5" i="12"/>
  <c r="H5" i="12" s="1"/>
  <c r="A52" i="2"/>
  <c r="Q52" i="2" s="1"/>
  <c r="R52" i="2" s="1"/>
  <c r="S52" i="2" s="1"/>
  <c r="A51" i="2"/>
  <c r="Q51" i="2" s="1"/>
  <c r="R51" i="2" s="1"/>
  <c r="S51" i="2" s="1"/>
  <c r="A50" i="2"/>
  <c r="Q50" i="2" s="1"/>
  <c r="R50" i="2" s="1"/>
  <c r="S50" i="2" s="1"/>
  <c r="A49" i="2"/>
  <c r="I49" i="2" s="1"/>
  <c r="J49" i="2" s="1"/>
  <c r="K49" i="2" s="1"/>
  <c r="A27" i="2"/>
  <c r="Q27" i="2" s="1"/>
  <c r="R27" i="2" s="1"/>
  <c r="S27" i="2" s="1"/>
  <c r="A26" i="2"/>
  <c r="Q26" i="2" s="1"/>
  <c r="R26" i="2" s="1"/>
  <c r="S26" i="2" s="1"/>
  <c r="A25" i="2"/>
  <c r="M25" i="2" s="1"/>
  <c r="N25" i="2" s="1"/>
  <c r="O25" i="2" s="1"/>
  <c r="S48" i="12"/>
  <c r="T48" i="12" s="1"/>
  <c r="O48" i="12"/>
  <c r="P48" i="12" s="1"/>
  <c r="K48" i="12"/>
  <c r="L48" i="12" s="1"/>
  <c r="G48" i="12"/>
  <c r="H48" i="12" s="1"/>
  <c r="S47" i="12"/>
  <c r="T47" i="12" s="1"/>
  <c r="O47" i="12"/>
  <c r="P47" i="12" s="1"/>
  <c r="K47" i="12"/>
  <c r="L47" i="12" s="1"/>
  <c r="G47" i="12"/>
  <c r="H47" i="12"/>
  <c r="S46" i="12"/>
  <c r="T46" i="12" s="1"/>
  <c r="O46" i="12"/>
  <c r="P46" i="12" s="1"/>
  <c r="K46" i="12"/>
  <c r="L46" i="12" s="1"/>
  <c r="G46" i="12"/>
  <c r="H46" i="12"/>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S40" i="12"/>
  <c r="T40" i="12" s="1"/>
  <c r="O40" i="12"/>
  <c r="P40" i="12" s="1"/>
  <c r="K40" i="12"/>
  <c r="L40" i="12" s="1"/>
  <c r="G40" i="12"/>
  <c r="H40" i="12" s="1"/>
  <c r="S39" i="12"/>
  <c r="T39" i="12" s="1"/>
  <c r="O39" i="12"/>
  <c r="P39" i="12" s="1"/>
  <c r="K39" i="12"/>
  <c r="L39" i="12" s="1"/>
  <c r="G39" i="12"/>
  <c r="H39" i="12" s="1"/>
  <c r="S38" i="12"/>
  <c r="T38" i="12" s="1"/>
  <c r="O38" i="12"/>
  <c r="P38" i="12" s="1"/>
  <c r="K38" i="12"/>
  <c r="L38" i="12" s="1"/>
  <c r="G38" i="12"/>
  <c r="H38" i="12" s="1"/>
  <c r="T46" i="7"/>
  <c r="U46" i="7" s="1"/>
  <c r="R46" i="7"/>
  <c r="S46" i="7" s="1"/>
  <c r="P46" i="7"/>
  <c r="Q46" i="7" s="1"/>
  <c r="H46" i="7"/>
  <c r="I46" i="7" s="1"/>
  <c r="T45" i="7"/>
  <c r="U45" i="7" s="1"/>
  <c r="R45" i="7"/>
  <c r="S45" i="7" s="1"/>
  <c r="P45" i="7"/>
  <c r="Q45" i="7" s="1"/>
  <c r="H45" i="7"/>
  <c r="I45" i="7" s="1"/>
  <c r="T44" i="7"/>
  <c r="U44" i="7" s="1"/>
  <c r="R44" i="7"/>
  <c r="S44" i="7" s="1"/>
  <c r="P44" i="7"/>
  <c r="Q44" i="7" s="1"/>
  <c r="H44" i="7"/>
  <c r="I44" i="7" s="1"/>
  <c r="T43" i="7"/>
  <c r="U43" i="7" s="1"/>
  <c r="R43" i="7"/>
  <c r="S43" i="7" s="1"/>
  <c r="P43" i="7"/>
  <c r="Q43" i="7" s="1"/>
  <c r="H43" i="7"/>
  <c r="I43" i="7" s="1"/>
  <c r="T42" i="7"/>
  <c r="U42" i="7" s="1"/>
  <c r="R42" i="7"/>
  <c r="S42" i="7" s="1"/>
  <c r="P42" i="7"/>
  <c r="Q42" i="7"/>
  <c r="H42" i="7"/>
  <c r="I42" i="7" s="1"/>
  <c r="T41" i="7"/>
  <c r="U41" i="7" s="1"/>
  <c r="R41" i="7"/>
  <c r="S41" i="7"/>
  <c r="P41" i="7"/>
  <c r="Q41" i="7" s="1"/>
  <c r="H41" i="7"/>
  <c r="I41" i="7" s="1"/>
  <c r="T40" i="7"/>
  <c r="U40" i="7" s="1"/>
  <c r="R40" i="7"/>
  <c r="S40" i="7" s="1"/>
  <c r="P40" i="7"/>
  <c r="Q40" i="7"/>
  <c r="H40" i="7"/>
  <c r="I40" i="7" s="1"/>
  <c r="T39" i="7"/>
  <c r="U39" i="7" s="1"/>
  <c r="R39" i="7"/>
  <c r="S39" i="7" s="1"/>
  <c r="P39" i="7"/>
  <c r="Q39" i="7" s="1"/>
  <c r="H39" i="7"/>
  <c r="I39" i="7" s="1"/>
  <c r="T38" i="7"/>
  <c r="U38" i="7" s="1"/>
  <c r="R38" i="7"/>
  <c r="S38" i="7" s="1"/>
  <c r="P38" i="7"/>
  <c r="Q38" i="7"/>
  <c r="H38" i="7"/>
  <c r="I38" i="7" s="1"/>
  <c r="A3" i="2"/>
  <c r="Q3" i="2" s="1"/>
  <c r="A4" i="2"/>
  <c r="Q4" i="2" s="1"/>
  <c r="A5" i="2"/>
  <c r="Q5" i="2" s="1"/>
  <c r="R5" i="2" s="1"/>
  <c r="S5" i="2" s="1"/>
  <c r="A6" i="2"/>
  <c r="Q6" i="2" s="1"/>
  <c r="A7" i="2"/>
  <c r="Q7" i="2" s="1"/>
  <c r="R7" i="2" s="1"/>
  <c r="S7" i="2" s="1"/>
  <c r="A8" i="2"/>
  <c r="Q8" i="2" s="1"/>
  <c r="A9" i="2"/>
  <c r="Q9" i="2" s="1"/>
  <c r="A10" i="2"/>
  <c r="Q10" i="2" s="1"/>
  <c r="R10" i="2" s="1"/>
  <c r="S10" i="2" s="1"/>
  <c r="A11" i="2"/>
  <c r="Q11" i="2" s="1"/>
  <c r="R11" i="2" s="1"/>
  <c r="S11" i="2" s="1"/>
  <c r="A12" i="2"/>
  <c r="Q12" i="2" s="1"/>
  <c r="A13" i="2"/>
  <c r="Q13" i="2" s="1"/>
  <c r="R13" i="2" s="1"/>
  <c r="S13" i="2" s="1"/>
  <c r="A14" i="2"/>
  <c r="Q14" i="2" s="1"/>
  <c r="A15" i="2"/>
  <c r="Q15" i="2" s="1"/>
  <c r="R15" i="2" s="1"/>
  <c r="S15" i="2" s="1"/>
  <c r="A16" i="2"/>
  <c r="Q16" i="2" s="1"/>
  <c r="A17" i="2"/>
  <c r="Q17" i="2" s="1"/>
  <c r="R17" i="2" s="1"/>
  <c r="S17" i="2" s="1"/>
  <c r="A18" i="2"/>
  <c r="Q18" i="2" s="1"/>
  <c r="A19" i="2"/>
  <c r="Q19" i="2" s="1"/>
  <c r="R19" i="2" s="1"/>
  <c r="S19" i="2" s="1"/>
  <c r="A20" i="2"/>
  <c r="Q20" i="2" s="1"/>
  <c r="A21" i="2"/>
  <c r="Q21" i="2" s="1"/>
  <c r="A22" i="2"/>
  <c r="Q22" i="2" s="1"/>
  <c r="A23" i="2"/>
  <c r="Q23" i="2" s="1"/>
  <c r="R23" i="2" s="1"/>
  <c r="S23" i="2" s="1"/>
  <c r="A24" i="2"/>
  <c r="Q24" i="2" s="1"/>
  <c r="A28" i="2"/>
  <c r="Q28" i="2" s="1"/>
  <c r="R28" i="2" s="1"/>
  <c r="S28" i="2" s="1"/>
  <c r="A29" i="2"/>
  <c r="Q29" i="2" s="1"/>
  <c r="A30" i="2"/>
  <c r="Q30" i="2" s="1"/>
  <c r="R30" i="2" s="1"/>
  <c r="S30" i="2" s="1"/>
  <c r="A31" i="2"/>
  <c r="Q31" i="2" s="1"/>
  <c r="A32" i="2"/>
  <c r="Q32" i="2" s="1"/>
  <c r="R32" i="2" s="1"/>
  <c r="S32" i="2" s="1"/>
  <c r="A33" i="2"/>
  <c r="Q33" i="2" s="1"/>
  <c r="A34" i="2"/>
  <c r="Q34" i="2" s="1"/>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53" i="2"/>
  <c r="Q53" i="2" s="1"/>
  <c r="R53" i="2" s="1"/>
  <c r="S53" i="2" s="1"/>
  <c r="A54" i="2"/>
  <c r="Q54" i="2" s="1"/>
  <c r="R54" i="2" s="1"/>
  <c r="S54" i="2" s="1"/>
  <c r="A55" i="2"/>
  <c r="Q55" i="2" s="1"/>
  <c r="R55" i="2" s="1"/>
  <c r="S55" i="2" s="1"/>
  <c r="A56" i="2"/>
  <c r="Q56" i="2" s="1"/>
  <c r="R56" i="2" s="1"/>
  <c r="S56" i="2" s="1"/>
  <c r="A57" i="2"/>
  <c r="Q57" i="2" s="1"/>
  <c r="R57" i="2" s="1"/>
  <c r="S57" i="2" s="1"/>
  <c r="A58" i="2"/>
  <c r="Q58" i="2" s="1"/>
  <c r="R58" i="2" s="1"/>
  <c r="S58" i="2" s="1"/>
  <c r="A59" i="2"/>
  <c r="Q59" i="2" s="1"/>
  <c r="A60" i="2"/>
  <c r="Q60" i="2" s="1"/>
  <c r="R60" i="2" s="1"/>
  <c r="S60" i="2" s="1"/>
  <c r="D19" i="3"/>
  <c r="D14" i="1" s="1"/>
  <c r="C22" i="11"/>
  <c r="D26" i="1"/>
  <c r="H22" i="11"/>
  <c r="E26" i="11"/>
  <c r="D41" i="1"/>
  <c r="M88" i="7"/>
  <c r="D25" i="1" s="1"/>
  <c r="O88" i="7"/>
  <c r="R88" i="12"/>
  <c r="D37" i="1" s="1"/>
  <c r="J88" i="12"/>
  <c r="D24" i="1" s="1"/>
  <c r="E8" i="8"/>
  <c r="D23" i="1"/>
  <c r="B22" i="11"/>
  <c r="C26" i="1"/>
  <c r="G22" i="11"/>
  <c r="D26" i="11"/>
  <c r="C41" i="1"/>
  <c r="C19" i="3"/>
  <c r="C14" i="1" s="1"/>
  <c r="J88" i="7"/>
  <c r="C25" i="1" s="1"/>
  <c r="D48" i="1" s="1"/>
  <c r="L88" i="7"/>
  <c r="Q88" i="12"/>
  <c r="I88" i="12"/>
  <c r="C24" i="1" s="1"/>
  <c r="D8" i="8"/>
  <c r="C23" i="1"/>
  <c r="P81" i="2"/>
  <c r="C19" i="1" s="1"/>
  <c r="D51" i="1"/>
  <c r="D50" i="1"/>
  <c r="D49" i="1"/>
  <c r="H81" i="2"/>
  <c r="H64" i="7"/>
  <c r="I64" i="7" s="1"/>
  <c r="P64" i="7"/>
  <c r="Q64" i="7" s="1"/>
  <c r="R64" i="7"/>
  <c r="S64" i="7" s="1"/>
  <c r="T64" i="7"/>
  <c r="U64" i="7" s="1"/>
  <c r="H65" i="7"/>
  <c r="I65" i="7" s="1"/>
  <c r="P65" i="7"/>
  <c r="Q65" i="7" s="1"/>
  <c r="R65" i="7"/>
  <c r="S65" i="7" s="1"/>
  <c r="T65" i="7"/>
  <c r="U65" i="7" s="1"/>
  <c r="H66" i="7"/>
  <c r="I66" i="7" s="1"/>
  <c r="P66" i="7"/>
  <c r="Q66" i="7"/>
  <c r="R66" i="7"/>
  <c r="S66" i="7" s="1"/>
  <c r="T66" i="7"/>
  <c r="U66" i="7"/>
  <c r="H67" i="7"/>
  <c r="I67" i="7" s="1"/>
  <c r="P67" i="7"/>
  <c r="Q67" i="7" s="1"/>
  <c r="R67" i="7"/>
  <c r="S67" i="7" s="1"/>
  <c r="T67" i="7"/>
  <c r="U67" i="7" s="1"/>
  <c r="H68" i="7"/>
  <c r="I68" i="7"/>
  <c r="P68" i="7"/>
  <c r="Q68" i="7" s="1"/>
  <c r="R68" i="7"/>
  <c r="S68" i="7" s="1"/>
  <c r="T68" i="7"/>
  <c r="U68" i="7" s="1"/>
  <c r="H69" i="7"/>
  <c r="I69" i="7" s="1"/>
  <c r="P69" i="7"/>
  <c r="Q69" i="7" s="1"/>
  <c r="R69" i="7"/>
  <c r="S69" i="7" s="1"/>
  <c r="T69" i="7"/>
  <c r="U69" i="7" s="1"/>
  <c r="H70" i="7"/>
  <c r="I70" i="7" s="1"/>
  <c r="P70" i="7"/>
  <c r="Q70" i="7"/>
  <c r="R70" i="7"/>
  <c r="S70" i="7" s="1"/>
  <c r="T70" i="7"/>
  <c r="U70" i="7" s="1"/>
  <c r="H71" i="7"/>
  <c r="I71" i="7"/>
  <c r="P71" i="7"/>
  <c r="Q71" i="7"/>
  <c r="R71" i="7"/>
  <c r="S71" i="7" s="1"/>
  <c r="T71" i="7"/>
  <c r="U71" i="7"/>
  <c r="H72" i="7"/>
  <c r="I72" i="7"/>
  <c r="P72" i="7"/>
  <c r="Q72" i="7" s="1"/>
  <c r="R72" i="7"/>
  <c r="S72" i="7" s="1"/>
  <c r="T72" i="7"/>
  <c r="U72" i="7" s="1"/>
  <c r="H73" i="7"/>
  <c r="I73" i="7" s="1"/>
  <c r="P73" i="7"/>
  <c r="Q73" i="7"/>
  <c r="R73" i="7"/>
  <c r="S73" i="7" s="1"/>
  <c r="T73" i="7"/>
  <c r="U73" i="7"/>
  <c r="H74" i="7"/>
  <c r="I74" i="7"/>
  <c r="P74" i="7"/>
  <c r="Q74" i="7" s="1"/>
  <c r="R74" i="7"/>
  <c r="S74" i="7" s="1"/>
  <c r="T74" i="7"/>
  <c r="U74" i="7" s="1"/>
  <c r="H75" i="7"/>
  <c r="I75" i="7"/>
  <c r="P75" i="7"/>
  <c r="Q75" i="7" s="1"/>
  <c r="R75" i="7"/>
  <c r="S75" i="7" s="1"/>
  <c r="T75" i="7"/>
  <c r="U75" i="7"/>
  <c r="O71" i="12"/>
  <c r="P71" i="12" s="1"/>
  <c r="S71" i="12"/>
  <c r="T71" i="12" s="1"/>
  <c r="O72" i="12"/>
  <c r="P72" i="12" s="1"/>
  <c r="S72" i="12"/>
  <c r="T72" i="12" s="1"/>
  <c r="O73" i="12"/>
  <c r="P73" i="12" s="1"/>
  <c r="S73" i="12"/>
  <c r="T73" i="12" s="1"/>
  <c r="O74" i="12"/>
  <c r="P74" i="12" s="1"/>
  <c r="S74" i="12"/>
  <c r="T74" i="12" s="1"/>
  <c r="O75" i="12"/>
  <c r="P75" i="12"/>
  <c r="S75" i="12"/>
  <c r="T75" i="12" s="1"/>
  <c r="O76" i="12"/>
  <c r="P76" i="12" s="1"/>
  <c r="S76" i="12"/>
  <c r="T76" i="12" s="1"/>
  <c r="O77" i="12"/>
  <c r="P77" i="12" s="1"/>
  <c r="S77" i="12"/>
  <c r="T77" i="12" s="1"/>
  <c r="O78" i="12"/>
  <c r="P78" i="12" s="1"/>
  <c r="S78" i="12"/>
  <c r="T78" i="12" s="1"/>
  <c r="O79" i="12"/>
  <c r="P79" i="12" s="1"/>
  <c r="S79" i="12"/>
  <c r="T79" i="12" s="1"/>
  <c r="K71" i="12"/>
  <c r="L71" i="12" s="1"/>
  <c r="K72" i="12"/>
  <c r="L72" i="12" s="1"/>
  <c r="K73" i="12"/>
  <c r="L73" i="12" s="1"/>
  <c r="K74" i="12"/>
  <c r="L74" i="12"/>
  <c r="K75" i="12"/>
  <c r="L75" i="12" s="1"/>
  <c r="K76" i="12"/>
  <c r="L76" i="12" s="1"/>
  <c r="K77" i="12"/>
  <c r="L77" i="12" s="1"/>
  <c r="K78" i="12"/>
  <c r="L78" i="12" s="1"/>
  <c r="K79" i="12"/>
  <c r="L79" i="12" s="1"/>
  <c r="K80" i="12"/>
  <c r="L80" i="12" s="1"/>
  <c r="G71" i="12"/>
  <c r="H71" i="12" s="1"/>
  <c r="G72" i="12"/>
  <c r="H72" i="12" s="1"/>
  <c r="G73" i="12"/>
  <c r="H73" i="12" s="1"/>
  <c r="G74" i="12"/>
  <c r="H74" i="12" s="1"/>
  <c r="G75" i="12"/>
  <c r="H75" i="12" s="1"/>
  <c r="G76" i="12"/>
  <c r="H76" i="12" s="1"/>
  <c r="G77" i="12"/>
  <c r="H77" i="12" s="1"/>
  <c r="G78" i="12"/>
  <c r="H78" i="12" s="1"/>
  <c r="G79" i="12"/>
  <c r="H79" i="12" s="1"/>
  <c r="G80" i="12"/>
  <c r="H80" i="12" s="1"/>
  <c r="E14" i="3"/>
  <c r="F14" i="3"/>
  <c r="F4" i="9"/>
  <c r="F5" i="9"/>
  <c r="F6" i="9"/>
  <c r="F7" i="9"/>
  <c r="F8" i="9"/>
  <c r="F9" i="9"/>
  <c r="F10" i="9"/>
  <c r="G4" i="9"/>
  <c r="T3" i="7"/>
  <c r="T4" i="7"/>
  <c r="T5" i="7"/>
  <c r="T6" i="7"/>
  <c r="T7" i="7"/>
  <c r="T8" i="7"/>
  <c r="T27" i="7"/>
  <c r="T28" i="7"/>
  <c r="T29" i="7"/>
  <c r="T30" i="7"/>
  <c r="T31" i="7"/>
  <c r="T32" i="7"/>
  <c r="T33" i="7"/>
  <c r="T34" i="7"/>
  <c r="T35" i="7"/>
  <c r="T36" i="7"/>
  <c r="U36" i="7" s="1"/>
  <c r="T37" i="7"/>
  <c r="U37" i="7" s="1"/>
  <c r="T47" i="7"/>
  <c r="U47" i="7" s="1"/>
  <c r="T48" i="7"/>
  <c r="U48" i="7" s="1"/>
  <c r="T49" i="7"/>
  <c r="U49" i="7" s="1"/>
  <c r="T50" i="7"/>
  <c r="U50" i="7" s="1"/>
  <c r="T51" i="7"/>
  <c r="U51" i="7" s="1"/>
  <c r="T52" i="7"/>
  <c r="U52" i="7" s="1"/>
  <c r="T53" i="7"/>
  <c r="U53" i="7"/>
  <c r="T54" i="7"/>
  <c r="U54" i="7" s="1"/>
  <c r="T55" i="7"/>
  <c r="U55" i="7" s="1"/>
  <c r="T56" i="7"/>
  <c r="U56" i="7" s="1"/>
  <c r="T57" i="7"/>
  <c r="U57" i="7"/>
  <c r="T58" i="7"/>
  <c r="U58" i="7" s="1"/>
  <c r="T59" i="7"/>
  <c r="U59" i="7" s="1"/>
  <c r="T60" i="7"/>
  <c r="U60" i="7" s="1"/>
  <c r="T61" i="7"/>
  <c r="U61" i="7"/>
  <c r="T62" i="7"/>
  <c r="U62" i="7" s="1"/>
  <c r="T63" i="7"/>
  <c r="T76" i="7"/>
  <c r="T77" i="7"/>
  <c r="T78" i="7"/>
  <c r="T79" i="7"/>
  <c r="T80" i="7"/>
  <c r="T81" i="7"/>
  <c r="T82" i="7"/>
  <c r="T83" i="7"/>
  <c r="T84" i="7"/>
  <c r="T85" i="7"/>
  <c r="T86" i="7"/>
  <c r="T87" i="7"/>
  <c r="R3" i="7"/>
  <c r="R4" i="7"/>
  <c r="R5" i="7"/>
  <c r="R6" i="7"/>
  <c r="R7" i="7"/>
  <c r="R8" i="7"/>
  <c r="R27" i="7"/>
  <c r="R28" i="7"/>
  <c r="R29" i="7"/>
  <c r="R30" i="7"/>
  <c r="R31" i="7"/>
  <c r="R32" i="7"/>
  <c r="R33" i="7"/>
  <c r="R34" i="7"/>
  <c r="R35" i="7"/>
  <c r="R36" i="7"/>
  <c r="S36" i="7" s="1"/>
  <c r="R37" i="7"/>
  <c r="S37" i="7" s="1"/>
  <c r="R47" i="7"/>
  <c r="S47" i="7" s="1"/>
  <c r="R48" i="7"/>
  <c r="S48" i="7" s="1"/>
  <c r="R49" i="7"/>
  <c r="S49" i="7" s="1"/>
  <c r="R50" i="7"/>
  <c r="S50" i="7" s="1"/>
  <c r="R51" i="7"/>
  <c r="S51" i="7" s="1"/>
  <c r="R52" i="7"/>
  <c r="S52" i="7" s="1"/>
  <c r="R53" i="7"/>
  <c r="S53" i="7"/>
  <c r="R54" i="7"/>
  <c r="S54" i="7" s="1"/>
  <c r="R55" i="7"/>
  <c r="S55" i="7" s="1"/>
  <c r="R56" i="7"/>
  <c r="S56" i="7" s="1"/>
  <c r="R57" i="7"/>
  <c r="S57" i="7"/>
  <c r="R58" i="7"/>
  <c r="S58" i="7" s="1"/>
  <c r="R59" i="7"/>
  <c r="S59" i="7" s="1"/>
  <c r="R60" i="7"/>
  <c r="S60" i="7" s="1"/>
  <c r="R61" i="7"/>
  <c r="S61" i="7"/>
  <c r="R62" i="7"/>
  <c r="S62" i="7" s="1"/>
  <c r="R63" i="7"/>
  <c r="R76" i="7"/>
  <c r="R77" i="7"/>
  <c r="R78" i="7"/>
  <c r="R79" i="7"/>
  <c r="R80" i="7"/>
  <c r="R81" i="7"/>
  <c r="R82" i="7"/>
  <c r="R83" i="7"/>
  <c r="R84" i="7"/>
  <c r="R85" i="7"/>
  <c r="R86" i="7"/>
  <c r="R87" i="7"/>
  <c r="P3" i="7"/>
  <c r="P4" i="7"/>
  <c r="P5" i="7"/>
  <c r="P6" i="7"/>
  <c r="P7" i="7"/>
  <c r="P8" i="7"/>
  <c r="P27" i="7"/>
  <c r="P28" i="7"/>
  <c r="P29" i="7"/>
  <c r="P30" i="7"/>
  <c r="P31" i="7"/>
  <c r="P32" i="7"/>
  <c r="P33" i="7"/>
  <c r="P34" i="7"/>
  <c r="P35" i="7"/>
  <c r="P36" i="7"/>
  <c r="Q36" i="7"/>
  <c r="P37" i="7"/>
  <c r="Q37" i="7" s="1"/>
  <c r="P47" i="7"/>
  <c r="Q47" i="7"/>
  <c r="P48" i="7"/>
  <c r="Q48" i="7" s="1"/>
  <c r="P49" i="7"/>
  <c r="Q49" i="7" s="1"/>
  <c r="P50" i="7"/>
  <c r="Q50" i="7" s="1"/>
  <c r="P51" i="7"/>
  <c r="Q51" i="7" s="1"/>
  <c r="P52" i="7"/>
  <c r="Q52" i="7" s="1"/>
  <c r="P53" i="7"/>
  <c r="Q53" i="7"/>
  <c r="P54" i="7"/>
  <c r="P55" i="7"/>
  <c r="Q55" i="7" s="1"/>
  <c r="P56" i="7"/>
  <c r="Q56" i="7" s="1"/>
  <c r="P57" i="7"/>
  <c r="Q57" i="7" s="1"/>
  <c r="P58" i="7"/>
  <c r="Q58" i="7" s="1"/>
  <c r="P59" i="7"/>
  <c r="Q59" i="7" s="1"/>
  <c r="P60" i="7"/>
  <c r="Q60" i="7" s="1"/>
  <c r="P61" i="7"/>
  <c r="Q61" i="7" s="1"/>
  <c r="P62" i="7"/>
  <c r="Q62" i="7" s="1"/>
  <c r="P63" i="7"/>
  <c r="P76" i="7"/>
  <c r="P77" i="7"/>
  <c r="P78" i="7"/>
  <c r="P79" i="7"/>
  <c r="P80" i="7"/>
  <c r="P81" i="7"/>
  <c r="P82" i="7"/>
  <c r="P83" i="7"/>
  <c r="P84" i="7"/>
  <c r="P85" i="7"/>
  <c r="P86" i="7"/>
  <c r="P87" i="7"/>
  <c r="F88" i="7"/>
  <c r="G88" i="7"/>
  <c r="Q54" i="7"/>
  <c r="H36" i="7"/>
  <c r="I36" i="7" s="1"/>
  <c r="H37" i="7"/>
  <c r="I37" i="7" s="1"/>
  <c r="H47" i="7"/>
  <c r="I47" i="7" s="1"/>
  <c r="H48" i="7"/>
  <c r="I48"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76" i="7"/>
  <c r="I76" i="7" s="1"/>
  <c r="H77" i="7"/>
  <c r="I77" i="7" s="1"/>
  <c r="H78" i="7"/>
  <c r="I78" i="7" s="1"/>
  <c r="H79" i="7"/>
  <c r="I79" i="7" s="1"/>
  <c r="H80" i="7"/>
  <c r="I80" i="7" s="1"/>
  <c r="H81" i="7"/>
  <c r="I81" i="7" s="1"/>
  <c r="H82" i="7"/>
  <c r="I82" i="7" s="1"/>
  <c r="H83" i="7"/>
  <c r="I83" i="7" s="1"/>
  <c r="H84" i="7"/>
  <c r="I84" i="7" s="1"/>
  <c r="H85" i="7"/>
  <c r="I85" i="7" s="1"/>
  <c r="H86" i="7"/>
  <c r="H87" i="7"/>
  <c r="I87" i="7" s="1"/>
  <c r="H3" i="7"/>
  <c r="H4" i="7"/>
  <c r="I4" i="7" s="1"/>
  <c r="H5" i="7"/>
  <c r="I5" i="7" s="1"/>
  <c r="H6" i="7"/>
  <c r="H7" i="7"/>
  <c r="H8" i="7"/>
  <c r="I8" i="7" s="1"/>
  <c r="H27" i="7"/>
  <c r="I27" i="7" s="1"/>
  <c r="H28" i="7"/>
  <c r="I28" i="7" s="1"/>
  <c r="H29" i="7"/>
  <c r="I29" i="7" s="1"/>
  <c r="H30" i="7"/>
  <c r="I30" i="7" s="1"/>
  <c r="H31" i="7"/>
  <c r="I31" i="7" s="1"/>
  <c r="H32" i="7"/>
  <c r="I32" i="7" s="1"/>
  <c r="H33" i="7"/>
  <c r="I33" i="7" s="1"/>
  <c r="H34" i="7"/>
  <c r="I34" i="7" s="1"/>
  <c r="H35" i="7"/>
  <c r="I35" i="7" s="1"/>
  <c r="H2" i="7"/>
  <c r="I2" i="7" s="1"/>
  <c r="I3" i="7"/>
  <c r="I6" i="7"/>
  <c r="I7" i="7"/>
  <c r="I86" i="7"/>
  <c r="S3" i="12"/>
  <c r="T3" i="12" s="1"/>
  <c r="S4" i="12"/>
  <c r="T4" i="12" s="1"/>
  <c r="S22" i="12"/>
  <c r="T22" i="12" s="1"/>
  <c r="S23" i="12"/>
  <c r="T23" i="12" s="1"/>
  <c r="S24" i="12"/>
  <c r="T24" i="12" s="1"/>
  <c r="S25" i="12"/>
  <c r="T25" i="12" s="1"/>
  <c r="S26" i="12"/>
  <c r="T26" i="12" s="1"/>
  <c r="S27" i="12"/>
  <c r="T27" i="12" s="1"/>
  <c r="S28" i="12"/>
  <c r="T28" i="12" s="1"/>
  <c r="S29" i="12"/>
  <c r="T29" i="12" s="1"/>
  <c r="S30" i="12"/>
  <c r="T30" i="12" s="1"/>
  <c r="S31" i="12"/>
  <c r="T31" i="12"/>
  <c r="S32" i="12"/>
  <c r="T32" i="12" s="1"/>
  <c r="S33" i="12"/>
  <c r="T33" i="12" s="1"/>
  <c r="S34" i="12"/>
  <c r="T34" i="12" s="1"/>
  <c r="S35" i="12"/>
  <c r="T35" i="12" s="1"/>
  <c r="S36" i="12"/>
  <c r="T36" i="12" s="1"/>
  <c r="S37" i="12"/>
  <c r="T37" i="12" s="1"/>
  <c r="S49" i="12"/>
  <c r="T4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80" i="12"/>
  <c r="T80" i="12" s="1"/>
  <c r="S81" i="12"/>
  <c r="T81" i="12" s="1"/>
  <c r="S82" i="12"/>
  <c r="T82" i="12" s="1"/>
  <c r="S83" i="12"/>
  <c r="T83" i="12" s="1"/>
  <c r="S84" i="12"/>
  <c r="T84" i="12"/>
  <c r="S85" i="12"/>
  <c r="T85" i="12"/>
  <c r="O3" i="12"/>
  <c r="P3" i="12" s="1"/>
  <c r="O4" i="12"/>
  <c r="P4"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49" i="12"/>
  <c r="P49" i="12" s="1"/>
  <c r="O50" i="12"/>
  <c r="P50" i="12" s="1"/>
  <c r="O51" i="12"/>
  <c r="P51" i="12" s="1"/>
  <c r="O52" i="12"/>
  <c r="P52" i="12" s="1"/>
  <c r="O53" i="12"/>
  <c r="P53" i="12" s="1"/>
  <c r="O54" i="12"/>
  <c r="P54" i="12" s="1"/>
  <c r="O55" i="12"/>
  <c r="P55" i="12" s="1"/>
  <c r="O56" i="12"/>
  <c r="P56" i="12" s="1"/>
  <c r="O57" i="12"/>
  <c r="P57" i="12" s="1"/>
  <c r="O58" i="12"/>
  <c r="P58" i="12" s="1"/>
  <c r="O59" i="12"/>
  <c r="P59" i="12" s="1"/>
  <c r="O60" i="12"/>
  <c r="P60" i="12" s="1"/>
  <c r="O61" i="12"/>
  <c r="P61" i="12" s="1"/>
  <c r="O62" i="12"/>
  <c r="P62" i="12" s="1"/>
  <c r="O63" i="12"/>
  <c r="P63" i="12" s="1"/>
  <c r="O64" i="12"/>
  <c r="P64" i="12" s="1"/>
  <c r="O65" i="12"/>
  <c r="P65" i="12"/>
  <c r="O66" i="12"/>
  <c r="P66" i="12" s="1"/>
  <c r="O67" i="12"/>
  <c r="P67" i="12" s="1"/>
  <c r="O68" i="12"/>
  <c r="P68" i="12" s="1"/>
  <c r="O69" i="12"/>
  <c r="P69" i="12" s="1"/>
  <c r="O70" i="12"/>
  <c r="P70" i="12" s="1"/>
  <c r="O80" i="12"/>
  <c r="P80" i="12" s="1"/>
  <c r="O81" i="12"/>
  <c r="P81" i="12" s="1"/>
  <c r="O82" i="12"/>
  <c r="P82" i="12" s="1"/>
  <c r="O83" i="12"/>
  <c r="P83" i="12" s="1"/>
  <c r="O84" i="12"/>
  <c r="P84" i="12"/>
  <c r="O85" i="12"/>
  <c r="P85" i="12"/>
  <c r="K49" i="12"/>
  <c r="L49" i="12" s="1"/>
  <c r="K50" i="12"/>
  <c r="L50" i="12" s="1"/>
  <c r="K51" i="12"/>
  <c r="L51" i="12" s="1"/>
  <c r="K52" i="12"/>
  <c r="L52" i="12" s="1"/>
  <c r="K53" i="12"/>
  <c r="L53" i="12" s="1"/>
  <c r="K54" i="12"/>
  <c r="L54" i="12" s="1"/>
  <c r="K55" i="12"/>
  <c r="L55" i="12" s="1"/>
  <c r="K56" i="12"/>
  <c r="L56" i="12" s="1"/>
  <c r="K57" i="12"/>
  <c r="L57" i="12" s="1"/>
  <c r="K58" i="12"/>
  <c r="L5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81" i="12"/>
  <c r="L81" i="12" s="1"/>
  <c r="K82" i="12"/>
  <c r="L82" i="12" s="1"/>
  <c r="K83" i="12"/>
  <c r="L83" i="12" s="1"/>
  <c r="K84" i="12"/>
  <c r="L84" i="12"/>
  <c r="K85" i="12"/>
  <c r="L85" i="12"/>
  <c r="G49" i="12"/>
  <c r="H49" i="12" s="1"/>
  <c r="G50" i="12"/>
  <c r="H50" i="12" s="1"/>
  <c r="G51" i="12"/>
  <c r="H51" i="12" s="1"/>
  <c r="G52" i="12"/>
  <c r="H52" i="12" s="1"/>
  <c r="G53" i="12"/>
  <c r="H53" i="12" s="1"/>
  <c r="G54" i="12"/>
  <c r="H54" i="12" s="1"/>
  <c r="G55" i="12"/>
  <c r="H55" i="12" s="1"/>
  <c r="G56" i="12"/>
  <c r="H56" i="12" s="1"/>
  <c r="G57" i="12"/>
  <c r="H57" i="12" s="1"/>
  <c r="G58" i="12"/>
  <c r="H5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81" i="12"/>
  <c r="H81" i="12" s="1"/>
  <c r="G82" i="12"/>
  <c r="H82" i="12" s="1"/>
  <c r="G83" i="12"/>
  <c r="H83" i="12" s="1"/>
  <c r="G84" i="12"/>
  <c r="H84" i="12"/>
  <c r="G85" i="12"/>
  <c r="H85" i="12"/>
  <c r="M8" i="2"/>
  <c r="E11" i="2"/>
  <c r="F11" i="2" s="1"/>
  <c r="G11" i="2" s="1"/>
  <c r="M16" i="2"/>
  <c r="N16" i="2" s="1"/>
  <c r="O16" i="2" s="1"/>
  <c r="I21" i="2"/>
  <c r="J21" i="2" s="1"/>
  <c r="K21" i="2" s="1"/>
  <c r="M24" i="2"/>
  <c r="N24" i="2" s="1"/>
  <c r="O24" i="2" s="1"/>
  <c r="E34" i="2"/>
  <c r="F34" i="2" s="1"/>
  <c r="G34" i="2" s="1"/>
  <c r="M35" i="2"/>
  <c r="N35" i="2" s="1"/>
  <c r="O35" i="2" s="1"/>
  <c r="E38" i="2"/>
  <c r="F38" i="2" s="1"/>
  <c r="G38" i="2" s="1"/>
  <c r="I39" i="2"/>
  <c r="J39" i="2" s="1"/>
  <c r="K39" i="2" s="1"/>
  <c r="E42" i="2"/>
  <c r="F42" i="2" s="1"/>
  <c r="G42" i="2" s="1"/>
  <c r="M43" i="2"/>
  <c r="N43" i="2" s="1"/>
  <c r="O43" i="2" s="1"/>
  <c r="I47" i="2"/>
  <c r="J47" i="2" s="1"/>
  <c r="K47" i="2" s="1"/>
  <c r="M55" i="2"/>
  <c r="N55" i="2" s="1"/>
  <c r="O55" i="2" s="1"/>
  <c r="E58" i="2"/>
  <c r="F58" i="2" s="1"/>
  <c r="G58" i="2" s="1"/>
  <c r="I59" i="2"/>
  <c r="J59" i="2" s="1"/>
  <c r="K59" i="2" s="1"/>
  <c r="I9" i="2"/>
  <c r="J9" i="2" s="1"/>
  <c r="K9" i="2" s="1"/>
  <c r="I55" i="2"/>
  <c r="J55" i="2" s="1"/>
  <c r="K55" i="2" s="1"/>
  <c r="I43" i="2"/>
  <c r="J43" i="2" s="1"/>
  <c r="K43" i="2" s="1"/>
  <c r="I35" i="2"/>
  <c r="J35" i="2" s="1"/>
  <c r="K35" i="2" s="1"/>
  <c r="E32" i="2"/>
  <c r="F32" i="2" s="1"/>
  <c r="G32" i="2" s="1"/>
  <c r="E59" i="2"/>
  <c r="E55" i="2"/>
  <c r="F55" i="2" s="1"/>
  <c r="G55" i="2" s="1"/>
  <c r="M53" i="2"/>
  <c r="N53" i="2" s="1"/>
  <c r="O53" i="2" s="1"/>
  <c r="E53" i="2"/>
  <c r="F53" i="2" s="1"/>
  <c r="G53" i="2" s="1"/>
  <c r="E47" i="2"/>
  <c r="F47" i="2" s="1"/>
  <c r="G47" i="2" s="1"/>
  <c r="M45" i="2"/>
  <c r="N45" i="2" s="1"/>
  <c r="O45" i="2" s="1"/>
  <c r="E43" i="2"/>
  <c r="F43" i="2" s="1"/>
  <c r="G43" i="2" s="1"/>
  <c r="M41" i="2"/>
  <c r="N41" i="2" s="1"/>
  <c r="O41" i="2" s="1"/>
  <c r="E39" i="2"/>
  <c r="F39" i="2" s="1"/>
  <c r="G39" i="2" s="1"/>
  <c r="E35" i="2"/>
  <c r="F35" i="2" s="1"/>
  <c r="G35" i="2" s="1"/>
  <c r="M33" i="2"/>
  <c r="N33" i="2" s="1"/>
  <c r="O33" i="2" s="1"/>
  <c r="E33" i="2"/>
  <c r="F33" i="2" s="1"/>
  <c r="G33" i="2" s="1"/>
  <c r="I31" i="2"/>
  <c r="E31" i="2"/>
  <c r="I29" i="2"/>
  <c r="M29" i="2"/>
  <c r="N29" i="2" s="1"/>
  <c r="O29" i="2" s="1"/>
  <c r="I24" i="2"/>
  <c r="E24" i="2"/>
  <c r="F24" i="2" s="1"/>
  <c r="G24" i="2" s="1"/>
  <c r="I22" i="2"/>
  <c r="I20" i="2"/>
  <c r="E20" i="2"/>
  <c r="F20" i="2" s="1"/>
  <c r="G20" i="2" s="1"/>
  <c r="E18" i="2"/>
  <c r="F18" i="2" s="1"/>
  <c r="G18" i="2" s="1"/>
  <c r="I16" i="2"/>
  <c r="E16" i="2"/>
  <c r="M14" i="2"/>
  <c r="N14" i="2" s="1"/>
  <c r="O14" i="2" s="1"/>
  <c r="E14" i="2"/>
  <c r="F14" i="2" s="1"/>
  <c r="G14" i="2" s="1"/>
  <c r="I12" i="2"/>
  <c r="E12" i="2"/>
  <c r="F12" i="2" s="1"/>
  <c r="G12" i="2" s="1"/>
  <c r="I10" i="2"/>
  <c r="M10" i="2"/>
  <c r="N10" i="2" s="1"/>
  <c r="O10" i="2" s="1"/>
  <c r="I8" i="2"/>
  <c r="E8" i="2"/>
  <c r="F8" i="2" s="1"/>
  <c r="G8" i="2" s="1"/>
  <c r="I6" i="2"/>
  <c r="I4" i="2"/>
  <c r="J4" i="2" s="1"/>
  <c r="K4" i="2" s="1"/>
  <c r="E4" i="2"/>
  <c r="F4" i="2" s="1"/>
  <c r="G4" i="2" s="1"/>
  <c r="I53" i="2"/>
  <c r="J53" i="2" s="1"/>
  <c r="K53" i="2" s="1"/>
  <c r="I41" i="2"/>
  <c r="J41" i="2" s="1"/>
  <c r="K41" i="2" s="1"/>
  <c r="I37" i="2"/>
  <c r="J37" i="2" s="1"/>
  <c r="K37" i="2" s="1"/>
  <c r="M59" i="2"/>
  <c r="N59" i="2" s="1"/>
  <c r="O59" i="2" s="1"/>
  <c r="M47" i="2"/>
  <c r="N47" i="2" s="1"/>
  <c r="O47" i="2" s="1"/>
  <c r="M39" i="2"/>
  <c r="N39" i="2" s="1"/>
  <c r="O39" i="2" s="1"/>
  <c r="M31" i="2"/>
  <c r="N31" i="2" s="1"/>
  <c r="O31" i="2" s="1"/>
  <c r="M20" i="2"/>
  <c r="N20" i="2" s="1"/>
  <c r="O20" i="2" s="1"/>
  <c r="M12" i="2"/>
  <c r="N12" i="2" s="1"/>
  <c r="O12" i="2" s="1"/>
  <c r="M4" i="2"/>
  <c r="M60" i="2"/>
  <c r="N60" i="2" s="1"/>
  <c r="O60" i="2" s="1"/>
  <c r="M44" i="2"/>
  <c r="N44" i="2" s="1"/>
  <c r="O44" i="2" s="1"/>
  <c r="M34" i="2"/>
  <c r="N34" i="2" s="1"/>
  <c r="O34" i="2" s="1"/>
  <c r="M32" i="2"/>
  <c r="N32" i="2" s="1"/>
  <c r="O32" i="2" s="1"/>
  <c r="M23" i="2"/>
  <c r="N23" i="2" s="1"/>
  <c r="O23" i="2" s="1"/>
  <c r="M17" i="2"/>
  <c r="N17" i="2" s="1"/>
  <c r="O17" i="2" s="1"/>
  <c r="M15" i="2"/>
  <c r="M7" i="2"/>
  <c r="N7" i="2" s="1"/>
  <c r="O7" i="2" s="1"/>
  <c r="I48" i="2"/>
  <c r="J48" i="2" s="1"/>
  <c r="K48" i="2" s="1"/>
  <c r="I42" i="2"/>
  <c r="J42" i="2" s="1"/>
  <c r="K42" i="2" s="1"/>
  <c r="I36" i="2"/>
  <c r="J36" i="2" s="1"/>
  <c r="K36" i="2" s="1"/>
  <c r="I23" i="2"/>
  <c r="J23" i="2" s="1"/>
  <c r="K23" i="2" s="1"/>
  <c r="I7" i="2"/>
  <c r="J7" i="2" s="1"/>
  <c r="K7" i="2" s="1"/>
  <c r="E35" i="1"/>
  <c r="E28" i="1"/>
  <c r="E56" i="1"/>
  <c r="F56" i="1" s="1"/>
  <c r="E34" i="1"/>
  <c r="E33" i="1"/>
  <c r="K37" i="12"/>
  <c r="L37" i="12" s="1"/>
  <c r="G37" i="12"/>
  <c r="H37" i="12" s="1"/>
  <c r="K35" i="12"/>
  <c r="L35" i="12" s="1"/>
  <c r="K31" i="12"/>
  <c r="L31" i="12" s="1"/>
  <c r="G35" i="12"/>
  <c r="H35" i="12" s="1"/>
  <c r="G31" i="12"/>
  <c r="H31" i="12" s="1"/>
  <c r="F24" i="9"/>
  <c r="F25" i="9"/>
  <c r="F26" i="9"/>
  <c r="F27" i="9"/>
  <c r="F28" i="9"/>
  <c r="G28" i="9"/>
  <c r="G5" i="9"/>
  <c r="G2" i="12"/>
  <c r="H2" i="12" s="1"/>
  <c r="G3" i="12"/>
  <c r="H3" i="12" s="1"/>
  <c r="G4" i="12"/>
  <c r="H4" i="12" s="1"/>
  <c r="G22" i="12"/>
  <c r="H22" i="12" s="1"/>
  <c r="G23" i="12"/>
  <c r="H23" i="12" s="1"/>
  <c r="G24" i="12"/>
  <c r="H24" i="12" s="1"/>
  <c r="G25" i="12"/>
  <c r="H25" i="12" s="1"/>
  <c r="G26" i="12"/>
  <c r="H26" i="12" s="1"/>
  <c r="G27" i="12"/>
  <c r="H27" i="12" s="1"/>
  <c r="G28" i="12"/>
  <c r="H28" i="12" s="1"/>
  <c r="G29" i="12"/>
  <c r="H29" i="12" s="1"/>
  <c r="G30" i="12"/>
  <c r="H30" i="12" s="1"/>
  <c r="U8" i="7"/>
  <c r="S8" i="7"/>
  <c r="Q8" i="7"/>
  <c r="K36" i="12"/>
  <c r="L36" i="12" s="1"/>
  <c r="K34" i="12"/>
  <c r="L34" i="12" s="1"/>
  <c r="K33" i="12"/>
  <c r="L33" i="12" s="1"/>
  <c r="K32" i="12"/>
  <c r="L32" i="12" s="1"/>
  <c r="K30" i="12"/>
  <c r="L30" i="12" s="1"/>
  <c r="K29" i="12"/>
  <c r="L29" i="12" s="1"/>
  <c r="K28" i="12"/>
  <c r="L28" i="12" s="1"/>
  <c r="K27" i="12"/>
  <c r="L27" i="12" s="1"/>
  <c r="K26" i="12"/>
  <c r="L26" i="12" s="1"/>
  <c r="K25" i="12"/>
  <c r="L25" i="12" s="1"/>
  <c r="K24" i="12"/>
  <c r="L24" i="12" s="1"/>
  <c r="K23" i="12"/>
  <c r="L23" i="12" s="1"/>
  <c r="K22" i="12"/>
  <c r="L22" i="12" s="1"/>
  <c r="K4" i="12"/>
  <c r="L4" i="12" s="1"/>
  <c r="G36" i="12"/>
  <c r="H36" i="12" s="1"/>
  <c r="G34" i="12"/>
  <c r="H34" i="12" s="1"/>
  <c r="G33" i="12"/>
  <c r="H33" i="12" s="1"/>
  <c r="G32" i="12"/>
  <c r="H32"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15" i="2"/>
  <c r="O15" i="2" s="1"/>
  <c r="N8" i="2"/>
  <c r="O8" i="2" s="1"/>
  <c r="N4" i="2"/>
  <c r="O4" i="2" s="1"/>
  <c r="U87" i="7"/>
  <c r="U86" i="7"/>
  <c r="U85" i="7"/>
  <c r="U84" i="7"/>
  <c r="U83" i="7"/>
  <c r="U82" i="7"/>
  <c r="U81" i="7"/>
  <c r="U80" i="7"/>
  <c r="U79" i="7"/>
  <c r="U78" i="7"/>
  <c r="U77" i="7"/>
  <c r="U76" i="7"/>
  <c r="U63" i="7"/>
  <c r="U35" i="7"/>
  <c r="U34" i="7"/>
  <c r="U33" i="7"/>
  <c r="U32" i="7"/>
  <c r="U31" i="7"/>
  <c r="U30" i="7"/>
  <c r="U29" i="7"/>
  <c r="U28" i="7"/>
  <c r="U27" i="7"/>
  <c r="U7" i="7"/>
  <c r="U6" i="7"/>
  <c r="U5" i="7"/>
  <c r="U4" i="7"/>
  <c r="U3" i="7"/>
  <c r="T2" i="7"/>
  <c r="U2" i="7" s="1"/>
  <c r="S87" i="7"/>
  <c r="S86" i="7"/>
  <c r="S85" i="7"/>
  <c r="S84" i="7"/>
  <c r="S83" i="7"/>
  <c r="S82" i="7"/>
  <c r="S81" i="7"/>
  <c r="S80" i="7"/>
  <c r="S79" i="7"/>
  <c r="S78" i="7"/>
  <c r="S77" i="7"/>
  <c r="S76" i="7"/>
  <c r="S63" i="7"/>
  <c r="S35" i="7"/>
  <c r="S34" i="7"/>
  <c r="S33" i="7"/>
  <c r="S32" i="7"/>
  <c r="S31" i="7"/>
  <c r="S30" i="7"/>
  <c r="S29" i="7"/>
  <c r="S28" i="7"/>
  <c r="S27" i="7"/>
  <c r="S7" i="7"/>
  <c r="S6" i="7"/>
  <c r="S5" i="7"/>
  <c r="S4" i="7"/>
  <c r="S3" i="7"/>
  <c r="R2" i="7"/>
  <c r="S2" i="7" s="1"/>
  <c r="S2" i="12"/>
  <c r="T2" i="12" s="1"/>
  <c r="O2" i="12"/>
  <c r="P2" i="12" s="1"/>
  <c r="K2" i="12"/>
  <c r="L2" i="12" s="1"/>
  <c r="F2" i="8"/>
  <c r="G2" i="8" s="1"/>
  <c r="F59" i="2"/>
  <c r="G59" i="2" s="1"/>
  <c r="F31" i="2"/>
  <c r="G31" i="2" s="1"/>
  <c r="F16" i="2"/>
  <c r="G16" i="2" s="1"/>
  <c r="J31" i="2"/>
  <c r="K31" i="2" s="1"/>
  <c r="J29" i="2"/>
  <c r="K29" i="2" s="1"/>
  <c r="J24" i="2"/>
  <c r="K24" i="2" s="1"/>
  <c r="J22" i="2"/>
  <c r="K22" i="2" s="1"/>
  <c r="J20" i="2"/>
  <c r="K20" i="2" s="1"/>
  <c r="J16" i="2"/>
  <c r="K16" i="2" s="1"/>
  <c r="J12" i="2"/>
  <c r="K12" i="2" s="1"/>
  <c r="J10" i="2"/>
  <c r="K10" i="2" s="1"/>
  <c r="J8" i="2"/>
  <c r="K8" i="2" s="1"/>
  <c r="J6" i="2"/>
  <c r="K6" i="2" s="1"/>
  <c r="R59" i="2"/>
  <c r="S59" i="2" s="1"/>
  <c r="R33" i="2"/>
  <c r="S33" i="2" s="1"/>
  <c r="R31" i="2"/>
  <c r="S31" i="2" s="1"/>
  <c r="R29" i="2"/>
  <c r="S29" i="2" s="1"/>
  <c r="R24" i="2"/>
  <c r="S24" i="2" s="1"/>
  <c r="R22" i="2"/>
  <c r="S22" i="2" s="1"/>
  <c r="R21" i="2"/>
  <c r="S21" i="2" s="1"/>
  <c r="R20" i="2"/>
  <c r="S20" i="2" s="1"/>
  <c r="R18" i="2"/>
  <c r="S18" i="2" s="1"/>
  <c r="R16" i="2"/>
  <c r="S16" i="2" s="1"/>
  <c r="R14" i="2"/>
  <c r="S14" i="2" s="1"/>
  <c r="R12" i="2"/>
  <c r="S12" i="2" s="1"/>
  <c r="R9" i="2"/>
  <c r="S9" i="2" s="1"/>
  <c r="R6" i="2"/>
  <c r="S6" i="2" s="1"/>
  <c r="R4" i="2"/>
  <c r="S4" i="2" s="1"/>
  <c r="D81" i="2"/>
  <c r="C17" i="1" s="1"/>
  <c r="P2" i="7"/>
  <c r="Q2" i="7" s="1"/>
  <c r="Q3" i="7"/>
  <c r="Q4" i="7"/>
  <c r="Q5" i="7"/>
  <c r="Q6" i="7"/>
  <c r="Q7" i="7"/>
  <c r="Q27" i="7"/>
  <c r="Q28" i="7"/>
  <c r="Q29" i="7"/>
  <c r="Q30" i="7"/>
  <c r="Q31" i="7"/>
  <c r="Q32" i="7"/>
  <c r="Q33" i="7"/>
  <c r="Q34" i="7"/>
  <c r="Q35" i="7"/>
  <c r="Q63" i="7"/>
  <c r="E5" i="3"/>
  <c r="E6" i="3"/>
  <c r="F6" i="3" s="1"/>
  <c r="E7" i="3"/>
  <c r="F7" i="3" s="1"/>
  <c r="E8" i="3"/>
  <c r="F8" i="3" s="1"/>
  <c r="E9" i="3"/>
  <c r="F9" i="3"/>
  <c r="E10" i="3"/>
  <c r="F10" i="3"/>
  <c r="E11" i="3"/>
  <c r="F11" i="3"/>
  <c r="E12" i="3"/>
  <c r="F12" i="3"/>
  <c r="E13" i="3"/>
  <c r="F13" i="3"/>
  <c r="E15" i="3"/>
  <c r="F15" i="3"/>
  <c r="E16" i="3"/>
  <c r="F16" i="3"/>
  <c r="N88" i="7"/>
  <c r="U88" i="7"/>
  <c r="K88" i="7"/>
  <c r="U88" i="12"/>
  <c r="N88" i="12"/>
  <c r="M88" i="12"/>
  <c r="G88" i="12"/>
  <c r="H88" i="12" s="1"/>
  <c r="F88" i="12"/>
  <c r="E88" i="12"/>
  <c r="L81" i="2"/>
  <c r="D19" i="9"/>
  <c r="C31" i="1"/>
  <c r="G19" i="9"/>
  <c r="Q76" i="7"/>
  <c r="Q77" i="7"/>
  <c r="Q78" i="7"/>
  <c r="Q79" i="7"/>
  <c r="Q80" i="7"/>
  <c r="Q81" i="7"/>
  <c r="Q82" i="7"/>
  <c r="Q83" i="7"/>
  <c r="Q84" i="7"/>
  <c r="Q85" i="7"/>
  <c r="Q86" i="7"/>
  <c r="Q87" i="7"/>
  <c r="P88" i="7"/>
  <c r="Q88" i="7" s="1"/>
  <c r="R8" i="2"/>
  <c r="S8" i="2" s="1"/>
  <c r="F22" i="11"/>
  <c r="E22" i="11"/>
  <c r="H11" i="11"/>
  <c r="E25" i="11" s="1"/>
  <c r="D40" i="1" s="1"/>
  <c r="G11" i="11"/>
  <c r="D25" i="11" s="1"/>
  <c r="F11" i="11"/>
  <c r="E11" i="11"/>
  <c r="D11" i="11"/>
  <c r="C11" i="11"/>
  <c r="D32" i="1" s="1"/>
  <c r="B11" i="11"/>
  <c r="C32" i="1" s="1"/>
  <c r="M45" i="9"/>
  <c r="D39" i="1"/>
  <c r="L45" i="9"/>
  <c r="E45" i="9"/>
  <c r="D22" i="1"/>
  <c r="D45" i="9"/>
  <c r="M19" i="9"/>
  <c r="D38" i="1"/>
  <c r="L19" i="9"/>
  <c r="E19" i="9"/>
  <c r="D31" i="1"/>
  <c r="F8" i="8"/>
  <c r="G8" i="8" s="1"/>
  <c r="E17" i="3"/>
  <c r="F17" i="3"/>
  <c r="E4" i="3"/>
  <c r="F4" i="3" s="1"/>
  <c r="E27" i="1"/>
  <c r="C18" i="1"/>
  <c r="C39" i="1"/>
  <c r="E39" i="1"/>
  <c r="O45" i="9"/>
  <c r="C38" i="1"/>
  <c r="E38" i="1"/>
  <c r="O19" i="9"/>
  <c r="E26" i="1"/>
  <c r="C22" i="1"/>
  <c r="G45" i="9"/>
  <c r="E23" i="1"/>
  <c r="E41" i="1"/>
  <c r="E31" i="1"/>
  <c r="E22" i="1"/>
  <c r="F26" i="11"/>
  <c r="I50" i="2" l="1"/>
  <c r="J50" i="2" s="1"/>
  <c r="K50" i="2" s="1"/>
  <c r="E25" i="2"/>
  <c r="F25" i="2" s="1"/>
  <c r="G25" i="2" s="1"/>
  <c r="I25" i="2"/>
  <c r="J25" i="2" s="1"/>
  <c r="K25" i="2" s="1"/>
  <c r="E44" i="2"/>
  <c r="F44" i="2" s="1"/>
  <c r="G44" i="2" s="1"/>
  <c r="Q25" i="2"/>
  <c r="R25" i="2" s="1"/>
  <c r="S25" i="2" s="1"/>
  <c r="R88" i="7"/>
  <c r="S88" i="7" s="1"/>
  <c r="H88" i="7"/>
  <c r="I88" i="7" s="1"/>
  <c r="E24" i="1"/>
  <c r="C37" i="1"/>
  <c r="E37" i="1" s="1"/>
  <c r="I40" i="2"/>
  <c r="J40" i="2" s="1"/>
  <c r="K40" i="2" s="1"/>
  <c r="I56" i="2"/>
  <c r="J56" i="2" s="1"/>
  <c r="K56" i="2" s="1"/>
  <c r="M9" i="2"/>
  <c r="N9" i="2" s="1"/>
  <c r="O9" i="2" s="1"/>
  <c r="M21" i="2"/>
  <c r="N21" i="2" s="1"/>
  <c r="O21" i="2" s="1"/>
  <c r="E5" i="2"/>
  <c r="F5" i="2" s="1"/>
  <c r="G5" i="2" s="1"/>
  <c r="I28" i="2"/>
  <c r="J28" i="2" s="1"/>
  <c r="K28" i="2" s="1"/>
  <c r="E48" i="2"/>
  <c r="F48" i="2" s="1"/>
  <c r="G48" i="2" s="1"/>
  <c r="I32" i="2"/>
  <c r="J32" i="2" s="1"/>
  <c r="K32" i="2" s="1"/>
  <c r="E17" i="2"/>
  <c r="F17" i="2" s="1"/>
  <c r="G17" i="2" s="1"/>
  <c r="E9" i="2"/>
  <c r="F9" i="2" s="1"/>
  <c r="G9" i="2" s="1"/>
  <c r="M49" i="2"/>
  <c r="N49" i="2" s="1"/>
  <c r="O49" i="2" s="1"/>
  <c r="M50" i="2"/>
  <c r="N50" i="2" s="1"/>
  <c r="O50" i="2" s="1"/>
  <c r="I60" i="2"/>
  <c r="J60" i="2" s="1"/>
  <c r="K60" i="2" s="1"/>
  <c r="M13" i="2"/>
  <c r="N13" i="2" s="1"/>
  <c r="O13" i="2" s="1"/>
  <c r="M36" i="2"/>
  <c r="N36" i="2" s="1"/>
  <c r="O36" i="2" s="1"/>
  <c r="M48" i="2"/>
  <c r="N48" i="2" s="1"/>
  <c r="O48" i="2" s="1"/>
  <c r="E13" i="2"/>
  <c r="F13" i="2" s="1"/>
  <c r="G13" i="2" s="1"/>
  <c r="I17" i="2"/>
  <c r="J17" i="2" s="1"/>
  <c r="K17" i="2" s="1"/>
  <c r="E36" i="2"/>
  <c r="F36" i="2" s="1"/>
  <c r="G36" i="2" s="1"/>
  <c r="E28" i="2"/>
  <c r="F28" i="2" s="1"/>
  <c r="G28" i="2" s="1"/>
  <c r="Q49" i="2"/>
  <c r="R49" i="2" s="1"/>
  <c r="S49" i="2" s="1"/>
  <c r="I44" i="2"/>
  <c r="J44" i="2" s="1"/>
  <c r="K44" i="2" s="1"/>
  <c r="M5" i="2"/>
  <c r="N5" i="2" s="1"/>
  <c r="O5" i="2" s="1"/>
  <c r="M28" i="2"/>
  <c r="N28" i="2" s="1"/>
  <c r="O28" i="2" s="1"/>
  <c r="M40" i="2"/>
  <c r="N40" i="2" s="1"/>
  <c r="O40" i="2" s="1"/>
  <c r="M56" i="2"/>
  <c r="N56" i="2" s="1"/>
  <c r="O56" i="2" s="1"/>
  <c r="E21" i="2"/>
  <c r="F21" i="2" s="1"/>
  <c r="G21" i="2" s="1"/>
  <c r="E60" i="2"/>
  <c r="F60" i="2" s="1"/>
  <c r="G60" i="2" s="1"/>
  <c r="E56" i="2"/>
  <c r="F56" i="2" s="1"/>
  <c r="G56" i="2" s="1"/>
  <c r="E40" i="2"/>
  <c r="F40" i="2" s="1"/>
  <c r="G40" i="2" s="1"/>
  <c r="I13" i="2"/>
  <c r="J13" i="2" s="1"/>
  <c r="K13" i="2" s="1"/>
  <c r="I5" i="2"/>
  <c r="J5" i="2" s="1"/>
  <c r="K5" i="2" s="1"/>
  <c r="M27" i="2"/>
  <c r="N27" i="2" s="1"/>
  <c r="O27" i="2" s="1"/>
  <c r="E14" i="1"/>
  <c r="E19" i="3"/>
  <c r="F19" i="3" s="1"/>
  <c r="E26" i="2"/>
  <c r="F26" i="2" s="1"/>
  <c r="G26" i="2" s="1"/>
  <c r="I26" i="2"/>
  <c r="J26" i="2" s="1"/>
  <c r="K26" i="2" s="1"/>
  <c r="E49" i="2"/>
  <c r="F49" i="2" s="1"/>
  <c r="G49" i="2" s="1"/>
  <c r="E50" i="2"/>
  <c r="F50" i="2" s="1"/>
  <c r="G50" i="2" s="1"/>
  <c r="M51" i="2"/>
  <c r="N51" i="2" s="1"/>
  <c r="O51" i="2" s="1"/>
  <c r="I11" i="2"/>
  <c r="J11" i="2" s="1"/>
  <c r="K11" i="2" s="1"/>
  <c r="I30" i="2"/>
  <c r="J30" i="2" s="1"/>
  <c r="K30" i="2" s="1"/>
  <c r="I38" i="2"/>
  <c r="J38" i="2" s="1"/>
  <c r="K38" i="2" s="1"/>
  <c r="M58" i="2"/>
  <c r="N58" i="2" s="1"/>
  <c r="O58" i="2" s="1"/>
  <c r="E23" i="2"/>
  <c r="F23" i="2" s="1"/>
  <c r="G23" i="2" s="1"/>
  <c r="I19" i="2"/>
  <c r="J19" i="2" s="1"/>
  <c r="K19" i="2" s="1"/>
  <c r="I46" i="2"/>
  <c r="J46" i="2" s="1"/>
  <c r="K46" i="2" s="1"/>
  <c r="M38" i="2"/>
  <c r="N38" i="2" s="1"/>
  <c r="O38" i="2" s="1"/>
  <c r="M42" i="2"/>
  <c r="N42" i="2" s="1"/>
  <c r="O42" i="2" s="1"/>
  <c r="I45" i="2"/>
  <c r="J45" i="2" s="1"/>
  <c r="K45" i="2" s="1"/>
  <c r="I3" i="2"/>
  <c r="M6" i="2"/>
  <c r="N6" i="2" s="1"/>
  <c r="O6" i="2" s="1"/>
  <c r="E10" i="2"/>
  <c r="F10" i="2" s="1"/>
  <c r="G10" i="2" s="1"/>
  <c r="I18" i="2"/>
  <c r="J18" i="2" s="1"/>
  <c r="K18" i="2" s="1"/>
  <c r="M22" i="2"/>
  <c r="N22" i="2" s="1"/>
  <c r="O22" i="2" s="1"/>
  <c r="E29" i="2"/>
  <c r="F29" i="2" s="1"/>
  <c r="G29" i="2" s="1"/>
  <c r="M37" i="2"/>
  <c r="N37" i="2" s="1"/>
  <c r="O37" i="2" s="1"/>
  <c r="M57" i="2"/>
  <c r="N57" i="2" s="1"/>
  <c r="O57" i="2" s="1"/>
  <c r="E46" i="2"/>
  <c r="F46" i="2" s="1"/>
  <c r="G46" i="2" s="1"/>
  <c r="E19" i="2"/>
  <c r="F19" i="2" s="1"/>
  <c r="G19" i="2" s="1"/>
  <c r="E7" i="2"/>
  <c r="F7" i="2" s="1"/>
  <c r="G7" i="2" s="1"/>
  <c r="I51" i="2"/>
  <c r="J51" i="2" s="1"/>
  <c r="K51" i="2" s="1"/>
  <c r="I58" i="2"/>
  <c r="J58" i="2" s="1"/>
  <c r="K58" i="2" s="1"/>
  <c r="E3" i="2"/>
  <c r="E54" i="2"/>
  <c r="F54" i="2" s="1"/>
  <c r="G54" i="2" s="1"/>
  <c r="I15" i="2"/>
  <c r="J15" i="2" s="1"/>
  <c r="K15" i="2" s="1"/>
  <c r="I34" i="2"/>
  <c r="J34" i="2" s="1"/>
  <c r="K34" i="2" s="1"/>
  <c r="I54" i="2"/>
  <c r="J54" i="2" s="1"/>
  <c r="K54" i="2" s="1"/>
  <c r="M11" i="2"/>
  <c r="N11" i="2" s="1"/>
  <c r="O11" i="2" s="1"/>
  <c r="M19" i="2"/>
  <c r="N19" i="2" s="1"/>
  <c r="O19" i="2" s="1"/>
  <c r="M30" i="2"/>
  <c r="N30" i="2" s="1"/>
  <c r="O30" i="2" s="1"/>
  <c r="M46" i="2"/>
  <c r="N46" i="2" s="1"/>
  <c r="O46" i="2" s="1"/>
  <c r="M54" i="2"/>
  <c r="N54" i="2" s="1"/>
  <c r="O54" i="2" s="1"/>
  <c r="I57" i="2"/>
  <c r="J57" i="2" s="1"/>
  <c r="K57" i="2" s="1"/>
  <c r="E6" i="2"/>
  <c r="F6" i="2" s="1"/>
  <c r="G6" i="2" s="1"/>
  <c r="I14" i="2"/>
  <c r="J14" i="2" s="1"/>
  <c r="K14" i="2" s="1"/>
  <c r="M18" i="2"/>
  <c r="N18" i="2" s="1"/>
  <c r="O18" i="2" s="1"/>
  <c r="E22" i="2"/>
  <c r="F22" i="2" s="1"/>
  <c r="G22" i="2" s="1"/>
  <c r="I33" i="2"/>
  <c r="J33" i="2" s="1"/>
  <c r="K33" i="2" s="1"/>
  <c r="E37" i="2"/>
  <c r="F37" i="2" s="1"/>
  <c r="G37" i="2" s="1"/>
  <c r="E41" i="2"/>
  <c r="F41" i="2" s="1"/>
  <c r="G41" i="2" s="1"/>
  <c r="E45" i="2"/>
  <c r="F45" i="2" s="1"/>
  <c r="G45" i="2" s="1"/>
  <c r="E57" i="2"/>
  <c r="F57" i="2" s="1"/>
  <c r="G57" i="2" s="1"/>
  <c r="M3" i="2"/>
  <c r="E30" i="2"/>
  <c r="F30" i="2" s="1"/>
  <c r="G30" i="2" s="1"/>
  <c r="E15" i="2"/>
  <c r="F15" i="2" s="1"/>
  <c r="G15" i="2" s="1"/>
  <c r="M26" i="2"/>
  <c r="N26" i="2" s="1"/>
  <c r="O26" i="2" s="1"/>
  <c r="M52" i="2"/>
  <c r="N52" i="2" s="1"/>
  <c r="O52" i="2" s="1"/>
  <c r="Q81" i="2"/>
  <c r="D19" i="1" s="1"/>
  <c r="E19" i="1" s="1"/>
  <c r="R3" i="2"/>
  <c r="I27" i="2"/>
  <c r="J27" i="2" s="1"/>
  <c r="K27" i="2" s="1"/>
  <c r="E51" i="2"/>
  <c r="F51" i="2" s="1"/>
  <c r="G51" i="2" s="1"/>
  <c r="I52" i="2"/>
  <c r="J52" i="2" s="1"/>
  <c r="K52" i="2" s="1"/>
  <c r="E27" i="2"/>
  <c r="F27" i="2" s="1"/>
  <c r="G27" i="2" s="1"/>
  <c r="E52" i="2"/>
  <c r="F52" i="2" s="1"/>
  <c r="G52" i="2" s="1"/>
  <c r="S88" i="12"/>
  <c r="T88" i="12" s="1"/>
  <c r="O88" i="12"/>
  <c r="P88" i="12" s="1"/>
  <c r="K88" i="12"/>
  <c r="L88" i="12" s="1"/>
  <c r="P5" i="12"/>
  <c r="E25" i="1"/>
  <c r="F5" i="3"/>
  <c r="C40" i="1"/>
  <c r="E40" i="1" s="1"/>
  <c r="F25" i="11"/>
  <c r="C43" i="1"/>
  <c r="E32" i="1"/>
  <c r="I81" i="2" l="1"/>
  <c r="D18" i="1" s="1"/>
  <c r="E18" i="1" s="1"/>
  <c r="J3" i="2"/>
  <c r="N3" i="2"/>
  <c r="M81" i="2"/>
  <c r="F3" i="2"/>
  <c r="E81" i="2"/>
  <c r="D17" i="1" s="1"/>
  <c r="E17" i="1" s="1"/>
  <c r="D43" i="1"/>
  <c r="D52" i="1" s="1"/>
  <c r="R81" i="2"/>
  <c r="S3" i="2"/>
  <c r="S81" i="2" s="1"/>
  <c r="C58" i="1"/>
  <c r="C52" i="1"/>
  <c r="E52" i="1" l="1"/>
  <c r="E53" i="1" s="1"/>
  <c r="E43" i="1"/>
  <c r="F43" i="1" s="1"/>
  <c r="O3" i="2"/>
  <c r="N81" i="2"/>
  <c r="O81" i="2" s="1"/>
  <c r="K3" i="2"/>
  <c r="J81" i="2"/>
  <c r="K81" i="2" s="1"/>
  <c r="G3" i="2"/>
  <c r="F81" i="2"/>
  <c r="G81" i="2" s="1"/>
  <c r="D58" i="1"/>
  <c r="F52" i="1"/>
  <c r="E44" i="1" l="1"/>
</calcChain>
</file>

<file path=xl/sharedStrings.xml><?xml version="1.0" encoding="utf-8"?>
<sst xmlns="http://schemas.openxmlformats.org/spreadsheetml/2006/main" count="1355" uniqueCount="495">
  <si>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</si>
  <si>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</si>
  <si>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</si>
  <si>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</si>
  <si>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</si>
  <si>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</si>
  <si>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</si>
  <si>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</si>
  <si>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</si>
  <si>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</si>
  <si>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</si>
  <si>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</si>
  <si>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</si>
  <si>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</si>
  <si>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</si>
  <si>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</si>
  <si>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</si>
  <si>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</si>
  <si>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</si>
  <si>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</si>
  <si>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</si>
  <si>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</si>
  <si>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</si>
  <si>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</si>
  <si>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</si>
  <si>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</si>
  <si>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</si>
  <si>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</si>
  <si>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</si>
  <si>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</si>
  <si>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</si>
  <si>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</si>
  <si>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</si>
  <si>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</si>
  <si>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</si>
  <si>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</si>
  <si>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</si>
  <si>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</si>
  <si>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</si>
  <si>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</si>
  <si>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</si>
  <si>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</si>
  <si>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</si>
  <si>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</si>
  <si>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</si>
  <si>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</si>
  <si>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</si>
  <si>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</si>
  <si>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</si>
  <si>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</si>
  <si>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</si>
  <si>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</si>
  <si>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</si>
  <si>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</si>
  <si>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</si>
  <si>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</si>
  <si>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</si>
  <si>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</si>
  <si>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</si>
  <si>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</si>
  <si>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</si>
  <si>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</si>
  <si>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</si>
  <si>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</si>
  <si>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</si>
  <si>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</si>
  <si>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</si>
  <si>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</si>
  <si>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</si>
  <si>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</si>
  <si>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</si>
  <si>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</si>
  <si>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</si>
  <si>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</si>
  <si>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</si>
  <si>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</si>
  <si>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</si>
  <si>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</si>
  <si>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</si>
  <si>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</si>
  <si>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</si>
  <si>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</si>
  <si>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</si>
  <si>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</si>
  <si>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</si>
  <si>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</si>
  <si>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</si>
  <si>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</si>
  <si>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</si>
  <si>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</si>
  <si>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</si>
  <si>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</si>
  <si>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</si>
  <si>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</si>
  <si>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</si>
  <si>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</si>
  <si>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</si>
  <si>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</si>
  <si>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</si>
  <si>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</si>
  <si>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</si>
  <si>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</si>
  <si>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</si>
  <si>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</si>
  <si>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</si>
  <si>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</si>
  <si>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</si>
  <si>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</si>
  <si>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</si>
  <si>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</si>
  <si>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</si>
  <si>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</si>
  <si>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</si>
  <si>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</si>
  <si>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</si>
  <si>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</si>
  <si>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</si>
  <si>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</si>
  <si>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</si>
  <si>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</si>
  <si>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</si>
  <si>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</si>
  <si>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</si>
  <si>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</si>
  <si>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</si>
  <si>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</si>
  <si>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</si>
  <si>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</si>
  <si>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</si>
  <si>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</si>
  <si>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</si>
  <si>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</si>
  <si>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</si>
  <si>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</si>
  <si>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</si>
  <si>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</si>
  <si>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</si>
  <si>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</si>
  <si>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</si>
  <si>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</si>
  <si>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</si>
  <si>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</si>
  <si>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</si>
  <si>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</si>
  <si>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</si>
  <si>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</si>
  <si>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</si>
  <si>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</si>
  <si>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</si>
  <si>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</si>
  <si>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</si>
  <si>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</si>
  <si>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</si>
  <si>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</si>
  <si>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</si>
  <si>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</si>
  <si>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</si>
  <si>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</si>
  <si>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</si>
  <si>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</si>
  <si>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</si>
  <si>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</si>
  <si>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</si>
  <si>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</si>
  <si>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</si>
  <si>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</si>
  <si>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</si>
  <si>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</si>
  <si>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</si>
  <si>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</si>
  <si>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</si>
  <si>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</si>
  <si>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</si>
  <si>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</si>
  <si>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</si>
  <si>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</si>
  <si>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</si>
  <si>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</si>
  <si>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</si>
  <si>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</si>
  <si>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</si>
  <si>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</si>
  <si>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</si>
  <si>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</si>
  <si>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</si>
  <si>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</si>
  <si>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</si>
  <si>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</si>
  <si>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</si>
  <si>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</si>
  <si>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</si>
  <si>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</si>
  <si>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</si>
  <si>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</si>
  <si>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</si>
  <si>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</si>
  <si>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</si>
  <si>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</si>
  <si>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</si>
  <si>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</si>
  <si>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</si>
  <si>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</si>
  <si>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</si>
  <si>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</si>
  <si>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</si>
  <si>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</si>
  <si>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</si>
  <si>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</si>
  <si>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</si>
  <si>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</si>
  <si>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</si>
  <si>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</si>
  <si>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</si>
  <si>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</si>
  <si>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</si>
  <si>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</si>
  <si>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</si>
  <si>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</si>
  <si>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</si>
  <si>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</si>
  <si>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</si>
  <si>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</si>
  <si>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</si>
  <si>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</si>
  <si>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</si>
  <si>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</si>
  <si>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</si>
  <si>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</si>
  <si>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</si>
  <si>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</si>
  <si>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</si>
  <si>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</si>
  <si>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</si>
  <si>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</si>
  <si>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</si>
  <si>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</si>
  <si>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</si>
  <si>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</si>
  <si>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</si>
  <si>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</si>
  <si>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</si>
  <si>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</si>
  <si>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</si>
  <si>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</si>
  <si>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</si>
  <si>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</si>
  <si>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</si>
  <si>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</si>
  <si>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</si>
  <si>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</si>
  <si>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</si>
  <si>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</si>
  <si>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</si>
  <si>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</si>
  <si>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</si>
  <si>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</si>
  <si>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</si>
  <si>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</si>
  <si>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</si>
  <si>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</si>
  <si>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</si>
  <si>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</si>
  <si>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</si>
  <si>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</si>
  <si>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</si>
  <si>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</si>
  <si>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</si>
  <si>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</si>
  <si>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</si>
  <si>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</si>
  <si>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</si>
  <si>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</si>
  <si>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</si>
  <si>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</si>
  <si>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</si>
  <si>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</si>
  <si>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</si>
  <si>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</si>
  <si>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</si>
  <si>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</si>
  <si>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</si>
  <si>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</si>
  <si>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</si>
  <si>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</si>
  <si>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</si>
  <si>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</si>
  <si>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</si>
  <si>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</si>
  <si>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</si>
  <si>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</si>
  <si>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</si>
  <si>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</si>
  <si>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</si>
  <si>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</si>
  <si>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USD</t>
  </si>
  <si>
    <t>AUD</t>
  </si>
  <si>
    <t>AUSTRALIAN DOLLAR</t>
  </si>
  <si>
    <t>CHF</t>
  </si>
  <si>
    <t>SWISS FRANC</t>
  </si>
  <si>
    <t>EUR</t>
  </si>
  <si>
    <t>EURO CURRENCY</t>
  </si>
  <si>
    <t>48137C108</t>
  </si>
  <si>
    <t>JULIUS BAER GROUP LTD UN ADR</t>
  </si>
  <si>
    <t>N07059210</t>
  </si>
  <si>
    <t>ASML HOLDING NV NY REG SHS</t>
  </si>
  <si>
    <t>H42097107</t>
  </si>
  <si>
    <t>UBS GROUP AG REG</t>
  </si>
  <si>
    <t>N3167Y103</t>
  </si>
  <si>
    <t>FERRARI NV</t>
  </si>
  <si>
    <t>MERCK KGAA SPONSORED ADR</t>
  </si>
  <si>
    <t>BJ2KSG907</t>
  </si>
  <si>
    <t>AKZO NOBEL N.V.</t>
  </si>
  <si>
    <t>TELEPERFORMANCE</t>
  </si>
  <si>
    <t>035128206</t>
  </si>
  <si>
    <t>ANGLOGOLD ASHANTI SPON ADR</t>
  </si>
  <si>
    <t>YASKAWA ELECTRIC CORP</t>
  </si>
  <si>
    <t>JPY</t>
  </si>
  <si>
    <t>026349902</t>
  </si>
  <si>
    <t>BAE SYSTEMS PLC</t>
  </si>
  <si>
    <t>GBP</t>
  </si>
  <si>
    <t>ADIDAS AG</t>
  </si>
  <si>
    <t>MERCK KGAA</t>
  </si>
  <si>
    <t>DASSAULT SYSTEMES SE</t>
  </si>
  <si>
    <t>DEUTSCHE BANK AG REGISTERED</t>
  </si>
  <si>
    <t>KYOCERA CORP</t>
  </si>
  <si>
    <t>MAKITA CORP</t>
  </si>
  <si>
    <t>NIDEC CORP</t>
  </si>
  <si>
    <t>OMRON CORP</t>
  </si>
  <si>
    <t>ORIX CORP</t>
  </si>
  <si>
    <t>INFINEON TECHNOLOGIES AG</t>
  </si>
  <si>
    <t>SUBARU CORP</t>
  </si>
  <si>
    <t>TDK CORP</t>
  </si>
  <si>
    <t>NOKIA CORP SPON ADR</t>
  </si>
  <si>
    <t>SAP SE SPONSORED ADR</t>
  </si>
  <si>
    <t>83175M205</t>
  </si>
  <si>
    <t>SMITH + NEPHEW PLC  SPON ADR</t>
  </si>
  <si>
    <t>02364W105</t>
  </si>
  <si>
    <t>AMERICA MOVIL SPN ADR CL L</t>
  </si>
  <si>
    <t>BALOISE HOLDING AG   REG</t>
  </si>
  <si>
    <t>CREDIT SUISSE GROUP AG REG</t>
  </si>
  <si>
    <t>LONZA GROUP AG REG</t>
  </si>
  <si>
    <t>92334N103</t>
  </si>
  <si>
    <t>VEOLIA ENVIRONNEMENT ADR</t>
  </si>
  <si>
    <t>H50430232</t>
  </si>
  <si>
    <t>LOGITECH INTERNATIONAL REG</t>
  </si>
  <si>
    <t>B1JB4K905</t>
  </si>
  <si>
    <t>SYMRISE AG</t>
  </si>
  <si>
    <t>B1WY23900</t>
  </si>
  <si>
    <t>SMITHS GROUP PLC</t>
  </si>
  <si>
    <t>B4R2R5908</t>
  </si>
  <si>
    <t>JULIUS BAER GROUP LTD</t>
  </si>
  <si>
    <t>B1HHKD3</t>
  </si>
  <si>
    <t>B6331J3</t>
  </si>
  <si>
    <t>BJ2KSG2</t>
  </si>
  <si>
    <t>BP41ZD1</t>
  </si>
  <si>
    <t>B908F01</t>
  </si>
  <si>
    <t>0263494</t>
  </si>
  <si>
    <t>B3VCFN3</t>
  </si>
  <si>
    <t>B0744B3</t>
  </si>
  <si>
    <t>BJ2L553</t>
  </si>
  <si>
    <t>BM8H5Y5</t>
  </si>
  <si>
    <t>BZ1GMK5</t>
  </si>
  <si>
    <t>B8K7T65</t>
  </si>
  <si>
    <t>B94G471</t>
  </si>
  <si>
    <t>BF7NT10</t>
  </si>
  <si>
    <t>B3DG2Y3</t>
  </si>
  <si>
    <t>B1921K0</t>
  </si>
  <si>
    <t>B0SWJX3</t>
  </si>
  <si>
    <t>B28YTC2</t>
  </si>
  <si>
    <t>BZ8FYV0</t>
  </si>
  <si>
    <t>BYRY2M8</t>
  </si>
  <si>
    <t>BXDZ9Z0</t>
  </si>
  <si>
    <t>BMCNGB3</t>
  </si>
  <si>
    <t>B1Q3J35</t>
  </si>
  <si>
    <t>B1WY233</t>
  </si>
  <si>
    <t>B1JB4K8</t>
  </si>
  <si>
    <t>B61JC67</t>
  </si>
  <si>
    <t>BRTR118</t>
  </si>
  <si>
    <t>BJFSR88</t>
  </si>
  <si>
    <t>BYW4289</t>
  </si>
  <si>
    <t>N00985106</t>
  </si>
  <si>
    <t>AERCAP HOLDINGS NV</t>
  </si>
  <si>
    <t>001317205</t>
  </si>
  <si>
    <t>AIA GROUP LTD SP ADR</t>
  </si>
  <si>
    <t>01609W102</t>
  </si>
  <si>
    <t>ALIBABA GROUP HOLDING SP ADR</t>
  </si>
  <si>
    <t>69367U105</t>
  </si>
  <si>
    <t>BANK MANDIRI TBK UNSPON ADR</t>
  </si>
  <si>
    <t>B0744B906</t>
  </si>
  <si>
    <t>BUNZL PLC</t>
  </si>
  <si>
    <t>CAE INC</t>
  </si>
  <si>
    <t>12532H104</t>
  </si>
  <si>
    <t>CGI INC</t>
  </si>
  <si>
    <t>CSL LTD</t>
  </si>
  <si>
    <t>BM8H5Y907</t>
  </si>
  <si>
    <t>DASSAULT SYSTEMES</t>
  </si>
  <si>
    <t>GRIFOLS SA ADR</t>
  </si>
  <si>
    <t>40415F101</t>
  </si>
  <si>
    <t>HDFC BANK LTD ADR</t>
  </si>
  <si>
    <t>45104G104</t>
  </si>
  <si>
    <t>ICICI BANK LTD SPON ADR</t>
  </si>
  <si>
    <t>G4705A100</t>
  </si>
  <si>
    <t>ICON PLC</t>
  </si>
  <si>
    <t>45857P806</t>
  </si>
  <si>
    <t>INTERCONTINENTAL HOTELS ADR</t>
  </si>
  <si>
    <t>48241A105</t>
  </si>
  <si>
    <t>KB FINANCIAL GROUP INC ADR</t>
  </si>
  <si>
    <t>B0SWJX907</t>
  </si>
  <si>
    <t>LONDON STOCK EXCHANGE GROUP</t>
  </si>
  <si>
    <t>B28YTC906</t>
  </si>
  <si>
    <t>MACQUARIE GROUP LTD</t>
  </si>
  <si>
    <t>NATIONAL GRID PLC SP ADR</t>
  </si>
  <si>
    <t>OPEN TEXT CORP</t>
  </si>
  <si>
    <t>PEARSON PLC SPONSORED ADR</t>
  </si>
  <si>
    <t>RAKUTEN GROUP INC</t>
  </si>
  <si>
    <t>RELX PLC   SPON ADR</t>
  </si>
  <si>
    <t>82509L107</t>
  </si>
  <si>
    <t>SHOPIFY INC   CLASS A</t>
  </si>
  <si>
    <t>78440P306</t>
  </si>
  <si>
    <t>SK TELECOM CO LTD SPON ADR</t>
  </si>
  <si>
    <t>B1Q3J3907</t>
  </si>
  <si>
    <t>SKF AB B SHARES</t>
  </si>
  <si>
    <t>SONY GROUP CORP   SP ADR</t>
  </si>
  <si>
    <t>TAIWAN SEMICONDUCTOR SP ADR</t>
  </si>
  <si>
    <t>B61JC6908</t>
  </si>
  <si>
    <t>TREASURY WINE ESTATES LTD</t>
  </si>
  <si>
    <t>N90064101</t>
  </si>
  <si>
    <t>UNIQURE NV</t>
  </si>
  <si>
    <t>VEOLIA ENVIRONNEMENT</t>
  </si>
  <si>
    <t>98850P109</t>
  </si>
  <si>
    <t>YUM CHINA HOLDINGS INC</t>
  </si>
  <si>
    <t>nyc3</t>
  </si>
  <si>
    <t>eu</t>
  </si>
  <si>
    <t>Aercap Holdings N.V.</t>
  </si>
  <si>
    <t>us</t>
  </si>
  <si>
    <t>AIA GROUP LTD</t>
  </si>
  <si>
    <t>AKZO NOBEL</t>
  </si>
  <si>
    <t>Alibaba Group Holding Ltd. Spo</t>
  </si>
  <si>
    <t>America Movil SAB de CV Sponso</t>
  </si>
  <si>
    <t>AngloGold Ashanti Limited Spon</t>
  </si>
  <si>
    <t>ASML HOLDING NV</t>
  </si>
  <si>
    <t>gb</t>
  </si>
  <si>
    <t>Baloise-Holding AG</t>
  </si>
  <si>
    <t>ch</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</si>
  <si>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</si>
  <si>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</si>
  <si>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</si>
  <si>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</si>
  <si>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</si>
  <si>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</si>
  <si>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</si>
  <si>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</si>
  <si>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</si>
  <si>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</si>
  <si>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</si>
  <si>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</si>
  <si>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</si>
  <si>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</si>
  <si>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</si>
  <si>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</si>
  <si>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</si>
  <si>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Makita Corp.</t>
  </si>
  <si>
    <t>National Grid Transco</t>
  </si>
  <si>
    <t>Nidec Corp.</t>
  </si>
  <si>
    <t>Nokia Oyj Sponsored ADR</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</si>
  <si>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</si>
  <si>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</si>
  <si>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</si>
  <si>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</si>
  <si>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</si>
  <si>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</si>
  <si>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</si>
  <si>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</si>
  <si>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</si>
  <si>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</si>
  <si>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</si>
  <si>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</si>
  <si>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</si>
  <si>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</si>
  <si>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Sony Group Corporation Sponsor</t>
  </si>
  <si>
    <t>Symrise AG</t>
  </si>
  <si>
    <t>Taiwan Semiconductor Manufactu</t>
  </si>
  <si>
    <t>TDK Corporation</t>
  </si>
  <si>
    <t>Teleperformance SE</t>
  </si>
  <si>
    <t>Treasury Wine Estates ltd</t>
  </si>
  <si>
    <t>UBS Group AG</t>
  </si>
  <si>
    <t>uniQure N.V.</t>
  </si>
  <si>
    <t>Veolia Environnement</t>
  </si>
  <si>
    <t>Yaskawa Electric Corporation</t>
  </si>
  <si>
    <t>Yum China Holdings, Inc.</t>
  </si>
  <si>
    <t>money</t>
  </si>
  <si>
    <t>US Dollar</t>
  </si>
  <si>
    <t>Australian Dollar</t>
  </si>
  <si>
    <t>Swiss Franc</t>
  </si>
  <si>
    <t>European Union Euro</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</si>
</sst>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 xmlns:a16="http://schemas.microsoft.com/office/drawing/2014/main"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44865</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806632.22999999986</v>
      </c>
      <c r="D14" s="211">
        <f>Cash!D19</f>
        <v>806633.01</v>
      </c>
      <c r="E14" s="212">
        <f>C14-D14</f>
        <v>-0.780000000144355</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1130149</v>
      </c>
      <c r="D17" s="215">
        <f>Share_Cost_Mkt!E81</f>
        <v>1130149</v>
      </c>
      <c r="E17" s="212">
        <f>C17-D17</f>
        <v>0</v>
      </c>
      <c r="F17" s="36"/>
      <c r="G17" s="37" t="s">
        <v>51</v>
      </c>
      <c r="H17" s="38"/>
    </row>
    <row r="18" spans="1:8" ht="15.75">
      <c r="A18" s="45"/>
      <c r="B18" s="47" t="s">
        <v>39</v>
      </c>
      <c r="C18" s="212">
        <f>Share_Cost_Mkt!H81</f>
        <v>29276104.099999998</v>
      </c>
      <c r="D18" s="212">
        <f>Share_Cost_Mkt!I81</f>
        <v>29492416.66</v>
      </c>
      <c r="E18" s="212">
        <f>C18-D18</f>
        <v>-216312.56000000238</v>
      </c>
      <c r="F18" s="36"/>
      <c r="G18" s="37" t="s">
        <v>51</v>
      </c>
      <c r="H18" s="38"/>
    </row>
    <row r="19" spans="1:8" ht="79.900000000000006" customHeight="1">
      <c r="A19" s="45"/>
      <c r="B19" s="47" t="s">
        <v>40</v>
      </c>
      <c r="C19" s="212">
        <f>Share_Cost_Mkt!P81</f>
        <v>30441682.27</v>
      </c>
      <c r="D19" s="212">
        <f>Share_Cost_Mkt!Q81</f>
        <v>30429665.790000007</v>
      </c>
      <c r="E19" s="212">
        <f>C19-D19</f>
        <v>12016.479999992996</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2204.96</v>
      </c>
      <c r="D23" s="212">
        <f>SUM(INT_BNI_IM)</f>
        <v>2204.96</v>
      </c>
      <c r="E23" s="212">
        <f t="shared" si="0"/>
        <v>0</v>
      </c>
      <c r="F23" s="36"/>
      <c r="G23" s="37" t="s">
        <v>3</v>
      </c>
      <c r="H23" s="38"/>
    </row>
    <row r="24" spans="1:8" ht="27.75" customHeight="1">
      <c r="A24" s="45"/>
      <c r="B24" s="45" t="s">
        <v>228</v>
      </c>
      <c r="C24" s="212">
        <f>SUM(Dividends!I88)</f>
        <v>60551.7</v>
      </c>
      <c r="D24" s="212">
        <f>SUM(Dividends!J88)</f>
        <v>60551.7</v>
      </c>
      <c r="E24" s="212">
        <f t="shared" si="0"/>
        <v>0</v>
      </c>
      <c r="F24" s="36"/>
      <c r="G24" s="37" t="s">
        <v>1</v>
      </c>
      <c r="H24" s="38"/>
    </row>
    <row r="25" spans="1:8" ht="15.75">
      <c r="A25" s="45"/>
      <c r="B25" s="45" t="s">
        <v>243</v>
      </c>
      <c r="C25" s="212">
        <f>Tax_Reclaims!J88</f>
        <v>106032.68</v>
      </c>
      <c r="D25" s="212">
        <f>SUM(Tax_Reclaims!M88)</f>
        <v>0</v>
      </c>
      <c r="E25" s="212">
        <f t="shared" si="0"/>
        <v>106032.68</v>
      </c>
      <c r="F25" s="36"/>
      <c r="G25" s="37" t="s">
        <v>2</v>
      </c>
      <c r="H25" s="38"/>
    </row>
    <row r="26" spans="1:8" ht="23.25" customHeight="1">
      <c r="A26" s="45"/>
      <c r="B26" s="47" t="s">
        <v>49</v>
      </c>
      <c r="C26" s="212">
        <f>SUM('Pending_FX '!B22)</f>
        <v>0</v>
      </c>
      <c r="D26" s="212">
        <f>SUM('Pending_FX '!C22)</f>
        <v>0</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f>
        <v>1907.58</v>
      </c>
      <c r="D32" s="212">
        <f>SUM('Pending_FX '!C11)</f>
        <v>1907.58</v>
      </c>
      <c r="E32" s="212">
        <f t="shared" ref="E32:E41" si="1">C32-D32</f>
        <v>0</v>
      </c>
      <c r="F32" s="36"/>
      <c r="G32" s="37" t="s">
        <v>45</v>
      </c>
      <c r="H32" s="38"/>
    </row>
    <row r="33" spans="1:8" ht="15.75">
      <c r="A33" s="294"/>
      <c r="B33" s="217" t="s">
        <v>225</v>
      </c>
      <c r="C33" s="216">
        <v>69273.59</v>
      </c>
      <c r="D33" s="216"/>
      <c r="E33" s="212">
        <f>C33-D33</f>
        <v>69273.59</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SUM(Dividends!Q88,Tax_Reclaims!L88)</f>
        <v>-8054.93</v>
      </c>
      <c r="D37" s="216">
        <f>SUM(Dividends!R88,Tax_Reclaims!O88)</f>
        <v>-425.11999999999995</v>
      </c>
      <c r="E37" s="212">
        <f t="shared" si="1"/>
        <v>-7629.81</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'!D25</f>
        <v>-2.2999999999999998</v>
      </c>
      <c r="D40" s="212">
        <f>'Pending_FX '!E25</f>
        <v>-2.2999999999999998</v>
      </c>
      <c r="E40" s="212">
        <f t="shared" si="1"/>
        <v>0</v>
      </c>
      <c r="F40" s="36"/>
      <c r="G40" s="37" t="s">
        <v>45</v>
      </c>
      <c r="H40" s="46"/>
    </row>
    <row r="41" spans="1:8" ht="19.5" customHeight="1">
      <c r="A41" s="45"/>
      <c r="B41" s="217" t="s">
        <v>219</v>
      </c>
      <c r="C41" s="212">
        <f>'Pending_FX '!D26</f>
        <v>0</v>
      </c>
      <c r="D41" s="212">
        <f>'Pending_FX '!E26</f>
        <v>0</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SUM(C14+C19+C22+C23+C24+C25+C26+C27+C28)-SUM(C31:C35)+SUM(C37+C38+C39+C40-C41)</f>
        <v>31337865.439999998</v>
      </c>
      <c r="D43" s="212">
        <f>SUM(D14+D19+D22+D23+D24+D25+D26+D27+D28)-SUM(D31:D35)+SUM(D37+D38+D39+D40-D41)</f>
        <v>31296720.460000008</v>
      </c>
      <c r="E43" s="215">
        <f>C43-D43</f>
        <v>41144.979999989271</v>
      </c>
      <c r="F43" s="302">
        <f>(E43/$D43)*10000</f>
        <v>13.146738506539755</v>
      </c>
      <c r="G43" s="37" t="s">
        <v>248</v>
      </c>
      <c r="H43" s="46"/>
    </row>
    <row r="44" spans="1:8" ht="20.25" customHeight="1">
      <c r="A44" s="45"/>
      <c r="B44" s="303" t="s">
        <v>50</v>
      </c>
      <c r="C44" s="45"/>
      <c r="D44" s="45"/>
      <c r="E44" s="301">
        <f>IF(ISERROR(E43/C43),0,E43/C43)</f>
        <v>1.3129477525763884E-3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106032.68</v>
      </c>
      <c r="E48" s="212"/>
      <c r="F48" s="366"/>
      <c r="G48" s="37"/>
      <c r="H48" s="46"/>
    </row>
    <row r="49" spans="1:8" ht="20.25" customHeight="1">
      <c r="A49" s="29"/>
      <c r="B49" s="367" t="s">
        <v>284</v>
      </c>
      <c r="C49" s="364"/>
      <c r="D49" s="215">
        <f>C33</f>
        <v>69273.59</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31337865.439999998</v>
      </c>
      <c r="D52" s="215">
        <f>D43+D48-D49-D50-D51</f>
        <v>31333479.550000008</v>
      </c>
      <c r="E52" s="212">
        <f>C52-D52</f>
        <v>4385.8899999894202</v>
      </c>
      <c r="F52" s="369">
        <f>(E52/$D52)*10000</f>
        <v>1.3997455957582658</v>
      </c>
      <c r="G52" s="37" t="s">
        <v>288</v>
      </c>
      <c r="H52" s="46"/>
    </row>
    <row r="53" spans="1:8">
      <c r="A53" s="51"/>
      <c r="B53" s="363" t="s">
        <v>289</v>
      </c>
      <c r="C53" s="364"/>
      <c r="D53" s="364"/>
      <c r="E53" s="301">
        <f>IF(ISERROR(E52/C52),0,E52/C52)</f>
        <v>1.3995496944061868E-4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31339773.02</v>
      </c>
      <c r="D56" s="315">
        <v>31339773.02</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1907.5800000019372</v>
      </c>
      <c r="D58" s="305">
        <f>D56-D43</f>
        <v>43052.559999991208</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320</v>
      </c>
      <c r="D3">
        <v>2175</v>
      </c>
      <c r="E3" s="238">
        <f>VLOOKUP(A3,Sheet1!$C$2:$E$84,3,FALSE)</f>
        <v>2175</v>
      </c>
      <c r="F3" s="239">
        <f t="shared" ref="F3:F60" si="0">D3-E3</f>
        <v>0</v>
      </c>
      <c r="G3" s="253">
        <f>ROUND(F3/D3,10)</f>
        <v>0</v>
      </c>
      <c r="H3">
        <v>442936.32000000001</v>
      </c>
      <c r="I3" s="241">
        <f>VLOOKUP(A3,Sheet1!$C$2:$F$84,4,FALSE)</f>
        <v>442936.32000000001</v>
      </c>
      <c r="J3" s="239">
        <f t="shared" ref="J3:J60" si="1">H3-I3</f>
        <v>0</v>
      </c>
      <c r="K3" s="253">
        <f>ROUND(J3/H3,10)</f>
        <v>0</v>
      </c>
      <c r="L3" s="342">
        <v>97.826914000000002</v>
      </c>
      <c r="M3" s="238">
        <f>VLOOKUP(A3,Sheet1!$C$2:$G$84,5,FALSE)</f>
        <v>97.83</v>
      </c>
      <c r="N3" s="239">
        <f t="shared" ref="N3:N60" si="2">L3-M3</f>
        <v>-3.0859999999961474E-3</v>
      </c>
      <c r="O3" s="253">
        <f t="shared" ref="O3:O60" si="3">ROUND(N3/L3,10)</f>
        <v>-3.1545499999999998E-5</v>
      </c>
      <c r="P3">
        <v>212773.54</v>
      </c>
      <c r="Q3" s="238">
        <f>VLOOKUP(A3,Sheet1!$C$2:$H$84,6,FALSE)</f>
        <v>212770.8</v>
      </c>
      <c r="R3" s="239">
        <f>P3-Q3</f>
        <v>2.7400000000197906</v>
      </c>
      <c r="S3" s="253">
        <f>ROUND(R3/P3,10)</f>
        <v>1.28775E-5</v>
      </c>
      <c r="T3" s="10"/>
      <c r="U3" s="335">
        <v>4031976</v>
      </c>
    </row>
    <row r="4" spans="1:21" s="52" customFormat="1" ht="15">
      <c r="A4" s="291" t="str">
        <f>VLOOKUP(U4,Sheet1!$C$2:$C$84,1,FALSE)</f>
        <v>B1HHKD3</v>
      </c>
      <c r="B4" s="330" t="s">
        <v>380</v>
      </c>
      <c r="C4" s="330" t="s">
        <v>381</v>
      </c>
      <c r="D4">
        <v>13071</v>
      </c>
      <c r="E4" s="238">
        <f>VLOOKUP(A4,Sheet1!$C$2:$E$84,3,FALSE)</f>
        <v>13071</v>
      </c>
      <c r="F4" s="239">
        <f t="shared" si="0"/>
        <v>0</v>
      </c>
      <c r="G4" s="253">
        <f t="shared" ref="G4:G81" si="4">ROUND(F4/D4,10)</f>
        <v>0</v>
      </c>
      <c r="H4">
        <v>591400.27</v>
      </c>
      <c r="I4" s="241">
        <f>VLOOKUP(A4,Sheet1!$C$2:$F$84,4,FALSE)</f>
        <v>629572.42000000004</v>
      </c>
      <c r="J4" s="239">
        <f t="shared" si="1"/>
        <v>-38172.150000000023</v>
      </c>
      <c r="K4" s="253">
        <f t="shared" ref="K4:K60" si="5">ROUND(J4/H4,10)</f>
        <v>-6.4545371300000001E-2</v>
      </c>
      <c r="L4" s="342">
        <v>53.41</v>
      </c>
      <c r="M4" s="238">
        <f>VLOOKUP(A4,Sheet1!$C$2:$G$84,5,FALSE)</f>
        <v>53.41</v>
      </c>
      <c r="N4" s="239">
        <f t="shared" si="2"/>
        <v>0</v>
      </c>
      <c r="O4" s="253">
        <f t="shared" si="3"/>
        <v>0</v>
      </c>
      <c r="P4">
        <v>698122.11</v>
      </c>
      <c r="Q4" s="238">
        <f>VLOOKUP(A4,Sheet1!$C$2:$H$84,6,FALSE)</f>
        <v>698122.11</v>
      </c>
      <c r="R4" s="239">
        <f t="shared" ref="R4:R60" si="6">P4-Q4</f>
        <v>0</v>
      </c>
      <c r="S4" s="253">
        <f t="shared" ref="S4:S60" si="7">ROUND(R4/P4,10)</f>
        <v>0</v>
      </c>
      <c r="T4" s="10"/>
      <c r="U4" s="335" t="s">
        <v>351</v>
      </c>
    </row>
    <row r="5" spans="1:21" s="52" customFormat="1" ht="15">
      <c r="A5" s="291" t="str">
        <f>VLOOKUP(U5,Sheet1!$C$2:$C$84,1,FALSE)</f>
        <v>B6331J3</v>
      </c>
      <c r="B5" s="330" t="s">
        <v>382</v>
      </c>
      <c r="C5" s="330" t="s">
        <v>383</v>
      </c>
      <c r="D5">
        <v>26500</v>
      </c>
      <c r="E5" s="238">
        <f>VLOOKUP(A5,Sheet1!$C$2:$E$84,3,FALSE)</f>
        <v>26500</v>
      </c>
      <c r="F5" s="239">
        <f t="shared" si="0"/>
        <v>0</v>
      </c>
      <c r="G5" s="253">
        <f t="shared" si="4"/>
        <v>0</v>
      </c>
      <c r="H5">
        <v>860006.55</v>
      </c>
      <c r="I5" s="241">
        <f>VLOOKUP(A5,Sheet1!$C$2:$F$84,4,FALSE)</f>
        <v>860006.55</v>
      </c>
      <c r="J5" s="239">
        <f t="shared" si="1"/>
        <v>0</v>
      </c>
      <c r="K5" s="253">
        <f t="shared" si="5"/>
        <v>0</v>
      </c>
      <c r="L5" s="342">
        <v>30.14</v>
      </c>
      <c r="M5" s="238">
        <f>VLOOKUP(A5,Sheet1!$C$2:$G$84,5,FALSE)</f>
        <v>30.14</v>
      </c>
      <c r="N5" s="239">
        <f t="shared" si="2"/>
        <v>0</v>
      </c>
      <c r="O5" s="253">
        <f t="shared" si="3"/>
        <v>0</v>
      </c>
      <c r="P5">
        <v>798710</v>
      </c>
      <c r="Q5" s="238">
        <f>VLOOKUP(A5,Sheet1!$C$2:$H$84,6,FALSE)</f>
        <v>798710</v>
      </c>
      <c r="R5" s="239">
        <f t="shared" si="6"/>
        <v>0</v>
      </c>
      <c r="S5" s="253">
        <f t="shared" si="7"/>
        <v>0</v>
      </c>
      <c r="T5" s="10"/>
      <c r="U5" s="335" t="s">
        <v>352</v>
      </c>
    </row>
    <row r="6" spans="1:21" s="52" customFormat="1" ht="15">
      <c r="A6" s="291" t="str">
        <f>VLOOKUP(U6,Sheet1!$C$2:$C$84,1,FALSE)</f>
        <v>BJ2KSG2</v>
      </c>
      <c r="B6" s="330" t="s">
        <v>310</v>
      </c>
      <c r="C6" s="330" t="s">
        <v>311</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61.712594000000003</v>
      </c>
      <c r="M6" s="238">
        <f>VLOOKUP(A6,Sheet1!$C$2:$G$84,5,FALSE)</f>
        <v>61.71</v>
      </c>
      <c r="N6" s="239">
        <f t="shared" si="2"/>
        <v>2.5940000000019836E-3</v>
      </c>
      <c r="O6" s="253">
        <f t="shared" si="3"/>
        <v>4.2033599999999997E-5</v>
      </c>
      <c r="P6">
        <v>224016.71</v>
      </c>
      <c r="Q6" s="238">
        <f>VLOOKUP(A6,Sheet1!$C$2:$H$84,6,FALSE)</f>
        <v>224013.84</v>
      </c>
      <c r="R6" s="239">
        <f t="shared" si="6"/>
        <v>2.8699999999953434</v>
      </c>
      <c r="S6" s="253">
        <f t="shared" si="7"/>
        <v>1.2811499999999999E-5</v>
      </c>
      <c r="T6" s="10"/>
      <c r="U6" s="335" t="s">
        <v>353</v>
      </c>
    </row>
    <row r="7" spans="1:21" s="52" customFormat="1" ht="15">
      <c r="A7" s="291" t="str">
        <f>VLOOKUP(U7,Sheet1!$C$2:$C$84,1,FALSE)</f>
        <v>BP41ZD1</v>
      </c>
      <c r="B7" s="330" t="s">
        <v>384</v>
      </c>
      <c r="C7" s="330" t="s">
        <v>385</v>
      </c>
      <c r="D7">
        <v>3999</v>
      </c>
      <c r="E7" s="238">
        <f>VLOOKUP(A7,Sheet1!$C$2:$E$84,3,FALSE)</f>
        <v>3999</v>
      </c>
      <c r="F7" s="239">
        <f t="shared" si="0"/>
        <v>0</v>
      </c>
      <c r="G7" s="253">
        <f t="shared" si="4"/>
        <v>0</v>
      </c>
      <c r="H7">
        <v>789086.99</v>
      </c>
      <c r="I7" s="241">
        <f>VLOOKUP(A7,Sheet1!$C$2:$F$84,4,FALSE)</f>
        <v>660072.92000000004</v>
      </c>
      <c r="J7" s="239">
        <f t="shared" si="1"/>
        <v>129014.06999999995</v>
      </c>
      <c r="K7" s="253">
        <f t="shared" si="5"/>
        <v>0.1634979053</v>
      </c>
      <c r="L7" s="342">
        <v>63.58</v>
      </c>
      <c r="M7" s="238">
        <f>VLOOKUP(A7,Sheet1!$C$2:$G$84,5,FALSE)</f>
        <v>63.58</v>
      </c>
      <c r="N7" s="239">
        <f t="shared" si="2"/>
        <v>0</v>
      </c>
      <c r="O7" s="253">
        <f t="shared" si="3"/>
        <v>0</v>
      </c>
      <c r="P7">
        <v>254256.42</v>
      </c>
      <c r="Q7" s="238">
        <f>VLOOKUP(A7,Sheet1!$C$2:$H$84,6,FALSE)</f>
        <v>254256.42</v>
      </c>
      <c r="R7" s="239">
        <f t="shared" si="6"/>
        <v>0</v>
      </c>
      <c r="S7" s="253">
        <f t="shared" si="7"/>
        <v>0</v>
      </c>
      <c r="T7" s="10"/>
      <c r="U7" s="335" t="s">
        <v>354</v>
      </c>
    </row>
    <row r="8" spans="1:21" s="52" customFormat="1" ht="15">
      <c r="A8" s="291">
        <f>VLOOKUP(U8,Sheet1!$C$2:$C$84,1,FALSE)</f>
        <v>2722670</v>
      </c>
      <c r="B8" s="330" t="s">
        <v>336</v>
      </c>
      <c r="C8" s="330" t="s">
        <v>337</v>
      </c>
      <c r="D8">
        <v>37741</v>
      </c>
      <c r="E8" s="238">
        <f>VLOOKUP(A8,Sheet1!$C$2:$E$84,3,FALSE)</f>
        <v>37741</v>
      </c>
      <c r="F8" s="239">
        <f t="shared" si="0"/>
        <v>0</v>
      </c>
      <c r="G8" s="253">
        <f t="shared" si="4"/>
        <v>0</v>
      </c>
      <c r="H8">
        <v>564929.72</v>
      </c>
      <c r="I8" s="241">
        <f>VLOOKUP(A8,Sheet1!$C$2:$F$84,4,FALSE)</f>
        <v>566054.17000000004</v>
      </c>
      <c r="J8" s="239">
        <f t="shared" si="1"/>
        <v>-1124.4500000000698</v>
      </c>
      <c r="K8" s="253">
        <f t="shared" si="5"/>
        <v>-1.9904246E-3</v>
      </c>
      <c r="L8" s="342">
        <v>18.809999999999999</v>
      </c>
      <c r="M8" s="238">
        <f>VLOOKUP(A8,Sheet1!$C$2:$G$84,5,FALSE)</f>
        <v>18.809999999999999</v>
      </c>
      <c r="N8" s="239">
        <f t="shared" si="2"/>
        <v>0</v>
      </c>
      <c r="O8" s="253">
        <f t="shared" si="3"/>
        <v>0</v>
      </c>
      <c r="P8">
        <v>709908.21</v>
      </c>
      <c r="Q8" s="238">
        <f>VLOOKUP(A8,Sheet1!$C$2:$H$84,6,FALSE)</f>
        <v>709908.21</v>
      </c>
      <c r="R8" s="239">
        <f t="shared" si="6"/>
        <v>0</v>
      </c>
      <c r="S8" s="253">
        <f t="shared" si="7"/>
        <v>0</v>
      </c>
      <c r="T8" s="10"/>
      <c r="U8" s="335">
        <v>2722670</v>
      </c>
    </row>
    <row r="9" spans="1:21" s="52" customFormat="1" ht="15">
      <c r="A9" s="291">
        <f>VLOOKUP(U9,Sheet1!$C$2:$C$84,1,FALSE)</f>
        <v>2257495</v>
      </c>
      <c r="B9" s="330" t="s">
        <v>313</v>
      </c>
      <c r="C9" s="330" t="s">
        <v>314</v>
      </c>
      <c r="D9">
        <v>19400</v>
      </c>
      <c r="E9" s="238">
        <f>VLOOKUP(A9,Sheet1!$C$2:$E$84,3,FALSE)</f>
        <v>19400</v>
      </c>
      <c r="F9" s="239">
        <f t="shared" si="0"/>
        <v>0</v>
      </c>
      <c r="G9" s="253">
        <f t="shared" si="4"/>
        <v>0</v>
      </c>
      <c r="H9">
        <v>454359.64</v>
      </c>
      <c r="I9" s="241">
        <f>VLOOKUP(A9,Sheet1!$C$2:$F$84,4,FALSE)</f>
        <v>454359.64</v>
      </c>
      <c r="J9" s="239">
        <f t="shared" si="1"/>
        <v>0</v>
      </c>
      <c r="K9" s="253">
        <f t="shared" si="5"/>
        <v>0</v>
      </c>
      <c r="L9" s="342">
        <v>13.05</v>
      </c>
      <c r="M9" s="238">
        <f>VLOOKUP(A9,Sheet1!$C$2:$G$84,5,FALSE)</f>
        <v>13.05</v>
      </c>
      <c r="N9" s="239">
        <f t="shared" si="2"/>
        <v>0</v>
      </c>
      <c r="O9" s="253">
        <f t="shared" si="3"/>
        <v>0</v>
      </c>
      <c r="P9">
        <v>253170</v>
      </c>
      <c r="Q9" s="238">
        <f>VLOOKUP(A9,Sheet1!$C$2:$H$84,6,FALSE)</f>
        <v>253170</v>
      </c>
      <c r="R9" s="239">
        <f t="shared" si="6"/>
        <v>0</v>
      </c>
      <c r="S9" s="253">
        <f t="shared" si="7"/>
        <v>0</v>
      </c>
      <c r="T9" s="10"/>
      <c r="U9" s="335">
        <v>2257495</v>
      </c>
    </row>
    <row r="10" spans="1:21" s="52" customFormat="1" ht="15">
      <c r="A10" s="291" t="str">
        <f>VLOOKUP(U10,Sheet1!$C$2:$C$84,1,FALSE)</f>
        <v>B908F01</v>
      </c>
      <c r="B10" s="330" t="s">
        <v>303</v>
      </c>
      <c r="C10" s="330" t="s">
        <v>304</v>
      </c>
      <c r="D10">
        <v>1970</v>
      </c>
      <c r="E10" s="238">
        <f>VLOOKUP(A10,Sheet1!$C$2:$E$84,3,FALSE)</f>
        <v>1970</v>
      </c>
      <c r="F10" s="239">
        <f t="shared" si="0"/>
        <v>0</v>
      </c>
      <c r="G10" s="253">
        <f t="shared" si="4"/>
        <v>0</v>
      </c>
      <c r="H10">
        <v>301073.78999999998</v>
      </c>
      <c r="I10" s="241">
        <f>VLOOKUP(A10,Sheet1!$C$2:$F$84,4,FALSE)</f>
        <v>360617.91</v>
      </c>
      <c r="J10" s="239">
        <f t="shared" si="1"/>
        <v>-59544.119999999995</v>
      </c>
      <c r="K10" s="253">
        <f t="shared" si="5"/>
        <v>-0.19777251279999999</v>
      </c>
      <c r="L10" s="342">
        <v>472.42</v>
      </c>
      <c r="M10" s="238">
        <f>VLOOKUP(A10,Sheet1!$C$2:$G$84,5,FALSE)</f>
        <v>472.42</v>
      </c>
      <c r="N10" s="239">
        <f t="shared" si="2"/>
        <v>0</v>
      </c>
      <c r="O10" s="253">
        <f t="shared" si="3"/>
        <v>0</v>
      </c>
      <c r="P10">
        <v>930667.4</v>
      </c>
      <c r="Q10" s="238">
        <f>VLOOKUP(A10,Sheet1!$C$2:$H$84,6,FALSE)</f>
        <v>930667.4</v>
      </c>
      <c r="R10" s="239">
        <f t="shared" si="6"/>
        <v>0</v>
      </c>
      <c r="S10" s="253">
        <f t="shared" si="7"/>
        <v>0</v>
      </c>
      <c r="T10" s="10"/>
      <c r="U10" s="335" t="s">
        <v>355</v>
      </c>
    </row>
    <row r="11" spans="1:21" s="52" customFormat="1" ht="15">
      <c r="A11" s="291" t="str">
        <f>VLOOKUP(U11,Sheet1!$C$2:$C$84,1,FALSE)</f>
        <v>0263494</v>
      </c>
      <c r="B11" s="330" t="s">
        <v>317</v>
      </c>
      <c r="C11" s="330" t="s">
        <v>318</v>
      </c>
      <c r="D11">
        <v>91724</v>
      </c>
      <c r="E11" s="238">
        <f>VLOOKUP(A11,Sheet1!$C$2:$E$84,3,FALSE)</f>
        <v>91724</v>
      </c>
      <c r="F11" s="239">
        <f t="shared" si="0"/>
        <v>0</v>
      </c>
      <c r="G11" s="253">
        <f t="shared" si="4"/>
        <v>0</v>
      </c>
      <c r="H11">
        <v>727503.64</v>
      </c>
      <c r="I11" s="241">
        <f>VLOOKUP(A11,Sheet1!$C$2:$F$84,4,FALSE)</f>
        <v>727503.62</v>
      </c>
      <c r="J11" s="239">
        <f t="shared" si="1"/>
        <v>2.0000000018626451E-2</v>
      </c>
      <c r="K11" s="253">
        <f t="shared" si="5"/>
        <v>2.7500000000000001E-8</v>
      </c>
      <c r="L11" s="342">
        <v>9.3765900000000002</v>
      </c>
      <c r="M11" s="238">
        <f>VLOOKUP(A11,Sheet1!$C$2:$G$84,5,FALSE)</f>
        <v>9.34</v>
      </c>
      <c r="N11" s="239">
        <f t="shared" si="2"/>
        <v>3.6590000000000344E-2</v>
      </c>
      <c r="O11" s="253">
        <f t="shared" si="3"/>
        <v>3.9022714999999999E-3</v>
      </c>
      <c r="P11">
        <v>860058.37</v>
      </c>
      <c r="Q11" s="238">
        <f>VLOOKUP(A11,Sheet1!$C$2:$H$84,6,FALSE)</f>
        <v>856749.92</v>
      </c>
      <c r="R11" s="239">
        <f t="shared" si="6"/>
        <v>3308.4499999999534</v>
      </c>
      <c r="S11" s="253">
        <f t="shared" si="7"/>
        <v>3.8467737999999998E-3</v>
      </c>
      <c r="T11" s="10"/>
      <c r="U11" s="335" t="s">
        <v>356</v>
      </c>
    </row>
    <row r="12" spans="1:21" s="52" customFormat="1" ht="15">
      <c r="A12" s="291">
        <f>VLOOKUP(U12,Sheet1!$C$2:$C$84,1,FALSE)</f>
        <v>7124594</v>
      </c>
      <c r="B12" s="330">
        <v>712459908</v>
      </c>
      <c r="C12" s="330" t="s">
        <v>338</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136.69747699999999</v>
      </c>
      <c r="M12" s="238">
        <f>VLOOKUP(A12,Sheet1!$C$2:$G$84,5,FALSE)</f>
        <v>136.65</v>
      </c>
      <c r="N12" s="239">
        <f t="shared" si="2"/>
        <v>4.7476999999986447E-2</v>
      </c>
      <c r="O12" s="253">
        <f t="shared" si="3"/>
        <v>3.4731440000000002E-4</v>
      </c>
      <c r="P12">
        <v>430050.26</v>
      </c>
      <c r="Q12" s="238">
        <f>VLOOKUP(A12,Sheet1!$C$2:$H$84,6,FALSE)</f>
        <v>429899.91</v>
      </c>
      <c r="R12" s="239">
        <f t="shared" si="6"/>
        <v>150.35000000003492</v>
      </c>
      <c r="S12" s="253">
        <f t="shared" si="7"/>
        <v>3.4961029999999998E-4</v>
      </c>
      <c r="T12" s="10"/>
      <c r="U12" s="335">
        <v>7124594</v>
      </c>
    </row>
    <row r="13" spans="1:21" s="52" customFormat="1" ht="15">
      <c r="A13" s="291" t="str">
        <f>VLOOKUP(U13,Sheet1!$C$2:$C$84,1,FALSE)</f>
        <v>B3VCFN3</v>
      </c>
      <c r="B13" s="330" t="s">
        <v>386</v>
      </c>
      <c r="C13" s="330" t="s">
        <v>387</v>
      </c>
      <c r="D13">
        <v>49500</v>
      </c>
      <c r="E13" s="238">
        <f>VLOOKUP(A13,Sheet1!$C$2:$E$84,3,FALSE)</f>
        <v>49500</v>
      </c>
      <c r="F13" s="239">
        <f t="shared" si="0"/>
        <v>0</v>
      </c>
      <c r="G13" s="253">
        <f t="shared" si="4"/>
        <v>0</v>
      </c>
      <c r="H13">
        <v>540677.1</v>
      </c>
      <c r="I13" s="241">
        <f>VLOOKUP(A13,Sheet1!$C$2:$F$84,4,FALSE)</f>
        <v>540677.1</v>
      </c>
      <c r="J13" s="239">
        <f t="shared" si="1"/>
        <v>0</v>
      </c>
      <c r="K13" s="253">
        <f t="shared" si="5"/>
        <v>0</v>
      </c>
      <c r="L13" s="342">
        <v>13.26</v>
      </c>
      <c r="M13" s="238">
        <f>VLOOKUP(A13,Sheet1!$C$2:$G$84,5,FALSE)</f>
        <v>13.26</v>
      </c>
      <c r="N13" s="239">
        <f t="shared" si="2"/>
        <v>0</v>
      </c>
      <c r="O13" s="253">
        <f t="shared" si="3"/>
        <v>0</v>
      </c>
      <c r="P13">
        <v>656370</v>
      </c>
      <c r="Q13" s="238">
        <f>VLOOKUP(A13,Sheet1!$C$2:$H$84,6,FALSE)</f>
        <v>656370</v>
      </c>
      <c r="R13" s="239">
        <f t="shared" si="6"/>
        <v>0</v>
      </c>
      <c r="S13" s="253">
        <f t="shared" si="7"/>
        <v>0</v>
      </c>
      <c r="T13" s="10"/>
      <c r="U13" s="335" t="s">
        <v>357</v>
      </c>
    </row>
    <row r="14" spans="1:21" s="52" customFormat="1" ht="15">
      <c r="A14" s="291" t="str">
        <f>VLOOKUP(U14,Sheet1!$C$2:$C$84,1,FALSE)</f>
        <v>B0744B3</v>
      </c>
      <c r="B14" s="330" t="s">
        <v>388</v>
      </c>
      <c r="C14" s="330" t="s">
        <v>389</v>
      </c>
      <c r="D14">
        <v>20993</v>
      </c>
      <c r="E14" s="238">
        <f>VLOOKUP(A14,Sheet1!$C$2:$E$84,3,FALSE)</f>
        <v>20993</v>
      </c>
      <c r="F14" s="239">
        <f t="shared" si="0"/>
        <v>0</v>
      </c>
      <c r="G14" s="253">
        <f t="shared" si="4"/>
        <v>0</v>
      </c>
      <c r="H14">
        <v>627886.1</v>
      </c>
      <c r="I14" s="241">
        <f>VLOOKUP(A14,Sheet1!$C$2:$F$84,4,FALSE)</f>
        <v>627886.01</v>
      </c>
      <c r="J14" s="239">
        <f t="shared" si="1"/>
        <v>8.999999996740371E-2</v>
      </c>
      <c r="K14" s="253">
        <f t="shared" si="5"/>
        <v>1.4329999999999999E-7</v>
      </c>
      <c r="L14" s="342">
        <v>32.709839000000002</v>
      </c>
      <c r="M14" s="238">
        <f>VLOOKUP(A14,Sheet1!$C$2:$G$84,5,FALSE)</f>
        <v>32.58</v>
      </c>
      <c r="N14" s="239">
        <f t="shared" si="2"/>
        <v>0.12983900000000403</v>
      </c>
      <c r="O14" s="253">
        <f t="shared" si="3"/>
        <v>3.9694172999999999E-3</v>
      </c>
      <c r="P14">
        <v>686677.65</v>
      </c>
      <c r="Q14" s="238">
        <f>VLOOKUP(A14,Sheet1!$C$2:$H$84,6,FALSE)</f>
        <v>684036.16</v>
      </c>
      <c r="R14" s="239">
        <f t="shared" si="6"/>
        <v>2641.4899999999907</v>
      </c>
      <c r="S14" s="253">
        <f t="shared" si="7"/>
        <v>3.8467686000000002E-3</v>
      </c>
      <c r="T14" s="10"/>
      <c r="U14" s="335" t="s">
        <v>358</v>
      </c>
    </row>
    <row r="15" spans="1:21" s="52" customFormat="1" ht="15">
      <c r="A15" s="291">
        <f>VLOOKUP(U15,Sheet1!$C$2:$C$84,1,FALSE)</f>
        <v>2125097</v>
      </c>
      <c r="B15" s="330">
        <v>124765108</v>
      </c>
      <c r="C15" s="330" t="s">
        <v>390</v>
      </c>
      <c r="D15">
        <v>31400</v>
      </c>
      <c r="E15" s="238">
        <f>VLOOKUP(A15,Sheet1!$C$2:$E$84,3,FALSE)</f>
        <v>31400</v>
      </c>
      <c r="F15" s="239">
        <f t="shared" si="0"/>
        <v>0</v>
      </c>
      <c r="G15" s="253">
        <f t="shared" si="4"/>
        <v>0</v>
      </c>
      <c r="H15">
        <v>561500.48</v>
      </c>
      <c r="I15" s="241">
        <f>VLOOKUP(A15,Sheet1!$C$2:$F$84,4,FALSE)</f>
        <v>561500.48</v>
      </c>
      <c r="J15" s="239">
        <f t="shared" si="1"/>
        <v>0</v>
      </c>
      <c r="K15" s="253">
        <f t="shared" si="5"/>
        <v>0</v>
      </c>
      <c r="L15" s="342">
        <v>19.09</v>
      </c>
      <c r="M15" s="238">
        <f>VLOOKUP(A15,Sheet1!$C$2:$G$84,5,FALSE)</f>
        <v>19.09</v>
      </c>
      <c r="N15" s="239">
        <f t="shared" si="2"/>
        <v>0</v>
      </c>
      <c r="O15" s="253">
        <f t="shared" si="3"/>
        <v>0</v>
      </c>
      <c r="P15">
        <v>599426</v>
      </c>
      <c r="Q15" s="238">
        <f>VLOOKUP(A15,Sheet1!$C$2:$H$84,6,FALSE)</f>
        <v>599426</v>
      </c>
      <c r="R15" s="239">
        <f t="shared" si="6"/>
        <v>0</v>
      </c>
      <c r="S15" s="253">
        <f t="shared" si="7"/>
        <v>0</v>
      </c>
      <c r="T15" s="10"/>
      <c r="U15" s="335">
        <v>2125097</v>
      </c>
    </row>
    <row r="16" spans="1:21" s="52" customFormat="1" ht="15">
      <c r="A16" s="291" t="str">
        <f>VLOOKUP(U16,Sheet1!$C$2:$C$84,1,FALSE)</f>
        <v>BJ2L553</v>
      </c>
      <c r="B16" s="330" t="s">
        <v>391</v>
      </c>
      <c r="C16" s="330" t="s">
        <v>392</v>
      </c>
      <c r="D16">
        <v>11500</v>
      </c>
      <c r="E16" s="238">
        <f>VLOOKUP(A16,Sheet1!$C$2:$E$84,3,FALSE)</f>
        <v>11500</v>
      </c>
      <c r="F16" s="239">
        <f t="shared" si="0"/>
        <v>0</v>
      </c>
      <c r="G16" s="253">
        <f t="shared" si="4"/>
        <v>0</v>
      </c>
      <c r="H16">
        <v>647302.86</v>
      </c>
      <c r="I16" s="241">
        <f>VLOOKUP(A16,Sheet1!$C$2:$F$84,4,FALSE)</f>
        <v>647302.86</v>
      </c>
      <c r="J16" s="239">
        <f t="shared" si="1"/>
        <v>0</v>
      </c>
      <c r="K16" s="253">
        <f t="shared" si="5"/>
        <v>0</v>
      </c>
      <c r="L16" s="342">
        <v>80.47</v>
      </c>
      <c r="M16" s="238">
        <f>VLOOKUP(A16,Sheet1!$C$2:$G$84,5,FALSE)</f>
        <v>80.47</v>
      </c>
      <c r="N16" s="239">
        <f t="shared" si="2"/>
        <v>0</v>
      </c>
      <c r="O16" s="253">
        <f t="shared" si="3"/>
        <v>0</v>
      </c>
      <c r="P16">
        <v>925405</v>
      </c>
      <c r="Q16" s="238">
        <f>VLOOKUP(A16,Sheet1!$C$2:$H$84,6,FALSE)</f>
        <v>925405</v>
      </c>
      <c r="R16" s="239">
        <f t="shared" si="6"/>
        <v>0</v>
      </c>
      <c r="S16" s="253">
        <f t="shared" si="7"/>
        <v>0</v>
      </c>
      <c r="T16" s="10"/>
      <c r="U16" s="335" t="s">
        <v>359</v>
      </c>
    </row>
    <row r="17" spans="1:21" s="52" customFormat="1" ht="15">
      <c r="A17" s="291">
        <f>VLOOKUP(U17,Sheet1!$C$2:$C$84,1,FALSE)</f>
        <v>6185495</v>
      </c>
      <c r="B17" s="330">
        <v>618549901</v>
      </c>
      <c r="C17" s="330" t="s">
        <v>393</v>
      </c>
      <c r="D17">
        <v>1694</v>
      </c>
      <c r="E17" s="238">
        <f>VLOOKUP(A17,Sheet1!$C$2:$E$84,3,FALSE)</f>
        <v>1694</v>
      </c>
      <c r="F17" s="239">
        <f t="shared" si="0"/>
        <v>0</v>
      </c>
      <c r="G17" s="253">
        <f t="shared" si="4"/>
        <v>0</v>
      </c>
      <c r="H17">
        <v>162339.54999999999</v>
      </c>
      <c r="I17" s="241">
        <f>VLOOKUP(A17,Sheet1!$C$2:$F$84,4,FALSE)</f>
        <v>162339.54999999999</v>
      </c>
      <c r="J17" s="239">
        <f t="shared" si="1"/>
        <v>0</v>
      </c>
      <c r="K17" s="253">
        <f t="shared" si="5"/>
        <v>0</v>
      </c>
      <c r="L17" s="342">
        <v>179.35292799999999</v>
      </c>
      <c r="M17" s="238">
        <f>VLOOKUP(A17,Sheet1!$C$2:$G$84,5,FALSE)</f>
        <v>179.43</v>
      </c>
      <c r="N17" s="239">
        <f t="shared" si="2"/>
        <v>-7.707200000001535E-2</v>
      </c>
      <c r="O17" s="253">
        <f t="shared" si="3"/>
        <v>-4.2972259999999999E-4</v>
      </c>
      <c r="P17">
        <v>303823.86</v>
      </c>
      <c r="Q17" s="238">
        <f>VLOOKUP(A17,Sheet1!$C$2:$H$84,6,FALSE)</f>
        <v>303949.03000000003</v>
      </c>
      <c r="R17" s="239">
        <f t="shared" si="6"/>
        <v>-125.17000000004191</v>
      </c>
      <c r="S17" s="253">
        <f t="shared" si="7"/>
        <v>-4.1198210000000001E-4</v>
      </c>
      <c r="T17" s="10"/>
      <c r="U17" s="335">
        <v>6185495</v>
      </c>
    </row>
    <row r="18" spans="1:21" s="52" customFormat="1" ht="15">
      <c r="A18" s="291" t="str">
        <f>VLOOKUP(U18,Sheet1!$C$2:$C$84,1,FALSE)</f>
        <v>BM8H5Y5</v>
      </c>
      <c r="B18" s="330" t="s">
        <v>394</v>
      </c>
      <c r="C18" s="330" t="s">
        <v>395</v>
      </c>
      <c r="D18">
        <v>26919</v>
      </c>
      <c r="E18" s="238">
        <f>VLOOKUP(A18,Sheet1!$C$2:$E$84,3,FALSE)</f>
        <v>26919</v>
      </c>
      <c r="F18" s="239">
        <f t="shared" si="0"/>
        <v>0</v>
      </c>
      <c r="G18" s="253">
        <f t="shared" si="4"/>
        <v>0</v>
      </c>
      <c r="H18">
        <v>579503.55000000005</v>
      </c>
      <c r="I18" s="241">
        <f>VLOOKUP(A18,Sheet1!$C$2:$F$84,4,FALSE)</f>
        <v>604089.14</v>
      </c>
      <c r="J18" s="239">
        <f t="shared" si="1"/>
        <v>-24585.589999999967</v>
      </c>
      <c r="K18" s="253">
        <f t="shared" si="5"/>
        <v>-4.24252621E-2</v>
      </c>
      <c r="L18" s="342">
        <v>33.554493000000001</v>
      </c>
      <c r="M18" s="238">
        <f>VLOOKUP(A18,Sheet1!$C$2:$G$84,5,FALSE)</f>
        <v>33.549999999999997</v>
      </c>
      <c r="N18" s="239">
        <f t="shared" si="2"/>
        <v>4.493000000003633E-3</v>
      </c>
      <c r="O18" s="253">
        <f t="shared" si="3"/>
        <v>1.3390160000000001E-4</v>
      </c>
      <c r="P18">
        <v>903253.4</v>
      </c>
      <c r="Q18" s="238">
        <f>VLOOKUP(A18,Sheet1!$C$2:$H$84,6,FALSE)</f>
        <v>903241.8</v>
      </c>
      <c r="R18" s="239">
        <f t="shared" si="6"/>
        <v>11.599999999976717</v>
      </c>
      <c r="S18" s="253">
        <f t="shared" si="7"/>
        <v>1.2842499999999999E-5</v>
      </c>
      <c r="T18" s="10"/>
      <c r="U18" s="347" t="s">
        <v>360</v>
      </c>
    </row>
    <row r="19" spans="1:21" s="52" customFormat="1" ht="15">
      <c r="A19" s="291" t="str">
        <f>VLOOKUP(U19,Sheet1!$C$2:$C$84,1,FALSE)</f>
        <v>BZ1GMK5</v>
      </c>
      <c r="B19" s="330" t="s">
        <v>307</v>
      </c>
      <c r="C19" s="330" t="s">
        <v>308</v>
      </c>
      <c r="D19">
        <v>4550</v>
      </c>
      <c r="E19" s="238">
        <f>VLOOKUP(A19,Sheet1!$C$2:$E$84,3,FALSE)</f>
        <v>4550</v>
      </c>
      <c r="F19" s="239">
        <f t="shared" si="0"/>
        <v>0</v>
      </c>
      <c r="G19" s="253">
        <f t="shared" si="4"/>
        <v>0</v>
      </c>
      <c r="H19">
        <v>330464.37</v>
      </c>
      <c r="I19" s="241">
        <f>VLOOKUP(A19,Sheet1!$C$2:$F$84,4,FALSE)</f>
        <v>332998</v>
      </c>
      <c r="J19" s="239">
        <f t="shared" si="1"/>
        <v>-2533.6300000000047</v>
      </c>
      <c r="K19" s="253">
        <f t="shared" si="5"/>
        <v>-7.6668780000000002E-3</v>
      </c>
      <c r="L19" s="342">
        <v>196.77</v>
      </c>
      <c r="M19" s="238">
        <f>VLOOKUP(A19,Sheet1!$C$2:$G$84,5,FALSE)</f>
        <v>196.77</v>
      </c>
      <c r="N19" s="239">
        <f t="shared" si="2"/>
        <v>0</v>
      </c>
      <c r="O19" s="253">
        <f t="shared" si="3"/>
        <v>0</v>
      </c>
      <c r="P19">
        <v>895303.5</v>
      </c>
      <c r="Q19" s="238">
        <f>VLOOKUP(A19,Sheet1!$C$2:$H$84,6,FALSE)</f>
        <v>895303.5</v>
      </c>
      <c r="R19" s="239">
        <f t="shared" si="6"/>
        <v>0</v>
      </c>
      <c r="S19" s="253">
        <f t="shared" si="7"/>
        <v>0</v>
      </c>
      <c r="T19" s="10"/>
      <c r="U19" s="335" t="s">
        <v>361</v>
      </c>
    </row>
    <row r="20" spans="1:21" s="52" customFormat="1" ht="15">
      <c r="A20" s="291" t="str">
        <f>VLOOKUP(U20,Sheet1!$C$2:$C$84,1,FALSE)</f>
        <v>B8K7T65</v>
      </c>
      <c r="B20" s="330">
        <v>398438408</v>
      </c>
      <c r="C20" s="330" t="s">
        <v>396</v>
      </c>
      <c r="D20">
        <v>32700</v>
      </c>
      <c r="E20" s="238">
        <f>VLOOKUP(A20,Sheet1!$C$2:$E$84,3,FALSE)</f>
        <v>32700</v>
      </c>
      <c r="F20" s="239">
        <f t="shared" si="0"/>
        <v>0</v>
      </c>
      <c r="G20" s="253">
        <f t="shared" si="4"/>
        <v>0</v>
      </c>
      <c r="H20">
        <v>671551.45</v>
      </c>
      <c r="I20" s="241">
        <f>VLOOKUP(A20,Sheet1!$C$2:$F$84,4,FALSE)</f>
        <v>671551.45</v>
      </c>
      <c r="J20" s="239">
        <f t="shared" si="1"/>
        <v>0</v>
      </c>
      <c r="K20" s="253">
        <f t="shared" si="5"/>
        <v>0</v>
      </c>
      <c r="L20" s="342">
        <v>6.31</v>
      </c>
      <c r="M20" s="238">
        <f>VLOOKUP(A20,Sheet1!$C$2:$G$84,5,FALSE)</f>
        <v>6.31</v>
      </c>
      <c r="N20" s="239">
        <f t="shared" si="2"/>
        <v>0</v>
      </c>
      <c r="O20" s="253">
        <f t="shared" si="3"/>
        <v>0</v>
      </c>
      <c r="P20">
        <v>206337</v>
      </c>
      <c r="Q20" s="238">
        <f>VLOOKUP(A20,Sheet1!$C$2:$H$84,6,FALSE)</f>
        <v>206337</v>
      </c>
      <c r="R20" s="239">
        <f t="shared" si="6"/>
        <v>0</v>
      </c>
      <c r="S20" s="253">
        <f t="shared" si="7"/>
        <v>0</v>
      </c>
      <c r="T20" s="10"/>
      <c r="U20" s="335" t="s">
        <v>362</v>
      </c>
    </row>
    <row r="21" spans="1:21" s="52" customFormat="1" ht="15">
      <c r="A21" s="291">
        <f>VLOOKUP(U21,Sheet1!$C$2:$C$84,1,FALSE)</f>
        <v>2781648</v>
      </c>
      <c r="B21" s="330" t="s">
        <v>397</v>
      </c>
      <c r="C21" s="330" t="s">
        <v>398</v>
      </c>
      <c r="D21">
        <v>8500</v>
      </c>
      <c r="E21" s="238">
        <f>VLOOKUP(A21,Sheet1!$C$2:$E$84,3,FALSE)</f>
        <v>8500</v>
      </c>
      <c r="F21" s="239">
        <f t="shared" si="0"/>
        <v>0</v>
      </c>
      <c r="G21" s="253">
        <f t="shared" si="4"/>
        <v>0</v>
      </c>
      <c r="H21">
        <v>600028.6</v>
      </c>
      <c r="I21" s="241">
        <f>VLOOKUP(A21,Sheet1!$C$2:$F$84,4,FALSE)</f>
        <v>600028.6</v>
      </c>
      <c r="J21" s="239">
        <f t="shared" si="1"/>
        <v>0</v>
      </c>
      <c r="K21" s="253">
        <f t="shared" si="5"/>
        <v>0</v>
      </c>
      <c r="L21" s="342">
        <v>62.31</v>
      </c>
      <c r="M21" s="238">
        <f>VLOOKUP(A21,Sheet1!$C$2:$G$84,5,FALSE)</f>
        <v>62.31</v>
      </c>
      <c r="N21" s="239">
        <f t="shared" si="2"/>
        <v>0</v>
      </c>
      <c r="O21" s="253">
        <f t="shared" si="3"/>
        <v>0</v>
      </c>
      <c r="P21">
        <v>529635</v>
      </c>
      <c r="Q21" s="238">
        <f>VLOOKUP(A21,Sheet1!$C$2:$H$84,6,FALSE)</f>
        <v>529635</v>
      </c>
      <c r="R21" s="239">
        <f t="shared" si="6"/>
        <v>0</v>
      </c>
      <c r="S21" s="253">
        <f t="shared" si="7"/>
        <v>0</v>
      </c>
      <c r="T21" s="10"/>
      <c r="U21" s="335">
        <v>2781648</v>
      </c>
    </row>
    <row r="22" spans="1:21" s="52" customFormat="1" ht="15">
      <c r="A22" s="291">
        <f>VLOOKUP(U22,Sheet1!$C$2:$C$84,1,FALSE)</f>
        <v>2569286</v>
      </c>
      <c r="B22" s="330" t="s">
        <v>399</v>
      </c>
      <c r="C22" s="330" t="s">
        <v>400</v>
      </c>
      <c r="D22">
        <v>68000</v>
      </c>
      <c r="E22" s="238">
        <f>VLOOKUP(A22,Sheet1!$C$2:$E$84,3,FALSE)</f>
        <v>68000</v>
      </c>
      <c r="F22" s="239">
        <f t="shared" si="0"/>
        <v>0</v>
      </c>
      <c r="G22" s="253">
        <f t="shared" si="4"/>
        <v>0</v>
      </c>
      <c r="H22">
        <v>835973.88</v>
      </c>
      <c r="I22" s="241">
        <f>VLOOKUP(A22,Sheet1!$C$2:$F$84,4,FALSE)</f>
        <v>835973.88</v>
      </c>
      <c r="J22" s="239">
        <f t="shared" si="1"/>
        <v>0</v>
      </c>
      <c r="K22" s="253">
        <f t="shared" si="5"/>
        <v>0</v>
      </c>
      <c r="L22" s="342">
        <v>22.04</v>
      </c>
      <c r="M22" s="238">
        <f>VLOOKUP(A22,Sheet1!$C$2:$G$84,5,FALSE)</f>
        <v>22.04</v>
      </c>
      <c r="N22" s="239">
        <f t="shared" si="2"/>
        <v>0</v>
      </c>
      <c r="O22" s="253">
        <f t="shared" si="3"/>
        <v>0</v>
      </c>
      <c r="P22">
        <v>1498720</v>
      </c>
      <c r="Q22" s="238">
        <f>VLOOKUP(A22,Sheet1!$C$2:$H$84,6,FALSE)</f>
        <v>1498720</v>
      </c>
      <c r="R22" s="239">
        <f t="shared" si="6"/>
        <v>0</v>
      </c>
      <c r="S22" s="253">
        <f t="shared" si="7"/>
        <v>0</v>
      </c>
      <c r="T22" s="10"/>
      <c r="U22" s="335">
        <v>2569286</v>
      </c>
    </row>
    <row r="23" spans="1:21" s="52" customFormat="1" ht="15">
      <c r="A23" s="291" t="str">
        <f>VLOOKUP(U23,Sheet1!$C$2:$C$84,1,FALSE)</f>
        <v>B94G471</v>
      </c>
      <c r="B23" s="330" t="s">
        <v>401</v>
      </c>
      <c r="C23" s="330" t="s">
        <v>402</v>
      </c>
      <c r="D23">
        <v>3200</v>
      </c>
      <c r="E23" s="238">
        <f>VLOOKUP(A23,Sheet1!$C$2:$E$84,3,FALSE)</f>
        <v>3200</v>
      </c>
      <c r="F23" s="239">
        <f t="shared" si="0"/>
        <v>0</v>
      </c>
      <c r="G23" s="253">
        <f t="shared" si="4"/>
        <v>0</v>
      </c>
      <c r="H23">
        <v>539311.41</v>
      </c>
      <c r="I23" s="241">
        <f>VLOOKUP(A23,Sheet1!$C$2:$F$84,4,FALSE)</f>
        <v>539311.41</v>
      </c>
      <c r="J23" s="239">
        <f t="shared" si="1"/>
        <v>0</v>
      </c>
      <c r="K23" s="253">
        <f t="shared" si="5"/>
        <v>0</v>
      </c>
      <c r="L23" s="342">
        <v>197.84</v>
      </c>
      <c r="M23" s="238">
        <f>VLOOKUP(A23,Sheet1!$C$2:$G$84,5,FALSE)</f>
        <v>197.84</v>
      </c>
      <c r="N23" s="239">
        <f t="shared" si="2"/>
        <v>0</v>
      </c>
      <c r="O23" s="253">
        <f t="shared" si="3"/>
        <v>0</v>
      </c>
      <c r="P23">
        <v>633088</v>
      </c>
      <c r="Q23" s="238">
        <f>VLOOKUP(A23,Sheet1!$C$2:$H$84,6,FALSE)</f>
        <v>633088</v>
      </c>
      <c r="R23" s="239">
        <f t="shared" si="6"/>
        <v>0</v>
      </c>
      <c r="S23" s="253">
        <f t="shared" si="7"/>
        <v>0</v>
      </c>
      <c r="T23" s="10"/>
      <c r="U23" s="335" t="s">
        <v>363</v>
      </c>
    </row>
    <row r="24" spans="1:21" s="52" customFormat="1" ht="15">
      <c r="A24" s="291">
        <f>VLOOKUP(U24,Sheet1!$C$2:$C$84,1,FALSE)</f>
        <v>5889505</v>
      </c>
      <c r="B24" s="330">
        <v>588950907</v>
      </c>
      <c r="C24" s="330" t="s">
        <v>329</v>
      </c>
      <c r="D24">
        <v>16536</v>
      </c>
      <c r="E24" s="238">
        <f>VLOOKUP(A24,Sheet1!$C$2:$E$84,3,FALSE)</f>
        <v>16536</v>
      </c>
      <c r="F24" s="239">
        <f t="shared" si="0"/>
        <v>0</v>
      </c>
      <c r="G24" s="253">
        <f t="shared" si="4"/>
        <v>0</v>
      </c>
      <c r="H24">
        <v>331407.95</v>
      </c>
      <c r="I24" s="241">
        <f>VLOOKUP(A24,Sheet1!$C$2:$F$84,4,FALSE)</f>
        <v>334778.53000000003</v>
      </c>
      <c r="J24" s="239">
        <f t="shared" si="1"/>
        <v>-3370.5800000000163</v>
      </c>
      <c r="K24" s="253">
        <f t="shared" si="5"/>
        <v>-1.01704863E-2</v>
      </c>
      <c r="L24" s="342">
        <v>24.352951999999998</v>
      </c>
      <c r="M24" s="238">
        <f>VLOOKUP(A24,Sheet1!$C$2:$G$84,5,FALSE)</f>
        <v>24.35</v>
      </c>
      <c r="N24" s="239">
        <f t="shared" si="2"/>
        <v>2.9519999999969571E-3</v>
      </c>
      <c r="O24" s="253">
        <f t="shared" si="3"/>
        <v>1.212173E-4</v>
      </c>
      <c r="P24">
        <v>402700.41</v>
      </c>
      <c r="Q24" s="238">
        <f>VLOOKUP(A24,Sheet1!$C$2:$H$84,6,FALSE)</f>
        <v>402695.24</v>
      </c>
      <c r="R24" s="239">
        <f t="shared" si="6"/>
        <v>5.1699999999837019</v>
      </c>
      <c r="S24" s="253">
        <f t="shared" si="7"/>
        <v>1.28383E-5</v>
      </c>
      <c r="T24" s="10"/>
      <c r="U24" s="335">
        <v>5889505</v>
      </c>
    </row>
    <row r="25" spans="1:21" s="52" customFormat="1" ht="15">
      <c r="A25" s="291" t="str">
        <f>VLOOKUP(U25,Sheet1!$C$2:$C$84,1,FALSE)</f>
        <v>BF7NT10</v>
      </c>
      <c r="B25" s="330" t="s">
        <v>403</v>
      </c>
      <c r="C25" s="330" t="s">
        <v>404</v>
      </c>
      <c r="D25">
        <v>15191</v>
      </c>
      <c r="E25" s="238">
        <f>VLOOKUP(A25,Sheet1!$C$2:$E$84,3,FALSE)</f>
        <v>15191</v>
      </c>
      <c r="F25" s="239">
        <f t="shared" ref="F25:F27" si="8">D25-E25</f>
        <v>0</v>
      </c>
      <c r="G25" s="253">
        <f t="shared" ref="G25:G27" si="9">ROUND(F25/D25,10)</f>
        <v>0</v>
      </c>
      <c r="H25">
        <v>885612.82</v>
      </c>
      <c r="I25" s="241">
        <f>VLOOKUP(A25,Sheet1!$C$2:$F$84,4,FALSE)</f>
        <v>885587.83</v>
      </c>
      <c r="J25" s="239">
        <f t="shared" ref="J25:J27" si="10">H25-I25</f>
        <v>24.989999999990687</v>
      </c>
      <c r="K25" s="253">
        <f t="shared" ref="K25:K27" si="11">ROUND(J25/H25,10)</f>
        <v>2.8217699999999999E-5</v>
      </c>
      <c r="L25" s="342">
        <v>54.84</v>
      </c>
      <c r="M25" s="238">
        <f>VLOOKUP(A25,Sheet1!$C$2:$G$84,5,FALSE)</f>
        <v>54.84</v>
      </c>
      <c r="N25" s="239">
        <f t="shared" ref="N25:N27" si="12">L25-M25</f>
        <v>0</v>
      </c>
      <c r="O25" s="253">
        <f t="shared" ref="O25:O27" si="13">ROUND(N25/L25,10)</f>
        <v>0</v>
      </c>
      <c r="P25">
        <v>833074.44</v>
      </c>
      <c r="Q25" s="238">
        <f>VLOOKUP(A25,Sheet1!$C$2:$H$84,6,FALSE)</f>
        <v>833074.44</v>
      </c>
      <c r="R25" s="239">
        <f t="shared" ref="R25:R27" si="14">P25-Q25</f>
        <v>0</v>
      </c>
      <c r="S25" s="253">
        <f t="shared" ref="S25:S27" si="15">ROUND(R25/P25,10)</f>
        <v>0</v>
      </c>
      <c r="T25" s="10"/>
      <c r="U25" s="335" t="s">
        <v>364</v>
      </c>
    </row>
    <row r="26" spans="1:21" s="52" customFormat="1" ht="15">
      <c r="A26" s="291" t="str">
        <f>VLOOKUP(U26,Sheet1!$C$2:$C$84,1,FALSE)</f>
        <v>B3DG2Y3</v>
      </c>
      <c r="B26" s="330" t="s">
        <v>405</v>
      </c>
      <c r="C26" s="330" t="s">
        <v>406</v>
      </c>
      <c r="D26">
        <v>15259</v>
      </c>
      <c r="E26" s="238">
        <f>VLOOKUP(A26,Sheet1!$C$2:$E$84,3,FALSE)</f>
        <v>15259</v>
      </c>
      <c r="F26" s="239">
        <f t="shared" si="8"/>
        <v>0</v>
      </c>
      <c r="G26" s="253">
        <f t="shared" si="9"/>
        <v>0</v>
      </c>
      <c r="H26">
        <v>687712.25</v>
      </c>
      <c r="I26" s="241">
        <f>VLOOKUP(A26,Sheet1!$C$2:$F$84,4,FALSE)</f>
        <v>694416.13</v>
      </c>
      <c r="J26" s="239">
        <f t="shared" si="10"/>
        <v>-6703.8800000000047</v>
      </c>
      <c r="K26" s="253">
        <f t="shared" si="11"/>
        <v>-9.7480886999999992E-3</v>
      </c>
      <c r="L26" s="342">
        <v>33.54</v>
      </c>
      <c r="M26" s="238">
        <f>VLOOKUP(A26,Sheet1!$C$2:$G$84,5,FALSE)</f>
        <v>33.54</v>
      </c>
      <c r="N26" s="239">
        <f t="shared" si="12"/>
        <v>0</v>
      </c>
      <c r="O26" s="253">
        <f t="shared" si="13"/>
        <v>0</v>
      </c>
      <c r="P26">
        <v>511786.86</v>
      </c>
      <c r="Q26" s="238">
        <f>VLOOKUP(A26,Sheet1!$C$2:$H$84,6,FALSE)</f>
        <v>511786.86</v>
      </c>
      <c r="R26" s="239">
        <f t="shared" si="14"/>
        <v>0</v>
      </c>
      <c r="S26" s="253">
        <f t="shared" si="15"/>
        <v>0</v>
      </c>
      <c r="T26" s="10"/>
      <c r="U26" s="335" t="s">
        <v>365</v>
      </c>
    </row>
    <row r="27" spans="1:21" s="52" customFormat="1" ht="15">
      <c r="A27" s="291">
        <f>VLOOKUP(U27,Sheet1!$C$2:$C$84,1,FALSE)</f>
        <v>6499260</v>
      </c>
      <c r="B27" s="330">
        <v>649926003</v>
      </c>
      <c r="C27" s="330" t="s">
        <v>324</v>
      </c>
      <c r="D27">
        <v>4900</v>
      </c>
      <c r="E27" s="238">
        <f>VLOOKUP(A27,Sheet1!$C$2:$E$84,3,FALSE)</f>
        <v>4900</v>
      </c>
      <c r="F27" s="239">
        <f t="shared" si="8"/>
        <v>0</v>
      </c>
      <c r="G27" s="253">
        <f t="shared" si="9"/>
        <v>0</v>
      </c>
      <c r="H27">
        <v>273131.55</v>
      </c>
      <c r="I27" s="241">
        <f>VLOOKUP(A27,Sheet1!$C$2:$F$84,4,FALSE)</f>
        <v>273131.55</v>
      </c>
      <c r="J27" s="239">
        <f t="shared" si="10"/>
        <v>0</v>
      </c>
      <c r="K27" s="253">
        <f t="shared" si="11"/>
        <v>0</v>
      </c>
      <c r="L27" s="342">
        <v>50.062232999999999</v>
      </c>
      <c r="M27" s="238">
        <f>VLOOKUP(A27,Sheet1!$C$2:$G$84,5,FALSE)</f>
        <v>50.04</v>
      </c>
      <c r="N27" s="239">
        <f t="shared" si="12"/>
        <v>2.2232999999999947E-2</v>
      </c>
      <c r="O27" s="253">
        <f t="shared" si="13"/>
        <v>4.4410720000000002E-4</v>
      </c>
      <c r="P27">
        <v>245304.94</v>
      </c>
      <c r="Q27" s="238">
        <f>VLOOKUP(A27,Sheet1!$C$2:$H$84,6,FALSE)</f>
        <v>245181.23</v>
      </c>
      <c r="R27" s="239">
        <f t="shared" si="14"/>
        <v>123.70999999999185</v>
      </c>
      <c r="S27" s="253">
        <f t="shared" si="15"/>
        <v>5.0431110000000005E-4</v>
      </c>
      <c r="T27" s="10"/>
      <c r="U27" s="335">
        <v>6499260</v>
      </c>
    </row>
    <row r="28" spans="1:21" s="52" customFormat="1" ht="15">
      <c r="A28" s="291" t="str">
        <f>VLOOKUP(U28,Sheet1!$C$2:$C$84,1,FALSE)</f>
        <v>B1921K0</v>
      </c>
      <c r="B28" s="330" t="s">
        <v>343</v>
      </c>
      <c r="C28" s="330" t="s">
        <v>344</v>
      </c>
      <c r="D28">
        <v>2500</v>
      </c>
      <c r="E28" s="238">
        <f>VLOOKUP(A28,Sheet1!$C$2:$E$84,3,FALSE)</f>
        <v>2500</v>
      </c>
      <c r="F28" s="239">
        <f t="shared" si="0"/>
        <v>0</v>
      </c>
      <c r="G28" s="253">
        <f t="shared" si="4"/>
        <v>0</v>
      </c>
      <c r="H28">
        <v>205250.5</v>
      </c>
      <c r="I28" s="241">
        <f>VLOOKUP(A28,Sheet1!$C$2:$F$84,4,FALSE)</f>
        <v>205250.5</v>
      </c>
      <c r="J28" s="239">
        <f t="shared" si="1"/>
        <v>0</v>
      </c>
      <c r="K28" s="253">
        <f t="shared" si="5"/>
        <v>0</v>
      </c>
      <c r="L28" s="342">
        <v>49.64</v>
      </c>
      <c r="M28" s="238">
        <f>VLOOKUP(A28,Sheet1!$C$2:$G$84,5,FALSE)</f>
        <v>49.64</v>
      </c>
      <c r="N28" s="239">
        <f t="shared" si="2"/>
        <v>0</v>
      </c>
      <c r="O28" s="253">
        <f t="shared" si="3"/>
        <v>0</v>
      </c>
      <c r="P28">
        <v>124100</v>
      </c>
      <c r="Q28" s="238">
        <f>VLOOKUP(A28,Sheet1!$C$2:$H$84,6,FALSE)</f>
        <v>124100</v>
      </c>
      <c r="R28" s="239">
        <f t="shared" si="6"/>
        <v>0</v>
      </c>
      <c r="S28" s="253">
        <f t="shared" si="7"/>
        <v>0</v>
      </c>
      <c r="T28" s="10"/>
      <c r="U28" s="335" t="s">
        <v>366</v>
      </c>
    </row>
    <row r="29" spans="1:21" s="52" customFormat="1" ht="15">
      <c r="A29" s="291" t="str">
        <f>VLOOKUP(U29,Sheet1!$C$2:$C$84,1,FALSE)</f>
        <v>B0SWJX3</v>
      </c>
      <c r="B29" s="330" t="s">
        <v>407</v>
      </c>
      <c r="C29" s="330" t="s">
        <v>408</v>
      </c>
      <c r="D29">
        <v>9500</v>
      </c>
      <c r="E29" s="238">
        <f>VLOOKUP(A29,Sheet1!$C$2:$E$84,3,FALSE)</f>
        <v>9500</v>
      </c>
      <c r="F29" s="239">
        <f t="shared" si="0"/>
        <v>0</v>
      </c>
      <c r="G29" s="253">
        <f t="shared" si="4"/>
        <v>0</v>
      </c>
      <c r="H29">
        <v>559219.54</v>
      </c>
      <c r="I29" s="241">
        <f>VLOOKUP(A29,Sheet1!$C$2:$F$84,4,FALSE)</f>
        <v>559219.54</v>
      </c>
      <c r="J29" s="239">
        <f t="shared" si="1"/>
        <v>0</v>
      </c>
      <c r="K29" s="253">
        <f t="shared" si="5"/>
        <v>0</v>
      </c>
      <c r="L29" s="342">
        <v>87.111103</v>
      </c>
      <c r="M29" s="238">
        <f>VLOOKUP(A29,Sheet1!$C$2:$G$84,5,FALSE)</f>
        <v>86.78</v>
      </c>
      <c r="N29" s="239">
        <f t="shared" si="2"/>
        <v>0.33110299999999881</v>
      </c>
      <c r="O29" s="253">
        <f t="shared" si="3"/>
        <v>3.8009276000000002E-3</v>
      </c>
      <c r="P29">
        <v>827555.48</v>
      </c>
      <c r="Q29" s="238">
        <f>VLOOKUP(A29,Sheet1!$C$2:$H$84,6,FALSE)</f>
        <v>824372.06</v>
      </c>
      <c r="R29" s="239">
        <f t="shared" si="6"/>
        <v>3183.4199999999255</v>
      </c>
      <c r="S29" s="253">
        <f t="shared" si="7"/>
        <v>3.8467752999999999E-3</v>
      </c>
      <c r="T29" s="10"/>
      <c r="U29" s="335" t="s">
        <v>367</v>
      </c>
    </row>
    <row r="30" spans="1:21" s="52" customFormat="1" ht="15">
      <c r="A30" s="291">
        <f>VLOOKUP(U30,Sheet1!$C$2:$C$84,1,FALSE)</f>
        <v>7333378</v>
      </c>
      <c r="B30" s="330">
        <v>733337901</v>
      </c>
      <c r="C30" s="330" t="s">
        <v>340</v>
      </c>
      <c r="D30">
        <v>1600</v>
      </c>
      <c r="E30" s="238">
        <f>VLOOKUP(A30,Sheet1!$C$2:$E$84,3,FALSE)</f>
        <v>1600</v>
      </c>
      <c r="F30" s="239">
        <f t="shared" si="0"/>
        <v>0</v>
      </c>
      <c r="G30" s="253">
        <f t="shared" si="4"/>
        <v>0</v>
      </c>
      <c r="H30">
        <v>287285.09000000003</v>
      </c>
      <c r="I30" s="241">
        <f>VLOOKUP(A30,Sheet1!$C$2:$F$84,4,FALSE)</f>
        <v>279697.90999999997</v>
      </c>
      <c r="J30" s="239">
        <f t="shared" si="1"/>
        <v>7587.1800000000512</v>
      </c>
      <c r="K30" s="253">
        <f t="shared" si="5"/>
        <v>2.6409933100000001E-2</v>
      </c>
      <c r="L30" s="342">
        <v>515.01373999999998</v>
      </c>
      <c r="M30" s="238">
        <f>VLOOKUP(A30,Sheet1!$C$2:$G$84,5,FALSE)</f>
        <v>514.83000000000004</v>
      </c>
      <c r="N30" s="239">
        <f t="shared" si="2"/>
        <v>0.18373999999994339</v>
      </c>
      <c r="O30" s="253">
        <f t="shared" si="3"/>
        <v>3.5676719999999998E-4</v>
      </c>
      <c r="P30">
        <v>824021.98</v>
      </c>
      <c r="Q30" s="238">
        <f>VLOOKUP(A30,Sheet1!$C$2:$H$84,6,FALSE)</f>
        <v>823733.89</v>
      </c>
      <c r="R30" s="239">
        <f t="shared" si="6"/>
        <v>288.0899999999674</v>
      </c>
      <c r="S30" s="253">
        <f t="shared" si="7"/>
        <v>3.496145E-4</v>
      </c>
      <c r="T30" s="10"/>
      <c r="U30" s="335">
        <v>7333378</v>
      </c>
    </row>
    <row r="31" spans="1:21" s="52" customFormat="1" ht="15">
      <c r="A31" s="291" t="str">
        <f>VLOOKUP(U31,Sheet1!$C$2:$C$84,1,FALSE)</f>
        <v>B28YTC2</v>
      </c>
      <c r="B31" s="330" t="s">
        <v>409</v>
      </c>
      <c r="C31" s="330" t="s">
        <v>410</v>
      </c>
      <c r="D31">
        <v>2899</v>
      </c>
      <c r="E31" s="238">
        <f>VLOOKUP(A31,Sheet1!$C$2:$E$84,3,FALSE)</f>
        <v>2899</v>
      </c>
      <c r="F31" s="239">
        <f t="shared" si="0"/>
        <v>0</v>
      </c>
      <c r="G31" s="253">
        <f t="shared" si="4"/>
        <v>0</v>
      </c>
      <c r="H31">
        <v>204737.77</v>
      </c>
      <c r="I31" s="241">
        <f>VLOOKUP(A31,Sheet1!$C$2:$F$84,4,FALSE)</f>
        <v>204739.18</v>
      </c>
      <c r="J31" s="239">
        <f t="shared" si="1"/>
        <v>-1.4100000000034925</v>
      </c>
      <c r="K31" s="253">
        <f t="shared" si="5"/>
        <v>-6.8869000000000001E-6</v>
      </c>
      <c r="L31" s="342">
        <v>108.38677</v>
      </c>
      <c r="M31" s="238">
        <f>VLOOKUP(A31,Sheet1!$C$2:$G$84,5,FALSE)</f>
        <v>108.43</v>
      </c>
      <c r="N31" s="239">
        <f t="shared" si="2"/>
        <v>-4.3230000000008317E-2</v>
      </c>
      <c r="O31" s="253">
        <f t="shared" si="3"/>
        <v>-3.9884939999999998E-4</v>
      </c>
      <c r="P31">
        <v>314213.25</v>
      </c>
      <c r="Q31" s="238">
        <f>VLOOKUP(A31,Sheet1!$C$2:$H$84,6,FALSE)</f>
        <v>314342.69</v>
      </c>
      <c r="R31" s="239">
        <f t="shared" si="6"/>
        <v>-129.44000000000233</v>
      </c>
      <c r="S31" s="253">
        <f t="shared" si="7"/>
        <v>-4.119495E-4</v>
      </c>
      <c r="T31" s="10"/>
      <c r="U31" s="335" t="s">
        <v>368</v>
      </c>
    </row>
    <row r="32" spans="1:21" s="52" customFormat="1" ht="15">
      <c r="A32" s="291">
        <f>VLOOKUP(U32,Sheet1!$C$2:$C$84,1,FALSE)</f>
        <v>6555805</v>
      </c>
      <c r="B32" s="330">
        <v>655580009</v>
      </c>
      <c r="C32" s="330" t="s">
        <v>325</v>
      </c>
      <c r="D32">
        <v>14750</v>
      </c>
      <c r="E32" s="238">
        <f>VLOOKUP(A32,Sheet1!$C$2:$E$84,3,FALSE)</f>
        <v>14750</v>
      </c>
      <c r="F32" s="239">
        <f t="shared" si="0"/>
        <v>0</v>
      </c>
      <c r="G32" s="253">
        <f t="shared" si="4"/>
        <v>0</v>
      </c>
      <c r="H32">
        <v>510732.08</v>
      </c>
      <c r="I32" s="241">
        <f>VLOOKUP(A32,Sheet1!$C$2:$F$84,4,FALSE)</f>
        <v>510732.08</v>
      </c>
      <c r="J32" s="239">
        <f t="shared" si="1"/>
        <v>0</v>
      </c>
      <c r="K32" s="253">
        <f t="shared" si="5"/>
        <v>0</v>
      </c>
      <c r="L32" s="342">
        <v>18.299862000000001</v>
      </c>
      <c r="M32" s="238">
        <f>VLOOKUP(A32,Sheet1!$C$2:$G$84,5,FALSE)</f>
        <v>18.29</v>
      </c>
      <c r="N32" s="239">
        <f t="shared" si="2"/>
        <v>9.8620000000018138E-3</v>
      </c>
      <c r="O32" s="253">
        <f t="shared" si="3"/>
        <v>5.3891119999999995E-4</v>
      </c>
      <c r="P32">
        <v>269922.96999999997</v>
      </c>
      <c r="Q32" s="238">
        <f>VLOOKUP(A32,Sheet1!$C$2:$H$84,6,FALSE)</f>
        <v>269786.83</v>
      </c>
      <c r="R32" s="239">
        <f t="shared" si="6"/>
        <v>136.13999999995576</v>
      </c>
      <c r="S32" s="253">
        <f t="shared" si="7"/>
        <v>5.0436610000000005E-4</v>
      </c>
      <c r="T32" s="10"/>
      <c r="U32" s="335">
        <v>6555805</v>
      </c>
    </row>
    <row r="33" spans="1:21" s="52" customFormat="1" ht="15">
      <c r="A33" s="291">
        <f>VLOOKUP(U33,Sheet1!$C$2:$C$84,1,FALSE)</f>
        <v>4741844</v>
      </c>
      <c r="B33" s="330">
        <v>474184900</v>
      </c>
      <c r="C33" s="330" t="s">
        <v>321</v>
      </c>
      <c r="D33">
        <v>4638</v>
      </c>
      <c r="E33" s="238">
        <f>VLOOKUP(A33,Sheet1!$C$2:$E$84,3,FALSE)</f>
        <v>4638</v>
      </c>
      <c r="F33" s="239">
        <f t="shared" si="0"/>
        <v>0</v>
      </c>
      <c r="G33" s="253">
        <f t="shared" si="4"/>
        <v>0</v>
      </c>
      <c r="H33">
        <v>497928.6</v>
      </c>
      <c r="I33" s="241">
        <f>VLOOKUP(A33,Sheet1!$C$2:$F$84,4,FALSE)</f>
        <v>497928.6</v>
      </c>
      <c r="J33" s="239">
        <f t="shared" si="1"/>
        <v>0</v>
      </c>
      <c r="K33" s="253">
        <f t="shared" si="5"/>
        <v>0</v>
      </c>
      <c r="L33" s="342">
        <v>163.07780199999999</v>
      </c>
      <c r="M33" s="238">
        <f>VLOOKUP(A33,Sheet1!$C$2:$G$84,5,FALSE)</f>
        <v>163.08000000000001</v>
      </c>
      <c r="N33" s="239">
        <f t="shared" si="2"/>
        <v>-2.1980000000212385E-3</v>
      </c>
      <c r="O33" s="253">
        <f t="shared" si="3"/>
        <v>-1.3478200000000001E-5</v>
      </c>
      <c r="P33">
        <v>756354.85</v>
      </c>
      <c r="Q33" s="238">
        <f>VLOOKUP(A33,Sheet1!$C$2:$H$84,6,FALSE)</f>
        <v>756345.13</v>
      </c>
      <c r="R33" s="239">
        <f t="shared" si="6"/>
        <v>9.7199999999720603</v>
      </c>
      <c r="S33" s="253">
        <f t="shared" si="7"/>
        <v>1.28511E-5</v>
      </c>
      <c r="T33" s="10"/>
      <c r="U33" s="335">
        <v>4741844</v>
      </c>
    </row>
    <row r="34" spans="1:21" s="52" customFormat="1" ht="15">
      <c r="A34" s="291" t="str">
        <f>VLOOKUP(U34,Sheet1!$C$2:$C$84,1,FALSE)</f>
        <v>BZ8FYV0</v>
      </c>
      <c r="B34" s="330">
        <v>636274409</v>
      </c>
      <c r="C34" s="330" t="s">
        <v>411</v>
      </c>
      <c r="D34">
        <v>4300</v>
      </c>
      <c r="E34" s="238">
        <f>VLOOKUP(A34,Sheet1!$C$2:$E$84,3,FALSE)</f>
        <v>4300</v>
      </c>
      <c r="F34" s="239">
        <f t="shared" si="0"/>
        <v>0</v>
      </c>
      <c r="G34" s="253">
        <f t="shared" si="4"/>
        <v>0</v>
      </c>
      <c r="H34">
        <v>331121.5</v>
      </c>
      <c r="I34" s="241">
        <f>VLOOKUP(A34,Sheet1!$C$2:$F$84,4,FALSE)</f>
        <v>331121.5</v>
      </c>
      <c r="J34" s="239">
        <f t="shared" si="1"/>
        <v>0</v>
      </c>
      <c r="K34" s="253">
        <f t="shared" si="5"/>
        <v>0</v>
      </c>
      <c r="L34" s="342">
        <v>54.62</v>
      </c>
      <c r="M34" s="238">
        <f>VLOOKUP(A34,Sheet1!$C$2:$G$84,5,FALSE)</f>
        <v>54.62</v>
      </c>
      <c r="N34" s="239">
        <f t="shared" ref="N34:N58" si="16">L34-M34</f>
        <v>0</v>
      </c>
      <c r="O34" s="253">
        <f t="shared" ref="O34:O58" si="17">ROUND(N34/L34,10)</f>
        <v>0</v>
      </c>
      <c r="P34">
        <v>234866</v>
      </c>
      <c r="Q34" s="238">
        <f>VLOOKUP(A34,Sheet1!$C$2:$H$84,6,FALSE)</f>
        <v>234866</v>
      </c>
      <c r="R34" s="239">
        <f t="shared" ref="R34:R58" si="18">P34-Q34</f>
        <v>0</v>
      </c>
      <c r="S34" s="253">
        <f t="shared" ref="S34:S58" si="19">ROUND(R34/P34,10)</f>
        <v>0</v>
      </c>
      <c r="T34" s="10"/>
      <c r="U34" s="335" t="s">
        <v>369</v>
      </c>
    </row>
    <row r="35" spans="1:21" s="52" customFormat="1" ht="15">
      <c r="A35" s="291">
        <f>VLOOKUP(U35,Sheet1!$C$2:$C$84,1,FALSE)</f>
        <v>6640682</v>
      </c>
      <c r="B35" s="330">
        <v>664068004</v>
      </c>
      <c r="C35" s="330" t="s">
        <v>326</v>
      </c>
      <c r="D35">
        <v>6566</v>
      </c>
      <c r="E35" s="238">
        <f>VLOOKUP(A35,Sheet1!$C$2:$E$84,3,FALSE)</f>
        <v>6566</v>
      </c>
      <c r="F35" s="239">
        <f t="shared" si="0"/>
        <v>0</v>
      </c>
      <c r="G35" s="253">
        <f t="shared" si="4"/>
        <v>0</v>
      </c>
      <c r="H35">
        <v>362296.13</v>
      </c>
      <c r="I35" s="241">
        <f>VLOOKUP(A35,Sheet1!$C$2:$F$84,4,FALSE)</f>
        <v>410490.65</v>
      </c>
      <c r="J35" s="239">
        <f t="shared" si="1"/>
        <v>-48194.520000000019</v>
      </c>
      <c r="K35" s="253">
        <f t="shared" si="5"/>
        <v>-0.13302521340000001</v>
      </c>
      <c r="L35" s="342">
        <v>55.424362000000002</v>
      </c>
      <c r="M35" s="238">
        <f>VLOOKUP(A35,Sheet1!$C$2:$G$84,5,FALSE)</f>
        <v>55.4</v>
      </c>
      <c r="N35" s="239">
        <f t="shared" si="16"/>
        <v>2.4362000000003547E-2</v>
      </c>
      <c r="O35" s="253">
        <f t="shared" si="17"/>
        <v>4.3955399999999999E-4</v>
      </c>
      <c r="P35">
        <v>363916.36</v>
      </c>
      <c r="Q35" s="238">
        <f>VLOOKUP(A35,Sheet1!$C$2:$H$84,6,FALSE)</f>
        <v>363732.82</v>
      </c>
      <c r="R35" s="239">
        <f t="shared" si="18"/>
        <v>183.53999999997905</v>
      </c>
      <c r="S35" s="253">
        <f t="shared" si="19"/>
        <v>5.0434670000000005E-4</v>
      </c>
      <c r="T35" s="10"/>
      <c r="U35" s="335">
        <v>6640682</v>
      </c>
    </row>
    <row r="36" spans="1:21" s="52" customFormat="1" ht="15">
      <c r="A36" s="291">
        <f>VLOOKUP(U36,Sheet1!$C$2:$C$84,1,FALSE)</f>
        <v>2640891</v>
      </c>
      <c r="B36" s="330">
        <v>654902204</v>
      </c>
      <c r="C36" s="330" t="s">
        <v>332</v>
      </c>
      <c r="D36">
        <v>142500</v>
      </c>
      <c r="E36" s="238">
        <f>VLOOKUP(A36,Sheet1!$C$2:$E$84,3,FALSE)</f>
        <v>142500</v>
      </c>
      <c r="F36" s="239">
        <f t="shared" si="0"/>
        <v>0</v>
      </c>
      <c r="G36" s="253">
        <f t="shared" si="4"/>
        <v>0</v>
      </c>
      <c r="H36">
        <v>657522.25</v>
      </c>
      <c r="I36" s="241">
        <f>VLOOKUP(A36,Sheet1!$C$2:$F$84,4,FALSE)</f>
        <v>657522.25</v>
      </c>
      <c r="J36" s="239">
        <f t="shared" si="1"/>
        <v>0</v>
      </c>
      <c r="K36" s="253">
        <f t="shared" si="5"/>
        <v>0</v>
      </c>
      <c r="L36" s="342">
        <v>4.4000000000000004</v>
      </c>
      <c r="M36" s="238">
        <f>VLOOKUP(A36,Sheet1!$C$2:$G$84,5,FALSE)</f>
        <v>4.4000000000000004</v>
      </c>
      <c r="N36" s="239">
        <f t="shared" si="16"/>
        <v>0</v>
      </c>
      <c r="O36" s="253">
        <f t="shared" si="17"/>
        <v>0</v>
      </c>
      <c r="P36">
        <v>627000</v>
      </c>
      <c r="Q36" s="238">
        <f>VLOOKUP(A36,Sheet1!$C$2:$H$84,6,FALSE)</f>
        <v>627000</v>
      </c>
      <c r="R36" s="239">
        <f t="shared" si="18"/>
        <v>0</v>
      </c>
      <c r="S36" s="253">
        <f t="shared" si="19"/>
        <v>0</v>
      </c>
      <c r="T36" s="10"/>
      <c r="U36" s="335">
        <v>2640891</v>
      </c>
    </row>
    <row r="37" spans="1:21" s="52" customFormat="1" ht="15">
      <c r="A37" s="291">
        <f>VLOOKUP(U37,Sheet1!$C$2:$C$84,1,FALSE)</f>
        <v>6659428</v>
      </c>
      <c r="B37" s="330">
        <v>665942009</v>
      </c>
      <c r="C37" s="330" t="s">
        <v>327</v>
      </c>
      <c r="D37">
        <v>7706</v>
      </c>
      <c r="E37" s="238">
        <f>VLOOKUP(A37,Sheet1!$C$2:$E$84,3,FALSE)</f>
        <v>7706</v>
      </c>
      <c r="F37" s="239">
        <f t="shared" si="0"/>
        <v>0</v>
      </c>
      <c r="G37" s="253">
        <f t="shared" si="4"/>
        <v>0</v>
      </c>
      <c r="H37">
        <v>347157.74</v>
      </c>
      <c r="I37" s="241">
        <f>VLOOKUP(A37,Sheet1!$C$2:$F$84,4,FALSE)</f>
        <v>368241.23</v>
      </c>
      <c r="J37" s="239">
        <f t="shared" si="1"/>
        <v>-21083.489999999991</v>
      </c>
      <c r="K37" s="253">
        <f t="shared" si="5"/>
        <v>-6.0731729599999999E-2</v>
      </c>
      <c r="L37" s="342">
        <v>46.799205999999998</v>
      </c>
      <c r="M37" s="238">
        <f>VLOOKUP(A37,Sheet1!$C$2:$G$84,5,FALSE)</f>
        <v>46.78</v>
      </c>
      <c r="N37" s="239">
        <f t="shared" si="16"/>
        <v>1.9205999999996948E-2</v>
      </c>
      <c r="O37" s="253">
        <f t="shared" si="17"/>
        <v>4.1039160000000001E-4</v>
      </c>
      <c r="P37">
        <v>360634.68</v>
      </c>
      <c r="Q37" s="238">
        <f>VLOOKUP(A37,Sheet1!$C$2:$H$84,6,FALSE)</f>
        <v>360452.8</v>
      </c>
      <c r="R37" s="239">
        <f t="shared" si="18"/>
        <v>181.88000000000466</v>
      </c>
      <c r="S37" s="253">
        <f t="shared" si="19"/>
        <v>5.0433309999999996E-4</v>
      </c>
      <c r="T37" s="10"/>
      <c r="U37" s="335">
        <v>6659428</v>
      </c>
    </row>
    <row r="38" spans="1:21" s="52" customFormat="1" ht="15">
      <c r="A38" s="291">
        <f>VLOOKUP(U38,Sheet1!$C$2:$C$84,1,FALSE)</f>
        <v>2655657</v>
      </c>
      <c r="B38" s="330">
        <v>683715106</v>
      </c>
      <c r="C38" s="330" t="s">
        <v>412</v>
      </c>
      <c r="D38">
        <v>15400</v>
      </c>
      <c r="E38" s="238">
        <f>VLOOKUP(A38,Sheet1!$C$2:$E$84,3,FALSE)</f>
        <v>15400</v>
      </c>
      <c r="F38" s="239">
        <f t="shared" si="0"/>
        <v>0</v>
      </c>
      <c r="G38" s="253">
        <f t="shared" si="4"/>
        <v>0</v>
      </c>
      <c r="H38">
        <v>547201.56000000006</v>
      </c>
      <c r="I38" s="241">
        <f>VLOOKUP(A38,Sheet1!$C$2:$F$84,4,FALSE)</f>
        <v>547201.56000000006</v>
      </c>
      <c r="J38" s="239">
        <f t="shared" si="1"/>
        <v>0</v>
      </c>
      <c r="K38" s="253">
        <f t="shared" si="5"/>
        <v>0</v>
      </c>
      <c r="L38" s="342">
        <v>28.95</v>
      </c>
      <c r="M38" s="238">
        <f>VLOOKUP(A38,Sheet1!$C$2:$G$84,5,FALSE)</f>
        <v>28.95</v>
      </c>
      <c r="N38" s="239">
        <f t="shared" si="16"/>
        <v>0</v>
      </c>
      <c r="O38" s="253">
        <f t="shared" si="17"/>
        <v>0</v>
      </c>
      <c r="P38">
        <v>445830</v>
      </c>
      <c r="Q38" s="238">
        <f>VLOOKUP(A38,Sheet1!$C$2:$H$84,6,FALSE)</f>
        <v>445830</v>
      </c>
      <c r="R38" s="239">
        <f t="shared" si="18"/>
        <v>0</v>
      </c>
      <c r="S38" s="253">
        <f t="shared" si="19"/>
        <v>0</v>
      </c>
      <c r="T38" s="10"/>
      <c r="U38" s="335">
        <v>2655657</v>
      </c>
    </row>
    <row r="39" spans="1:21" s="52" customFormat="1" ht="15">
      <c r="A39" s="291">
        <f>VLOOKUP(U39,Sheet1!$C$2:$C$84,1,FALSE)</f>
        <v>6661144</v>
      </c>
      <c r="B39" s="330">
        <v>666114004</v>
      </c>
      <c r="C39" s="330" t="s">
        <v>328</v>
      </c>
      <c r="D39">
        <v>23000</v>
      </c>
      <c r="E39" s="238">
        <f>VLOOKUP(A39,Sheet1!$C$2:$E$84,3,FALSE)</f>
        <v>23000</v>
      </c>
      <c r="F39" s="239">
        <f t="shared" si="0"/>
        <v>0</v>
      </c>
      <c r="G39" s="253">
        <f t="shared" si="4"/>
        <v>0</v>
      </c>
      <c r="H39">
        <v>365871.12</v>
      </c>
      <c r="I39" s="241">
        <f>VLOOKUP(A39,Sheet1!$C$2:$F$84,4,FALSE)</f>
        <v>365871.12</v>
      </c>
      <c r="J39" s="239">
        <f t="shared" si="1"/>
        <v>0</v>
      </c>
      <c r="K39" s="253">
        <f t="shared" si="5"/>
        <v>0</v>
      </c>
      <c r="L39" s="342">
        <v>14.700441</v>
      </c>
      <c r="M39" s="238">
        <f>VLOOKUP(A39,Sheet1!$C$2:$G$84,5,FALSE)</f>
        <v>14.69</v>
      </c>
      <c r="N39" s="239">
        <f t="shared" si="16"/>
        <v>1.0441000000000145E-2</v>
      </c>
      <c r="O39" s="253">
        <f t="shared" si="17"/>
        <v>7.102508E-4</v>
      </c>
      <c r="P39">
        <v>338110.14</v>
      </c>
      <c r="Q39" s="238">
        <f>VLOOKUP(A39,Sheet1!$C$2:$H$84,6,FALSE)</f>
        <v>337939.61</v>
      </c>
      <c r="R39" s="239">
        <f t="shared" si="18"/>
        <v>170.53000000002794</v>
      </c>
      <c r="S39" s="253">
        <f t="shared" si="19"/>
        <v>5.0436229999999995E-4</v>
      </c>
      <c r="T39" s="10"/>
      <c r="U39" s="335">
        <v>6661144</v>
      </c>
    </row>
    <row r="40" spans="1:21" s="52" customFormat="1" ht="15">
      <c r="A40" s="291">
        <f>VLOOKUP(U40,Sheet1!$C$2:$C$84,1,FALSE)</f>
        <v>2704485</v>
      </c>
      <c r="B40" s="330">
        <v>705015105</v>
      </c>
      <c r="C40" s="330" t="s">
        <v>413</v>
      </c>
      <c r="D40">
        <v>46000</v>
      </c>
      <c r="E40" s="238">
        <f>VLOOKUP(A40,Sheet1!$C$2:$E$84,3,FALSE)</f>
        <v>46000</v>
      </c>
      <c r="F40" s="239">
        <f t="shared" si="0"/>
        <v>0</v>
      </c>
      <c r="G40" s="253">
        <f t="shared" si="4"/>
        <v>0</v>
      </c>
      <c r="H40">
        <v>532692.30000000005</v>
      </c>
      <c r="I40" s="241">
        <f>VLOOKUP(A40,Sheet1!$C$2:$F$84,4,FALSE)</f>
        <v>532692.30000000005</v>
      </c>
      <c r="J40" s="239">
        <f t="shared" si="1"/>
        <v>0</v>
      </c>
      <c r="K40" s="253">
        <f t="shared" si="5"/>
        <v>0</v>
      </c>
      <c r="L40" s="342">
        <v>11.12</v>
      </c>
      <c r="M40" s="238">
        <f>VLOOKUP(A40,Sheet1!$C$2:$G$84,5,FALSE)</f>
        <v>11.12</v>
      </c>
      <c r="N40" s="239">
        <f t="shared" si="16"/>
        <v>0</v>
      </c>
      <c r="O40" s="253">
        <f t="shared" si="17"/>
        <v>0</v>
      </c>
      <c r="P40">
        <v>511520</v>
      </c>
      <c r="Q40" s="238">
        <f>VLOOKUP(A40,Sheet1!$C$2:$H$84,6,FALSE)</f>
        <v>511520</v>
      </c>
      <c r="R40" s="239">
        <f t="shared" si="18"/>
        <v>0</v>
      </c>
      <c r="S40" s="253">
        <f t="shared" si="19"/>
        <v>0</v>
      </c>
      <c r="T40" s="10"/>
      <c r="U40" s="335">
        <v>2704485</v>
      </c>
    </row>
    <row r="41" spans="1:21" s="52" customFormat="1" ht="15">
      <c r="A41" s="291">
        <f>VLOOKUP(U41,Sheet1!$C$2:$C$84,1,FALSE)</f>
        <v>6229597</v>
      </c>
      <c r="B41" s="330">
        <v>622959906</v>
      </c>
      <c r="C41" s="330" t="s">
        <v>414</v>
      </c>
      <c r="D41">
        <v>44267</v>
      </c>
      <c r="E41" s="238">
        <f>VLOOKUP(A41,Sheet1!$C$2:$E$84,3,FALSE)</f>
        <v>44267</v>
      </c>
      <c r="F41" s="239">
        <f t="shared" si="0"/>
        <v>0</v>
      </c>
      <c r="G41" s="253">
        <f t="shared" si="4"/>
        <v>0</v>
      </c>
      <c r="H41">
        <v>352776.09</v>
      </c>
      <c r="I41" s="241">
        <f>VLOOKUP(A41,Sheet1!$C$2:$F$84,4,FALSE)</f>
        <v>363083.65</v>
      </c>
      <c r="J41" s="239">
        <f t="shared" si="1"/>
        <v>-10307.559999999998</v>
      </c>
      <c r="K41" s="253">
        <f t="shared" si="5"/>
        <v>-2.92184201E-2</v>
      </c>
      <c r="L41" s="342">
        <v>4.4807750000000004</v>
      </c>
      <c r="M41" s="238">
        <f>VLOOKUP(A41,Sheet1!$C$2:$G$84,5,FALSE)</f>
        <v>4.4800000000000004</v>
      </c>
      <c r="N41" s="239">
        <f t="shared" si="16"/>
        <v>7.7499999999997016E-4</v>
      </c>
      <c r="O41" s="253">
        <f t="shared" si="17"/>
        <v>1.729612E-4</v>
      </c>
      <c r="P41">
        <v>198350.47</v>
      </c>
      <c r="Q41" s="238">
        <f>VLOOKUP(A41,Sheet1!$C$2:$H$84,6,FALSE)</f>
        <v>198250.43</v>
      </c>
      <c r="R41" s="239">
        <f t="shared" si="18"/>
        <v>100.04000000000815</v>
      </c>
      <c r="S41" s="253">
        <f t="shared" si="19"/>
        <v>5.0435979999999996E-4</v>
      </c>
      <c r="T41" s="10"/>
      <c r="U41" s="335">
        <v>6229597</v>
      </c>
    </row>
    <row r="42" spans="1:21" s="52" customFormat="1" ht="15">
      <c r="A42" s="291" t="str">
        <f>VLOOKUP(U42,Sheet1!$C$2:$C$84,1,FALSE)</f>
        <v>BYRY2M8</v>
      </c>
      <c r="B42" s="330">
        <v>759530108</v>
      </c>
      <c r="C42" s="330" t="s">
        <v>415</v>
      </c>
      <c r="D42">
        <v>18600</v>
      </c>
      <c r="E42" s="238">
        <f>VLOOKUP(A42,Sheet1!$C$2:$E$84,3,FALSE)</f>
        <v>18600</v>
      </c>
      <c r="F42" s="239">
        <f t="shared" si="0"/>
        <v>0</v>
      </c>
      <c r="G42" s="253">
        <f t="shared" si="4"/>
        <v>0</v>
      </c>
      <c r="H42">
        <v>379553.3</v>
      </c>
      <c r="I42" s="241">
        <f>VLOOKUP(A42,Sheet1!$C$2:$F$84,4,FALSE)</f>
        <v>387899.78</v>
      </c>
      <c r="J42" s="239">
        <f t="shared" si="1"/>
        <v>-8346.4800000000396</v>
      </c>
      <c r="K42" s="253">
        <f t="shared" si="5"/>
        <v>-2.1990271200000001E-2</v>
      </c>
      <c r="L42" s="342">
        <v>26.96</v>
      </c>
      <c r="M42" s="238">
        <f>VLOOKUP(A42,Sheet1!$C$2:$G$84,5,FALSE)</f>
        <v>26.96</v>
      </c>
      <c r="N42" s="239">
        <f t="shared" si="16"/>
        <v>0</v>
      </c>
      <c r="O42" s="253">
        <f t="shared" si="17"/>
        <v>0</v>
      </c>
      <c r="P42">
        <v>501456</v>
      </c>
      <c r="Q42" s="238">
        <f>VLOOKUP(A42,Sheet1!$C$2:$H$84,6,FALSE)</f>
        <v>501456</v>
      </c>
      <c r="R42" s="239">
        <f t="shared" si="18"/>
        <v>0</v>
      </c>
      <c r="S42" s="253">
        <f t="shared" si="19"/>
        <v>0</v>
      </c>
      <c r="T42" s="10"/>
      <c r="U42" s="335" t="s">
        <v>370</v>
      </c>
    </row>
    <row r="43" spans="1:21" s="52" customFormat="1" ht="15">
      <c r="A43" s="291">
        <f>VLOOKUP(U43,Sheet1!$C$2:$C$84,1,FALSE)</f>
        <v>2775135</v>
      </c>
      <c r="B43" s="330">
        <v>803054204</v>
      </c>
      <c r="C43" s="330" t="s">
        <v>333</v>
      </c>
      <c r="D43">
        <v>4650</v>
      </c>
      <c r="E43" s="238">
        <f>VLOOKUP(A43,Sheet1!$C$2:$E$84,3,FALSE)</f>
        <v>4650</v>
      </c>
      <c r="F43" s="239">
        <f t="shared" si="0"/>
        <v>0</v>
      </c>
      <c r="G43" s="253">
        <f t="shared" si="4"/>
        <v>0</v>
      </c>
      <c r="H43">
        <v>515161.67</v>
      </c>
      <c r="I43" s="241">
        <f>VLOOKUP(A43,Sheet1!$C$2:$F$84,4,FALSE)</f>
        <v>554223.89</v>
      </c>
      <c r="J43" s="239">
        <f t="shared" si="1"/>
        <v>-39062.22000000003</v>
      </c>
      <c r="K43" s="253">
        <f t="shared" si="5"/>
        <v>-7.5825167700000001E-2</v>
      </c>
      <c r="L43" s="342">
        <v>96.06</v>
      </c>
      <c r="M43" s="238">
        <f>VLOOKUP(A43,Sheet1!$C$2:$G$84,5,FALSE)</f>
        <v>96.06</v>
      </c>
      <c r="N43" s="239">
        <f t="shared" si="16"/>
        <v>0</v>
      </c>
      <c r="O43" s="253">
        <f t="shared" si="17"/>
        <v>0</v>
      </c>
      <c r="P43">
        <v>446679</v>
      </c>
      <c r="Q43" s="238">
        <f>VLOOKUP(A43,Sheet1!$C$2:$H$84,6,FALSE)</f>
        <v>446679</v>
      </c>
      <c r="R43" s="239">
        <f t="shared" si="18"/>
        <v>0</v>
      </c>
      <c r="S43" s="253">
        <f t="shared" si="19"/>
        <v>0</v>
      </c>
      <c r="T43" s="10"/>
      <c r="U43" s="335">
        <v>2775135</v>
      </c>
    </row>
    <row r="44" spans="1:21" s="52" customFormat="1" ht="15">
      <c r="A44" s="291" t="str">
        <f>VLOOKUP(U44,Sheet1!$C$2:$C$84,1,FALSE)</f>
        <v>BXDZ9Z0</v>
      </c>
      <c r="B44" s="330" t="s">
        <v>416</v>
      </c>
      <c r="C44" s="330" t="s">
        <v>417</v>
      </c>
      <c r="D44">
        <v>21970</v>
      </c>
      <c r="E44" s="238">
        <f>VLOOKUP(A44,Sheet1!$C$2:$E$84,3,FALSE)</f>
        <v>21970</v>
      </c>
      <c r="F44" s="239">
        <f t="shared" si="0"/>
        <v>0</v>
      </c>
      <c r="G44" s="253">
        <f t="shared" si="4"/>
        <v>0</v>
      </c>
      <c r="H44">
        <v>669303.69999999995</v>
      </c>
      <c r="I44" s="241">
        <f>VLOOKUP(A44,Sheet1!$C$2:$F$84,4,FALSE)</f>
        <v>658346.26</v>
      </c>
      <c r="J44" s="239">
        <f t="shared" si="1"/>
        <v>10957.439999999944</v>
      </c>
      <c r="K44" s="253">
        <f t="shared" si="5"/>
        <v>1.6371402100000002E-2</v>
      </c>
      <c r="L44" s="342">
        <v>34.229999999999997</v>
      </c>
      <c r="M44" s="238">
        <f>VLOOKUP(A44,Sheet1!$C$2:$G$84,5,FALSE)</f>
        <v>34.229999999999997</v>
      </c>
      <c r="N44" s="239">
        <f t="shared" si="16"/>
        <v>0</v>
      </c>
      <c r="O44" s="253">
        <f t="shared" si="17"/>
        <v>0</v>
      </c>
      <c r="P44">
        <v>752033.1</v>
      </c>
      <c r="Q44" s="238">
        <f>VLOOKUP(A44,Sheet1!$C$2:$H$84,6,FALSE)</f>
        <v>752033.1</v>
      </c>
      <c r="R44" s="239">
        <f t="shared" si="18"/>
        <v>0</v>
      </c>
      <c r="S44" s="253">
        <f t="shared" si="19"/>
        <v>0</v>
      </c>
      <c r="T44" s="10"/>
      <c r="U44" s="335" t="s">
        <v>371</v>
      </c>
    </row>
    <row r="45" spans="1:21" s="52" customFormat="1" ht="15">
      <c r="A45" s="291" t="str">
        <f>VLOOKUP(U45,Sheet1!$C$2:$C$84,1,FALSE)</f>
        <v>BMCNGB3</v>
      </c>
      <c r="B45" s="330" t="s">
        <v>418</v>
      </c>
      <c r="C45" s="330" t="s">
        <v>419</v>
      </c>
      <c r="D45">
        <v>13000</v>
      </c>
      <c r="E45" s="238">
        <f>VLOOKUP(A45,Sheet1!$C$2:$E$84,3,FALSE)</f>
        <v>13000</v>
      </c>
      <c r="F45" s="239">
        <f t="shared" si="0"/>
        <v>0</v>
      </c>
      <c r="G45" s="253">
        <f t="shared" si="4"/>
        <v>0</v>
      </c>
      <c r="H45">
        <v>334131.20000000001</v>
      </c>
      <c r="I45" s="241">
        <f>VLOOKUP(A45,Sheet1!$C$2:$F$84,4,FALSE)</f>
        <v>334131.20000000001</v>
      </c>
      <c r="J45" s="239">
        <f t="shared" si="1"/>
        <v>0</v>
      </c>
      <c r="K45" s="253">
        <f t="shared" si="5"/>
        <v>0</v>
      </c>
      <c r="L45" s="342">
        <v>19.559999999999999</v>
      </c>
      <c r="M45" s="238">
        <f>VLOOKUP(A45,Sheet1!$C$2:$G$84,5,FALSE)</f>
        <v>19.559999999999999</v>
      </c>
      <c r="N45" s="239">
        <f t="shared" si="16"/>
        <v>0</v>
      </c>
      <c r="O45" s="253">
        <f t="shared" si="17"/>
        <v>0</v>
      </c>
      <c r="P45">
        <v>254280</v>
      </c>
      <c r="Q45" s="238">
        <f>VLOOKUP(A45,Sheet1!$C$2:$H$84,6,FALSE)</f>
        <v>254280</v>
      </c>
      <c r="R45" s="239">
        <f t="shared" si="18"/>
        <v>0</v>
      </c>
      <c r="S45" s="253">
        <f t="shared" si="19"/>
        <v>0</v>
      </c>
      <c r="T45" s="10"/>
      <c r="U45" s="335" t="s">
        <v>372</v>
      </c>
    </row>
    <row r="46" spans="1:21" s="52" customFormat="1" ht="15">
      <c r="A46" s="291" t="str">
        <f>VLOOKUP(U46,Sheet1!$C$2:$C$84,1,FALSE)</f>
        <v>B1Q3J35</v>
      </c>
      <c r="B46" s="330" t="s">
        <v>420</v>
      </c>
      <c r="C46" s="330" t="s">
        <v>421</v>
      </c>
      <c r="D46">
        <v>12237</v>
      </c>
      <c r="E46" s="238">
        <f>VLOOKUP(A46,Sheet1!$C$2:$E$84,3,FALSE)</f>
        <v>12237</v>
      </c>
      <c r="F46" s="239">
        <f t="shared" si="0"/>
        <v>0</v>
      </c>
      <c r="G46" s="253">
        <f t="shared" si="4"/>
        <v>0</v>
      </c>
      <c r="H46">
        <v>237984.83</v>
      </c>
      <c r="I46" s="241">
        <f>VLOOKUP(A46,Sheet1!$C$2:$F$84,4,FALSE)</f>
        <v>237984.83</v>
      </c>
      <c r="J46" s="239">
        <f t="shared" si="1"/>
        <v>0</v>
      </c>
      <c r="K46" s="253">
        <f t="shared" si="5"/>
        <v>0</v>
      </c>
      <c r="L46" s="342">
        <v>14.46095</v>
      </c>
      <c r="M46" s="238">
        <f>VLOOKUP(A46,Sheet1!$C$2:$G$84,5,FALSE)</f>
        <v>14.5</v>
      </c>
      <c r="N46" s="239">
        <f t="shared" si="16"/>
        <v>-3.9049999999999585E-2</v>
      </c>
      <c r="O46" s="253">
        <f t="shared" si="17"/>
        <v>-2.7003757999999999E-3</v>
      </c>
      <c r="P46">
        <v>176958.64</v>
      </c>
      <c r="Q46" s="238">
        <f>VLOOKUP(A46,Sheet1!$C$2:$H$84,6,FALSE)</f>
        <v>177404.14</v>
      </c>
      <c r="R46" s="239">
        <f t="shared" si="18"/>
        <v>-445.5</v>
      </c>
      <c r="S46" s="253">
        <f t="shared" si="19"/>
        <v>-2.5175373999999999E-3</v>
      </c>
      <c r="T46" s="10"/>
      <c r="U46" s="335" t="s">
        <v>373</v>
      </c>
    </row>
    <row r="47" spans="1:21" s="52" customFormat="1" ht="15">
      <c r="A47" s="291">
        <f>VLOOKUP(U47,Sheet1!$C$2:$C$84,1,FALSE)</f>
        <v>2615565</v>
      </c>
      <c r="B47" s="330" t="s">
        <v>334</v>
      </c>
      <c r="C47" s="330" t="s">
        <v>335</v>
      </c>
      <c r="D47">
        <v>23900</v>
      </c>
      <c r="E47" s="238">
        <f>VLOOKUP(A47,Sheet1!$C$2:$E$84,3,FALSE)</f>
        <v>23900</v>
      </c>
      <c r="F47" s="239">
        <f t="shared" si="0"/>
        <v>0</v>
      </c>
      <c r="G47" s="253">
        <f t="shared" si="4"/>
        <v>0</v>
      </c>
      <c r="H47">
        <v>805315.16</v>
      </c>
      <c r="I47" s="241">
        <f>VLOOKUP(A47,Sheet1!$C$2:$F$84,4,FALSE)</f>
        <v>805315.16</v>
      </c>
      <c r="J47" s="239">
        <f t="shared" si="1"/>
        <v>0</v>
      </c>
      <c r="K47" s="253">
        <f t="shared" si="5"/>
        <v>0</v>
      </c>
      <c r="L47" s="342">
        <v>24.09</v>
      </c>
      <c r="M47" s="238">
        <f>VLOOKUP(A47,Sheet1!$C$2:$G$84,5,FALSE)</f>
        <v>24.09</v>
      </c>
      <c r="N47" s="239">
        <f t="shared" si="16"/>
        <v>0</v>
      </c>
      <c r="O47" s="253">
        <f t="shared" si="17"/>
        <v>0</v>
      </c>
      <c r="P47">
        <v>575751</v>
      </c>
      <c r="Q47" s="238">
        <f>VLOOKUP(A47,Sheet1!$C$2:$H$84,6,FALSE)</f>
        <v>575751</v>
      </c>
      <c r="R47" s="239">
        <f t="shared" si="18"/>
        <v>0</v>
      </c>
      <c r="S47" s="253">
        <f t="shared" si="19"/>
        <v>0</v>
      </c>
      <c r="T47" s="10"/>
      <c r="U47" s="335">
        <v>2615565</v>
      </c>
    </row>
    <row r="48" spans="1:21" s="52" customFormat="1" ht="15">
      <c r="A48" s="291" t="str">
        <f>VLOOKUP(U48,Sheet1!$C$2:$C$84,1,FALSE)</f>
        <v>B1WY233</v>
      </c>
      <c r="B48" s="330" t="s">
        <v>347</v>
      </c>
      <c r="C48" s="330" t="s">
        <v>348</v>
      </c>
      <c r="D48">
        <v>26408</v>
      </c>
      <c r="E48" s="238">
        <f>VLOOKUP(A48,Sheet1!$C$2:$E$84,3,FALSE)</f>
        <v>26408</v>
      </c>
      <c r="F48" s="239">
        <f t="shared" si="0"/>
        <v>0</v>
      </c>
      <c r="G48" s="253">
        <f t="shared" si="4"/>
        <v>0</v>
      </c>
      <c r="H48">
        <v>524931.67000000004</v>
      </c>
      <c r="I48" s="241">
        <f>VLOOKUP(A48,Sheet1!$C$2:$F$84,4,FALSE)</f>
        <v>524931.66</v>
      </c>
      <c r="J48" s="239">
        <f t="shared" si="1"/>
        <v>1.0000000009313226E-2</v>
      </c>
      <c r="K48" s="253">
        <f t="shared" si="5"/>
        <v>1.9099999999999999E-8</v>
      </c>
      <c r="L48" s="342">
        <v>17.966809000000001</v>
      </c>
      <c r="M48" s="238">
        <f>VLOOKUP(A48,Sheet1!$C$2:$G$84,5,FALSE)</f>
        <v>17.899999999999999</v>
      </c>
      <c r="N48" s="239">
        <f t="shared" si="16"/>
        <v>6.6809000000002783E-2</v>
      </c>
      <c r="O48" s="253">
        <f t="shared" si="17"/>
        <v>3.7184677999999999E-3</v>
      </c>
      <c r="P48">
        <v>474467.49</v>
      </c>
      <c r="Q48" s="238">
        <f>VLOOKUP(A48,Sheet1!$C$2:$H$84,6,FALSE)</f>
        <v>472642.32</v>
      </c>
      <c r="R48" s="239">
        <f t="shared" si="18"/>
        <v>1825.1699999999837</v>
      </c>
      <c r="S48" s="253">
        <f t="shared" si="19"/>
        <v>3.8467757E-3</v>
      </c>
      <c r="T48" s="10"/>
      <c r="U48" s="335" t="s">
        <v>374</v>
      </c>
    </row>
    <row r="49" spans="1:37" s="52" customFormat="1" ht="15">
      <c r="A49" s="291">
        <f>VLOOKUP(U49,Sheet1!$C$2:$C$84,1,FALSE)</f>
        <v>2821481</v>
      </c>
      <c r="B49" s="330">
        <v>835699307</v>
      </c>
      <c r="C49" s="330" t="s">
        <v>422</v>
      </c>
      <c r="D49">
        <v>10150</v>
      </c>
      <c r="E49" s="238">
        <f>VLOOKUP(A49,Sheet1!$C$2:$E$84,3,FALSE)</f>
        <v>10150</v>
      </c>
      <c r="F49" s="239">
        <f t="shared" ref="F49:F52" si="20">D49-E49</f>
        <v>0</v>
      </c>
      <c r="G49" s="253">
        <f t="shared" ref="G49:G52" si="21">ROUND(F49/D49,10)</f>
        <v>0</v>
      </c>
      <c r="H49">
        <v>396166.27</v>
      </c>
      <c r="I49" s="241">
        <f>VLOOKUP(A49,Sheet1!$C$2:$F$84,4,FALSE)</f>
        <v>468532.72</v>
      </c>
      <c r="J49" s="239">
        <f t="shared" ref="J49:J52" si="22">H49-I49</f>
        <v>-72366.449999999953</v>
      </c>
      <c r="K49" s="253">
        <f t="shared" ref="K49:K52" si="23">ROUND(J49/H49,10)</f>
        <v>-0.18266686360000001</v>
      </c>
      <c r="L49" s="342">
        <v>67.47</v>
      </c>
      <c r="M49" s="238">
        <f>VLOOKUP(A49,Sheet1!$C$2:$G$84,5,FALSE)</f>
        <v>67.47</v>
      </c>
      <c r="N49" s="239">
        <f t="shared" ref="N49:N52" si="24">L49-M49</f>
        <v>0</v>
      </c>
      <c r="O49" s="253">
        <f t="shared" ref="O49:O52" si="25">ROUND(N49/L49,10)</f>
        <v>0</v>
      </c>
      <c r="P49">
        <v>684820.5</v>
      </c>
      <c r="Q49" s="238">
        <f>VLOOKUP(A49,Sheet1!$C$2:$H$84,6,FALSE)</f>
        <v>684820.5</v>
      </c>
      <c r="R49" s="239">
        <f t="shared" ref="R49:R52" si="26">P49-Q49</f>
        <v>0</v>
      </c>
      <c r="S49" s="253">
        <f t="shared" ref="S49:S52" si="27">ROUND(R49/P49,10)</f>
        <v>0</v>
      </c>
      <c r="T49" s="10"/>
      <c r="U49" s="335">
        <v>2821481</v>
      </c>
    </row>
    <row r="50" spans="1:37" s="52" customFormat="1" ht="15">
      <c r="A50" s="291">
        <f>VLOOKUP(U50,Sheet1!$C$2:$C$84,1,FALSE)</f>
        <v>6356406</v>
      </c>
      <c r="B50" s="330">
        <v>635640006</v>
      </c>
      <c r="C50" s="330" t="s">
        <v>330</v>
      </c>
      <c r="D50">
        <v>20871</v>
      </c>
      <c r="E50" s="238">
        <f>VLOOKUP(A50,Sheet1!$C$2:$E$84,3,FALSE)</f>
        <v>20871</v>
      </c>
      <c r="F50" s="239">
        <f t="shared" si="20"/>
        <v>0</v>
      </c>
      <c r="G50" s="253">
        <f t="shared" si="21"/>
        <v>0</v>
      </c>
      <c r="H50">
        <v>471246.75</v>
      </c>
      <c r="I50" s="241">
        <f>VLOOKUP(A50,Sheet1!$C$2:$F$84,4,FALSE)</f>
        <v>450556.66</v>
      </c>
      <c r="J50" s="239">
        <f t="shared" si="22"/>
        <v>20690.090000000026</v>
      </c>
      <c r="K50" s="253">
        <f t="shared" si="23"/>
        <v>4.3905003099999999E-2</v>
      </c>
      <c r="L50" s="342">
        <v>15.578430000000001</v>
      </c>
      <c r="M50" s="238">
        <f>VLOOKUP(A50,Sheet1!$C$2:$G$84,5,FALSE)</f>
        <v>15.57</v>
      </c>
      <c r="N50" s="239">
        <f t="shared" si="24"/>
        <v>8.4300000000006037E-3</v>
      </c>
      <c r="O50" s="253">
        <f t="shared" si="25"/>
        <v>5.411328E-4</v>
      </c>
      <c r="P50">
        <v>325137.42</v>
      </c>
      <c r="Q50" s="238">
        <f>VLOOKUP(A50,Sheet1!$C$2:$H$84,6,FALSE)</f>
        <v>324973.44</v>
      </c>
      <c r="R50" s="239">
        <f t="shared" si="26"/>
        <v>163.97999999998137</v>
      </c>
      <c r="S50" s="253">
        <f t="shared" si="27"/>
        <v>5.0434060000000003E-4</v>
      </c>
      <c r="T50" s="10"/>
      <c r="U50" s="335">
        <v>6356406</v>
      </c>
    </row>
    <row r="51" spans="1:37" s="52" customFormat="1" ht="15">
      <c r="A51" s="291" t="str">
        <f>VLOOKUP(U51,Sheet1!$C$2:$C$84,1,FALSE)</f>
        <v>B1JB4K8</v>
      </c>
      <c r="B51" s="330" t="s">
        <v>345</v>
      </c>
      <c r="C51" s="330" t="s">
        <v>346</v>
      </c>
      <c r="D51">
        <v>8509</v>
      </c>
      <c r="E51" s="238">
        <f>VLOOKUP(A51,Sheet1!$C$2:$E$84,3,FALSE)</f>
        <v>8509</v>
      </c>
      <c r="F51" s="239">
        <f t="shared" si="20"/>
        <v>0</v>
      </c>
      <c r="G51" s="253">
        <f t="shared" si="21"/>
        <v>0</v>
      </c>
      <c r="H51">
        <v>683825.18</v>
      </c>
      <c r="I51" s="241">
        <f>VLOOKUP(A51,Sheet1!$C$2:$F$84,4,FALSE)</f>
        <v>683825.18</v>
      </c>
      <c r="J51" s="239">
        <f t="shared" si="22"/>
        <v>0</v>
      </c>
      <c r="K51" s="253">
        <f t="shared" si="23"/>
        <v>0</v>
      </c>
      <c r="L51" s="342">
        <v>102.146005</v>
      </c>
      <c r="M51" s="238">
        <f>VLOOKUP(A51,Sheet1!$C$2:$G$84,5,FALSE)</f>
        <v>102.14</v>
      </c>
      <c r="N51" s="239">
        <f t="shared" si="24"/>
        <v>6.0050000000018144E-3</v>
      </c>
      <c r="O51" s="253">
        <f t="shared" si="25"/>
        <v>5.8788400000000001E-5</v>
      </c>
      <c r="P51">
        <v>869160.36</v>
      </c>
      <c r="Q51" s="238">
        <f>VLOOKUP(A51,Sheet1!$C$2:$H$84,6,FALSE)</f>
        <v>869149.19</v>
      </c>
      <c r="R51" s="239">
        <f t="shared" si="26"/>
        <v>11.17000000004191</v>
      </c>
      <c r="S51" s="253">
        <f t="shared" si="27"/>
        <v>1.2851500000000001E-5</v>
      </c>
      <c r="T51" s="10"/>
      <c r="U51" s="335" t="s">
        <v>375</v>
      </c>
    </row>
    <row r="52" spans="1:37" s="52" customFormat="1" ht="15">
      <c r="A52" s="291">
        <f>VLOOKUP(U52,Sheet1!$C$2:$C$84,1,FALSE)</f>
        <v>2113382</v>
      </c>
      <c r="B52" s="330">
        <v>874039100</v>
      </c>
      <c r="C52" s="330" t="s">
        <v>423</v>
      </c>
      <c r="D52">
        <v>11200</v>
      </c>
      <c r="E52" s="238">
        <f>VLOOKUP(A52,Sheet1!$C$2:$E$84,3,FALSE)</f>
        <v>11200</v>
      </c>
      <c r="F52" s="239">
        <f t="shared" si="20"/>
        <v>0</v>
      </c>
      <c r="G52" s="253">
        <f t="shared" si="21"/>
        <v>0</v>
      </c>
      <c r="H52">
        <v>1261041.1599999999</v>
      </c>
      <c r="I52" s="241">
        <f>VLOOKUP(A52,Sheet1!$C$2:$F$84,4,FALSE)</f>
        <v>1261041.1599999999</v>
      </c>
      <c r="J52" s="239">
        <f t="shared" si="22"/>
        <v>0</v>
      </c>
      <c r="K52" s="253">
        <f t="shared" si="23"/>
        <v>0</v>
      </c>
      <c r="L52" s="342">
        <v>61.55</v>
      </c>
      <c r="M52" s="238">
        <f>VLOOKUP(A52,Sheet1!$C$2:$G$84,5,FALSE)</f>
        <v>61.55</v>
      </c>
      <c r="N52" s="239">
        <f t="shared" si="24"/>
        <v>0</v>
      </c>
      <c r="O52" s="253">
        <f t="shared" si="25"/>
        <v>0</v>
      </c>
      <c r="P52">
        <v>689360</v>
      </c>
      <c r="Q52" s="238">
        <f>VLOOKUP(A52,Sheet1!$C$2:$H$84,6,FALSE)</f>
        <v>689360</v>
      </c>
      <c r="R52" s="239">
        <f t="shared" si="26"/>
        <v>0</v>
      </c>
      <c r="S52" s="253">
        <f t="shared" si="27"/>
        <v>0</v>
      </c>
      <c r="T52" s="10"/>
      <c r="U52" s="335">
        <v>2113382</v>
      </c>
    </row>
    <row r="53" spans="1:37" s="52" customFormat="1" ht="15">
      <c r="A53" s="291">
        <f>VLOOKUP(U53,Sheet1!$C$2:$C$84,1,FALSE)</f>
        <v>6869302</v>
      </c>
      <c r="B53" s="330">
        <v>686930009</v>
      </c>
      <c r="C53" s="330" t="s">
        <v>331</v>
      </c>
      <c r="D53">
        <v>9000</v>
      </c>
      <c r="E53" s="238">
        <f>VLOOKUP(A53,Sheet1!$C$2:$E$84,3,FALSE)</f>
        <v>9000</v>
      </c>
      <c r="F53" s="239">
        <f t="shared" si="0"/>
        <v>0</v>
      </c>
      <c r="G53" s="253">
        <f t="shared" si="4"/>
        <v>0</v>
      </c>
      <c r="H53">
        <v>247854.34</v>
      </c>
      <c r="I53" s="241">
        <f>VLOOKUP(A53,Sheet1!$C$2:$F$84,4,FALSE)</f>
        <v>297065.8</v>
      </c>
      <c r="J53" s="239">
        <f t="shared" si="1"/>
        <v>-49211.459999999992</v>
      </c>
      <c r="K53" s="253">
        <f t="shared" si="5"/>
        <v>-0.1985499225</v>
      </c>
      <c r="L53" s="342">
        <v>31.31833</v>
      </c>
      <c r="M53" s="238">
        <f>VLOOKUP(A53,Sheet1!$C$2:$G$84,5,FALSE)</f>
        <v>31.3</v>
      </c>
      <c r="N53" s="239">
        <f t="shared" si="16"/>
        <v>1.8329999999998847E-2</v>
      </c>
      <c r="O53" s="253">
        <f t="shared" si="17"/>
        <v>5.8528020000000005E-4</v>
      </c>
      <c r="P53">
        <v>281864.96999999997</v>
      </c>
      <c r="Q53" s="238">
        <f>VLOOKUP(A53,Sheet1!$C$2:$H$84,6,FALSE)</f>
        <v>281722.82</v>
      </c>
      <c r="R53" s="239">
        <f t="shared" si="18"/>
        <v>142.14999999996508</v>
      </c>
      <c r="S53" s="253">
        <f t="shared" si="19"/>
        <v>5.0431949999999999E-4</v>
      </c>
      <c r="T53" s="10"/>
      <c r="U53" s="335">
        <v>6869302</v>
      </c>
    </row>
    <row r="54" spans="1:37" s="52" customFormat="1" ht="15">
      <c r="A54" s="291">
        <f>VLOOKUP(U54,Sheet1!$C$2:$C$84,1,FALSE)</f>
        <v>5999330</v>
      </c>
      <c r="B54" s="330">
        <v>599933900</v>
      </c>
      <c r="C54" s="330" t="s">
        <v>312</v>
      </c>
      <c r="D54">
        <v>3800</v>
      </c>
      <c r="E54" s="238">
        <f>VLOOKUP(A54,Sheet1!$C$2:$E$84,3,FALSE)</f>
        <v>3800</v>
      </c>
      <c r="F54" s="239">
        <f t="shared" si="0"/>
        <v>0</v>
      </c>
      <c r="G54" s="253">
        <f t="shared" si="4"/>
        <v>0</v>
      </c>
      <c r="H54">
        <v>672025.92</v>
      </c>
      <c r="I54" s="241">
        <f>VLOOKUP(A54,Sheet1!$C$2:$F$84,4,FALSE)</f>
        <v>672025.92</v>
      </c>
      <c r="J54" s="239">
        <f t="shared" si="1"/>
        <v>0</v>
      </c>
      <c r="K54" s="253">
        <f t="shared" si="5"/>
        <v>0</v>
      </c>
      <c r="L54" s="342">
        <v>268.13943999999998</v>
      </c>
      <c r="M54" s="238">
        <f>VLOOKUP(A54,Sheet1!$C$2:$G$84,5,FALSE)</f>
        <v>268.14</v>
      </c>
      <c r="N54" s="239">
        <f t="shared" si="16"/>
        <v>-5.6000000000722139E-4</v>
      </c>
      <c r="O54" s="253">
        <f t="shared" si="17"/>
        <v>-2.0885E-6</v>
      </c>
      <c r="P54">
        <v>1018929.87</v>
      </c>
      <c r="Q54" s="238">
        <f>VLOOKUP(A54,Sheet1!$C$2:$H$84,6,FALSE)</f>
        <v>1018916.78</v>
      </c>
      <c r="R54" s="239">
        <f t="shared" si="18"/>
        <v>13.089999999967404</v>
      </c>
      <c r="S54" s="253">
        <f t="shared" si="19"/>
        <v>1.28468E-5</v>
      </c>
      <c r="T54" s="10"/>
      <c r="U54" s="335">
        <v>5999330</v>
      </c>
    </row>
    <row r="55" spans="1:37" s="52" customFormat="1" ht="15">
      <c r="A55" s="291" t="str">
        <f>VLOOKUP(U55,Sheet1!$C$2:$C$84,1,FALSE)</f>
        <v>B61JC67</v>
      </c>
      <c r="B55" s="330" t="s">
        <v>424</v>
      </c>
      <c r="C55" s="330" t="s">
        <v>425</v>
      </c>
      <c r="D55">
        <v>18426</v>
      </c>
      <c r="E55" s="238">
        <f>VLOOKUP(A55,Sheet1!$C$2:$E$84,3,FALSE)</f>
        <v>18426</v>
      </c>
      <c r="F55" s="239">
        <f t="shared" si="0"/>
        <v>0</v>
      </c>
      <c r="G55" s="253">
        <f t="shared" si="4"/>
        <v>0</v>
      </c>
      <c r="H55">
        <v>165471.26</v>
      </c>
      <c r="I55" s="241">
        <f>VLOOKUP(A55,Sheet1!$C$2:$F$84,4,FALSE)</f>
        <v>165470.81</v>
      </c>
      <c r="J55" s="239">
        <f t="shared" si="1"/>
        <v>0.45000000001164153</v>
      </c>
      <c r="K55" s="253">
        <f t="shared" si="5"/>
        <v>2.7195E-6</v>
      </c>
      <c r="L55" s="342">
        <v>8.2808770000000003</v>
      </c>
      <c r="M55" s="238">
        <f>VLOOKUP(A55,Sheet1!$C$2:$G$84,5,FALSE)</f>
        <v>8.2799999999999994</v>
      </c>
      <c r="N55" s="239">
        <f t="shared" si="16"/>
        <v>8.7700000000090483E-4</v>
      </c>
      <c r="O55" s="253">
        <f t="shared" si="17"/>
        <v>1.0590669999999999E-4</v>
      </c>
      <c r="P55">
        <v>152583.44</v>
      </c>
      <c r="Q55" s="238">
        <f>VLOOKUP(A55,Sheet1!$C$2:$H$84,6,FALSE)</f>
        <v>152646.29999999999</v>
      </c>
      <c r="R55" s="239">
        <f t="shared" si="18"/>
        <v>-62.85999999998603</v>
      </c>
      <c r="S55" s="253">
        <f t="shared" si="19"/>
        <v>-4.1197130000000001E-4</v>
      </c>
      <c r="T55" s="10"/>
      <c r="U55" s="335" t="s">
        <v>376</v>
      </c>
    </row>
    <row r="56" spans="1:37" s="52" customFormat="1" ht="15">
      <c r="A56" s="291" t="str">
        <f>VLOOKUP(U56,Sheet1!$C$2:$C$84,1,FALSE)</f>
        <v>BRTR118</v>
      </c>
      <c r="B56" s="330" t="s">
        <v>305</v>
      </c>
      <c r="C56" s="330" t="s">
        <v>306</v>
      </c>
      <c r="D56">
        <v>35000</v>
      </c>
      <c r="E56" s="238">
        <f>VLOOKUP(A56,Sheet1!$C$2:$E$84,3,FALSE)</f>
        <v>35000</v>
      </c>
      <c r="F56" s="239">
        <f t="shared" si="0"/>
        <v>0</v>
      </c>
      <c r="G56" s="253">
        <f t="shared" si="4"/>
        <v>0</v>
      </c>
      <c r="H56">
        <v>442307</v>
      </c>
      <c r="I56" s="241">
        <f>VLOOKUP(A56,Sheet1!$C$2:$F$84,4,FALSE)</f>
        <v>442307</v>
      </c>
      <c r="J56" s="239">
        <f t="shared" si="1"/>
        <v>0</v>
      </c>
      <c r="K56" s="253">
        <f t="shared" si="5"/>
        <v>0</v>
      </c>
      <c r="L56" s="342">
        <v>15.86</v>
      </c>
      <c r="M56" s="238">
        <f>VLOOKUP(A56,Sheet1!$C$2:$G$84,5,FALSE)</f>
        <v>15.86</v>
      </c>
      <c r="N56" s="239">
        <f t="shared" si="16"/>
        <v>0</v>
      </c>
      <c r="O56" s="253">
        <f t="shared" si="17"/>
        <v>0</v>
      </c>
      <c r="P56">
        <v>555100</v>
      </c>
      <c r="Q56" s="238">
        <f>VLOOKUP(A56,Sheet1!$C$2:$H$84,6,FALSE)</f>
        <v>555100</v>
      </c>
      <c r="R56" s="239">
        <f t="shared" si="18"/>
        <v>0</v>
      </c>
      <c r="S56" s="253">
        <f t="shared" si="19"/>
        <v>0</v>
      </c>
      <c r="T56" s="10"/>
      <c r="U56" s="335" t="s">
        <v>377</v>
      </c>
    </row>
    <row r="57" spans="1:37" s="52" customFormat="1" ht="15">
      <c r="A57" s="291" t="str">
        <f>VLOOKUP(U57,Sheet1!$C$2:$C$84,1,FALSE)</f>
        <v>BJFSR88</v>
      </c>
      <c r="B57" s="330" t="s">
        <v>426</v>
      </c>
      <c r="C57" s="330" t="s">
        <v>427</v>
      </c>
      <c r="D57">
        <v>11400</v>
      </c>
      <c r="E57" s="238">
        <f>VLOOKUP(A57,Sheet1!$C$2:$E$84,3,FALSE)</f>
        <v>11400</v>
      </c>
      <c r="F57" s="239">
        <f t="shared" si="0"/>
        <v>0</v>
      </c>
      <c r="G57" s="253">
        <f t="shared" si="4"/>
        <v>0</v>
      </c>
      <c r="H57">
        <v>776752.02</v>
      </c>
      <c r="I57" s="241">
        <f>VLOOKUP(A57,Sheet1!$C$2:$F$84,4,FALSE)</f>
        <v>776752.02</v>
      </c>
      <c r="J57" s="239">
        <f t="shared" si="1"/>
        <v>0</v>
      </c>
      <c r="K57" s="253">
        <f t="shared" si="5"/>
        <v>0</v>
      </c>
      <c r="L57" s="342">
        <v>18.62</v>
      </c>
      <c r="M57" s="238">
        <f>VLOOKUP(A57,Sheet1!$C$2:$G$84,5,FALSE)</f>
        <v>18.62</v>
      </c>
      <c r="N57" s="239">
        <f t="shared" si="16"/>
        <v>0</v>
      </c>
      <c r="O57" s="253">
        <f t="shared" si="17"/>
        <v>0</v>
      </c>
      <c r="P57">
        <v>212268</v>
      </c>
      <c r="Q57" s="238">
        <f>VLOOKUP(A57,Sheet1!$C$2:$H$84,6,FALSE)</f>
        <v>212268</v>
      </c>
      <c r="R57" s="239">
        <f t="shared" si="18"/>
        <v>0</v>
      </c>
      <c r="S57" s="253">
        <f t="shared" si="19"/>
        <v>0</v>
      </c>
      <c r="T57" s="10"/>
      <c r="U57" s="335" t="s">
        <v>378</v>
      </c>
    </row>
    <row r="58" spans="1:37" s="52" customFormat="1" ht="15">
      <c r="A58" s="291">
        <f>VLOOKUP(U58,Sheet1!$C$2:$C$84,1,FALSE)</f>
        <v>4031879</v>
      </c>
      <c r="B58" s="330">
        <v>403187909</v>
      </c>
      <c r="C58" s="330" t="s">
        <v>428</v>
      </c>
      <c r="D58">
        <v>27304</v>
      </c>
      <c r="E58" s="238">
        <f>VLOOKUP(A58,Sheet1!$C$2:$E$84,3,FALSE)</f>
        <v>27304</v>
      </c>
      <c r="F58" s="239">
        <f t="shared" si="0"/>
        <v>0</v>
      </c>
      <c r="G58" s="253">
        <f t="shared" si="4"/>
        <v>0</v>
      </c>
      <c r="H58">
        <v>552308.07999999996</v>
      </c>
      <c r="I58" s="241">
        <f>VLOOKUP(A58,Sheet1!$C$2:$F$84,4,FALSE)</f>
        <v>552308.05000000005</v>
      </c>
      <c r="J58" s="239">
        <f t="shared" si="1"/>
        <v>2.9999999911524355E-2</v>
      </c>
      <c r="K58" s="253">
        <f t="shared" si="5"/>
        <v>5.4300000000000003E-8</v>
      </c>
      <c r="L58" s="342">
        <v>22.326834000000002</v>
      </c>
      <c r="M58" s="238">
        <f>VLOOKUP(A58,Sheet1!$C$2:$G$84,5,FALSE)</f>
        <v>22.33</v>
      </c>
      <c r="N58" s="239">
        <f t="shared" si="16"/>
        <v>-3.1659999999966715E-3</v>
      </c>
      <c r="O58" s="253">
        <f t="shared" si="17"/>
        <v>-1.4180249999999999E-4</v>
      </c>
      <c r="P58">
        <v>609611.86</v>
      </c>
      <c r="Q58" s="238">
        <f>VLOOKUP(A58,Sheet1!$C$2:$H$84,6,FALSE)</f>
        <v>609604.03</v>
      </c>
      <c r="R58" s="239">
        <f t="shared" si="18"/>
        <v>7.8299999999580905</v>
      </c>
      <c r="S58" s="253">
        <f t="shared" si="19"/>
        <v>1.28442E-5</v>
      </c>
      <c r="T58" s="10"/>
      <c r="U58" s="335">
        <v>4031879</v>
      </c>
    </row>
    <row r="59" spans="1:37" s="52" customFormat="1" ht="15">
      <c r="A59" s="291">
        <f>VLOOKUP(U59,Sheet1!$C$2:$C$84,1,FALSE)</f>
        <v>6986041</v>
      </c>
      <c r="B59" s="330">
        <v>698604006</v>
      </c>
      <c r="C59" s="330" t="s">
        <v>315</v>
      </c>
      <c r="D59">
        <v>8300</v>
      </c>
      <c r="E59" s="238">
        <f>VLOOKUP(A59,Sheet1!$C$2:$E$84,3,FALSE)</f>
        <v>8300</v>
      </c>
      <c r="F59" s="239">
        <f t="shared" si="0"/>
        <v>0</v>
      </c>
      <c r="G59" s="253">
        <f t="shared" si="4"/>
        <v>0</v>
      </c>
      <c r="H59">
        <v>221817.63</v>
      </c>
      <c r="I59" s="241">
        <f>VLOOKUP(A59,Sheet1!$C$2:$F$84,4,FALSE)</f>
        <v>221817.63</v>
      </c>
      <c r="J59" s="239">
        <f t="shared" si="1"/>
        <v>0</v>
      </c>
      <c r="K59" s="253">
        <f t="shared" si="5"/>
        <v>0</v>
      </c>
      <c r="L59" s="342">
        <v>27.786187999999999</v>
      </c>
      <c r="M59" s="238">
        <f>VLOOKUP(A59,Sheet1!$C$2:$G$84,5,FALSE)</f>
        <v>27.77</v>
      </c>
      <c r="N59" s="239">
        <f t="shared" si="2"/>
        <v>1.6187999999999647E-2</v>
      </c>
      <c r="O59" s="253">
        <f t="shared" si="3"/>
        <v>5.8259160000000002E-4</v>
      </c>
      <c r="P59">
        <v>230625.36</v>
      </c>
      <c r="Q59" s="238">
        <f>VLOOKUP(A59,Sheet1!$C$2:$H$84,6,FALSE)</f>
        <v>230509.04</v>
      </c>
      <c r="R59" s="239">
        <f t="shared" si="6"/>
        <v>116.31999999997788</v>
      </c>
      <c r="S59" s="253">
        <f t="shared" si="7"/>
        <v>5.0436779999999998E-4</v>
      </c>
      <c r="T59" s="10"/>
      <c r="U59" s="335">
        <v>6986041</v>
      </c>
    </row>
    <row r="60" spans="1:37" s="52" customFormat="1" ht="15">
      <c r="A60" s="291" t="str">
        <f>VLOOKUP(U60,Sheet1!$C$2:$C$84,1,FALSE)</f>
        <v>BYW4289</v>
      </c>
      <c r="B60" s="330" t="s">
        <v>429</v>
      </c>
      <c r="C60" s="330" t="s">
        <v>430</v>
      </c>
      <c r="D60">
        <v>5600</v>
      </c>
      <c r="E60" s="238">
        <f>VLOOKUP(A60,Sheet1!$C$2:$E$84,3,FALSE)</f>
        <v>5600</v>
      </c>
      <c r="F60" s="239">
        <f t="shared" si="0"/>
        <v>0</v>
      </c>
      <c r="G60" s="253">
        <f t="shared" si="4"/>
        <v>0</v>
      </c>
      <c r="H60">
        <v>336728</v>
      </c>
      <c r="I60" s="241">
        <f>VLOOKUP(A60,Sheet1!$C$2:$F$84,4,FALSE)</f>
        <v>336728</v>
      </c>
      <c r="J60" s="239">
        <f t="shared" si="1"/>
        <v>0</v>
      </c>
      <c r="K60" s="253">
        <f t="shared" si="5"/>
        <v>0</v>
      </c>
      <c r="L60" s="342">
        <v>41.35</v>
      </c>
      <c r="M60" s="238">
        <f>VLOOKUP(A60,Sheet1!$C$2:$G$84,5,FALSE)</f>
        <v>41.35</v>
      </c>
      <c r="N60" s="239">
        <f t="shared" si="2"/>
        <v>0</v>
      </c>
      <c r="O60" s="253">
        <f t="shared" si="3"/>
        <v>0</v>
      </c>
      <c r="P60">
        <v>231560</v>
      </c>
      <c r="Q60" s="238">
        <f>VLOOKUP(A60,Sheet1!$C$2:$H$84,6,FALSE)</f>
        <v>231560</v>
      </c>
      <c r="R60" s="239">
        <f t="shared" si="6"/>
        <v>0</v>
      </c>
      <c r="S60" s="253">
        <f t="shared" si="7"/>
        <v>0</v>
      </c>
      <c r="T60" s="10"/>
      <c r="U60" s="335" t="s">
        <v>379</v>
      </c>
    </row>
    <row r="61" spans="1:37" s="52" customFormat="1" ht="15">
      <c r="A61" s="291"/>
      <c r="B61" s="330"/>
      <c r="C61" s="330"/>
      <c r="D61"/>
      <c r="E61" s="238"/>
      <c r="F61" s="239"/>
      <c r="G61" s="253"/>
      <c r="H61"/>
      <c r="I61" s="241"/>
      <c r="J61" s="239"/>
      <c r="K61" s="253"/>
      <c r="L61" s="342"/>
      <c r="M61" s="238"/>
      <c r="N61" s="239"/>
      <c r="O61" s="253"/>
      <c r="P61"/>
      <c r="Q61" s="238"/>
      <c r="R61" s="239"/>
      <c r="S61" s="253"/>
      <c r="T61" s="10"/>
      <c r="U61" s="335"/>
    </row>
    <row r="62" spans="1:37" s="52" customFormat="1" ht="15">
      <c r="A62" s="291"/>
      <c r="B62" s="330"/>
      <c r="C62" s="330"/>
      <c r="D62"/>
      <c r="E62" s="238"/>
      <c r="F62" s="239"/>
      <c r="G62" s="253"/>
      <c r="H62"/>
      <c r="I62" s="241"/>
      <c r="J62" s="239"/>
      <c r="K62" s="253"/>
      <c r="L62" s="342"/>
      <c r="M62" s="238"/>
      <c r="N62" s="239"/>
      <c r="O62" s="253"/>
      <c r="P62"/>
      <c r="Q62" s="238"/>
      <c r="R62" s="239"/>
      <c r="S62" s="253"/>
      <c r="T62" s="10"/>
      <c r="U62" s="335"/>
    </row>
    <row r="63" spans="1:37" s="52" customFormat="1" ht="15">
      <c r="A63" s="291"/>
      <c r="B63" s="330"/>
      <c r="C63" s="330"/>
      <c r="D63"/>
      <c r="E63" s="238"/>
      <c r="F63" s="239"/>
      <c r="G63" s="253"/>
      <c r="H63"/>
      <c r="I63" s="241"/>
      <c r="J63" s="239"/>
      <c r="K63" s="253"/>
      <c r="L63" s="342"/>
      <c r="M63" s="238"/>
      <c r="N63" s="239"/>
      <c r="O63" s="253"/>
      <c r="P63"/>
      <c r="Q63" s="238"/>
      <c r="R63" s="239"/>
      <c r="S63" s="253"/>
      <c r="T63" s="172"/>
      <c r="U63" s="335"/>
      <c r="V63" s="331"/>
      <c r="W63" s="331"/>
      <c r="X63" s="239"/>
      <c r="Y63" s="253"/>
      <c r="Z63" s="239"/>
      <c r="AA63" s="239"/>
      <c r="AB63" s="239"/>
      <c r="AC63" s="253"/>
      <c r="AD63" s="331"/>
      <c r="AE63" s="331"/>
      <c r="AF63" s="239"/>
      <c r="AG63" s="253"/>
      <c r="AH63" s="331"/>
      <c r="AI63" s="331"/>
      <c r="AJ63" s="239"/>
      <c r="AK63" s="253"/>
    </row>
    <row r="64" spans="1:37" s="52" customFormat="1" ht="15">
      <c r="A64" s="291"/>
      <c r="B64" s="330"/>
      <c r="C64" s="330"/>
      <c r="D64"/>
      <c r="E64" s="238"/>
      <c r="F64" s="239"/>
      <c r="G64" s="253"/>
      <c r="H64"/>
      <c r="I64" s="241"/>
      <c r="J64" s="239"/>
      <c r="K64" s="253"/>
      <c r="L64" s="342"/>
      <c r="M64" s="238"/>
      <c r="N64" s="239"/>
      <c r="O64" s="253"/>
      <c r="P64"/>
      <c r="Q64" s="238"/>
      <c r="R64" s="239"/>
      <c r="S64" s="253"/>
      <c r="T64" s="10"/>
      <c r="U64" s="335"/>
    </row>
    <row r="65" spans="1:16378" s="52" customFormat="1" ht="15">
      <c r="A65" s="291"/>
      <c r="B65" s="330"/>
      <c r="C65" s="330"/>
      <c r="D65"/>
      <c r="E65" s="238"/>
      <c r="F65" s="239"/>
      <c r="G65" s="253"/>
      <c r="H65"/>
      <c r="I65" s="241"/>
      <c r="J65" s="239"/>
      <c r="K65" s="253"/>
      <c r="L65" s="342"/>
      <c r="M65" s="238"/>
      <c r="N65" s="239"/>
      <c r="O65" s="253"/>
      <c r="P65"/>
      <c r="Q65" s="238"/>
      <c r="R65" s="239"/>
      <c r="S65" s="253"/>
      <c r="T65" s="10"/>
      <c r="U65" s="335"/>
    </row>
    <row r="66" spans="1:16378" s="52" customFormat="1" ht="15">
      <c r="A66" s="291"/>
      <c r="B66" s="330"/>
      <c r="C66" s="330"/>
      <c r="D66"/>
      <c r="E66" s="238"/>
      <c r="F66" s="239"/>
      <c r="G66" s="253"/>
      <c r="H66"/>
      <c r="I66" s="241"/>
      <c r="J66" s="239"/>
      <c r="K66" s="253"/>
      <c r="L66" s="342"/>
      <c r="M66" s="238"/>
      <c r="N66" s="239"/>
      <c r="O66" s="253"/>
      <c r="P66"/>
      <c r="Q66" s="238"/>
      <c r="R66" s="239"/>
      <c r="S66" s="253"/>
      <c r="T66" s="10"/>
      <c r="U66" s="335"/>
    </row>
    <row r="67" spans="1:16378" s="52" customFormat="1" ht="15">
      <c r="A67" s="291"/>
      <c r="B67" s="330"/>
      <c r="C67" s="330"/>
      <c r="D67"/>
      <c r="E67" s="238"/>
      <c r="F67" s="239"/>
      <c r="G67" s="253"/>
      <c r="H67"/>
      <c r="I67" s="241"/>
      <c r="J67" s="239"/>
      <c r="K67" s="253"/>
      <c r="L67" s="342"/>
      <c r="M67" s="238"/>
      <c r="N67" s="239"/>
      <c r="O67" s="253"/>
      <c r="P67"/>
      <c r="Q67" s="238"/>
      <c r="R67" s="239"/>
      <c r="S67" s="253"/>
      <c r="T67" s="10"/>
      <c r="U67" s="335"/>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28">SUM(D3:D80)</f>
        <v>1130149</v>
      </c>
      <c r="E81" s="247">
        <f t="shared" si="28"/>
        <v>1130149</v>
      </c>
      <c r="F81" s="248">
        <f t="shared" si="28"/>
        <v>0</v>
      </c>
      <c r="G81" s="284">
        <f t="shared" si="4"/>
        <v>0</v>
      </c>
      <c r="H81" s="246">
        <f>SUM(H3:H79)</f>
        <v>29276104.099999998</v>
      </c>
      <c r="I81" s="247">
        <f>SUM(I3:I79)</f>
        <v>29492416.66</v>
      </c>
      <c r="J81" s="248">
        <f t="shared" si="28"/>
        <v>-216312.56000000023</v>
      </c>
      <c r="K81" s="285">
        <f>ROUND(J81/H81,10)</f>
        <v>-7.3887071999999996E-3</v>
      </c>
      <c r="L81" s="345">
        <f t="shared" si="28"/>
        <v>4039.3039439999998</v>
      </c>
      <c r="M81" s="247">
        <f t="shared" si="28"/>
        <v>4038.5299999999997</v>
      </c>
      <c r="N81" s="248">
        <f t="shared" si="28"/>
        <v>0.77394399999989805</v>
      </c>
      <c r="O81" s="285">
        <f>ROUND(N81/L81,10)</f>
        <v>1.9160330000000001E-4</v>
      </c>
      <c r="P81" s="246">
        <f t="shared" si="28"/>
        <v>30441682.27</v>
      </c>
      <c r="Q81" s="247">
        <f t="shared" si="28"/>
        <v>30429665.790000007</v>
      </c>
      <c r="R81" s="248">
        <f t="shared" si="28"/>
        <v>12016.479999999632</v>
      </c>
      <c r="S81" s="314">
        <f t="shared" si="28"/>
        <v>1.6974748300000002E-2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804662.71</v>
      </c>
      <c r="D4">
        <v>804662.71</v>
      </c>
      <c r="E4" s="79">
        <f>C4-D4</f>
        <v>0</v>
      </c>
      <c r="F4" s="262">
        <f>ROUND(E4/C4,10)</f>
        <v>0</v>
      </c>
      <c r="G4" s="80"/>
    </row>
    <row r="5" spans="1:16384" ht="13.9" customHeight="1">
      <c r="A5" t="s">
        <v>295</v>
      </c>
      <c r="B5" t="s">
        <v>296</v>
      </c>
      <c r="C5">
        <v>1909.88</v>
      </c>
      <c r="D5">
        <v>1910.67</v>
      </c>
      <c r="E5" s="79">
        <f t="shared" ref="E5:E17" si="0">C5-D5</f>
        <v>-0.78999999999996362</v>
      </c>
      <c r="F5" s="262">
        <f t="shared" ref="F5:F19" si="1">ROUND(E5/C5,10)</f>
        <v>-4.1363860000000001E-4</v>
      </c>
      <c r="G5" s="80"/>
    </row>
    <row r="6" spans="1:16384" ht="13.9" customHeight="1">
      <c r="A6" t="s">
        <v>297</v>
      </c>
      <c r="B6" t="s">
        <v>298</v>
      </c>
      <c r="C6">
        <v>33.44</v>
      </c>
      <c r="D6">
        <v>33.43</v>
      </c>
      <c r="E6" s="79">
        <f t="shared" si="0"/>
        <v>9.9999999999980105E-3</v>
      </c>
      <c r="F6" s="262">
        <f t="shared" si="1"/>
        <v>2.9904310000000001E-4</v>
      </c>
      <c r="G6" s="80"/>
    </row>
    <row r="7" spans="1:16384" ht="13.9" customHeight="1">
      <c r="A7" t="s">
        <v>299</v>
      </c>
      <c r="B7" t="s">
        <v>300</v>
      </c>
      <c r="C7">
        <v>26.2</v>
      </c>
      <c r="D7">
        <v>26.2</v>
      </c>
      <c r="E7" s="79">
        <f t="shared" si="0"/>
        <v>0</v>
      </c>
      <c r="F7" s="262">
        <f t="shared" si="1"/>
        <v>0</v>
      </c>
      <c r="G7" s="80"/>
    </row>
    <row r="8" spans="1:16384" ht="12.75">
      <c r="A8"/>
      <c r="B8"/>
      <c r="C8"/>
      <c r="D8"/>
      <c r="E8" s="79">
        <f t="shared" si="0"/>
        <v>0</v>
      </c>
      <c r="F8" s="262" t="e">
        <f t="shared" si="1"/>
        <v>#DIV/0!</v>
      </c>
      <c r="G8" s="75"/>
    </row>
    <row r="9" spans="1:16384" ht="12.75">
      <c r="A9"/>
      <c r="B9"/>
      <c r="C9"/>
      <c r="D9"/>
      <c r="E9" s="79">
        <f t="shared" si="0"/>
        <v>0</v>
      </c>
      <c r="F9" s="262" t="e">
        <f t="shared" si="1"/>
        <v>#DIV/0!</v>
      </c>
    </row>
    <row r="10" spans="1:16384" ht="12.75">
      <c r="A10"/>
      <c r="B10"/>
      <c r="C10"/>
      <c r="D10"/>
      <c r="E10" s="79">
        <f t="shared" si="0"/>
        <v>0</v>
      </c>
      <c r="F10" s="262" t="e">
        <f t="shared" si="1"/>
        <v>#DIV/0!</v>
      </c>
      <c r="G10" s="71"/>
    </row>
    <row r="11" spans="1:16384" ht="12.75">
      <c r="A11"/>
      <c r="B11"/>
      <c r="C11"/>
      <c r="D11"/>
      <c r="E11" s="79">
        <f>C11-D11</f>
        <v>0</v>
      </c>
      <c r="F11" s="262" t="e">
        <f t="shared" si="1"/>
        <v>#DIV/0!</v>
      </c>
      <c r="G11" s="71"/>
    </row>
    <row r="12" spans="1:16384" ht="12.75">
      <c r="A12"/>
      <c r="B12"/>
      <c r="C12"/>
      <c r="D12"/>
      <c r="E12" s="79">
        <f>C12-D12</f>
        <v>0</v>
      </c>
      <c r="F12" s="262" t="e">
        <f t="shared" si="1"/>
        <v>#DIV/0!</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806632.22999999986</v>
      </c>
      <c r="D19" s="85">
        <f>SUM(D4:D18)</f>
        <v>806633.01</v>
      </c>
      <c r="E19" s="85">
        <f>SUM(E4:E18)</f>
        <v>-0.77999999999996561</v>
      </c>
      <c r="F19" s="262">
        <f t="shared" si="1"/>
        <v>-9.6700000000000002E-7</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2"/>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294</v>
      </c>
      <c r="C2" s="330" t="s">
        <v>301</v>
      </c>
      <c r="D2" t="s">
        <v>302</v>
      </c>
      <c r="E2">
        <v>816.32</v>
      </c>
      <c r="F2">
        <v>816.32</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294</v>
      </c>
      <c r="C3" s="330" t="s">
        <v>303</v>
      </c>
      <c r="D3" t="s">
        <v>304</v>
      </c>
      <c r="E3">
        <v>3800</v>
      </c>
      <c r="F3">
        <v>3800</v>
      </c>
      <c r="G3" s="260">
        <f t="shared" ref="G3" si="0">E3-F3</f>
        <v>0</v>
      </c>
      <c r="H3" s="276">
        <f t="shared" ref="H3" si="1">ROUND(G3/E3,10)</f>
        <v>0</v>
      </c>
      <c r="I3">
        <v>0</v>
      </c>
      <c r="J3">
        <v>0</v>
      </c>
      <c r="K3" s="260">
        <f t="shared" ref="K3" si="2">I3-J3</f>
        <v>0</v>
      </c>
      <c r="L3" s="276" t="e">
        <f t="shared" ref="L3" si="3">ROUND(K3/I3,10)</f>
        <v>#DIV/0!</v>
      </c>
      <c r="M3">
        <v>0</v>
      </c>
      <c r="N3">
        <v>0</v>
      </c>
      <c r="O3" s="260">
        <f t="shared" ref="O3:O85" si="4">M3-N3</f>
        <v>0</v>
      </c>
      <c r="P3" s="276" t="e">
        <f t="shared" ref="P3:P85" si="5">ROUND(O3/M3,10)</f>
        <v>#DIV/0!</v>
      </c>
      <c r="Q3">
        <v>0</v>
      </c>
      <c r="R3">
        <v>0</v>
      </c>
      <c r="S3" s="260">
        <f t="shared" ref="S3:S85" si="6">Q3-R3</f>
        <v>0</v>
      </c>
      <c r="T3" s="276" t="e">
        <f t="shared" ref="T3:T85" si="7">ROUND(S3/Q3,10)</f>
        <v>#DIV/0!</v>
      </c>
      <c r="U3" s="155"/>
    </row>
    <row r="4" spans="1:24" s="69" customFormat="1" ht="12.75">
      <c r="A4" t="s">
        <v>261</v>
      </c>
      <c r="B4" t="s">
        <v>294</v>
      </c>
      <c r="C4" s="330" t="s">
        <v>303</v>
      </c>
      <c r="D4" t="s">
        <v>304</v>
      </c>
      <c r="E4">
        <v>4500</v>
      </c>
      <c r="F4">
        <v>4500</v>
      </c>
      <c r="G4" s="260">
        <f t="shared" ref="G4:G22" si="8">E4-F4</f>
        <v>0</v>
      </c>
      <c r="H4" s="276">
        <f t="shared" ref="H4:H22" si="9">ROUND(G4/E4,10)</f>
        <v>0</v>
      </c>
      <c r="I4">
        <v>0</v>
      </c>
      <c r="J4">
        <v>0</v>
      </c>
      <c r="K4" s="260">
        <f t="shared" ref="K4:K37" si="10">I4-J4</f>
        <v>0</v>
      </c>
      <c r="L4" s="276" t="e">
        <f t="shared" ref="L4:L37"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294</v>
      </c>
      <c r="C5" s="330" t="s">
        <v>303</v>
      </c>
      <c r="D5" t="s">
        <v>304</v>
      </c>
      <c r="E5">
        <v>1970</v>
      </c>
      <c r="F5">
        <v>1970</v>
      </c>
      <c r="G5" s="260">
        <f t="shared" si="8"/>
        <v>0</v>
      </c>
      <c r="H5" s="276">
        <f t="shared" si="9"/>
        <v>0</v>
      </c>
      <c r="I5">
        <v>0</v>
      </c>
      <c r="J5">
        <v>0</v>
      </c>
      <c r="K5" s="260">
        <f t="shared" ref="K5:K21" si="12">I5-J5</f>
        <v>0</v>
      </c>
      <c r="L5" s="276" t="e">
        <f t="shared" ref="L5:L21" si="13">ROUND(K5/I5,10)</f>
        <v>#DIV/0!</v>
      </c>
      <c r="M5">
        <v>0</v>
      </c>
      <c r="N5">
        <v>0</v>
      </c>
      <c r="O5" s="260">
        <f t="shared" ref="O5:O21" si="14">M5-N5</f>
        <v>0</v>
      </c>
      <c r="P5" s="276" t="e">
        <f t="shared" ref="P5:P21" si="15">ROUND(O5/M5,10)</f>
        <v>#DIV/0!</v>
      </c>
      <c r="Q5">
        <v>0</v>
      </c>
      <c r="R5">
        <v>0</v>
      </c>
      <c r="S5" s="260">
        <f t="shared" ref="S5:S21" si="16">Q5-R5</f>
        <v>0</v>
      </c>
      <c r="T5" s="276" t="e">
        <f t="shared" ref="T5:T21" si="17">ROUND(S5/Q5,10)</f>
        <v>#DIV/0!</v>
      </c>
      <c r="U5" s="155"/>
    </row>
    <row r="6" spans="1:24" s="69" customFormat="1" ht="12.75">
      <c r="A6" t="s">
        <v>261</v>
      </c>
      <c r="B6" t="s">
        <v>294</v>
      </c>
      <c r="C6" s="330" t="s">
        <v>305</v>
      </c>
      <c r="D6" t="s">
        <v>306</v>
      </c>
      <c r="E6">
        <v>35000</v>
      </c>
      <c r="F6">
        <v>35000</v>
      </c>
      <c r="G6" s="260">
        <f t="shared" si="8"/>
        <v>0</v>
      </c>
      <c r="H6" s="276">
        <f t="shared" si="9"/>
        <v>0</v>
      </c>
      <c r="I6">
        <v>0</v>
      </c>
      <c r="J6">
        <v>0</v>
      </c>
      <c r="K6" s="260">
        <f t="shared" si="12"/>
        <v>0</v>
      </c>
      <c r="L6" s="276" t="e">
        <f t="shared" si="13"/>
        <v>#DIV/0!</v>
      </c>
      <c r="M6">
        <v>0</v>
      </c>
      <c r="N6">
        <v>0</v>
      </c>
      <c r="O6" s="260">
        <f t="shared" si="14"/>
        <v>0</v>
      </c>
      <c r="P6" s="276" t="e">
        <f t="shared" si="15"/>
        <v>#DIV/0!</v>
      </c>
      <c r="Q6">
        <v>0</v>
      </c>
      <c r="R6">
        <v>0</v>
      </c>
      <c r="S6" s="260">
        <f t="shared" si="16"/>
        <v>0</v>
      </c>
      <c r="T6" s="276" t="e">
        <f t="shared" si="17"/>
        <v>#DIV/0!</v>
      </c>
      <c r="U6" s="155"/>
    </row>
    <row r="7" spans="1:24" s="69" customFormat="1" ht="12.75">
      <c r="A7" t="s">
        <v>261</v>
      </c>
      <c r="B7" t="s">
        <v>294</v>
      </c>
      <c r="C7" s="330" t="s">
        <v>305</v>
      </c>
      <c r="D7" t="s">
        <v>306</v>
      </c>
      <c r="E7">
        <v>35000</v>
      </c>
      <c r="F7">
        <v>35000</v>
      </c>
      <c r="G7" s="260">
        <f t="shared" ref="G7:G11" si="18">E7-F7</f>
        <v>0</v>
      </c>
      <c r="H7" s="276">
        <f t="shared" ref="H7:H11" si="19">ROUND(G7/E7,10)</f>
        <v>0</v>
      </c>
      <c r="I7">
        <v>0</v>
      </c>
      <c r="J7">
        <v>0</v>
      </c>
      <c r="K7" s="260">
        <f t="shared" ref="K7:K11" si="20">I7-J7</f>
        <v>0</v>
      </c>
      <c r="L7" s="276" t="e">
        <f t="shared" ref="L7:L11" si="21">ROUND(K7/I7,10)</f>
        <v>#DIV/0!</v>
      </c>
      <c r="M7">
        <v>0</v>
      </c>
      <c r="N7">
        <v>0</v>
      </c>
      <c r="O7" s="260">
        <f t="shared" ref="O7:O11" si="22">M7-N7</f>
        <v>0</v>
      </c>
      <c r="P7" s="276" t="e">
        <f t="shared" ref="P7:P11" si="23">ROUND(O7/M7,10)</f>
        <v>#DIV/0!</v>
      </c>
      <c r="Q7">
        <v>0</v>
      </c>
      <c r="R7">
        <v>0</v>
      </c>
      <c r="S7" s="260">
        <f t="shared" ref="S7:S11" si="24">Q7-R7</f>
        <v>0</v>
      </c>
      <c r="T7" s="276" t="e">
        <f t="shared" ref="T7:T11" si="25">ROUND(S7/Q7,10)</f>
        <v>#DIV/0!</v>
      </c>
      <c r="U7" s="155"/>
    </row>
    <row r="8" spans="1:24" s="69" customFormat="1" ht="12.75">
      <c r="A8" t="s">
        <v>261</v>
      </c>
      <c r="B8" t="s">
        <v>294</v>
      </c>
      <c r="C8" s="330" t="s">
        <v>305</v>
      </c>
      <c r="D8" t="s">
        <v>306</v>
      </c>
      <c r="E8">
        <v>35000</v>
      </c>
      <c r="F8">
        <v>35000</v>
      </c>
      <c r="G8" s="260">
        <f t="shared" si="18"/>
        <v>0</v>
      </c>
      <c r="H8" s="276">
        <f t="shared" si="19"/>
        <v>0</v>
      </c>
      <c r="I8">
        <v>0</v>
      </c>
      <c r="J8">
        <v>0</v>
      </c>
      <c r="K8" s="260">
        <f t="shared" si="20"/>
        <v>0</v>
      </c>
      <c r="L8" s="276" t="e">
        <f t="shared" si="21"/>
        <v>#DIV/0!</v>
      </c>
      <c r="M8">
        <v>0</v>
      </c>
      <c r="N8">
        <v>0</v>
      </c>
      <c r="O8" s="260">
        <f t="shared" si="22"/>
        <v>0</v>
      </c>
      <c r="P8" s="276" t="e">
        <f t="shared" si="23"/>
        <v>#DIV/0!</v>
      </c>
      <c r="Q8">
        <v>0</v>
      </c>
      <c r="R8">
        <v>0</v>
      </c>
      <c r="S8" s="260">
        <f t="shared" si="24"/>
        <v>0</v>
      </c>
      <c r="T8" s="276" t="e">
        <f t="shared" si="25"/>
        <v>#DIV/0!</v>
      </c>
      <c r="U8" s="155"/>
    </row>
    <row r="9" spans="1:24" s="69" customFormat="1" ht="12.75">
      <c r="A9" t="s">
        <v>261</v>
      </c>
      <c r="B9" t="s">
        <v>294</v>
      </c>
      <c r="C9" s="330" t="s">
        <v>307</v>
      </c>
      <c r="D9" t="s">
        <v>308</v>
      </c>
      <c r="E9">
        <v>6400</v>
      </c>
      <c r="F9">
        <v>6400</v>
      </c>
      <c r="G9" s="260">
        <f t="shared" si="18"/>
        <v>0</v>
      </c>
      <c r="H9" s="276">
        <f t="shared" si="19"/>
        <v>0</v>
      </c>
      <c r="I9">
        <v>0</v>
      </c>
      <c r="J9">
        <v>0</v>
      </c>
      <c r="K9" s="260">
        <f t="shared" si="20"/>
        <v>0</v>
      </c>
      <c r="L9" s="276" t="e">
        <f t="shared" si="21"/>
        <v>#DIV/0!</v>
      </c>
      <c r="M9">
        <v>0</v>
      </c>
      <c r="N9">
        <v>0</v>
      </c>
      <c r="O9" s="260">
        <f t="shared" si="22"/>
        <v>0</v>
      </c>
      <c r="P9" s="276" t="e">
        <f t="shared" si="23"/>
        <v>#DIV/0!</v>
      </c>
      <c r="Q9">
        <v>0</v>
      </c>
      <c r="R9">
        <v>0</v>
      </c>
      <c r="S9" s="260">
        <f t="shared" si="24"/>
        <v>0</v>
      </c>
      <c r="T9" s="276" t="e">
        <f t="shared" si="25"/>
        <v>#DIV/0!</v>
      </c>
      <c r="U9" s="155"/>
    </row>
    <row r="10" spans="1:24" s="69" customFormat="1" ht="12.75">
      <c r="A10" t="s">
        <v>261</v>
      </c>
      <c r="B10" t="s">
        <v>294</v>
      </c>
      <c r="C10" s="330">
        <v>589339209</v>
      </c>
      <c r="D10" t="s">
        <v>309</v>
      </c>
      <c r="E10">
        <v>7500</v>
      </c>
      <c r="F10">
        <v>7500</v>
      </c>
      <c r="G10" s="260">
        <f t="shared" si="18"/>
        <v>0</v>
      </c>
      <c r="H10" s="276">
        <f t="shared" si="19"/>
        <v>0</v>
      </c>
      <c r="I10">
        <v>0</v>
      </c>
      <c r="J10">
        <v>0</v>
      </c>
      <c r="K10" s="260">
        <f t="shared" si="20"/>
        <v>0</v>
      </c>
      <c r="L10" s="276" t="e">
        <f t="shared" si="21"/>
        <v>#DIV/0!</v>
      </c>
      <c r="M10">
        <v>0</v>
      </c>
      <c r="N10">
        <v>0</v>
      </c>
      <c r="O10" s="260">
        <f t="shared" si="22"/>
        <v>0</v>
      </c>
      <c r="P10" s="276" t="e">
        <f t="shared" si="23"/>
        <v>#DIV/0!</v>
      </c>
      <c r="Q10">
        <v>0</v>
      </c>
      <c r="R10">
        <v>0</v>
      </c>
      <c r="S10" s="260">
        <f t="shared" si="24"/>
        <v>0</v>
      </c>
      <c r="T10" s="276" t="e">
        <f t="shared" si="25"/>
        <v>#DIV/0!</v>
      </c>
      <c r="U10" s="155"/>
    </row>
    <row r="11" spans="1:24" s="69" customFormat="1" ht="12.75">
      <c r="A11" t="s">
        <v>261</v>
      </c>
      <c r="B11" t="s">
        <v>299</v>
      </c>
      <c r="C11" s="330" t="s">
        <v>310</v>
      </c>
      <c r="D11" t="s">
        <v>311</v>
      </c>
      <c r="E11">
        <v>3630</v>
      </c>
      <c r="F11">
        <v>3630</v>
      </c>
      <c r="G11" s="260">
        <f t="shared" si="18"/>
        <v>0</v>
      </c>
      <c r="H11" s="276">
        <f t="shared" si="19"/>
        <v>0</v>
      </c>
      <c r="I11">
        <v>0</v>
      </c>
      <c r="J11">
        <v>0</v>
      </c>
      <c r="K11" s="260">
        <f t="shared" si="20"/>
        <v>0</v>
      </c>
      <c r="L11" s="276" t="e">
        <f t="shared" si="21"/>
        <v>#DIV/0!</v>
      </c>
      <c r="M11">
        <v>0</v>
      </c>
      <c r="N11">
        <v>0</v>
      </c>
      <c r="O11" s="260">
        <f t="shared" si="22"/>
        <v>0</v>
      </c>
      <c r="P11" s="276" t="e">
        <f t="shared" si="23"/>
        <v>#DIV/0!</v>
      </c>
      <c r="Q11">
        <v>0</v>
      </c>
      <c r="R11">
        <v>0</v>
      </c>
      <c r="S11" s="260">
        <f t="shared" si="24"/>
        <v>0</v>
      </c>
      <c r="T11" s="276" t="e">
        <f t="shared" si="25"/>
        <v>#DIV/0!</v>
      </c>
      <c r="U11" s="155"/>
    </row>
    <row r="12" spans="1:24" s="69" customFormat="1" ht="12.75">
      <c r="A12" t="s">
        <v>261</v>
      </c>
      <c r="B12" t="s">
        <v>299</v>
      </c>
      <c r="C12" s="330" t="s">
        <v>310</v>
      </c>
      <c r="D12" t="s">
        <v>311</v>
      </c>
      <c r="E12">
        <v>3630</v>
      </c>
      <c r="F12">
        <v>3630</v>
      </c>
      <c r="G12" s="260">
        <f t="shared" si="8"/>
        <v>0</v>
      </c>
      <c r="H12" s="276">
        <f t="shared" si="9"/>
        <v>0</v>
      </c>
      <c r="I12">
        <v>0</v>
      </c>
      <c r="J12">
        <v>0</v>
      </c>
      <c r="K12" s="260">
        <f t="shared" si="12"/>
        <v>0</v>
      </c>
      <c r="L12" s="276" t="e">
        <f t="shared" si="13"/>
        <v>#DIV/0!</v>
      </c>
      <c r="M12">
        <v>0</v>
      </c>
      <c r="N12">
        <v>0</v>
      </c>
      <c r="O12" s="260">
        <f t="shared" si="14"/>
        <v>0</v>
      </c>
      <c r="P12" s="276" t="e">
        <f t="shared" si="15"/>
        <v>#DIV/0!</v>
      </c>
      <c r="Q12">
        <v>0</v>
      </c>
      <c r="R12">
        <v>0</v>
      </c>
      <c r="S12" s="260">
        <f t="shared" si="16"/>
        <v>0</v>
      </c>
      <c r="T12" s="276" t="e">
        <f t="shared" si="17"/>
        <v>#DIV/0!</v>
      </c>
      <c r="U12" s="155"/>
    </row>
    <row r="13" spans="1:24" s="69" customFormat="1" ht="12.75">
      <c r="A13" t="s">
        <v>261</v>
      </c>
      <c r="B13" t="s">
        <v>299</v>
      </c>
      <c r="C13" s="330" t="s">
        <v>310</v>
      </c>
      <c r="D13" t="s">
        <v>311</v>
      </c>
      <c r="E13">
        <v>3630</v>
      </c>
      <c r="F13">
        <v>3630</v>
      </c>
      <c r="G13" s="260">
        <f t="shared" si="8"/>
        <v>0</v>
      </c>
      <c r="H13" s="276">
        <f t="shared" si="9"/>
        <v>0</v>
      </c>
      <c r="I13">
        <v>0</v>
      </c>
      <c r="J13">
        <v>0</v>
      </c>
      <c r="K13" s="260">
        <f t="shared" si="12"/>
        <v>0</v>
      </c>
      <c r="L13" s="276" t="e">
        <f t="shared" si="13"/>
        <v>#DIV/0!</v>
      </c>
      <c r="M13">
        <v>0</v>
      </c>
      <c r="N13">
        <v>0</v>
      </c>
      <c r="O13" s="260">
        <f t="shared" si="14"/>
        <v>0</v>
      </c>
      <c r="P13" s="276" t="e">
        <f t="shared" si="15"/>
        <v>#DIV/0!</v>
      </c>
      <c r="Q13">
        <v>0</v>
      </c>
      <c r="R13">
        <v>0</v>
      </c>
      <c r="S13" s="260">
        <f t="shared" si="16"/>
        <v>0</v>
      </c>
      <c r="T13" s="276" t="e">
        <f t="shared" si="17"/>
        <v>#DIV/0!</v>
      </c>
      <c r="U13" s="155"/>
    </row>
    <row r="14" spans="1:24" s="69" customFormat="1" ht="12.75">
      <c r="A14" t="s">
        <v>261</v>
      </c>
      <c r="B14" t="s">
        <v>299</v>
      </c>
      <c r="C14" s="330" t="s">
        <v>310</v>
      </c>
      <c r="D14" t="s">
        <v>311</v>
      </c>
      <c r="E14">
        <v>3630</v>
      </c>
      <c r="F14">
        <v>3630</v>
      </c>
      <c r="G14" s="260">
        <f t="shared" si="8"/>
        <v>0</v>
      </c>
      <c r="H14" s="276">
        <f t="shared" si="9"/>
        <v>0</v>
      </c>
      <c r="I14">
        <v>1341.94</v>
      </c>
      <c r="J14">
        <v>1341.94</v>
      </c>
      <c r="K14" s="260">
        <f t="shared" si="12"/>
        <v>0</v>
      </c>
      <c r="L14" s="276">
        <f t="shared" si="13"/>
        <v>0</v>
      </c>
      <c r="M14">
        <v>236.81</v>
      </c>
      <c r="N14">
        <v>236.81</v>
      </c>
      <c r="O14" s="260">
        <f t="shared" si="14"/>
        <v>0</v>
      </c>
      <c r="P14" s="276">
        <f t="shared" si="15"/>
        <v>0</v>
      </c>
      <c r="Q14">
        <v>-0.14000000000000001</v>
      </c>
      <c r="R14">
        <v>-0.14000000000000001</v>
      </c>
      <c r="S14" s="260">
        <f t="shared" si="16"/>
        <v>0</v>
      </c>
      <c r="T14" s="276">
        <f t="shared" si="17"/>
        <v>0</v>
      </c>
      <c r="U14" s="155"/>
    </row>
    <row r="15" spans="1:24" s="69" customFormat="1" ht="12.75">
      <c r="A15" t="s">
        <v>261</v>
      </c>
      <c r="B15" t="s">
        <v>299</v>
      </c>
      <c r="C15" s="330" t="s">
        <v>310</v>
      </c>
      <c r="D15" t="s">
        <v>311</v>
      </c>
      <c r="E15">
        <v>3630</v>
      </c>
      <c r="F15">
        <v>3630</v>
      </c>
      <c r="G15" s="260">
        <f t="shared" si="8"/>
        <v>0</v>
      </c>
      <c r="H15" s="276">
        <f t="shared" si="9"/>
        <v>0</v>
      </c>
      <c r="I15">
        <v>0</v>
      </c>
      <c r="J15">
        <v>0</v>
      </c>
      <c r="K15" s="260">
        <f t="shared" si="12"/>
        <v>0</v>
      </c>
      <c r="L15" s="276" t="e">
        <f t="shared" si="13"/>
        <v>#DIV/0!</v>
      </c>
      <c r="M15">
        <v>0</v>
      </c>
      <c r="N15">
        <v>0</v>
      </c>
      <c r="O15" s="260">
        <f t="shared" si="14"/>
        <v>0</v>
      </c>
      <c r="P15" s="276" t="e">
        <f t="shared" si="15"/>
        <v>#DIV/0!</v>
      </c>
      <c r="Q15">
        <v>0</v>
      </c>
      <c r="R15">
        <v>0</v>
      </c>
      <c r="S15" s="260">
        <f t="shared" si="16"/>
        <v>0</v>
      </c>
      <c r="T15" s="276" t="e">
        <f t="shared" si="17"/>
        <v>#DIV/0!</v>
      </c>
      <c r="U15" s="155"/>
    </row>
    <row r="16" spans="1:24" s="69" customFormat="1" ht="12.75">
      <c r="A16" t="s">
        <v>261</v>
      </c>
      <c r="B16" t="s">
        <v>299</v>
      </c>
      <c r="C16" s="330" t="s">
        <v>310</v>
      </c>
      <c r="D16" t="s">
        <v>311</v>
      </c>
      <c r="E16">
        <v>3630</v>
      </c>
      <c r="F16">
        <v>3630</v>
      </c>
      <c r="G16" s="260">
        <f t="shared" si="8"/>
        <v>0</v>
      </c>
      <c r="H16" s="276">
        <f t="shared" si="9"/>
        <v>0</v>
      </c>
      <c r="I16">
        <v>0</v>
      </c>
      <c r="J16">
        <v>0</v>
      </c>
      <c r="K16" s="260">
        <f t="shared" si="12"/>
        <v>0</v>
      </c>
      <c r="L16" s="276" t="e">
        <f t="shared" si="13"/>
        <v>#DIV/0!</v>
      </c>
      <c r="M16">
        <v>0</v>
      </c>
      <c r="N16">
        <v>0</v>
      </c>
      <c r="O16" s="260">
        <f t="shared" si="14"/>
        <v>0</v>
      </c>
      <c r="P16" s="276" t="e">
        <f t="shared" si="15"/>
        <v>#DIV/0!</v>
      </c>
      <c r="Q16">
        <v>0</v>
      </c>
      <c r="R16">
        <v>0</v>
      </c>
      <c r="S16" s="260">
        <f t="shared" si="16"/>
        <v>0</v>
      </c>
      <c r="T16" s="276" t="e">
        <f t="shared" si="17"/>
        <v>#DIV/0!</v>
      </c>
      <c r="U16" s="155"/>
    </row>
    <row r="17" spans="1:21" s="69" customFormat="1" ht="12.75">
      <c r="A17" t="s">
        <v>261</v>
      </c>
      <c r="B17" t="s">
        <v>299</v>
      </c>
      <c r="C17" s="330" t="s">
        <v>310</v>
      </c>
      <c r="D17" t="s">
        <v>311</v>
      </c>
      <c r="E17">
        <v>3630</v>
      </c>
      <c r="F17">
        <v>3630</v>
      </c>
      <c r="G17" s="260">
        <f t="shared" si="8"/>
        <v>0</v>
      </c>
      <c r="H17" s="276">
        <f t="shared" si="9"/>
        <v>0</v>
      </c>
      <c r="I17">
        <v>0</v>
      </c>
      <c r="J17">
        <v>0</v>
      </c>
      <c r="K17" s="260">
        <f t="shared" si="12"/>
        <v>0</v>
      </c>
      <c r="L17" s="276" t="e">
        <f t="shared" si="13"/>
        <v>#DIV/0!</v>
      </c>
      <c r="M17">
        <v>0</v>
      </c>
      <c r="N17">
        <v>0</v>
      </c>
      <c r="O17" s="260">
        <f t="shared" si="14"/>
        <v>0</v>
      </c>
      <c r="P17" s="276" t="e">
        <f t="shared" si="15"/>
        <v>#DIV/0!</v>
      </c>
      <c r="Q17">
        <v>0</v>
      </c>
      <c r="R17">
        <v>0</v>
      </c>
      <c r="S17" s="260">
        <f t="shared" si="16"/>
        <v>0</v>
      </c>
      <c r="T17" s="276" t="e">
        <f t="shared" si="17"/>
        <v>#DIV/0!</v>
      </c>
      <c r="U17" s="155"/>
    </row>
    <row r="18" spans="1:21" s="69" customFormat="1" ht="12.75">
      <c r="A18" t="s">
        <v>261</v>
      </c>
      <c r="B18" t="s">
        <v>299</v>
      </c>
      <c r="C18" s="330" t="s">
        <v>310</v>
      </c>
      <c r="D18" t="s">
        <v>311</v>
      </c>
      <c r="E18">
        <v>3630</v>
      </c>
      <c r="F18">
        <v>3630</v>
      </c>
      <c r="G18" s="260">
        <f t="shared" si="8"/>
        <v>0</v>
      </c>
      <c r="H18" s="276">
        <f t="shared" si="9"/>
        <v>0</v>
      </c>
      <c r="I18">
        <v>0</v>
      </c>
      <c r="J18">
        <v>0</v>
      </c>
      <c r="K18" s="260">
        <f t="shared" si="12"/>
        <v>0</v>
      </c>
      <c r="L18" s="276" t="e">
        <f t="shared" si="13"/>
        <v>#DIV/0!</v>
      </c>
      <c r="M18">
        <v>0</v>
      </c>
      <c r="N18">
        <v>0</v>
      </c>
      <c r="O18" s="260">
        <f t="shared" si="14"/>
        <v>0</v>
      </c>
      <c r="P18" s="276" t="e">
        <f t="shared" si="15"/>
        <v>#DIV/0!</v>
      </c>
      <c r="Q18">
        <v>0</v>
      </c>
      <c r="R18">
        <v>0</v>
      </c>
      <c r="S18" s="260">
        <f t="shared" si="16"/>
        <v>0</v>
      </c>
      <c r="T18" s="276" t="e">
        <f t="shared" si="17"/>
        <v>#DIV/0!</v>
      </c>
      <c r="U18" s="155"/>
    </row>
    <row r="19" spans="1:21" s="69" customFormat="1" ht="12.75">
      <c r="A19" t="s">
        <v>261</v>
      </c>
      <c r="B19" t="s">
        <v>299</v>
      </c>
      <c r="C19" s="330" t="s">
        <v>310</v>
      </c>
      <c r="D19" t="s">
        <v>311</v>
      </c>
      <c r="E19">
        <v>3630</v>
      </c>
      <c r="F19">
        <v>3630</v>
      </c>
      <c r="G19" s="260">
        <f t="shared" si="8"/>
        <v>0</v>
      </c>
      <c r="H19" s="276">
        <f t="shared" si="9"/>
        <v>0</v>
      </c>
      <c r="I19">
        <v>0</v>
      </c>
      <c r="J19">
        <v>0</v>
      </c>
      <c r="K19" s="260">
        <f t="shared" si="12"/>
        <v>0</v>
      </c>
      <c r="L19" s="276" t="e">
        <f t="shared" si="13"/>
        <v>#DIV/0!</v>
      </c>
      <c r="M19">
        <v>0</v>
      </c>
      <c r="N19">
        <v>0</v>
      </c>
      <c r="O19" s="260">
        <f t="shared" si="14"/>
        <v>0</v>
      </c>
      <c r="P19" s="276" t="e">
        <f t="shared" si="15"/>
        <v>#DIV/0!</v>
      </c>
      <c r="Q19">
        <v>0</v>
      </c>
      <c r="R19">
        <v>0</v>
      </c>
      <c r="S19" s="260">
        <f t="shared" si="16"/>
        <v>0</v>
      </c>
      <c r="T19" s="276" t="e">
        <f t="shared" si="17"/>
        <v>#DIV/0!</v>
      </c>
      <c r="U19" s="155"/>
    </row>
    <row r="20" spans="1:21" s="69" customFormat="1" ht="12.75">
      <c r="A20" t="s">
        <v>261</v>
      </c>
      <c r="B20" t="s">
        <v>299</v>
      </c>
      <c r="C20" s="330">
        <v>599933900</v>
      </c>
      <c r="D20" t="s">
        <v>312</v>
      </c>
      <c r="E20">
        <v>3800</v>
      </c>
      <c r="F20">
        <v>3800</v>
      </c>
      <c r="G20" s="260">
        <f t="shared" si="8"/>
        <v>0</v>
      </c>
      <c r="H20" s="276">
        <f t="shared" si="9"/>
        <v>0</v>
      </c>
      <c r="I20">
        <v>0</v>
      </c>
      <c r="J20">
        <v>0</v>
      </c>
      <c r="K20" s="260">
        <f t="shared" si="12"/>
        <v>0</v>
      </c>
      <c r="L20" s="276" t="e">
        <f t="shared" si="13"/>
        <v>#DIV/0!</v>
      </c>
      <c r="M20">
        <v>0</v>
      </c>
      <c r="N20">
        <v>0</v>
      </c>
      <c r="O20" s="260">
        <f t="shared" si="14"/>
        <v>0</v>
      </c>
      <c r="P20" s="276" t="e">
        <f t="shared" si="15"/>
        <v>#DIV/0!</v>
      </c>
      <c r="Q20">
        <v>0</v>
      </c>
      <c r="R20">
        <v>0</v>
      </c>
      <c r="S20" s="260">
        <f t="shared" si="16"/>
        <v>0</v>
      </c>
      <c r="T20" s="276" t="e">
        <f t="shared" si="17"/>
        <v>#DIV/0!</v>
      </c>
      <c r="U20" s="155"/>
    </row>
    <row r="21" spans="1:21" s="69" customFormat="1" ht="12.75">
      <c r="A21" t="s">
        <v>261</v>
      </c>
      <c r="B21" t="s">
        <v>299</v>
      </c>
      <c r="C21" s="330">
        <v>599933900</v>
      </c>
      <c r="D21" t="s">
        <v>312</v>
      </c>
      <c r="E21">
        <v>3800</v>
      </c>
      <c r="F21">
        <v>3800</v>
      </c>
      <c r="G21" s="260">
        <f t="shared" si="8"/>
        <v>0</v>
      </c>
      <c r="H21" s="276">
        <f t="shared" si="9"/>
        <v>0</v>
      </c>
      <c r="I21">
        <v>0</v>
      </c>
      <c r="J21">
        <v>0</v>
      </c>
      <c r="K21" s="260">
        <f t="shared" si="12"/>
        <v>0</v>
      </c>
      <c r="L21" s="276" t="e">
        <f t="shared" si="13"/>
        <v>#DIV/0!</v>
      </c>
      <c r="M21">
        <v>0</v>
      </c>
      <c r="N21">
        <v>0</v>
      </c>
      <c r="O21" s="260">
        <f t="shared" si="14"/>
        <v>0</v>
      </c>
      <c r="P21" s="276" t="e">
        <f t="shared" si="15"/>
        <v>#DIV/0!</v>
      </c>
      <c r="Q21">
        <v>0</v>
      </c>
      <c r="R21">
        <v>0</v>
      </c>
      <c r="S21" s="260">
        <f t="shared" si="16"/>
        <v>0</v>
      </c>
      <c r="T21" s="276" t="e">
        <f t="shared" si="17"/>
        <v>#DIV/0!</v>
      </c>
      <c r="U21" s="155"/>
    </row>
    <row r="22" spans="1:21" s="69" customFormat="1" ht="12.75">
      <c r="A22" t="s">
        <v>261</v>
      </c>
      <c r="B22" t="s">
        <v>299</v>
      </c>
      <c r="C22" s="330">
        <v>599933900</v>
      </c>
      <c r="D22" t="s">
        <v>312</v>
      </c>
      <c r="E22">
        <v>3800</v>
      </c>
      <c r="F22">
        <v>3800</v>
      </c>
      <c r="G22" s="260">
        <f t="shared" si="8"/>
        <v>0</v>
      </c>
      <c r="H22" s="276">
        <f t="shared" si="9"/>
        <v>0</v>
      </c>
      <c r="I22">
        <v>0</v>
      </c>
      <c r="J22">
        <v>0</v>
      </c>
      <c r="K22" s="260">
        <f t="shared" si="10"/>
        <v>0</v>
      </c>
      <c r="L22" s="276" t="e">
        <f t="shared" si="11"/>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294</v>
      </c>
      <c r="C23" s="330" t="s">
        <v>313</v>
      </c>
      <c r="D23" t="s">
        <v>314</v>
      </c>
      <c r="E23">
        <v>19400</v>
      </c>
      <c r="F23">
        <v>19400</v>
      </c>
      <c r="G23" s="260">
        <f t="shared" ref="G23:G36" si="26">E23-F23</f>
        <v>0</v>
      </c>
      <c r="H23" s="276">
        <f t="shared" ref="H23:H36" si="27">ROUND(G23/E23,10)</f>
        <v>0</v>
      </c>
      <c r="I23">
        <v>0</v>
      </c>
      <c r="J23">
        <v>0</v>
      </c>
      <c r="K23" s="260">
        <f t="shared" si="10"/>
        <v>0</v>
      </c>
      <c r="L23" s="276" t="e">
        <f t="shared" si="11"/>
        <v>#DIV/0!</v>
      </c>
      <c r="M23">
        <v>0</v>
      </c>
      <c r="N23">
        <v>0</v>
      </c>
      <c r="O23" s="260">
        <f t="shared" si="4"/>
        <v>0</v>
      </c>
      <c r="P23" s="276" t="e">
        <f t="shared" si="5"/>
        <v>#DIV/0!</v>
      </c>
      <c r="Q23">
        <v>0</v>
      </c>
      <c r="R23">
        <v>0</v>
      </c>
      <c r="S23" s="260">
        <f t="shared" si="6"/>
        <v>0</v>
      </c>
      <c r="T23" s="276" t="e">
        <f t="shared" si="7"/>
        <v>#DIV/0!</v>
      </c>
      <c r="U23" s="155"/>
    </row>
    <row r="24" spans="1:21" s="69" customFormat="1" ht="12.75">
      <c r="A24" t="s">
        <v>261</v>
      </c>
      <c r="B24" t="s">
        <v>316</v>
      </c>
      <c r="C24" s="330">
        <v>698604006</v>
      </c>
      <c r="D24" t="s">
        <v>315</v>
      </c>
      <c r="E24">
        <v>8300</v>
      </c>
      <c r="F24">
        <v>8300</v>
      </c>
      <c r="G24" s="260">
        <f t="shared" si="26"/>
        <v>0</v>
      </c>
      <c r="H24" s="276">
        <f t="shared" si="27"/>
        <v>0</v>
      </c>
      <c r="I24">
        <v>1911.69</v>
      </c>
      <c r="J24">
        <v>1911.69</v>
      </c>
      <c r="K24" s="260">
        <f t="shared" si="10"/>
        <v>0</v>
      </c>
      <c r="L24" s="276">
        <f t="shared" si="11"/>
        <v>0</v>
      </c>
      <c r="M24">
        <v>0</v>
      </c>
      <c r="N24">
        <v>0</v>
      </c>
      <c r="O24" s="260">
        <f t="shared" si="4"/>
        <v>0</v>
      </c>
      <c r="P24" s="276" t="e">
        <f t="shared" si="5"/>
        <v>#DIV/0!</v>
      </c>
      <c r="Q24">
        <v>-124.76</v>
      </c>
      <c r="R24">
        <v>-124.76</v>
      </c>
      <c r="S24" s="260">
        <f t="shared" si="6"/>
        <v>0</v>
      </c>
      <c r="T24" s="276">
        <f t="shared" si="7"/>
        <v>0</v>
      </c>
      <c r="U24" s="155"/>
    </row>
    <row r="25" spans="1:21" s="69" customFormat="1" ht="12.75">
      <c r="A25" t="s">
        <v>261</v>
      </c>
      <c r="B25" t="s">
        <v>319</v>
      </c>
      <c r="C25" s="330" t="s">
        <v>317</v>
      </c>
      <c r="D25" t="s">
        <v>318</v>
      </c>
      <c r="E25">
        <v>91724</v>
      </c>
      <c r="F25">
        <v>91724</v>
      </c>
      <c r="G25" s="260">
        <f t="shared" si="26"/>
        <v>0</v>
      </c>
      <c r="H25" s="276">
        <f t="shared" si="27"/>
        <v>0</v>
      </c>
      <c r="I25">
        <v>10800.4</v>
      </c>
      <c r="J25">
        <v>10800.4</v>
      </c>
      <c r="K25" s="260">
        <f t="shared" si="10"/>
        <v>0</v>
      </c>
      <c r="L25" s="276">
        <f t="shared" si="11"/>
        <v>0</v>
      </c>
      <c r="M25">
        <v>0</v>
      </c>
      <c r="N25">
        <v>0</v>
      </c>
      <c r="O25" s="260">
        <f t="shared" si="4"/>
        <v>0</v>
      </c>
      <c r="P25" s="276" t="e">
        <f t="shared" si="5"/>
        <v>#DIV/0!</v>
      </c>
      <c r="Q25">
        <v>182.67</v>
      </c>
      <c r="R25">
        <v>182.67</v>
      </c>
      <c r="S25" s="260">
        <f t="shared" si="6"/>
        <v>0</v>
      </c>
      <c r="T25" s="276">
        <f t="shared" si="7"/>
        <v>0</v>
      </c>
      <c r="U25" s="155"/>
    </row>
    <row r="26" spans="1:21" s="69" customFormat="1" ht="12.75">
      <c r="A26" t="s">
        <v>261</v>
      </c>
      <c r="B26" t="s">
        <v>299</v>
      </c>
      <c r="C26" s="330">
        <v>403197908</v>
      </c>
      <c r="D26" t="s">
        <v>320</v>
      </c>
      <c r="E26">
        <v>1275</v>
      </c>
      <c r="F26">
        <v>1275</v>
      </c>
      <c r="G26" s="260">
        <f t="shared" si="26"/>
        <v>0</v>
      </c>
      <c r="H26" s="276">
        <f t="shared" si="27"/>
        <v>0</v>
      </c>
      <c r="I26">
        <v>0</v>
      </c>
      <c r="J26">
        <v>0</v>
      </c>
      <c r="K26" s="260">
        <f t="shared" si="10"/>
        <v>0</v>
      </c>
      <c r="L26" s="276" t="e">
        <f t="shared" si="11"/>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299</v>
      </c>
      <c r="C27" s="330">
        <v>403197908</v>
      </c>
      <c r="D27" t="s">
        <v>320</v>
      </c>
      <c r="E27">
        <v>2175</v>
      </c>
      <c r="F27">
        <v>2175</v>
      </c>
      <c r="G27" s="260">
        <f t="shared" si="26"/>
        <v>0</v>
      </c>
      <c r="H27" s="276">
        <f t="shared" si="27"/>
        <v>0</v>
      </c>
      <c r="I27">
        <v>0</v>
      </c>
      <c r="J27">
        <v>0</v>
      </c>
      <c r="K27" s="260">
        <f t="shared" si="10"/>
        <v>0</v>
      </c>
      <c r="L27" s="276" t="e">
        <f t="shared" si="11"/>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299</v>
      </c>
      <c r="C28" s="330">
        <v>403197908</v>
      </c>
      <c r="D28" t="s">
        <v>320</v>
      </c>
      <c r="E28">
        <v>1275</v>
      </c>
      <c r="F28">
        <v>1275</v>
      </c>
      <c r="G28" s="260">
        <f t="shared" si="26"/>
        <v>0</v>
      </c>
      <c r="H28" s="276">
        <f t="shared" si="27"/>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299</v>
      </c>
      <c r="C29" s="330">
        <v>403197908</v>
      </c>
      <c r="D29" t="s">
        <v>320</v>
      </c>
      <c r="E29">
        <v>2175</v>
      </c>
      <c r="F29">
        <v>2175</v>
      </c>
      <c r="G29" s="260">
        <f t="shared" si="26"/>
        <v>0</v>
      </c>
      <c r="H29" s="276">
        <f t="shared" si="27"/>
        <v>0</v>
      </c>
      <c r="I29">
        <v>0</v>
      </c>
      <c r="J29">
        <v>0</v>
      </c>
      <c r="K29" s="260">
        <f t="shared" si="10"/>
        <v>0</v>
      </c>
      <c r="L29" s="276" t="e">
        <f t="shared" si="11"/>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299</v>
      </c>
      <c r="C30" s="330">
        <v>403197908</v>
      </c>
      <c r="D30" t="s">
        <v>320</v>
      </c>
      <c r="E30">
        <v>2175</v>
      </c>
      <c r="F30">
        <v>2175</v>
      </c>
      <c r="G30" s="260">
        <f t="shared" si="26"/>
        <v>0</v>
      </c>
      <c r="H30" s="276">
        <f t="shared" si="27"/>
        <v>0</v>
      </c>
      <c r="I30">
        <v>0</v>
      </c>
      <c r="J30">
        <v>0</v>
      </c>
      <c r="K30" s="260">
        <f t="shared" si="10"/>
        <v>0</v>
      </c>
      <c r="L30" s="276" t="e">
        <f t="shared" si="11"/>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299</v>
      </c>
      <c r="C31" s="330">
        <v>474184900</v>
      </c>
      <c r="D31" t="s">
        <v>321</v>
      </c>
      <c r="E31">
        <v>2838</v>
      </c>
      <c r="F31">
        <v>2838</v>
      </c>
      <c r="G31" s="260">
        <f t="shared" si="26"/>
        <v>0</v>
      </c>
      <c r="H31" s="276">
        <f t="shared" si="27"/>
        <v>0</v>
      </c>
      <c r="I31">
        <v>0</v>
      </c>
      <c r="J31">
        <v>0</v>
      </c>
      <c r="K31" s="260">
        <f t="shared" si="10"/>
        <v>0</v>
      </c>
      <c r="L31" s="276" t="e">
        <f t="shared" si="11"/>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299</v>
      </c>
      <c r="C32" s="330">
        <v>474184900</v>
      </c>
      <c r="D32" t="s">
        <v>321</v>
      </c>
      <c r="E32">
        <v>2838</v>
      </c>
      <c r="F32">
        <v>2838</v>
      </c>
      <c r="G32" s="260">
        <f t="shared" si="26"/>
        <v>0</v>
      </c>
      <c r="H32" s="276">
        <f t="shared" si="27"/>
        <v>0</v>
      </c>
      <c r="I32">
        <v>0</v>
      </c>
      <c r="J32">
        <v>0</v>
      </c>
      <c r="K32" s="260">
        <f t="shared" si="10"/>
        <v>0</v>
      </c>
      <c r="L32" s="276" t="e">
        <f t="shared" si="11"/>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299</v>
      </c>
      <c r="C33" s="330">
        <v>474184900</v>
      </c>
      <c r="D33" t="s">
        <v>321</v>
      </c>
      <c r="E33">
        <v>4638</v>
      </c>
      <c r="F33">
        <v>4638</v>
      </c>
      <c r="G33" s="260">
        <f t="shared" si="26"/>
        <v>0</v>
      </c>
      <c r="H33" s="276">
        <f t="shared" si="27"/>
        <v>0</v>
      </c>
      <c r="I33">
        <v>0</v>
      </c>
      <c r="J33">
        <v>0</v>
      </c>
      <c r="K33" s="260">
        <f t="shared" si="10"/>
        <v>0</v>
      </c>
      <c r="L33" s="276" t="e">
        <f t="shared" si="11"/>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299</v>
      </c>
      <c r="C34" s="330">
        <v>474184900</v>
      </c>
      <c r="D34" t="s">
        <v>321</v>
      </c>
      <c r="E34">
        <v>4638</v>
      </c>
      <c r="F34">
        <v>4638</v>
      </c>
      <c r="G34" s="260">
        <f t="shared" si="26"/>
        <v>0</v>
      </c>
      <c r="H34" s="276">
        <f t="shared" si="27"/>
        <v>0</v>
      </c>
      <c r="I34">
        <v>0</v>
      </c>
      <c r="J34">
        <v>0</v>
      </c>
      <c r="K34" s="260">
        <f t="shared" si="10"/>
        <v>0</v>
      </c>
      <c r="L34" s="276" t="e">
        <f t="shared" si="11"/>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299</v>
      </c>
      <c r="C35" s="330">
        <v>474184900</v>
      </c>
      <c r="D35" t="s">
        <v>321</v>
      </c>
      <c r="E35">
        <v>4638</v>
      </c>
      <c r="F35">
        <v>4638</v>
      </c>
      <c r="G35" s="260">
        <f t="shared" si="26"/>
        <v>0</v>
      </c>
      <c r="H35" s="276">
        <f t="shared" si="27"/>
        <v>0</v>
      </c>
      <c r="I35">
        <v>0</v>
      </c>
      <c r="J35">
        <v>0</v>
      </c>
      <c r="K35" s="260">
        <f t="shared" si="10"/>
        <v>0</v>
      </c>
      <c r="L35" s="276" t="e">
        <f t="shared" si="11"/>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299</v>
      </c>
      <c r="C36" s="330">
        <v>474184900</v>
      </c>
      <c r="D36" t="s">
        <v>321</v>
      </c>
      <c r="E36">
        <v>4638</v>
      </c>
      <c r="F36">
        <v>4638</v>
      </c>
      <c r="G36" s="260">
        <f t="shared" si="26"/>
        <v>0</v>
      </c>
      <c r="H36" s="276">
        <f t="shared" si="27"/>
        <v>0</v>
      </c>
      <c r="I36">
        <v>0</v>
      </c>
      <c r="J36">
        <v>0</v>
      </c>
      <c r="K36" s="260">
        <f t="shared" si="10"/>
        <v>0</v>
      </c>
      <c r="L36" s="276" t="e">
        <f t="shared" si="11"/>
        <v>#DIV/0!</v>
      </c>
      <c r="M36">
        <v>0</v>
      </c>
      <c r="N36">
        <v>0</v>
      </c>
      <c r="O36" s="260">
        <f t="shared" si="4"/>
        <v>0</v>
      </c>
      <c r="P36" s="276" t="e">
        <f t="shared" si="5"/>
        <v>#DIV/0!</v>
      </c>
      <c r="Q36">
        <v>0</v>
      </c>
      <c r="R36">
        <v>0</v>
      </c>
      <c r="S36" s="260">
        <f t="shared" si="6"/>
        <v>0</v>
      </c>
      <c r="T36" s="276" t="e">
        <f t="shared" si="7"/>
        <v>#DIV/0!</v>
      </c>
      <c r="U36" s="155"/>
    </row>
    <row r="37" spans="1:21" s="69" customFormat="1" ht="12.75">
      <c r="A37" t="s">
        <v>261</v>
      </c>
      <c r="B37" t="s">
        <v>299</v>
      </c>
      <c r="C37" s="330">
        <v>533004909</v>
      </c>
      <c r="D37" t="s">
        <v>322</v>
      </c>
      <c r="E37">
        <v>6569</v>
      </c>
      <c r="F37">
        <v>6569</v>
      </c>
      <c r="G37" s="260">
        <f t="shared" ref="G37:G48" si="28">E37-F37</f>
        <v>0</v>
      </c>
      <c r="H37" s="276">
        <f t="shared" ref="H37:H48" si="29">ROUND(G37/E37,10)</f>
        <v>0</v>
      </c>
      <c r="I37">
        <v>0</v>
      </c>
      <c r="J37">
        <v>0</v>
      </c>
      <c r="K37" s="260">
        <f t="shared" si="10"/>
        <v>0</v>
      </c>
      <c r="L37" s="276" t="e">
        <f t="shared" si="11"/>
        <v>#DIV/0!</v>
      </c>
      <c r="M37">
        <v>0</v>
      </c>
      <c r="N37">
        <v>0</v>
      </c>
      <c r="O37" s="260">
        <f t="shared" si="4"/>
        <v>0</v>
      </c>
      <c r="P37" s="276" t="e">
        <f t="shared" si="5"/>
        <v>#DIV/0!</v>
      </c>
      <c r="Q37">
        <v>0</v>
      </c>
      <c r="R37">
        <v>0</v>
      </c>
      <c r="S37" s="260">
        <f t="shared" si="6"/>
        <v>0</v>
      </c>
      <c r="T37" s="276" t="e">
        <f t="shared" si="7"/>
        <v>#DIV/0!</v>
      </c>
      <c r="U37" s="155"/>
    </row>
    <row r="38" spans="1:21" s="69" customFormat="1" ht="12.75">
      <c r="A38" t="s">
        <v>261</v>
      </c>
      <c r="B38" t="s">
        <v>299</v>
      </c>
      <c r="C38" s="330">
        <v>533004909</v>
      </c>
      <c r="D38" t="s">
        <v>322</v>
      </c>
      <c r="E38">
        <v>6569</v>
      </c>
      <c r="F38">
        <v>6569</v>
      </c>
      <c r="G38" s="260">
        <f t="shared" si="28"/>
        <v>0</v>
      </c>
      <c r="H38" s="276">
        <f t="shared" si="29"/>
        <v>0</v>
      </c>
      <c r="I38">
        <v>0</v>
      </c>
      <c r="J38">
        <v>0</v>
      </c>
      <c r="K38" s="260">
        <f t="shared" ref="K38:K48" si="30">I38-J38</f>
        <v>0</v>
      </c>
      <c r="L38" s="276" t="e">
        <f t="shared" ref="L38:L48" si="31">ROUND(K38/I38,10)</f>
        <v>#DIV/0!</v>
      </c>
      <c r="M38">
        <v>0</v>
      </c>
      <c r="N38">
        <v>0</v>
      </c>
      <c r="O38" s="260">
        <f t="shared" ref="O38:O48" si="32">M38-N38</f>
        <v>0</v>
      </c>
      <c r="P38" s="276" t="e">
        <f t="shared" ref="P38:P48" si="33">ROUND(O38/M38,10)</f>
        <v>#DIV/0!</v>
      </c>
      <c r="Q38">
        <v>0</v>
      </c>
      <c r="R38">
        <v>0</v>
      </c>
      <c r="S38" s="260">
        <f t="shared" ref="S38:S48" si="34">Q38-R38</f>
        <v>0</v>
      </c>
      <c r="T38" s="276" t="e">
        <f t="shared" ref="T38:T48" si="35">ROUND(S38/Q38,10)</f>
        <v>#DIV/0!</v>
      </c>
      <c r="U38" s="155"/>
    </row>
    <row r="39" spans="1:21" s="69" customFormat="1" ht="12.75">
      <c r="A39" t="s">
        <v>261</v>
      </c>
      <c r="B39" t="s">
        <v>299</v>
      </c>
      <c r="C39" s="330">
        <v>533004909</v>
      </c>
      <c r="D39" t="s">
        <v>322</v>
      </c>
      <c r="E39">
        <v>6569</v>
      </c>
      <c r="F39">
        <v>6569</v>
      </c>
      <c r="G39" s="260">
        <f t="shared" si="28"/>
        <v>0</v>
      </c>
      <c r="H39" s="276">
        <f t="shared" si="29"/>
        <v>0</v>
      </c>
      <c r="I39">
        <v>0</v>
      </c>
      <c r="J39">
        <v>0</v>
      </c>
      <c r="K39" s="260">
        <f t="shared" si="30"/>
        <v>0</v>
      </c>
      <c r="L39" s="276" t="e">
        <f t="shared" si="31"/>
        <v>#DIV/0!</v>
      </c>
      <c r="M39">
        <v>0</v>
      </c>
      <c r="N39">
        <v>0</v>
      </c>
      <c r="O39" s="260">
        <f t="shared" si="32"/>
        <v>0</v>
      </c>
      <c r="P39" s="276" t="e">
        <f t="shared" si="33"/>
        <v>#DIV/0!</v>
      </c>
      <c r="Q39">
        <v>0</v>
      </c>
      <c r="R39">
        <v>0</v>
      </c>
      <c r="S39" s="260">
        <f t="shared" si="34"/>
        <v>0</v>
      </c>
      <c r="T39" s="276" t="e">
        <f t="shared" si="35"/>
        <v>#DIV/0!</v>
      </c>
      <c r="U39" s="155"/>
    </row>
    <row r="40" spans="1:21" s="69" customFormat="1" ht="12.75">
      <c r="A40" t="s">
        <v>261</v>
      </c>
      <c r="B40" t="s">
        <v>299</v>
      </c>
      <c r="C40" s="330">
        <v>575035902</v>
      </c>
      <c r="D40" t="s">
        <v>323</v>
      </c>
      <c r="E40">
        <v>14142</v>
      </c>
      <c r="F40">
        <v>14142</v>
      </c>
      <c r="G40" s="260">
        <f t="shared" si="28"/>
        <v>0</v>
      </c>
      <c r="H40" s="276">
        <f t="shared" si="29"/>
        <v>0</v>
      </c>
      <c r="I40">
        <v>0</v>
      </c>
      <c r="J40">
        <v>0</v>
      </c>
      <c r="K40" s="260">
        <f t="shared" si="30"/>
        <v>0</v>
      </c>
      <c r="L40" s="276" t="e">
        <f t="shared" si="31"/>
        <v>#DIV/0!</v>
      </c>
      <c r="M40">
        <v>0</v>
      </c>
      <c r="N40">
        <v>0</v>
      </c>
      <c r="O40" s="260">
        <f t="shared" si="32"/>
        <v>0</v>
      </c>
      <c r="P40" s="276" t="e">
        <f t="shared" si="33"/>
        <v>#DIV/0!</v>
      </c>
      <c r="Q40">
        <v>0</v>
      </c>
      <c r="R40">
        <v>0</v>
      </c>
      <c r="S40" s="260">
        <f t="shared" si="34"/>
        <v>0</v>
      </c>
      <c r="T40" s="276" t="e">
        <f t="shared" si="35"/>
        <v>#DIV/0!</v>
      </c>
      <c r="U40" s="155"/>
    </row>
    <row r="41" spans="1:21" s="69" customFormat="1" ht="12.75">
      <c r="A41" t="s">
        <v>261</v>
      </c>
      <c r="B41" t="s">
        <v>299</v>
      </c>
      <c r="C41" s="330">
        <v>575035902</v>
      </c>
      <c r="D41" t="s">
        <v>323</v>
      </c>
      <c r="E41">
        <v>14142</v>
      </c>
      <c r="F41">
        <v>14142</v>
      </c>
      <c r="G41" s="260">
        <f t="shared" si="28"/>
        <v>0</v>
      </c>
      <c r="H41" s="276">
        <f t="shared" si="29"/>
        <v>0</v>
      </c>
      <c r="I41">
        <v>0</v>
      </c>
      <c r="J41">
        <v>0</v>
      </c>
      <c r="K41" s="260">
        <f t="shared" si="30"/>
        <v>0</v>
      </c>
      <c r="L41" s="276" t="e">
        <f t="shared" si="31"/>
        <v>#DIV/0!</v>
      </c>
      <c r="M41">
        <v>0</v>
      </c>
      <c r="N41">
        <v>0</v>
      </c>
      <c r="O41" s="260">
        <f t="shared" si="32"/>
        <v>0</v>
      </c>
      <c r="P41" s="276" t="e">
        <f t="shared" si="33"/>
        <v>#DIV/0!</v>
      </c>
      <c r="Q41">
        <v>0</v>
      </c>
      <c r="R41">
        <v>0</v>
      </c>
      <c r="S41" s="260">
        <f t="shared" si="34"/>
        <v>0</v>
      </c>
      <c r="T41" s="276" t="e">
        <f t="shared" si="35"/>
        <v>#DIV/0!</v>
      </c>
      <c r="U41" s="155"/>
    </row>
    <row r="42" spans="1:21" s="69" customFormat="1" ht="12.75">
      <c r="A42" t="s">
        <v>261</v>
      </c>
      <c r="B42" t="s">
        <v>299</v>
      </c>
      <c r="C42" s="330">
        <v>575035902</v>
      </c>
      <c r="D42" t="s">
        <v>323</v>
      </c>
      <c r="E42">
        <v>14142</v>
      </c>
      <c r="F42">
        <v>14142</v>
      </c>
      <c r="G42" s="260">
        <f t="shared" si="28"/>
        <v>0</v>
      </c>
      <c r="H42" s="276">
        <f t="shared" si="29"/>
        <v>0</v>
      </c>
      <c r="I42">
        <v>0</v>
      </c>
      <c r="J42">
        <v>0</v>
      </c>
      <c r="K42" s="260">
        <f t="shared" si="30"/>
        <v>0</v>
      </c>
      <c r="L42" s="276" t="e">
        <f t="shared" si="31"/>
        <v>#DIV/0!</v>
      </c>
      <c r="M42">
        <v>0</v>
      </c>
      <c r="N42">
        <v>0</v>
      </c>
      <c r="O42" s="260">
        <f t="shared" si="32"/>
        <v>0</v>
      </c>
      <c r="P42" s="276" t="e">
        <f t="shared" si="33"/>
        <v>#DIV/0!</v>
      </c>
      <c r="Q42">
        <v>0</v>
      </c>
      <c r="R42">
        <v>0</v>
      </c>
      <c r="S42" s="260">
        <f t="shared" si="34"/>
        <v>0</v>
      </c>
      <c r="T42" s="276" t="e">
        <f t="shared" si="35"/>
        <v>#DIV/0!</v>
      </c>
      <c r="U42" s="155"/>
    </row>
    <row r="43" spans="1:21" s="69" customFormat="1" ht="12.75">
      <c r="A43" t="s">
        <v>261</v>
      </c>
      <c r="B43" t="s">
        <v>316</v>
      </c>
      <c r="C43" s="330">
        <v>649926003</v>
      </c>
      <c r="D43" t="s">
        <v>324</v>
      </c>
      <c r="E43">
        <v>4900</v>
      </c>
      <c r="F43">
        <v>4900</v>
      </c>
      <c r="G43" s="260">
        <f t="shared" si="28"/>
        <v>0</v>
      </c>
      <c r="H43" s="276">
        <f t="shared" si="29"/>
        <v>0</v>
      </c>
      <c r="I43">
        <v>3388.78</v>
      </c>
      <c r="J43">
        <v>3388.78</v>
      </c>
      <c r="K43" s="260">
        <f t="shared" si="30"/>
        <v>0</v>
      </c>
      <c r="L43" s="276">
        <f t="shared" si="31"/>
        <v>0</v>
      </c>
      <c r="M43">
        <v>0</v>
      </c>
      <c r="N43">
        <v>0</v>
      </c>
      <c r="O43" s="260">
        <f t="shared" si="32"/>
        <v>0</v>
      </c>
      <c r="P43" s="276" t="e">
        <f t="shared" si="33"/>
        <v>#DIV/0!</v>
      </c>
      <c r="Q43">
        <v>-92.11</v>
      </c>
      <c r="R43">
        <v>-92.11</v>
      </c>
      <c r="S43" s="260">
        <f t="shared" si="34"/>
        <v>0</v>
      </c>
      <c r="T43" s="276">
        <f t="shared" si="35"/>
        <v>0</v>
      </c>
      <c r="U43" s="155"/>
    </row>
    <row r="44" spans="1:21" s="69" customFormat="1" ht="12.75">
      <c r="A44" t="s">
        <v>261</v>
      </c>
      <c r="B44" t="s">
        <v>316</v>
      </c>
      <c r="C44" s="330">
        <v>655580009</v>
      </c>
      <c r="D44" t="s">
        <v>325</v>
      </c>
      <c r="E44">
        <v>14750</v>
      </c>
      <c r="F44">
        <v>14750</v>
      </c>
      <c r="G44" s="260">
        <f t="shared" si="28"/>
        <v>0</v>
      </c>
      <c r="H44" s="276">
        <f t="shared" si="29"/>
        <v>0</v>
      </c>
      <c r="I44">
        <v>1020.09</v>
      </c>
      <c r="J44">
        <v>1020.09</v>
      </c>
      <c r="K44" s="260">
        <f t="shared" si="30"/>
        <v>0</v>
      </c>
      <c r="L44" s="276">
        <f t="shared" si="31"/>
        <v>0</v>
      </c>
      <c r="M44">
        <v>0</v>
      </c>
      <c r="N44">
        <v>0</v>
      </c>
      <c r="O44" s="260">
        <f t="shared" si="32"/>
        <v>0</v>
      </c>
      <c r="P44" s="276" t="e">
        <f t="shared" si="33"/>
        <v>#DIV/0!</v>
      </c>
      <c r="Q44">
        <v>-27.73</v>
      </c>
      <c r="R44">
        <v>-27.73</v>
      </c>
      <c r="S44" s="260">
        <f t="shared" si="34"/>
        <v>0</v>
      </c>
      <c r="T44" s="276">
        <f t="shared" si="35"/>
        <v>0</v>
      </c>
      <c r="U44" s="155"/>
    </row>
    <row r="45" spans="1:21" s="69" customFormat="1" ht="12.75">
      <c r="A45" t="s">
        <v>261</v>
      </c>
      <c r="B45" t="s">
        <v>316</v>
      </c>
      <c r="C45" s="330">
        <v>664068004</v>
      </c>
      <c r="D45" t="s">
        <v>326</v>
      </c>
      <c r="E45">
        <v>6566</v>
      </c>
      <c r="F45">
        <v>6566</v>
      </c>
      <c r="G45" s="260">
        <f t="shared" si="28"/>
        <v>0</v>
      </c>
      <c r="H45" s="276">
        <f t="shared" si="29"/>
        <v>0</v>
      </c>
      <c r="I45">
        <v>1589.34</v>
      </c>
      <c r="J45">
        <v>1589.34</v>
      </c>
      <c r="K45" s="260">
        <f t="shared" si="30"/>
        <v>0</v>
      </c>
      <c r="L45" s="276">
        <f t="shared" si="31"/>
        <v>0</v>
      </c>
      <c r="M45">
        <v>0</v>
      </c>
      <c r="N45">
        <v>0</v>
      </c>
      <c r="O45" s="260">
        <f t="shared" si="32"/>
        <v>0</v>
      </c>
      <c r="P45" s="276" t="e">
        <f t="shared" si="33"/>
        <v>#DIV/0!</v>
      </c>
      <c r="Q45">
        <v>-43.2</v>
      </c>
      <c r="R45">
        <v>-43.2</v>
      </c>
      <c r="S45" s="260">
        <f t="shared" si="34"/>
        <v>0</v>
      </c>
      <c r="T45" s="276">
        <f t="shared" si="35"/>
        <v>0</v>
      </c>
      <c r="U45" s="155"/>
    </row>
    <row r="46" spans="1:21" s="69" customFormat="1" ht="12.75">
      <c r="A46" t="s">
        <v>261</v>
      </c>
      <c r="B46" t="s">
        <v>316</v>
      </c>
      <c r="C46" s="330">
        <v>665942009</v>
      </c>
      <c r="D46" t="s">
        <v>327</v>
      </c>
      <c r="E46">
        <v>7706</v>
      </c>
      <c r="F46">
        <v>7706</v>
      </c>
      <c r="G46" s="260">
        <f t="shared" si="28"/>
        <v>0</v>
      </c>
      <c r="H46" s="276">
        <f t="shared" si="29"/>
        <v>0</v>
      </c>
      <c r="I46">
        <v>2611.39</v>
      </c>
      <c r="J46">
        <v>2611.39</v>
      </c>
      <c r="K46" s="260">
        <f t="shared" si="30"/>
        <v>0</v>
      </c>
      <c r="L46" s="276">
        <f t="shared" si="31"/>
        <v>0</v>
      </c>
      <c r="M46">
        <v>0</v>
      </c>
      <c r="N46">
        <v>0</v>
      </c>
      <c r="O46" s="260">
        <f t="shared" si="32"/>
        <v>0</v>
      </c>
      <c r="P46" s="276" t="e">
        <f t="shared" si="33"/>
        <v>#DIV/0!</v>
      </c>
      <c r="Q46">
        <v>-70.98</v>
      </c>
      <c r="R46">
        <v>-70.98</v>
      </c>
      <c r="S46" s="260">
        <f t="shared" si="34"/>
        <v>0</v>
      </c>
      <c r="T46" s="276">
        <f t="shared" si="35"/>
        <v>0</v>
      </c>
      <c r="U46" s="155"/>
    </row>
    <row r="47" spans="1:21" s="69" customFormat="1" ht="12.75">
      <c r="A47" t="s">
        <v>261</v>
      </c>
      <c r="B47" t="s">
        <v>316</v>
      </c>
      <c r="C47" s="330">
        <v>666114004</v>
      </c>
      <c r="D47" t="s">
        <v>328</v>
      </c>
      <c r="E47">
        <v>23000</v>
      </c>
      <c r="F47">
        <v>23000</v>
      </c>
      <c r="G47" s="260">
        <f t="shared" si="28"/>
        <v>0</v>
      </c>
      <c r="H47" s="276">
        <f t="shared" si="29"/>
        <v>0</v>
      </c>
      <c r="I47">
        <v>6807.98</v>
      </c>
      <c r="J47">
        <v>6807.98</v>
      </c>
      <c r="K47" s="260">
        <f t="shared" si="30"/>
        <v>0</v>
      </c>
      <c r="L47" s="276">
        <f t="shared" si="31"/>
        <v>0</v>
      </c>
      <c r="M47">
        <v>0</v>
      </c>
      <c r="N47">
        <v>0</v>
      </c>
      <c r="O47" s="260">
        <f t="shared" si="32"/>
        <v>0</v>
      </c>
      <c r="P47" s="276" t="e">
        <f t="shared" si="33"/>
        <v>#DIV/0!</v>
      </c>
      <c r="Q47">
        <v>-185.04</v>
      </c>
      <c r="R47">
        <v>-185.04</v>
      </c>
      <c r="S47" s="260">
        <f t="shared" si="34"/>
        <v>0</v>
      </c>
      <c r="T47" s="276">
        <f t="shared" si="35"/>
        <v>0</v>
      </c>
      <c r="U47" s="155"/>
    </row>
    <row r="48" spans="1:21" s="69" customFormat="1" ht="12.75">
      <c r="A48" t="s">
        <v>261</v>
      </c>
      <c r="B48" t="s">
        <v>299</v>
      </c>
      <c r="C48" s="330">
        <v>588950907</v>
      </c>
      <c r="D48" t="s">
        <v>329</v>
      </c>
      <c r="E48">
        <v>24398</v>
      </c>
      <c r="F48">
        <v>24398</v>
      </c>
      <c r="G48" s="260">
        <f t="shared" si="28"/>
        <v>0</v>
      </c>
      <c r="H48" s="276">
        <f t="shared" si="29"/>
        <v>0</v>
      </c>
      <c r="I48">
        <v>0</v>
      </c>
      <c r="J48">
        <v>0</v>
      </c>
      <c r="K48" s="260">
        <f t="shared" si="30"/>
        <v>0</v>
      </c>
      <c r="L48" s="276" t="e">
        <f t="shared" si="31"/>
        <v>#DIV/0!</v>
      </c>
      <c r="M48">
        <v>0</v>
      </c>
      <c r="N48">
        <v>0</v>
      </c>
      <c r="O48" s="260">
        <f t="shared" si="32"/>
        <v>0</v>
      </c>
      <c r="P48" s="276" t="e">
        <f t="shared" si="33"/>
        <v>#DIV/0!</v>
      </c>
      <c r="Q48">
        <v>0</v>
      </c>
      <c r="R48">
        <v>0</v>
      </c>
      <c r="S48" s="260">
        <f t="shared" si="34"/>
        <v>0</v>
      </c>
      <c r="T48" s="276" t="e">
        <f t="shared" si="35"/>
        <v>#DIV/0!</v>
      </c>
      <c r="U48" s="155"/>
    </row>
    <row r="49" spans="1:21" s="69" customFormat="1" ht="12.75">
      <c r="A49" t="s">
        <v>261</v>
      </c>
      <c r="B49" t="s">
        <v>299</v>
      </c>
      <c r="C49" s="330">
        <v>588950907</v>
      </c>
      <c r="D49" t="s">
        <v>329</v>
      </c>
      <c r="E49">
        <v>24398</v>
      </c>
      <c r="F49">
        <v>24398</v>
      </c>
      <c r="G49" s="260">
        <f t="shared" ref="G49:G85" si="36">E49-F49</f>
        <v>0</v>
      </c>
      <c r="H49" s="276">
        <f t="shared" ref="H49:H85" si="37">ROUND(G49/E49,10)</f>
        <v>0</v>
      </c>
      <c r="I49">
        <v>0</v>
      </c>
      <c r="J49">
        <v>0</v>
      </c>
      <c r="K49" s="260">
        <f t="shared" ref="K49:K85" si="38">I49-J49</f>
        <v>0</v>
      </c>
      <c r="L49" s="276" t="e">
        <f t="shared" ref="L49:L85" si="39">ROUND(K49/I49,10)</f>
        <v>#DIV/0!</v>
      </c>
      <c r="M49">
        <v>0</v>
      </c>
      <c r="N49">
        <v>0</v>
      </c>
      <c r="O49" s="260">
        <f t="shared" si="4"/>
        <v>0</v>
      </c>
      <c r="P49" s="276" t="e">
        <f t="shared" si="5"/>
        <v>#DIV/0!</v>
      </c>
      <c r="Q49">
        <v>0</v>
      </c>
      <c r="R49">
        <v>0</v>
      </c>
      <c r="S49" s="260">
        <f t="shared" si="6"/>
        <v>0</v>
      </c>
      <c r="T49" s="276" t="e">
        <f t="shared" si="7"/>
        <v>#DIV/0!</v>
      </c>
      <c r="U49" s="155"/>
    </row>
    <row r="50" spans="1:21" s="69" customFormat="1" ht="12.75">
      <c r="A50" t="s">
        <v>261</v>
      </c>
      <c r="B50" t="s">
        <v>299</v>
      </c>
      <c r="C50" s="330">
        <v>588950907</v>
      </c>
      <c r="D50" t="s">
        <v>329</v>
      </c>
      <c r="E50">
        <v>24398</v>
      </c>
      <c r="F50">
        <v>24398</v>
      </c>
      <c r="G50" s="260">
        <f t="shared" si="36"/>
        <v>0</v>
      </c>
      <c r="H50" s="276">
        <f t="shared" si="37"/>
        <v>0</v>
      </c>
      <c r="I50">
        <v>0</v>
      </c>
      <c r="J50">
        <v>0</v>
      </c>
      <c r="K50" s="260">
        <f t="shared" si="38"/>
        <v>0</v>
      </c>
      <c r="L50" s="276" t="e">
        <f t="shared" si="39"/>
        <v>#DIV/0!</v>
      </c>
      <c r="M50">
        <v>0</v>
      </c>
      <c r="N50">
        <v>0</v>
      </c>
      <c r="O50" s="260">
        <f t="shared" si="4"/>
        <v>0</v>
      </c>
      <c r="P50" s="276" t="e">
        <f t="shared" si="5"/>
        <v>#DIV/0!</v>
      </c>
      <c r="Q50">
        <v>0</v>
      </c>
      <c r="R50">
        <v>0</v>
      </c>
      <c r="S50" s="260">
        <f t="shared" si="6"/>
        <v>0</v>
      </c>
      <c r="T50" s="276" t="e">
        <f t="shared" si="7"/>
        <v>#DIV/0!</v>
      </c>
      <c r="U50" s="155"/>
    </row>
    <row r="51" spans="1:21" s="69" customFormat="1" ht="12.75">
      <c r="A51" t="s">
        <v>261</v>
      </c>
      <c r="B51" t="s">
        <v>299</v>
      </c>
      <c r="C51" s="330">
        <v>588950907</v>
      </c>
      <c r="D51" t="s">
        <v>329</v>
      </c>
      <c r="E51">
        <v>24398</v>
      </c>
      <c r="F51">
        <v>24398</v>
      </c>
      <c r="G51" s="260">
        <f t="shared" si="36"/>
        <v>0</v>
      </c>
      <c r="H51" s="276">
        <f t="shared" si="37"/>
        <v>0</v>
      </c>
      <c r="I51">
        <v>0</v>
      </c>
      <c r="J51">
        <v>0</v>
      </c>
      <c r="K51" s="260">
        <f t="shared" si="38"/>
        <v>0</v>
      </c>
      <c r="L51" s="276" t="e">
        <f t="shared" si="39"/>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316</v>
      </c>
      <c r="C52" s="330">
        <v>635640006</v>
      </c>
      <c r="D52" t="s">
        <v>330</v>
      </c>
      <c r="E52">
        <v>20871</v>
      </c>
      <c r="F52">
        <v>20871</v>
      </c>
      <c r="G52" s="260">
        <f t="shared" si="36"/>
        <v>0</v>
      </c>
      <c r="H52" s="276">
        <f t="shared" si="37"/>
        <v>0</v>
      </c>
      <c r="I52">
        <v>4041.55</v>
      </c>
      <c r="J52">
        <v>4041.55</v>
      </c>
      <c r="K52" s="260">
        <f t="shared" si="38"/>
        <v>0</v>
      </c>
      <c r="L52" s="276">
        <f t="shared" si="39"/>
        <v>0</v>
      </c>
      <c r="M52">
        <v>0</v>
      </c>
      <c r="N52">
        <v>0</v>
      </c>
      <c r="O52" s="260">
        <f t="shared" si="4"/>
        <v>0</v>
      </c>
      <c r="P52" s="276" t="e">
        <f t="shared" si="5"/>
        <v>#DIV/0!</v>
      </c>
      <c r="Q52">
        <v>-109.85</v>
      </c>
      <c r="R52">
        <v>-109.85</v>
      </c>
      <c r="S52" s="260">
        <f t="shared" si="6"/>
        <v>0</v>
      </c>
      <c r="T52" s="276">
        <f t="shared" si="7"/>
        <v>0</v>
      </c>
      <c r="U52" s="155"/>
    </row>
    <row r="53" spans="1:21" s="69" customFormat="1" ht="12.75">
      <c r="A53" t="s">
        <v>261</v>
      </c>
      <c r="B53" t="s">
        <v>316</v>
      </c>
      <c r="C53" s="330">
        <v>686930009</v>
      </c>
      <c r="D53" t="s">
        <v>331</v>
      </c>
      <c r="E53">
        <v>9000</v>
      </c>
      <c r="F53">
        <v>9000</v>
      </c>
      <c r="G53" s="260">
        <f t="shared" si="36"/>
        <v>0</v>
      </c>
      <c r="H53" s="276">
        <f t="shared" si="37"/>
        <v>0</v>
      </c>
      <c r="I53">
        <v>3298.87</v>
      </c>
      <c r="J53">
        <v>3298.87</v>
      </c>
      <c r="K53" s="260">
        <f t="shared" si="38"/>
        <v>0</v>
      </c>
      <c r="L53" s="276">
        <f t="shared" si="39"/>
        <v>0</v>
      </c>
      <c r="M53">
        <v>0</v>
      </c>
      <c r="N53">
        <v>0</v>
      </c>
      <c r="O53" s="260">
        <f t="shared" si="4"/>
        <v>0</v>
      </c>
      <c r="P53" s="276" t="e">
        <f t="shared" si="5"/>
        <v>#DIV/0!</v>
      </c>
      <c r="Q53">
        <v>-89.67</v>
      </c>
      <c r="R53">
        <v>-89.67</v>
      </c>
      <c r="S53" s="260">
        <f t="shared" si="6"/>
        <v>0</v>
      </c>
      <c r="T53" s="276">
        <f t="shared" si="7"/>
        <v>0</v>
      </c>
      <c r="U53" s="155"/>
    </row>
    <row r="54" spans="1:21" s="69" customFormat="1" ht="12.75">
      <c r="A54" t="s">
        <v>261</v>
      </c>
      <c r="B54" t="s">
        <v>294</v>
      </c>
      <c r="C54" s="330">
        <v>654902204</v>
      </c>
      <c r="D54" t="s">
        <v>332</v>
      </c>
      <c r="E54">
        <v>142500</v>
      </c>
      <c r="F54">
        <v>142500</v>
      </c>
      <c r="G54" s="260">
        <f t="shared" si="36"/>
        <v>0</v>
      </c>
      <c r="H54" s="276">
        <f t="shared" si="37"/>
        <v>0</v>
      </c>
      <c r="I54">
        <v>1815.64</v>
      </c>
      <c r="J54">
        <v>1815.64</v>
      </c>
      <c r="K54" s="260">
        <f t="shared" si="38"/>
        <v>0</v>
      </c>
      <c r="L54" s="276">
        <f t="shared" si="39"/>
        <v>0</v>
      </c>
      <c r="M54">
        <v>977.65</v>
      </c>
      <c r="N54">
        <v>977.65</v>
      </c>
      <c r="O54" s="260">
        <f t="shared" si="4"/>
        <v>0</v>
      </c>
      <c r="P54" s="276">
        <f t="shared" si="5"/>
        <v>0</v>
      </c>
      <c r="Q54">
        <v>0</v>
      </c>
      <c r="R54">
        <v>0</v>
      </c>
      <c r="S54" s="260">
        <f t="shared" si="6"/>
        <v>0</v>
      </c>
      <c r="T54" s="276" t="e">
        <f t="shared" si="7"/>
        <v>#DIV/0!</v>
      </c>
      <c r="U54" s="155"/>
    </row>
    <row r="55" spans="1:21" s="69" customFormat="1" ht="12.75">
      <c r="A55" t="s">
        <v>261</v>
      </c>
      <c r="B55" t="s">
        <v>294</v>
      </c>
      <c r="C55" s="330">
        <v>654902204</v>
      </c>
      <c r="D55" t="s">
        <v>332</v>
      </c>
      <c r="E55">
        <v>40000</v>
      </c>
      <c r="F55">
        <v>40000</v>
      </c>
      <c r="G55" s="260">
        <f t="shared" si="36"/>
        <v>0</v>
      </c>
      <c r="H55" s="276">
        <f t="shared" si="37"/>
        <v>0</v>
      </c>
      <c r="I55">
        <v>0</v>
      </c>
      <c r="J55">
        <v>0</v>
      </c>
      <c r="K55" s="260">
        <f t="shared" si="38"/>
        <v>0</v>
      </c>
      <c r="L55" s="276" t="e">
        <f t="shared" si="39"/>
        <v>#DIV/0!</v>
      </c>
      <c r="M55">
        <v>0</v>
      </c>
      <c r="N55">
        <v>0</v>
      </c>
      <c r="O55" s="260">
        <f t="shared" si="4"/>
        <v>0</v>
      </c>
      <c r="P55" s="276" t="e">
        <f t="shared" si="5"/>
        <v>#DIV/0!</v>
      </c>
      <c r="Q55">
        <v>0</v>
      </c>
      <c r="R55">
        <v>0</v>
      </c>
      <c r="S55" s="260">
        <f t="shared" si="6"/>
        <v>0</v>
      </c>
      <c r="T55" s="276" t="e">
        <f t="shared" si="7"/>
        <v>#DIV/0!</v>
      </c>
      <c r="U55" s="155"/>
    </row>
    <row r="56" spans="1:21" s="69" customFormat="1" ht="12.75">
      <c r="A56" t="s">
        <v>261</v>
      </c>
      <c r="B56" t="s">
        <v>294</v>
      </c>
      <c r="C56" s="330">
        <v>803054204</v>
      </c>
      <c r="D56" t="s">
        <v>333</v>
      </c>
      <c r="E56">
        <v>4650</v>
      </c>
      <c r="F56">
        <v>4650</v>
      </c>
      <c r="G56" s="260">
        <f t="shared" si="36"/>
        <v>0</v>
      </c>
      <c r="H56" s="276">
        <f t="shared" si="37"/>
        <v>0</v>
      </c>
      <c r="I56">
        <v>0</v>
      </c>
      <c r="J56">
        <v>0</v>
      </c>
      <c r="K56" s="260">
        <f t="shared" si="38"/>
        <v>0</v>
      </c>
      <c r="L56" s="276" t="e">
        <f t="shared" si="39"/>
        <v>#DIV/0!</v>
      </c>
      <c r="M56">
        <v>0</v>
      </c>
      <c r="N56">
        <v>0</v>
      </c>
      <c r="O56" s="260">
        <f t="shared" si="4"/>
        <v>0</v>
      </c>
      <c r="P56" s="276" t="e">
        <f t="shared" si="5"/>
        <v>#DIV/0!</v>
      </c>
      <c r="Q56">
        <v>0</v>
      </c>
      <c r="R56">
        <v>0</v>
      </c>
      <c r="S56" s="260">
        <f t="shared" si="6"/>
        <v>0</v>
      </c>
      <c r="T56" s="276" t="e">
        <f t="shared" si="7"/>
        <v>#DIV/0!</v>
      </c>
      <c r="U56" s="155"/>
    </row>
    <row r="57" spans="1:21" s="69" customFormat="1" ht="12.75">
      <c r="A57" t="s">
        <v>261</v>
      </c>
      <c r="B57" t="s">
        <v>294</v>
      </c>
      <c r="C57" s="330">
        <v>803054204</v>
      </c>
      <c r="D57" t="s">
        <v>333</v>
      </c>
      <c r="E57">
        <v>3300</v>
      </c>
      <c r="F57">
        <v>3300</v>
      </c>
      <c r="G57" s="260">
        <f t="shared" si="36"/>
        <v>0</v>
      </c>
      <c r="H57" s="276">
        <f t="shared" si="37"/>
        <v>0</v>
      </c>
      <c r="I57">
        <v>0</v>
      </c>
      <c r="J57">
        <v>0</v>
      </c>
      <c r="K57" s="260">
        <f t="shared" si="38"/>
        <v>0</v>
      </c>
      <c r="L57" s="276" t="e">
        <f t="shared" si="39"/>
        <v>#DIV/0!</v>
      </c>
      <c r="M57">
        <v>0</v>
      </c>
      <c r="N57">
        <v>0</v>
      </c>
      <c r="O57" s="260">
        <f t="shared" si="4"/>
        <v>0</v>
      </c>
      <c r="P57" s="276" t="e">
        <f t="shared" si="5"/>
        <v>#DIV/0!</v>
      </c>
      <c r="Q57">
        <v>0</v>
      </c>
      <c r="R57">
        <v>0</v>
      </c>
      <c r="S57" s="260">
        <f t="shared" si="6"/>
        <v>0</v>
      </c>
      <c r="T57" s="276" t="e">
        <f t="shared" si="7"/>
        <v>#DIV/0!</v>
      </c>
      <c r="U57" s="155"/>
    </row>
    <row r="58" spans="1:21" s="69" customFormat="1" ht="12.75">
      <c r="A58" t="s">
        <v>261</v>
      </c>
      <c r="B58" t="s">
        <v>294</v>
      </c>
      <c r="C58" s="330">
        <v>803054204</v>
      </c>
      <c r="D58" t="s">
        <v>333</v>
      </c>
      <c r="E58">
        <v>5800</v>
      </c>
      <c r="F58">
        <v>5800</v>
      </c>
      <c r="G58" s="260">
        <f t="shared" si="36"/>
        <v>0</v>
      </c>
      <c r="H58" s="276">
        <f t="shared" si="37"/>
        <v>0</v>
      </c>
      <c r="I58">
        <v>0</v>
      </c>
      <c r="J58">
        <v>0</v>
      </c>
      <c r="K58" s="260">
        <f t="shared" si="38"/>
        <v>0</v>
      </c>
      <c r="L58" s="276" t="e">
        <f t="shared" si="39"/>
        <v>#DIV/0!</v>
      </c>
      <c r="M58">
        <v>0</v>
      </c>
      <c r="N58">
        <v>0</v>
      </c>
      <c r="O58" s="260">
        <f t="shared" si="4"/>
        <v>0</v>
      </c>
      <c r="P58" s="276" t="e">
        <f t="shared" si="5"/>
        <v>#DIV/0!</v>
      </c>
      <c r="Q58">
        <v>0</v>
      </c>
      <c r="R58">
        <v>0</v>
      </c>
      <c r="S58" s="260">
        <f t="shared" si="6"/>
        <v>0</v>
      </c>
      <c r="T58" s="276" t="e">
        <f t="shared" si="7"/>
        <v>#DIV/0!</v>
      </c>
      <c r="U58" s="155"/>
    </row>
    <row r="59" spans="1:21" s="69" customFormat="1" ht="12.75">
      <c r="A59" t="s">
        <v>261</v>
      </c>
      <c r="B59" t="s">
        <v>294</v>
      </c>
      <c r="C59" s="330">
        <v>803054204</v>
      </c>
      <c r="D59" t="s">
        <v>333</v>
      </c>
      <c r="E59">
        <v>9600</v>
      </c>
      <c r="F59">
        <v>9600</v>
      </c>
      <c r="G59" s="260">
        <f t="shared" si="36"/>
        <v>0</v>
      </c>
      <c r="H59" s="276">
        <f t="shared" si="37"/>
        <v>0</v>
      </c>
      <c r="I59">
        <v>0</v>
      </c>
      <c r="J59">
        <v>0</v>
      </c>
      <c r="K59" s="260">
        <f t="shared" si="38"/>
        <v>0</v>
      </c>
      <c r="L59" s="276" t="e">
        <f t="shared" si="39"/>
        <v>#DIV/0!</v>
      </c>
      <c r="M59">
        <v>0</v>
      </c>
      <c r="N59">
        <v>0</v>
      </c>
      <c r="O59" s="260">
        <f t="shared" si="4"/>
        <v>0</v>
      </c>
      <c r="P59" s="276" t="e">
        <f t="shared" si="5"/>
        <v>#DIV/0!</v>
      </c>
      <c r="Q59">
        <v>0</v>
      </c>
      <c r="R59">
        <v>0</v>
      </c>
      <c r="S59" s="260">
        <f t="shared" si="6"/>
        <v>0</v>
      </c>
      <c r="T59" s="276" t="e">
        <f t="shared" si="7"/>
        <v>#DIV/0!</v>
      </c>
      <c r="U59" s="155"/>
    </row>
    <row r="60" spans="1:21" s="69" customFormat="1" ht="12.75">
      <c r="A60" t="s">
        <v>261</v>
      </c>
      <c r="B60" t="s">
        <v>294</v>
      </c>
      <c r="C60" s="330">
        <v>803054204</v>
      </c>
      <c r="D60" t="s">
        <v>333</v>
      </c>
      <c r="E60">
        <v>8250</v>
      </c>
      <c r="F60">
        <v>8250</v>
      </c>
      <c r="G60" s="260">
        <f t="shared" si="36"/>
        <v>0</v>
      </c>
      <c r="H60" s="276">
        <f t="shared" si="37"/>
        <v>0</v>
      </c>
      <c r="I60">
        <v>0</v>
      </c>
      <c r="J60">
        <v>0</v>
      </c>
      <c r="K60" s="260">
        <f t="shared" si="38"/>
        <v>0</v>
      </c>
      <c r="L60" s="276" t="e">
        <f t="shared" si="39"/>
        <v>#DIV/0!</v>
      </c>
      <c r="M60">
        <v>0</v>
      </c>
      <c r="N60">
        <v>0</v>
      </c>
      <c r="O60" s="260">
        <f t="shared" si="4"/>
        <v>0</v>
      </c>
      <c r="P60" s="276" t="e">
        <f t="shared" si="5"/>
        <v>#DIV/0!</v>
      </c>
      <c r="Q60">
        <v>0</v>
      </c>
      <c r="R60">
        <v>0</v>
      </c>
      <c r="S60" s="260">
        <f t="shared" si="6"/>
        <v>0</v>
      </c>
      <c r="T60" s="276" t="e">
        <f t="shared" si="7"/>
        <v>#DIV/0!</v>
      </c>
      <c r="U60" s="155"/>
    </row>
    <row r="61" spans="1:21" s="69" customFormat="1" ht="12.75">
      <c r="A61" t="s">
        <v>261</v>
      </c>
      <c r="B61" t="s">
        <v>294</v>
      </c>
      <c r="C61" s="330">
        <v>803054204</v>
      </c>
      <c r="D61" t="s">
        <v>333</v>
      </c>
      <c r="E61">
        <v>4650</v>
      </c>
      <c r="F61">
        <v>4650</v>
      </c>
      <c r="G61" s="260">
        <f t="shared" si="36"/>
        <v>0</v>
      </c>
      <c r="H61" s="276">
        <f t="shared" si="37"/>
        <v>0</v>
      </c>
      <c r="I61">
        <v>0</v>
      </c>
      <c r="J61">
        <v>0</v>
      </c>
      <c r="K61" s="260">
        <f t="shared" si="38"/>
        <v>0</v>
      </c>
      <c r="L61" s="276" t="e">
        <f t="shared" si="39"/>
        <v>#DIV/0!</v>
      </c>
      <c r="M61">
        <v>0</v>
      </c>
      <c r="N61">
        <v>0</v>
      </c>
      <c r="O61" s="260">
        <f t="shared" si="4"/>
        <v>0</v>
      </c>
      <c r="P61" s="276" t="e">
        <f t="shared" si="5"/>
        <v>#DIV/0!</v>
      </c>
      <c r="Q61">
        <v>0</v>
      </c>
      <c r="R61">
        <v>0</v>
      </c>
      <c r="S61" s="260">
        <f t="shared" si="6"/>
        <v>0</v>
      </c>
      <c r="T61" s="276" t="e">
        <f t="shared" si="7"/>
        <v>#DIV/0!</v>
      </c>
      <c r="U61" s="155"/>
    </row>
    <row r="62" spans="1:21" s="69" customFormat="1" ht="12.75">
      <c r="A62" t="s">
        <v>261</v>
      </c>
      <c r="B62" t="s">
        <v>294</v>
      </c>
      <c r="C62" s="330">
        <v>803054204</v>
      </c>
      <c r="D62" t="s">
        <v>333</v>
      </c>
      <c r="E62">
        <v>4650</v>
      </c>
      <c r="F62">
        <v>4650</v>
      </c>
      <c r="G62" s="260">
        <f t="shared" si="36"/>
        <v>0</v>
      </c>
      <c r="H62" s="276">
        <f t="shared" si="37"/>
        <v>0</v>
      </c>
      <c r="I62">
        <v>0</v>
      </c>
      <c r="J62">
        <v>0</v>
      </c>
      <c r="K62" s="260">
        <f t="shared" si="38"/>
        <v>0</v>
      </c>
      <c r="L62" s="276" t="e">
        <f t="shared" si="39"/>
        <v>#DIV/0!</v>
      </c>
      <c r="M62">
        <v>0</v>
      </c>
      <c r="N62">
        <v>0</v>
      </c>
      <c r="O62" s="260">
        <f t="shared" si="4"/>
        <v>0</v>
      </c>
      <c r="P62" s="276" t="e">
        <f t="shared" si="5"/>
        <v>#DIV/0!</v>
      </c>
      <c r="Q62">
        <v>0</v>
      </c>
      <c r="R62">
        <v>0</v>
      </c>
      <c r="S62" s="260">
        <f t="shared" si="6"/>
        <v>0</v>
      </c>
      <c r="T62" s="276" t="e">
        <f t="shared" si="7"/>
        <v>#DIV/0!</v>
      </c>
      <c r="U62" s="155"/>
    </row>
    <row r="63" spans="1:21" s="69" customFormat="1" ht="12.75">
      <c r="A63" t="s">
        <v>261</v>
      </c>
      <c r="B63" t="s">
        <v>294</v>
      </c>
      <c r="C63" s="330" t="s">
        <v>336</v>
      </c>
      <c r="D63" t="s">
        <v>337</v>
      </c>
      <c r="E63">
        <v>37741</v>
      </c>
      <c r="F63">
        <v>37741</v>
      </c>
      <c r="G63" s="260">
        <f t="shared" si="36"/>
        <v>0</v>
      </c>
      <c r="H63" s="276">
        <f t="shared" si="37"/>
        <v>0</v>
      </c>
      <c r="I63">
        <v>13209.35</v>
      </c>
      <c r="J63">
        <v>13209.35</v>
      </c>
      <c r="K63" s="260">
        <f t="shared" si="38"/>
        <v>0</v>
      </c>
      <c r="L63" s="276">
        <f t="shared" si="39"/>
        <v>0</v>
      </c>
      <c r="M63">
        <v>0</v>
      </c>
      <c r="N63">
        <v>0</v>
      </c>
      <c r="O63" s="260">
        <f t="shared" si="4"/>
        <v>0</v>
      </c>
      <c r="P63" s="276" t="e">
        <f t="shared" si="5"/>
        <v>#DIV/0!</v>
      </c>
      <c r="Q63">
        <v>0</v>
      </c>
      <c r="R63">
        <v>0</v>
      </c>
      <c r="S63" s="260">
        <f t="shared" si="6"/>
        <v>0</v>
      </c>
      <c r="T63" s="276" t="e">
        <f t="shared" si="7"/>
        <v>#DIV/0!</v>
      </c>
      <c r="U63" s="155"/>
    </row>
    <row r="64" spans="1:21" s="69" customFormat="1" ht="12.75">
      <c r="A64" t="s">
        <v>261</v>
      </c>
      <c r="B64" t="s">
        <v>297</v>
      </c>
      <c r="C64" s="330">
        <v>712459908</v>
      </c>
      <c r="D64" t="s">
        <v>338</v>
      </c>
      <c r="E64">
        <v>3146</v>
      </c>
      <c r="F64">
        <v>3146</v>
      </c>
      <c r="G64" s="260">
        <f t="shared" si="36"/>
        <v>0</v>
      </c>
      <c r="H64" s="276">
        <f t="shared" si="37"/>
        <v>0</v>
      </c>
      <c r="I64">
        <v>0</v>
      </c>
      <c r="J64">
        <v>0</v>
      </c>
      <c r="K64" s="260">
        <f t="shared" si="38"/>
        <v>0</v>
      </c>
      <c r="L64" s="276" t="e">
        <f t="shared" si="39"/>
        <v>#DIV/0!</v>
      </c>
      <c r="M64">
        <v>0</v>
      </c>
      <c r="N64">
        <v>0</v>
      </c>
      <c r="O64" s="260">
        <f t="shared" si="4"/>
        <v>0</v>
      </c>
      <c r="P64" s="276" t="e">
        <f t="shared" si="5"/>
        <v>#DIV/0!</v>
      </c>
      <c r="Q64">
        <v>0</v>
      </c>
      <c r="R64">
        <v>0</v>
      </c>
      <c r="S64" s="260">
        <f t="shared" si="6"/>
        <v>0</v>
      </c>
      <c r="T64" s="276" t="e">
        <f t="shared" si="7"/>
        <v>#DIV/0!</v>
      </c>
      <c r="U64" s="155"/>
    </row>
    <row r="65" spans="1:21" s="69" customFormat="1" ht="12.75">
      <c r="A65" t="s">
        <v>261</v>
      </c>
      <c r="B65" t="s">
        <v>297</v>
      </c>
      <c r="C65" s="330">
        <v>712459908</v>
      </c>
      <c r="D65" t="s">
        <v>338</v>
      </c>
      <c r="E65">
        <v>3146</v>
      </c>
      <c r="F65">
        <v>3146</v>
      </c>
      <c r="G65" s="260">
        <f t="shared" si="36"/>
        <v>0</v>
      </c>
      <c r="H65" s="276">
        <f t="shared" si="37"/>
        <v>0</v>
      </c>
      <c r="I65">
        <v>0</v>
      </c>
      <c r="J65">
        <v>0</v>
      </c>
      <c r="K65" s="260">
        <f t="shared" si="38"/>
        <v>0</v>
      </c>
      <c r="L65" s="276" t="e">
        <f t="shared" si="39"/>
        <v>#DIV/0!</v>
      </c>
      <c r="M65">
        <v>0</v>
      </c>
      <c r="N65">
        <v>0</v>
      </c>
      <c r="O65" s="260">
        <f t="shared" si="4"/>
        <v>0</v>
      </c>
      <c r="P65" s="276" t="e">
        <f t="shared" si="5"/>
        <v>#DIV/0!</v>
      </c>
      <c r="Q65">
        <v>0</v>
      </c>
      <c r="R65">
        <v>0</v>
      </c>
      <c r="S65" s="260">
        <f t="shared" si="6"/>
        <v>0</v>
      </c>
      <c r="T65" s="276" t="e">
        <f t="shared" si="7"/>
        <v>#DIV/0!</v>
      </c>
      <c r="U65" s="155"/>
    </row>
    <row r="66" spans="1:21" s="69" customFormat="1" ht="12.75">
      <c r="A66" t="s">
        <v>261</v>
      </c>
      <c r="B66" t="s">
        <v>297</v>
      </c>
      <c r="C66" s="330">
        <v>717158901</v>
      </c>
      <c r="D66" t="s">
        <v>339</v>
      </c>
      <c r="E66">
        <v>16931</v>
      </c>
      <c r="F66">
        <v>16931</v>
      </c>
      <c r="G66" s="260">
        <f t="shared" si="36"/>
        <v>0</v>
      </c>
      <c r="H66" s="276">
        <f t="shared" si="37"/>
        <v>0</v>
      </c>
      <c r="I66">
        <v>552.22</v>
      </c>
      <c r="J66">
        <v>552.22</v>
      </c>
      <c r="K66" s="260">
        <f t="shared" si="38"/>
        <v>0</v>
      </c>
      <c r="L66" s="276">
        <f t="shared" si="39"/>
        <v>0</v>
      </c>
      <c r="M66">
        <v>297.35000000000002</v>
      </c>
      <c r="N66">
        <v>297.35000000000002</v>
      </c>
      <c r="O66" s="260">
        <f t="shared" si="4"/>
        <v>0</v>
      </c>
      <c r="P66" s="276">
        <f t="shared" si="5"/>
        <v>0</v>
      </c>
      <c r="Q66">
        <v>-2.37</v>
      </c>
      <c r="R66">
        <v>-2.37</v>
      </c>
      <c r="S66" s="260">
        <f t="shared" si="6"/>
        <v>0</v>
      </c>
      <c r="T66" s="276">
        <f t="shared" si="7"/>
        <v>0</v>
      </c>
      <c r="U66" s="155"/>
    </row>
    <row r="67" spans="1:21" s="69" customFormat="1" ht="12.75">
      <c r="A67" t="s">
        <v>261</v>
      </c>
      <c r="B67" t="s">
        <v>297</v>
      </c>
      <c r="C67" s="330">
        <v>733337901</v>
      </c>
      <c r="D67" t="s">
        <v>340</v>
      </c>
      <c r="E67">
        <v>2200</v>
      </c>
      <c r="F67">
        <v>2200</v>
      </c>
      <c r="G67" s="260">
        <f t="shared" si="36"/>
        <v>0</v>
      </c>
      <c r="H67" s="276">
        <f t="shared" si="37"/>
        <v>0</v>
      </c>
      <c r="I67">
        <v>0</v>
      </c>
      <c r="J67">
        <v>0</v>
      </c>
      <c r="K67" s="260">
        <f t="shared" si="38"/>
        <v>0</v>
      </c>
      <c r="L67" s="276" t="e">
        <f t="shared" si="39"/>
        <v>#DIV/0!</v>
      </c>
      <c r="M67">
        <v>0</v>
      </c>
      <c r="N67">
        <v>0</v>
      </c>
      <c r="O67" s="260">
        <f t="shared" si="4"/>
        <v>0</v>
      </c>
      <c r="P67" s="276" t="e">
        <f t="shared" si="5"/>
        <v>#DIV/0!</v>
      </c>
      <c r="Q67">
        <v>0</v>
      </c>
      <c r="R67">
        <v>0</v>
      </c>
      <c r="S67" s="260">
        <f t="shared" si="6"/>
        <v>0</v>
      </c>
      <c r="T67" s="276" t="e">
        <f t="shared" si="7"/>
        <v>#DIV/0!</v>
      </c>
      <c r="U67" s="155"/>
    </row>
    <row r="68" spans="1:21" s="69" customFormat="1" ht="12.75">
      <c r="A68" t="s">
        <v>261</v>
      </c>
      <c r="B68" t="s">
        <v>297</v>
      </c>
      <c r="C68" s="330">
        <v>733337901</v>
      </c>
      <c r="D68" t="s">
        <v>340</v>
      </c>
      <c r="E68">
        <v>2200</v>
      </c>
      <c r="F68">
        <v>2200</v>
      </c>
      <c r="G68" s="260">
        <f t="shared" si="36"/>
        <v>0</v>
      </c>
      <c r="H68" s="276">
        <f t="shared" si="37"/>
        <v>0</v>
      </c>
      <c r="I68">
        <v>0</v>
      </c>
      <c r="J68">
        <v>0</v>
      </c>
      <c r="K68" s="260">
        <f t="shared" si="38"/>
        <v>0</v>
      </c>
      <c r="L68" s="276" t="e">
        <f t="shared" si="39"/>
        <v>#DIV/0!</v>
      </c>
      <c r="M68">
        <v>0</v>
      </c>
      <c r="N68">
        <v>0</v>
      </c>
      <c r="O68" s="260">
        <f t="shared" si="4"/>
        <v>0</v>
      </c>
      <c r="P68" s="276" t="e">
        <f t="shared" si="5"/>
        <v>#DIV/0!</v>
      </c>
      <c r="Q68">
        <v>0</v>
      </c>
      <c r="R68">
        <v>0</v>
      </c>
      <c r="S68" s="260">
        <f t="shared" si="6"/>
        <v>0</v>
      </c>
      <c r="T68" s="276" t="e">
        <f t="shared" si="7"/>
        <v>#DIV/0!</v>
      </c>
      <c r="U68" s="155"/>
    </row>
    <row r="69" spans="1:21" s="69" customFormat="1" ht="12.75">
      <c r="A69" t="s">
        <v>261</v>
      </c>
      <c r="B69" t="s">
        <v>294</v>
      </c>
      <c r="C69" s="330" t="s">
        <v>341</v>
      </c>
      <c r="D69" t="s">
        <v>342</v>
      </c>
      <c r="E69">
        <v>3000</v>
      </c>
      <c r="F69">
        <v>3000</v>
      </c>
      <c r="G69" s="260">
        <f t="shared" si="36"/>
        <v>0</v>
      </c>
      <c r="H69" s="276">
        <f t="shared" si="37"/>
        <v>0</v>
      </c>
      <c r="I69">
        <v>0</v>
      </c>
      <c r="J69">
        <v>0</v>
      </c>
      <c r="K69" s="260">
        <f t="shared" si="38"/>
        <v>0</v>
      </c>
      <c r="L69" s="276" t="e">
        <f t="shared" si="39"/>
        <v>#DIV/0!</v>
      </c>
      <c r="M69">
        <v>0</v>
      </c>
      <c r="N69">
        <v>0</v>
      </c>
      <c r="O69" s="260">
        <f t="shared" si="4"/>
        <v>0</v>
      </c>
      <c r="P69" s="276" t="e">
        <f t="shared" si="5"/>
        <v>#DIV/0!</v>
      </c>
      <c r="Q69">
        <v>0</v>
      </c>
      <c r="R69">
        <v>0</v>
      </c>
      <c r="S69" s="260">
        <f t="shared" si="6"/>
        <v>0</v>
      </c>
      <c r="T69" s="276" t="e">
        <f t="shared" si="7"/>
        <v>#DIV/0!</v>
      </c>
      <c r="U69" s="155"/>
    </row>
    <row r="70" spans="1:21" s="69" customFormat="1" ht="12.75">
      <c r="A70" t="s">
        <v>261</v>
      </c>
      <c r="B70" t="s">
        <v>294</v>
      </c>
      <c r="C70" s="330" t="s">
        <v>341</v>
      </c>
      <c r="D70" t="s">
        <v>342</v>
      </c>
      <c r="E70">
        <v>3000</v>
      </c>
      <c r="F70">
        <v>3000</v>
      </c>
      <c r="G70" s="260">
        <f t="shared" si="36"/>
        <v>0</v>
      </c>
      <c r="H70" s="276">
        <f t="shared" si="37"/>
        <v>0</v>
      </c>
      <c r="I70">
        <v>0</v>
      </c>
      <c r="J70">
        <v>0</v>
      </c>
      <c r="K70" s="260">
        <f t="shared" si="38"/>
        <v>0</v>
      </c>
      <c r="L70" s="276" t="e">
        <f t="shared" si="39"/>
        <v>#DIV/0!</v>
      </c>
      <c r="M70">
        <v>0</v>
      </c>
      <c r="N70">
        <v>0</v>
      </c>
      <c r="O70" s="260">
        <f t="shared" si="4"/>
        <v>0</v>
      </c>
      <c r="P70" s="276" t="e">
        <f t="shared" si="5"/>
        <v>#DIV/0!</v>
      </c>
      <c r="Q70">
        <v>0</v>
      </c>
      <c r="R70">
        <v>0</v>
      </c>
      <c r="S70" s="260">
        <f t="shared" si="6"/>
        <v>0</v>
      </c>
      <c r="T70" s="276" t="e">
        <f t="shared" si="7"/>
        <v>#DIV/0!</v>
      </c>
      <c r="U70" s="155"/>
    </row>
    <row r="71" spans="1:21" s="69" customFormat="1" ht="12.75">
      <c r="A71" t="s">
        <v>261</v>
      </c>
      <c r="B71" t="s">
        <v>294</v>
      </c>
      <c r="C71" s="330" t="s">
        <v>343</v>
      </c>
      <c r="D71" t="s">
        <v>344</v>
      </c>
      <c r="E71">
        <v>2500</v>
      </c>
      <c r="F71">
        <v>2500</v>
      </c>
      <c r="G71" s="260">
        <f t="shared" ref="G71:G80" si="40">E71-F71</f>
        <v>0</v>
      </c>
      <c r="H71" s="276">
        <f t="shared" ref="H71:H80" si="41">ROUND(G71/E71,10)</f>
        <v>0</v>
      </c>
      <c r="I71">
        <v>0</v>
      </c>
      <c r="J71">
        <v>0</v>
      </c>
      <c r="K71" s="260">
        <f t="shared" ref="K71:K80" si="42">I71-J71</f>
        <v>0</v>
      </c>
      <c r="L71" s="276" t="e">
        <f t="shared" ref="L71:L80" si="43">ROUND(K71/I71,10)</f>
        <v>#DIV/0!</v>
      </c>
      <c r="M71">
        <v>0</v>
      </c>
      <c r="N71">
        <v>0</v>
      </c>
      <c r="O71" s="260">
        <f t="shared" ref="O71:O79" si="44">M71-N71</f>
        <v>0</v>
      </c>
      <c r="P71" s="276" t="e">
        <f t="shared" ref="P71:P79" si="45">ROUND(O71/M71,10)</f>
        <v>#DIV/0!</v>
      </c>
      <c r="Q71">
        <v>0</v>
      </c>
      <c r="R71">
        <v>0</v>
      </c>
      <c r="S71" s="260">
        <f t="shared" ref="S71:S79" si="46">Q71-R71</f>
        <v>0</v>
      </c>
      <c r="T71" s="276" t="e">
        <f t="shared" ref="T71:T79" si="47">ROUND(S71/Q71,10)</f>
        <v>#DIV/0!</v>
      </c>
      <c r="U71" s="155"/>
    </row>
    <row r="72" spans="1:21" s="69" customFormat="1" ht="12.75">
      <c r="A72" t="s">
        <v>261</v>
      </c>
      <c r="B72" t="s">
        <v>299</v>
      </c>
      <c r="C72" s="330" t="s">
        <v>345</v>
      </c>
      <c r="D72" t="s">
        <v>346</v>
      </c>
      <c r="E72">
        <v>2432</v>
      </c>
      <c r="F72">
        <v>2432</v>
      </c>
      <c r="G72" s="260">
        <f t="shared" si="40"/>
        <v>0</v>
      </c>
      <c r="H72" s="276">
        <f t="shared" si="41"/>
        <v>0</v>
      </c>
      <c r="I72">
        <v>0</v>
      </c>
      <c r="J72">
        <v>0</v>
      </c>
      <c r="K72" s="260">
        <f t="shared" si="42"/>
        <v>0</v>
      </c>
      <c r="L72" s="276" t="e">
        <f t="shared" si="43"/>
        <v>#DIV/0!</v>
      </c>
      <c r="M72">
        <v>0</v>
      </c>
      <c r="N72">
        <v>0</v>
      </c>
      <c r="O72" s="260">
        <f t="shared" si="44"/>
        <v>0</v>
      </c>
      <c r="P72" s="276" t="e">
        <f t="shared" si="45"/>
        <v>#DIV/0!</v>
      </c>
      <c r="Q72">
        <v>0</v>
      </c>
      <c r="R72">
        <v>0</v>
      </c>
      <c r="S72" s="260">
        <f t="shared" si="46"/>
        <v>0</v>
      </c>
      <c r="T72" s="276" t="e">
        <f t="shared" si="47"/>
        <v>#DIV/0!</v>
      </c>
      <c r="U72" s="155"/>
    </row>
    <row r="73" spans="1:21" s="69" customFormat="1" ht="12.75">
      <c r="A73" t="s">
        <v>261</v>
      </c>
      <c r="B73" t="s">
        <v>299</v>
      </c>
      <c r="C73" s="330" t="s">
        <v>345</v>
      </c>
      <c r="D73" t="s">
        <v>346</v>
      </c>
      <c r="E73">
        <v>2432</v>
      </c>
      <c r="F73">
        <v>2432</v>
      </c>
      <c r="G73" s="260">
        <f t="shared" si="40"/>
        <v>0</v>
      </c>
      <c r="H73" s="276">
        <f t="shared" si="41"/>
        <v>0</v>
      </c>
      <c r="I73">
        <v>0</v>
      </c>
      <c r="J73">
        <v>0</v>
      </c>
      <c r="K73" s="260">
        <f t="shared" si="42"/>
        <v>0</v>
      </c>
      <c r="L73" s="276" t="e">
        <f t="shared" si="43"/>
        <v>#DIV/0!</v>
      </c>
      <c r="M73">
        <v>0</v>
      </c>
      <c r="N73">
        <v>0</v>
      </c>
      <c r="O73" s="260">
        <f t="shared" si="44"/>
        <v>0</v>
      </c>
      <c r="P73" s="276" t="e">
        <f t="shared" si="45"/>
        <v>#DIV/0!</v>
      </c>
      <c r="Q73">
        <v>0</v>
      </c>
      <c r="R73">
        <v>0</v>
      </c>
      <c r="S73" s="260">
        <f t="shared" si="46"/>
        <v>0</v>
      </c>
      <c r="T73" s="276" t="e">
        <f t="shared" si="47"/>
        <v>#DIV/0!</v>
      </c>
      <c r="U73" s="155"/>
    </row>
    <row r="74" spans="1:21" s="69" customFormat="1" ht="12.75">
      <c r="A74" t="s">
        <v>261</v>
      </c>
      <c r="B74" t="s">
        <v>299</v>
      </c>
      <c r="C74" s="330" t="s">
        <v>345</v>
      </c>
      <c r="D74" t="s">
        <v>346</v>
      </c>
      <c r="E74">
        <v>8509</v>
      </c>
      <c r="F74">
        <v>8509</v>
      </c>
      <c r="G74" s="260">
        <f t="shared" si="40"/>
        <v>0</v>
      </c>
      <c r="H74" s="276">
        <f t="shared" si="41"/>
        <v>0</v>
      </c>
      <c r="I74">
        <v>0</v>
      </c>
      <c r="J74">
        <v>0</v>
      </c>
      <c r="K74" s="260">
        <f t="shared" si="42"/>
        <v>0</v>
      </c>
      <c r="L74" s="276" t="e">
        <f t="shared" si="43"/>
        <v>#DIV/0!</v>
      </c>
      <c r="M74">
        <v>0</v>
      </c>
      <c r="N74">
        <v>0</v>
      </c>
      <c r="O74" s="260">
        <f t="shared" si="44"/>
        <v>0</v>
      </c>
      <c r="P74" s="276" t="e">
        <f t="shared" si="45"/>
        <v>#DIV/0!</v>
      </c>
      <c r="Q74">
        <v>0</v>
      </c>
      <c r="R74">
        <v>0</v>
      </c>
      <c r="S74" s="260">
        <f t="shared" si="46"/>
        <v>0</v>
      </c>
      <c r="T74" s="276" t="e">
        <f t="shared" si="47"/>
        <v>#DIV/0!</v>
      </c>
      <c r="U74" s="155"/>
    </row>
    <row r="75" spans="1:21" s="69" customFormat="1" ht="15">
      <c r="A75" s="323" t="s">
        <v>261</v>
      </c>
      <c r="B75" s="323" t="s">
        <v>299</v>
      </c>
      <c r="C75" s="334" t="s">
        <v>345</v>
      </c>
      <c r="D75" s="323" t="s">
        <v>346</v>
      </c>
      <c r="E75" s="323">
        <v>8509</v>
      </c>
      <c r="F75" s="323">
        <v>8509</v>
      </c>
      <c r="G75" s="260">
        <f t="shared" si="40"/>
        <v>0</v>
      </c>
      <c r="H75" s="276">
        <f t="shared" si="41"/>
        <v>0</v>
      </c>
      <c r="I75" s="324">
        <v>0</v>
      </c>
      <c r="J75" s="325">
        <v>0</v>
      </c>
      <c r="K75" s="260">
        <f t="shared" si="42"/>
        <v>0</v>
      </c>
      <c r="L75" s="276" t="e">
        <f t="shared" si="43"/>
        <v>#DIV/0!</v>
      </c>
      <c r="M75" s="326">
        <v>0</v>
      </c>
      <c r="N75" s="327">
        <v>0</v>
      </c>
      <c r="O75" s="260">
        <f t="shared" si="44"/>
        <v>0</v>
      </c>
      <c r="P75" s="276" t="e">
        <f t="shared" si="45"/>
        <v>#DIV/0!</v>
      </c>
      <c r="Q75" s="328">
        <v>0</v>
      </c>
      <c r="R75" s="329">
        <v>0</v>
      </c>
      <c r="S75" s="260">
        <f t="shared" si="46"/>
        <v>0</v>
      </c>
      <c r="T75" s="276" t="e">
        <f t="shared" si="47"/>
        <v>#DIV/0!</v>
      </c>
      <c r="U75" s="155"/>
    </row>
    <row r="76" spans="1:21" s="69" customFormat="1" ht="15">
      <c r="A76" s="323" t="s">
        <v>261</v>
      </c>
      <c r="B76" s="323" t="s">
        <v>299</v>
      </c>
      <c r="C76" s="334" t="s">
        <v>345</v>
      </c>
      <c r="D76" s="323" t="s">
        <v>346</v>
      </c>
      <c r="E76" s="323">
        <v>8509</v>
      </c>
      <c r="F76" s="323">
        <v>8509</v>
      </c>
      <c r="G76" s="260">
        <f t="shared" si="40"/>
        <v>0</v>
      </c>
      <c r="H76" s="276">
        <f t="shared" si="41"/>
        <v>0</v>
      </c>
      <c r="I76" s="324">
        <v>0</v>
      </c>
      <c r="J76" s="325">
        <v>0</v>
      </c>
      <c r="K76" s="260">
        <f t="shared" si="42"/>
        <v>0</v>
      </c>
      <c r="L76" s="276" t="e">
        <f t="shared" si="43"/>
        <v>#DIV/0!</v>
      </c>
      <c r="M76" s="326">
        <v>0</v>
      </c>
      <c r="N76" s="327">
        <v>0</v>
      </c>
      <c r="O76" s="260">
        <f t="shared" si="44"/>
        <v>0</v>
      </c>
      <c r="P76" s="276" t="e">
        <f t="shared" si="45"/>
        <v>#DIV/0!</v>
      </c>
      <c r="Q76" s="328">
        <v>0</v>
      </c>
      <c r="R76" s="329">
        <v>0</v>
      </c>
      <c r="S76" s="260">
        <f t="shared" si="46"/>
        <v>0</v>
      </c>
      <c r="T76" s="276" t="e">
        <f t="shared" si="47"/>
        <v>#DIV/0!</v>
      </c>
      <c r="U76" s="155"/>
    </row>
    <row r="77" spans="1:21" s="69" customFormat="1" ht="15">
      <c r="A77" s="323" t="s">
        <v>261</v>
      </c>
      <c r="B77" s="323" t="s">
        <v>299</v>
      </c>
      <c r="C77" s="334" t="s">
        <v>345</v>
      </c>
      <c r="D77" s="323" t="s">
        <v>346</v>
      </c>
      <c r="E77" s="323">
        <v>8509</v>
      </c>
      <c r="F77" s="323">
        <v>8509</v>
      </c>
      <c r="G77" s="260">
        <f t="shared" si="40"/>
        <v>0</v>
      </c>
      <c r="H77" s="276">
        <f t="shared" si="41"/>
        <v>0</v>
      </c>
      <c r="I77" s="324">
        <v>0</v>
      </c>
      <c r="J77" s="325">
        <v>0</v>
      </c>
      <c r="K77" s="260">
        <f t="shared" si="42"/>
        <v>0</v>
      </c>
      <c r="L77" s="276" t="e">
        <f t="shared" si="43"/>
        <v>#DIV/0!</v>
      </c>
      <c r="M77" s="326">
        <v>0</v>
      </c>
      <c r="N77" s="327">
        <v>0</v>
      </c>
      <c r="O77" s="260">
        <f t="shared" si="44"/>
        <v>0</v>
      </c>
      <c r="P77" s="276" t="e">
        <f t="shared" si="45"/>
        <v>#DIV/0!</v>
      </c>
      <c r="Q77" s="328">
        <v>0</v>
      </c>
      <c r="R77" s="329">
        <v>0</v>
      </c>
      <c r="S77" s="260">
        <f t="shared" si="46"/>
        <v>0</v>
      </c>
      <c r="T77" s="276" t="e">
        <f t="shared" si="47"/>
        <v>#DIV/0!</v>
      </c>
      <c r="U77" s="155"/>
    </row>
    <row r="78" spans="1:21" s="69" customFormat="1" ht="15">
      <c r="A78" s="323" t="s">
        <v>261</v>
      </c>
      <c r="B78" s="323" t="s">
        <v>319</v>
      </c>
      <c r="C78" s="334" t="s">
        <v>347</v>
      </c>
      <c r="D78" s="323" t="s">
        <v>348</v>
      </c>
      <c r="E78" s="323">
        <v>26408</v>
      </c>
      <c r="F78" s="323">
        <v>26408</v>
      </c>
      <c r="G78" s="260">
        <f t="shared" si="40"/>
        <v>0</v>
      </c>
      <c r="H78" s="276">
        <f t="shared" si="41"/>
        <v>0</v>
      </c>
      <c r="I78" s="324">
        <v>8162.46</v>
      </c>
      <c r="J78" s="325">
        <v>8162.46</v>
      </c>
      <c r="K78" s="260">
        <f t="shared" si="42"/>
        <v>0</v>
      </c>
      <c r="L78" s="276">
        <f t="shared" si="43"/>
        <v>0</v>
      </c>
      <c r="M78" s="326">
        <v>0</v>
      </c>
      <c r="N78" s="327">
        <v>0</v>
      </c>
      <c r="O78" s="260">
        <f t="shared" si="44"/>
        <v>0</v>
      </c>
      <c r="P78" s="276" t="e">
        <f t="shared" si="45"/>
        <v>#DIV/0!</v>
      </c>
      <c r="Q78" s="328">
        <v>138.06</v>
      </c>
      <c r="R78" s="329">
        <v>138.06</v>
      </c>
      <c r="S78" s="260">
        <f t="shared" si="46"/>
        <v>0</v>
      </c>
      <c r="T78" s="276">
        <f t="shared" si="47"/>
        <v>0</v>
      </c>
      <c r="U78" s="155"/>
    </row>
    <row r="79" spans="1:21" s="69" customFormat="1" ht="15">
      <c r="A79" s="323" t="s">
        <v>261</v>
      </c>
      <c r="B79" s="323" t="s">
        <v>297</v>
      </c>
      <c r="C79" s="334" t="s">
        <v>349</v>
      </c>
      <c r="D79" s="323" t="s">
        <v>350</v>
      </c>
      <c r="E79" s="323">
        <v>4054</v>
      </c>
      <c r="F79" s="323">
        <v>4054</v>
      </c>
      <c r="G79" s="260">
        <f t="shared" si="40"/>
        <v>0</v>
      </c>
      <c r="H79" s="276">
        <f t="shared" si="41"/>
        <v>0</v>
      </c>
      <c r="I79" s="324">
        <v>0</v>
      </c>
      <c r="J79" s="325">
        <v>0</v>
      </c>
      <c r="K79" s="260">
        <f t="shared" si="42"/>
        <v>0</v>
      </c>
      <c r="L79" s="276" t="e">
        <f t="shared" si="43"/>
        <v>#DIV/0!</v>
      </c>
      <c r="M79" s="326">
        <v>0</v>
      </c>
      <c r="N79" s="327">
        <v>0</v>
      </c>
      <c r="O79" s="260">
        <f t="shared" si="44"/>
        <v>0</v>
      </c>
      <c r="P79" s="276" t="e">
        <f t="shared" si="45"/>
        <v>#DIV/0!</v>
      </c>
      <c r="Q79" s="328">
        <v>0</v>
      </c>
      <c r="R79" s="329">
        <v>0</v>
      </c>
      <c r="S79" s="260">
        <f t="shared" si="46"/>
        <v>0</v>
      </c>
      <c r="T79" s="276" t="e">
        <f t="shared" si="47"/>
        <v>#DIV/0!</v>
      </c>
      <c r="U79" s="155"/>
    </row>
    <row r="80" spans="1:21" s="69" customFormat="1" ht="15">
      <c r="A80" s="323" t="s">
        <v>261</v>
      </c>
      <c r="B80" s="323" t="s">
        <v>297</v>
      </c>
      <c r="C80" s="334" t="s">
        <v>349</v>
      </c>
      <c r="D80" s="323" t="s">
        <v>350</v>
      </c>
      <c r="E80" s="323">
        <v>4054</v>
      </c>
      <c r="F80" s="323">
        <v>4054</v>
      </c>
      <c r="G80" s="260">
        <f t="shared" si="40"/>
        <v>0</v>
      </c>
      <c r="H80" s="276">
        <f t="shared" si="41"/>
        <v>0</v>
      </c>
      <c r="I80" s="324">
        <v>0</v>
      </c>
      <c r="J80" s="325">
        <v>0</v>
      </c>
      <c r="K80" s="260">
        <f t="shared" si="42"/>
        <v>0</v>
      </c>
      <c r="L80" s="276" t="e">
        <f t="shared" si="43"/>
        <v>#DIV/0!</v>
      </c>
      <c r="M80" s="326">
        <v>0</v>
      </c>
      <c r="N80" s="327">
        <v>0</v>
      </c>
      <c r="O80" s="260">
        <f t="shared" si="4"/>
        <v>0</v>
      </c>
      <c r="P80" s="276" t="e">
        <f t="shared" si="5"/>
        <v>#DIV/0!</v>
      </c>
      <c r="Q80" s="328">
        <v>0</v>
      </c>
      <c r="R80" s="329">
        <v>0</v>
      </c>
      <c r="S80" s="260">
        <f t="shared" si="6"/>
        <v>0</v>
      </c>
      <c r="T80" s="276" t="e">
        <f t="shared" si="7"/>
        <v>#DIV/0!</v>
      </c>
      <c r="U80" s="155"/>
    </row>
    <row r="81" spans="1:21" s="69" customFormat="1" ht="15">
      <c r="A81" s="323" t="s">
        <v>261</v>
      </c>
      <c r="B81" s="323" t="s">
        <v>294</v>
      </c>
      <c r="C81" s="334" t="s">
        <v>301</v>
      </c>
      <c r="D81" s="323" t="s">
        <v>302</v>
      </c>
      <c r="E81" s="323">
        <v>452.4</v>
      </c>
      <c r="F81" s="323">
        <v>452.4</v>
      </c>
      <c r="G81" s="260">
        <f t="shared" si="36"/>
        <v>0</v>
      </c>
      <c r="H81" s="276">
        <f t="shared" si="37"/>
        <v>0</v>
      </c>
      <c r="I81" s="324">
        <v>0</v>
      </c>
      <c r="J81" s="325">
        <v>0</v>
      </c>
      <c r="K81" s="260">
        <f t="shared" si="38"/>
        <v>0</v>
      </c>
      <c r="L81" s="276" t="e">
        <f t="shared" si="39"/>
        <v>#DIV/0!</v>
      </c>
      <c r="M81" s="326">
        <v>0</v>
      </c>
      <c r="N81" s="327">
        <v>0</v>
      </c>
      <c r="O81" s="260">
        <f t="shared" si="4"/>
        <v>0</v>
      </c>
      <c r="P81" s="276" t="e">
        <f t="shared" si="5"/>
        <v>#DIV/0!</v>
      </c>
      <c r="Q81" s="328">
        <v>0</v>
      </c>
      <c r="R81" s="329">
        <v>0</v>
      </c>
      <c r="S81" s="260">
        <f t="shared" si="6"/>
        <v>0</v>
      </c>
      <c r="T81" s="276" t="e">
        <f t="shared" si="7"/>
        <v>#DIV/0!</v>
      </c>
      <c r="U81" s="155"/>
    </row>
    <row r="82" spans="1:21" s="69" customFormat="1" ht="15">
      <c r="A82" s="313" t="s">
        <v>261</v>
      </c>
      <c r="B82" s="313" t="s">
        <v>294</v>
      </c>
      <c r="C82" s="335" t="s">
        <v>301</v>
      </c>
      <c r="D82" s="313" t="s">
        <v>302</v>
      </c>
      <c r="E82" s="313">
        <v>486.22</v>
      </c>
      <c r="F82" s="313">
        <v>486.22</v>
      </c>
      <c r="G82" s="260">
        <f t="shared" si="36"/>
        <v>0</v>
      </c>
      <c r="H82" s="276">
        <f t="shared" si="37"/>
        <v>0</v>
      </c>
      <c r="I82">
        <v>0</v>
      </c>
      <c r="J82">
        <v>0</v>
      </c>
      <c r="K82" s="260">
        <f t="shared" si="38"/>
        <v>0</v>
      </c>
      <c r="L82" s="276" t="e">
        <f t="shared" si="39"/>
        <v>#DIV/0!</v>
      </c>
      <c r="M82" s="313">
        <v>0</v>
      </c>
      <c r="N82" s="313">
        <v>0</v>
      </c>
      <c r="O82" s="260">
        <f t="shared" si="4"/>
        <v>0</v>
      </c>
      <c r="P82" s="276" t="e">
        <f t="shared" si="5"/>
        <v>#DIV/0!</v>
      </c>
      <c r="Q82" s="313">
        <v>0</v>
      </c>
      <c r="R82" s="313">
        <v>0</v>
      </c>
      <c r="S82" s="260">
        <f t="shared" si="6"/>
        <v>0</v>
      </c>
      <c r="T82" s="276" t="e">
        <f t="shared" si="7"/>
        <v>#DIV/0!</v>
      </c>
      <c r="U82" s="155"/>
    </row>
    <row r="83" spans="1:21" s="69" customFormat="1" ht="15">
      <c r="A83" s="313"/>
      <c r="B83" s="313"/>
      <c r="C83" s="335"/>
      <c r="D83" s="313"/>
      <c r="E83" s="313"/>
      <c r="F83" s="313"/>
      <c r="G83" s="260">
        <f t="shared" si="36"/>
        <v>0</v>
      </c>
      <c r="H83" s="276" t="e">
        <f t="shared" si="37"/>
        <v>#DIV/0!</v>
      </c>
      <c r="I83"/>
      <c r="J83"/>
      <c r="K83" s="260">
        <f t="shared" si="38"/>
        <v>0</v>
      </c>
      <c r="L83" s="276" t="e">
        <f t="shared" si="39"/>
        <v>#DIV/0!</v>
      </c>
      <c r="M83" s="313"/>
      <c r="N83" s="313"/>
      <c r="O83" s="260">
        <f t="shared" si="4"/>
        <v>0</v>
      </c>
      <c r="P83" s="276" t="e">
        <f t="shared" si="5"/>
        <v>#DIV/0!</v>
      </c>
      <c r="Q83" s="313"/>
      <c r="R83" s="313"/>
      <c r="S83" s="260">
        <f t="shared" si="6"/>
        <v>0</v>
      </c>
      <c r="T83" s="276" t="e">
        <f t="shared" si="7"/>
        <v>#DIV/0!</v>
      </c>
      <c r="U83" s="155"/>
    </row>
    <row r="84" spans="1:21" s="206" customFormat="1" ht="15">
      <c r="A84" s="313"/>
      <c r="B84" s="313"/>
      <c r="C84" s="335"/>
      <c r="D84" s="313"/>
      <c r="E84" s="313"/>
      <c r="F84" s="313"/>
      <c r="G84" s="260">
        <f t="shared" si="36"/>
        <v>0</v>
      </c>
      <c r="H84" s="276" t="e">
        <f t="shared" si="37"/>
        <v>#DIV/0!</v>
      </c>
      <c r="I84"/>
      <c r="J84"/>
      <c r="K84" s="260">
        <f t="shared" si="38"/>
        <v>0</v>
      </c>
      <c r="L84" s="276" t="e">
        <f t="shared" si="39"/>
        <v>#DIV/0!</v>
      </c>
      <c r="M84" s="313"/>
      <c r="N84" s="313"/>
      <c r="O84" s="260">
        <f t="shared" si="4"/>
        <v>0</v>
      </c>
      <c r="P84" s="276" t="e">
        <f t="shared" si="5"/>
        <v>#DIV/0!</v>
      </c>
      <c r="Q84" s="313"/>
      <c r="R84" s="313"/>
      <c r="S84" s="260">
        <f t="shared" si="6"/>
        <v>0</v>
      </c>
      <c r="T84" s="276" t="e">
        <f t="shared" si="7"/>
        <v>#DIV/0!</v>
      </c>
      <c r="U84" s="203"/>
    </row>
    <row r="85" spans="1:21" s="206" customFormat="1" ht="15">
      <c r="A85" s="313"/>
      <c r="B85" s="313"/>
      <c r="C85" s="335"/>
      <c r="D85" s="313"/>
      <c r="E85" s="313"/>
      <c r="F85" s="313"/>
      <c r="G85" s="260">
        <f t="shared" si="36"/>
        <v>0</v>
      </c>
      <c r="H85" s="276" t="e">
        <f t="shared" si="37"/>
        <v>#DIV/0!</v>
      </c>
      <c r="I85"/>
      <c r="J85"/>
      <c r="K85" s="260">
        <f t="shared" si="38"/>
        <v>0</v>
      </c>
      <c r="L85" s="276" t="e">
        <f t="shared" si="39"/>
        <v>#DIV/0!</v>
      </c>
      <c r="M85"/>
      <c r="N85"/>
      <c r="O85" s="260">
        <f t="shared" si="4"/>
        <v>0</v>
      </c>
      <c r="P85" s="276" t="e">
        <f t="shared" si="5"/>
        <v>#DIV/0!</v>
      </c>
      <c r="Q85"/>
      <c r="R85"/>
      <c r="S85" s="260">
        <f t="shared" si="6"/>
        <v>0</v>
      </c>
      <c r="T85" s="276" t="e">
        <f t="shared" si="7"/>
        <v>#DIV/0!</v>
      </c>
      <c r="U85" s="203"/>
    </row>
    <row r="86" spans="1:21" s="157" customFormat="1" ht="12.75">
      <c r="A86" s="171" t="s">
        <v>143</v>
      </c>
      <c r="B86" s="179"/>
      <c r="C86" s="336"/>
      <c r="D86" s="179"/>
      <c r="E86" s="181"/>
      <c r="F86" s="271"/>
      <c r="G86" s="159"/>
      <c r="H86" s="159"/>
      <c r="I86" s="164"/>
      <c r="J86" s="158"/>
      <c r="K86" s="159"/>
      <c r="L86" s="159"/>
      <c r="M86" s="164"/>
      <c r="N86" s="158"/>
      <c r="O86" s="159"/>
      <c r="P86" s="159"/>
      <c r="Q86" s="164"/>
      <c r="R86" s="158"/>
      <c r="S86" s="159"/>
      <c r="T86" s="159"/>
      <c r="U86" s="158"/>
    </row>
    <row r="87" spans="1:21" s="67" customFormat="1">
      <c r="A87" s="112"/>
      <c r="B87" s="111"/>
      <c r="C87" s="114"/>
      <c r="D87" s="113"/>
      <c r="E87" s="204"/>
      <c r="F87" s="271"/>
      <c r="G87" s="153"/>
      <c r="H87" s="153"/>
      <c r="I87" s="164"/>
      <c r="J87" s="153"/>
      <c r="K87" s="153"/>
      <c r="L87" s="153"/>
      <c r="M87" s="164"/>
      <c r="N87" s="153"/>
      <c r="O87" s="153"/>
      <c r="P87" s="153"/>
      <c r="Q87" s="164"/>
      <c r="R87" s="153"/>
      <c r="S87" s="153"/>
      <c r="T87" s="153"/>
      <c r="U87" s="61"/>
    </row>
    <row r="88" spans="1:21" s="69" customFormat="1">
      <c r="A88" s="112"/>
      <c r="B88" s="111"/>
      <c r="C88" s="114"/>
      <c r="D88" s="113"/>
      <c r="E88" s="205">
        <f>SUM(E2:E87)</f>
        <v>944919.94000000006</v>
      </c>
      <c r="F88" s="272">
        <f>SUM(F2:F87)</f>
        <v>944919.94000000006</v>
      </c>
      <c r="G88" s="166">
        <f>SUM(G2:G87)</f>
        <v>0</v>
      </c>
      <c r="H88" s="276">
        <f>ROUND(G88/E88,10)</f>
        <v>0</v>
      </c>
      <c r="I88" s="165">
        <f>SUM(I2:I87)</f>
        <v>60551.7</v>
      </c>
      <c r="J88" s="166">
        <f>SUM(J2:J87)</f>
        <v>60551.7</v>
      </c>
      <c r="K88" s="166">
        <f>SUM(K2:K87)</f>
        <v>0</v>
      </c>
      <c r="L88" s="277">
        <f>ROUND(K88/I88,10)</f>
        <v>0</v>
      </c>
      <c r="M88" s="165">
        <f>SUM(M2:M87)</f>
        <v>1511.81</v>
      </c>
      <c r="N88" s="166">
        <f>SUM(N2:N87)</f>
        <v>1511.81</v>
      </c>
      <c r="O88" s="166">
        <f>SUM(O2:O87)</f>
        <v>0</v>
      </c>
      <c r="P88" s="277">
        <f>ROUND(O88/M88,10)</f>
        <v>0</v>
      </c>
      <c r="Q88" s="165">
        <f>SUM(Q2:Q87)</f>
        <v>-425.11999999999995</v>
      </c>
      <c r="R88" s="166">
        <f>SUM(R2:R87)</f>
        <v>-425.11999999999995</v>
      </c>
      <c r="S88" s="166">
        <f t="shared" ref="S88" si="48">SUM(S2:S87)</f>
        <v>0</v>
      </c>
      <c r="T88" s="277">
        <f>ROUND(S88/Q88,10)</f>
        <v>0</v>
      </c>
      <c r="U88" s="166">
        <f>SUM(U2:U87)</f>
        <v>0</v>
      </c>
    </row>
    <row r="89" spans="1:21">
      <c r="A89" s="112"/>
      <c r="B89" s="111"/>
      <c r="C89" s="114"/>
      <c r="D89" s="113"/>
      <c r="E89" s="113"/>
      <c r="F89" s="273"/>
      <c r="G89" s="160"/>
      <c r="H89" s="160"/>
      <c r="I89" s="161"/>
      <c r="J89" s="111"/>
      <c r="K89" s="111"/>
      <c r="L89" s="111"/>
      <c r="M89" s="161"/>
      <c r="N89" s="161"/>
      <c r="O89" s="161"/>
      <c r="P89" s="161"/>
      <c r="Q89" s="161"/>
      <c r="R89" s="161"/>
      <c r="S89" s="161"/>
      <c r="T89" s="161"/>
      <c r="U89" s="161"/>
    </row>
    <row r="90" spans="1:21">
      <c r="A90" s="112"/>
      <c r="B90" s="111"/>
      <c r="C90" s="114"/>
      <c r="D90" s="113"/>
      <c r="E90" s="113"/>
      <c r="F90" s="273"/>
      <c r="G90" s="160"/>
      <c r="H90" s="160"/>
      <c r="I90" s="161"/>
      <c r="J90" s="111"/>
      <c r="K90" s="111"/>
      <c r="L90" s="111"/>
      <c r="M90" s="161"/>
      <c r="N90" s="161"/>
      <c r="O90" s="161"/>
      <c r="P90" s="161"/>
      <c r="Q90" s="161"/>
      <c r="R90" s="161"/>
      <c r="S90" s="161"/>
      <c r="T90" s="161"/>
      <c r="U90" s="161"/>
    </row>
    <row r="92" spans="1:21">
      <c r="A92" s="72"/>
      <c r="Q92"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2204.96</v>
      </c>
      <c r="E2" s="313">
        <v>2204.96</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2204.96</v>
      </c>
      <c r="E8" s="266">
        <f>SUM(E2:E7)</f>
        <v>2204.96</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4"/>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301</v>
      </c>
      <c r="B2" t="s">
        <v>302</v>
      </c>
      <c r="C2">
        <v>816.32</v>
      </c>
      <c r="D2" s="1">
        <v>44320</v>
      </c>
      <c r="E2" t="s">
        <v>294</v>
      </c>
      <c r="F2">
        <v>816.32</v>
      </c>
      <c r="G2"/>
      <c r="H2" s="199">
        <f t="shared" ref="H2:H87" si="0">F2-G2</f>
        <v>816.32</v>
      </c>
      <c r="I2" s="282">
        <f t="shared" ref="I2:I87" si="1">ROUND(H2/F2,10)</f>
        <v>1</v>
      </c>
      <c r="J2">
        <v>816.32</v>
      </c>
      <c r="K2">
        <v>816.32</v>
      </c>
      <c r="L2">
        <v>0</v>
      </c>
      <c r="M2"/>
      <c r="N2"/>
      <c r="O2"/>
      <c r="P2" s="199">
        <f t="shared" ref="P2:P87" si="2">J2-N2</f>
        <v>816.32</v>
      </c>
      <c r="Q2" s="280">
        <f>ROUND(P2/J2,10)</f>
        <v>1</v>
      </c>
      <c r="R2" s="199">
        <f>K2-M2</f>
        <v>816.32</v>
      </c>
      <c r="S2" s="280">
        <f>ROUND(R2/K2,10)</f>
        <v>1</v>
      </c>
      <c r="T2" s="199">
        <f>L2-O2</f>
        <v>0</v>
      </c>
      <c r="U2" s="280" t="e">
        <f>ROUND(T2/L2,10)</f>
        <v>#DIV/0!</v>
      </c>
      <c r="V2" s="8"/>
    </row>
    <row r="3" spans="1:22">
      <c r="A3" s="330" t="s">
        <v>303</v>
      </c>
      <c r="B3" t="s">
        <v>304</v>
      </c>
      <c r="C3">
        <v>3800</v>
      </c>
      <c r="D3" s="1">
        <v>43784</v>
      </c>
      <c r="E3" t="s">
        <v>294</v>
      </c>
      <c r="F3">
        <v>666.73</v>
      </c>
      <c r="G3"/>
      <c r="H3" s="199">
        <f t="shared" si="0"/>
        <v>666.73</v>
      </c>
      <c r="I3" s="282">
        <f t="shared" si="1"/>
        <v>1</v>
      </c>
      <c r="J3">
        <v>666.73</v>
      </c>
      <c r="K3">
        <v>666.73</v>
      </c>
      <c r="L3">
        <v>0</v>
      </c>
      <c r="M3"/>
      <c r="N3"/>
      <c r="O3"/>
      <c r="P3" s="199">
        <f t="shared" si="2"/>
        <v>666.73</v>
      </c>
      <c r="Q3" s="280">
        <f t="shared" ref="Q3:Q88" si="3">ROUND(P3/J3,10)</f>
        <v>1</v>
      </c>
      <c r="R3" s="199">
        <f t="shared" ref="R3:R87" si="4">K3-M3</f>
        <v>666.73</v>
      </c>
      <c r="S3" s="280">
        <f t="shared" ref="S3:S87" si="5">ROUND(R3/K3,10)</f>
        <v>1</v>
      </c>
      <c r="T3" s="199">
        <f t="shared" ref="T3:T87" si="6">L3-O3</f>
        <v>0</v>
      </c>
      <c r="U3" s="280" t="e">
        <f t="shared" ref="U3:U87" si="7">ROUND(T3/L3,10)</f>
        <v>#DIV/0!</v>
      </c>
      <c r="V3" s="8"/>
    </row>
    <row r="4" spans="1:22">
      <c r="A4" s="330" t="s">
        <v>303</v>
      </c>
      <c r="B4" t="s">
        <v>304</v>
      </c>
      <c r="C4">
        <v>4500</v>
      </c>
      <c r="D4" s="1">
        <v>43593</v>
      </c>
      <c r="E4" t="s">
        <v>294</v>
      </c>
      <c r="F4">
        <v>1581.93</v>
      </c>
      <c r="G4"/>
      <c r="H4" s="199">
        <f t="shared" si="0"/>
        <v>1581.93</v>
      </c>
      <c r="I4" s="282">
        <f t="shared" si="1"/>
        <v>1</v>
      </c>
      <c r="J4">
        <v>1581.93</v>
      </c>
      <c r="K4">
        <v>1581.93</v>
      </c>
      <c r="L4">
        <v>0</v>
      </c>
      <c r="M4"/>
      <c r="N4"/>
      <c r="O4"/>
      <c r="P4" s="199">
        <f t="shared" si="2"/>
        <v>1581.93</v>
      </c>
      <c r="Q4" s="280">
        <f t="shared" si="3"/>
        <v>1</v>
      </c>
      <c r="R4" s="199">
        <f t="shared" si="4"/>
        <v>1581.93</v>
      </c>
      <c r="S4" s="280">
        <f t="shared" si="5"/>
        <v>1</v>
      </c>
      <c r="T4" s="199">
        <f t="shared" si="6"/>
        <v>0</v>
      </c>
      <c r="U4" s="280" t="e">
        <f t="shared" si="7"/>
        <v>#DIV/0!</v>
      </c>
      <c r="V4" s="8"/>
    </row>
    <row r="5" spans="1:22">
      <c r="A5" s="330" t="s">
        <v>303</v>
      </c>
      <c r="B5" t="s">
        <v>304</v>
      </c>
      <c r="C5">
        <v>1970</v>
      </c>
      <c r="D5" s="1">
        <v>44785</v>
      </c>
      <c r="E5" t="s">
        <v>294</v>
      </c>
      <c r="F5">
        <v>24.48</v>
      </c>
      <c r="G5"/>
      <c r="H5" s="199">
        <f t="shared" si="0"/>
        <v>24.48</v>
      </c>
      <c r="I5" s="282">
        <f t="shared" si="1"/>
        <v>1</v>
      </c>
      <c r="J5">
        <v>24.48</v>
      </c>
      <c r="K5">
        <v>24.48</v>
      </c>
      <c r="L5">
        <v>0</v>
      </c>
      <c r="M5"/>
      <c r="N5"/>
      <c r="O5"/>
      <c r="P5" s="199">
        <f t="shared" si="2"/>
        <v>24.48</v>
      </c>
      <c r="Q5" s="280">
        <f t="shared" si="3"/>
        <v>1</v>
      </c>
      <c r="R5" s="199">
        <f t="shared" si="4"/>
        <v>24.48</v>
      </c>
      <c r="S5" s="280">
        <f t="shared" si="5"/>
        <v>1</v>
      </c>
      <c r="T5" s="199">
        <f t="shared" si="6"/>
        <v>0</v>
      </c>
      <c r="U5" s="280" t="e">
        <f t="shared" si="7"/>
        <v>#DIV/0!</v>
      </c>
      <c r="V5" s="8"/>
    </row>
    <row r="6" spans="1:22">
      <c r="A6" s="330" t="s">
        <v>305</v>
      </c>
      <c r="B6" t="s">
        <v>306</v>
      </c>
      <c r="C6">
        <v>35000</v>
      </c>
      <c r="D6" s="1">
        <v>44665</v>
      </c>
      <c r="E6" t="s">
        <v>294</v>
      </c>
      <c r="F6">
        <v>3062.5</v>
      </c>
      <c r="G6"/>
      <c r="H6" s="199">
        <f t="shared" si="0"/>
        <v>3062.5</v>
      </c>
      <c r="I6" s="282">
        <f t="shared" si="1"/>
        <v>1</v>
      </c>
      <c r="J6">
        <v>3062.5</v>
      </c>
      <c r="K6">
        <v>3062.5</v>
      </c>
      <c r="L6">
        <v>0</v>
      </c>
      <c r="M6"/>
      <c r="N6"/>
      <c r="O6"/>
      <c r="P6" s="199">
        <f t="shared" si="2"/>
        <v>3062.5</v>
      </c>
      <c r="Q6" s="280">
        <f t="shared" si="3"/>
        <v>1</v>
      </c>
      <c r="R6" s="199">
        <f t="shared" si="4"/>
        <v>3062.5</v>
      </c>
      <c r="S6" s="280">
        <f t="shared" si="5"/>
        <v>1</v>
      </c>
      <c r="T6" s="199">
        <f t="shared" si="6"/>
        <v>0</v>
      </c>
      <c r="U6" s="280" t="e">
        <f t="shared" si="7"/>
        <v>#DIV/0!</v>
      </c>
      <c r="V6" s="8"/>
    </row>
    <row r="7" spans="1:22">
      <c r="A7" s="330" t="s">
        <v>305</v>
      </c>
      <c r="B7" t="s">
        <v>306</v>
      </c>
      <c r="C7">
        <v>35000</v>
      </c>
      <c r="D7" s="1">
        <v>44162</v>
      </c>
      <c r="E7" t="s">
        <v>294</v>
      </c>
      <c r="F7">
        <v>2235.63</v>
      </c>
      <c r="G7"/>
      <c r="H7" s="199">
        <f t="shared" si="0"/>
        <v>2235.63</v>
      </c>
      <c r="I7" s="282">
        <f t="shared" si="1"/>
        <v>1</v>
      </c>
      <c r="J7">
        <v>2235.63</v>
      </c>
      <c r="K7">
        <v>2235.63</v>
      </c>
      <c r="L7">
        <v>0</v>
      </c>
      <c r="M7"/>
      <c r="N7"/>
      <c r="O7"/>
      <c r="P7" s="199">
        <f t="shared" si="2"/>
        <v>2235.63</v>
      </c>
      <c r="Q7" s="280">
        <f t="shared" si="3"/>
        <v>1</v>
      </c>
      <c r="R7" s="199">
        <f t="shared" si="4"/>
        <v>2235.63</v>
      </c>
      <c r="S7" s="280">
        <f t="shared" si="5"/>
        <v>1</v>
      </c>
      <c r="T7" s="199">
        <f t="shared" si="6"/>
        <v>0</v>
      </c>
      <c r="U7" s="280" t="e">
        <f t="shared" si="7"/>
        <v>#DIV/0!</v>
      </c>
      <c r="V7" s="8"/>
    </row>
    <row r="8" spans="1:22">
      <c r="A8" s="330" t="s">
        <v>305</v>
      </c>
      <c r="B8" t="s">
        <v>306</v>
      </c>
      <c r="C8">
        <v>35000</v>
      </c>
      <c r="D8" s="1">
        <v>44301</v>
      </c>
      <c r="E8" t="s">
        <v>294</v>
      </c>
      <c r="F8">
        <v>2266.25</v>
      </c>
      <c r="G8"/>
      <c r="H8" s="199">
        <f t="shared" si="0"/>
        <v>2266.25</v>
      </c>
      <c r="I8" s="282">
        <f t="shared" si="1"/>
        <v>1</v>
      </c>
      <c r="J8">
        <v>2266.25</v>
      </c>
      <c r="K8">
        <v>2266.25</v>
      </c>
      <c r="L8">
        <v>0</v>
      </c>
      <c r="M8"/>
      <c r="N8"/>
      <c r="O8"/>
      <c r="P8" s="199">
        <f t="shared" si="2"/>
        <v>2266.25</v>
      </c>
      <c r="Q8" s="280">
        <f t="shared" ref="Q8:Q26" si="8">ROUND(P8/J8,10)</f>
        <v>1</v>
      </c>
      <c r="R8" s="199">
        <f t="shared" si="4"/>
        <v>2266.25</v>
      </c>
      <c r="S8" s="280">
        <f t="shared" ref="S8:S26" si="9">ROUND(R8/K8,10)</f>
        <v>1</v>
      </c>
      <c r="T8" s="199">
        <f t="shared" si="6"/>
        <v>0</v>
      </c>
      <c r="U8" s="280" t="e">
        <f t="shared" si="7"/>
        <v>#DIV/0!</v>
      </c>
      <c r="V8" s="8"/>
    </row>
    <row r="9" spans="1:22">
      <c r="A9" s="330" t="s">
        <v>307</v>
      </c>
      <c r="B9" t="s">
        <v>308</v>
      </c>
      <c r="C9">
        <v>6400</v>
      </c>
      <c r="D9" s="1">
        <v>44687</v>
      </c>
      <c r="E9" t="s">
        <v>294</v>
      </c>
      <c r="F9">
        <v>1411.02</v>
      </c>
      <c r="G9"/>
      <c r="H9" s="199">
        <f t="shared" ref="H9:H10" si="10">F9-G9</f>
        <v>1411.02</v>
      </c>
      <c r="I9" s="282">
        <f t="shared" ref="I9:I10" si="11">ROUND(H9/F9,10)</f>
        <v>1</v>
      </c>
      <c r="J9">
        <v>1411.02</v>
      </c>
      <c r="K9">
        <v>1411.02</v>
      </c>
      <c r="L9">
        <v>0</v>
      </c>
      <c r="M9"/>
      <c r="N9"/>
      <c r="O9"/>
      <c r="P9" s="199">
        <f t="shared" ref="P9:P10" si="12">J9-N9</f>
        <v>1411.02</v>
      </c>
      <c r="Q9" s="280">
        <f t="shared" si="8"/>
        <v>1</v>
      </c>
      <c r="R9" s="199">
        <f t="shared" ref="R9:R10" si="13">K9-M9</f>
        <v>1411.02</v>
      </c>
      <c r="S9" s="280">
        <f t="shared" si="9"/>
        <v>1</v>
      </c>
      <c r="T9" s="199">
        <f t="shared" ref="T9:T10" si="14">L9-O9</f>
        <v>0</v>
      </c>
      <c r="U9" s="280" t="e">
        <f t="shared" ref="U9:U10" si="15">ROUND(T9/L9,10)</f>
        <v>#DIV/0!</v>
      </c>
      <c r="V9" s="8"/>
    </row>
    <row r="10" spans="1:22">
      <c r="A10" s="330">
        <v>589339209</v>
      </c>
      <c r="B10" t="s">
        <v>309</v>
      </c>
      <c r="C10">
        <v>7500</v>
      </c>
      <c r="D10" s="1">
        <v>43992</v>
      </c>
      <c r="E10" t="s">
        <v>294</v>
      </c>
      <c r="F10">
        <v>522.6</v>
      </c>
      <c r="G10"/>
      <c r="H10" s="199">
        <f t="shared" si="10"/>
        <v>522.6</v>
      </c>
      <c r="I10" s="282">
        <f t="shared" si="11"/>
        <v>1</v>
      </c>
      <c r="J10">
        <v>522.6</v>
      </c>
      <c r="K10">
        <v>522.6</v>
      </c>
      <c r="L10">
        <v>0</v>
      </c>
      <c r="M10"/>
      <c r="N10"/>
      <c r="O10"/>
      <c r="P10" s="199">
        <f t="shared" si="12"/>
        <v>522.6</v>
      </c>
      <c r="Q10" s="280">
        <f t="shared" si="8"/>
        <v>1</v>
      </c>
      <c r="R10" s="199">
        <f t="shared" si="13"/>
        <v>522.6</v>
      </c>
      <c r="S10" s="280">
        <f t="shared" si="9"/>
        <v>1</v>
      </c>
      <c r="T10" s="199">
        <f t="shared" si="14"/>
        <v>0</v>
      </c>
      <c r="U10" s="280" t="e">
        <f t="shared" si="15"/>
        <v>#DIV/0!</v>
      </c>
      <c r="V10" s="8"/>
    </row>
    <row r="11" spans="1:22">
      <c r="A11" s="330" t="s">
        <v>310</v>
      </c>
      <c r="B11" t="s">
        <v>311</v>
      </c>
      <c r="C11">
        <v>3630</v>
      </c>
      <c r="D11" s="1">
        <v>43775</v>
      </c>
      <c r="E11" t="s">
        <v>299</v>
      </c>
      <c r="F11">
        <v>223.24</v>
      </c>
      <c r="G11"/>
      <c r="H11" s="199">
        <f t="shared" si="0"/>
        <v>223.24</v>
      </c>
      <c r="I11" s="282">
        <f t="shared" si="1"/>
        <v>1</v>
      </c>
      <c r="J11">
        <v>247.59</v>
      </c>
      <c r="K11">
        <v>220.64</v>
      </c>
      <c r="L11">
        <v>-26.95</v>
      </c>
      <c r="M11"/>
      <c r="N11"/>
      <c r="O11"/>
      <c r="P11" s="199">
        <f t="shared" si="2"/>
        <v>247.59</v>
      </c>
      <c r="Q11" s="280">
        <f t="shared" ref="Q11:Q14" si="16">ROUND(P11/J11,10)</f>
        <v>1</v>
      </c>
      <c r="R11" s="199">
        <f t="shared" si="4"/>
        <v>220.64</v>
      </c>
      <c r="S11" s="280">
        <f t="shared" ref="S11:S14" si="17">ROUND(R11/K11,10)</f>
        <v>1</v>
      </c>
      <c r="T11" s="199">
        <f t="shared" si="6"/>
        <v>-26.95</v>
      </c>
      <c r="U11" s="280">
        <f t="shared" si="7"/>
        <v>1</v>
      </c>
      <c r="V11" s="8"/>
    </row>
    <row r="12" spans="1:22">
      <c r="A12" s="330" t="s">
        <v>310</v>
      </c>
      <c r="B12" t="s">
        <v>311</v>
      </c>
      <c r="C12">
        <v>3630</v>
      </c>
      <c r="D12" s="1">
        <v>44140</v>
      </c>
      <c r="E12" t="s">
        <v>299</v>
      </c>
      <c r="F12">
        <v>234.13</v>
      </c>
      <c r="G12"/>
      <c r="H12" s="199">
        <f t="shared" si="0"/>
        <v>234.13</v>
      </c>
      <c r="I12" s="282">
        <f t="shared" si="1"/>
        <v>1</v>
      </c>
      <c r="J12">
        <v>277.10000000000002</v>
      </c>
      <c r="K12">
        <v>231.4</v>
      </c>
      <c r="L12">
        <v>-45.7</v>
      </c>
      <c r="M12"/>
      <c r="N12"/>
      <c r="O12"/>
      <c r="P12" s="199">
        <f t="shared" si="2"/>
        <v>277.10000000000002</v>
      </c>
      <c r="Q12" s="280">
        <f t="shared" si="16"/>
        <v>1</v>
      </c>
      <c r="R12" s="199">
        <f t="shared" si="4"/>
        <v>231.4</v>
      </c>
      <c r="S12" s="280">
        <f t="shared" si="17"/>
        <v>1</v>
      </c>
      <c r="T12" s="199">
        <f t="shared" si="6"/>
        <v>-45.7</v>
      </c>
      <c r="U12" s="280">
        <f t="shared" si="7"/>
        <v>1</v>
      </c>
      <c r="V12" s="8"/>
    </row>
    <row r="13" spans="1:22">
      <c r="A13" s="330" t="s">
        <v>310</v>
      </c>
      <c r="B13" t="s">
        <v>311</v>
      </c>
      <c r="C13">
        <v>3630</v>
      </c>
      <c r="D13" s="1">
        <v>44504</v>
      </c>
      <c r="E13" t="s">
        <v>299</v>
      </c>
      <c r="F13">
        <v>239.58</v>
      </c>
      <c r="G13"/>
      <c r="H13" s="199">
        <f t="shared" si="0"/>
        <v>239.58</v>
      </c>
      <c r="I13" s="282">
        <f t="shared" si="1"/>
        <v>1</v>
      </c>
      <c r="J13">
        <v>279.02999999999997</v>
      </c>
      <c r="K13">
        <v>236.79</v>
      </c>
      <c r="L13">
        <v>-42.24</v>
      </c>
      <c r="M13"/>
      <c r="N13"/>
      <c r="O13"/>
      <c r="P13" s="199">
        <f t="shared" si="2"/>
        <v>279.02999999999997</v>
      </c>
      <c r="Q13" s="280">
        <f t="shared" si="16"/>
        <v>1</v>
      </c>
      <c r="R13" s="199">
        <f t="shared" si="4"/>
        <v>236.79</v>
      </c>
      <c r="S13" s="280">
        <f t="shared" si="17"/>
        <v>1</v>
      </c>
      <c r="T13" s="199">
        <f t="shared" si="6"/>
        <v>-42.24</v>
      </c>
      <c r="U13" s="280">
        <f t="shared" si="7"/>
        <v>1</v>
      </c>
      <c r="V13" s="8"/>
    </row>
    <row r="14" spans="1:22">
      <c r="A14" s="330" t="s">
        <v>310</v>
      </c>
      <c r="B14" t="s">
        <v>311</v>
      </c>
      <c r="C14">
        <v>3630</v>
      </c>
      <c r="D14" s="1">
        <v>44868</v>
      </c>
      <c r="E14" t="s">
        <v>299</v>
      </c>
      <c r="F14">
        <v>239.58</v>
      </c>
      <c r="G14"/>
      <c r="H14" s="199">
        <f t="shared" si="0"/>
        <v>239.58</v>
      </c>
      <c r="I14" s="282">
        <f t="shared" si="1"/>
        <v>1</v>
      </c>
      <c r="J14">
        <v>236.81</v>
      </c>
      <c r="K14">
        <v>236.79</v>
      </c>
      <c r="L14">
        <v>-0.02</v>
      </c>
      <c r="M14"/>
      <c r="N14"/>
      <c r="O14"/>
      <c r="P14" s="199">
        <f t="shared" si="2"/>
        <v>236.81</v>
      </c>
      <c r="Q14" s="280">
        <f t="shared" si="16"/>
        <v>1</v>
      </c>
      <c r="R14" s="199">
        <f t="shared" si="4"/>
        <v>236.79</v>
      </c>
      <c r="S14" s="280">
        <f t="shared" si="17"/>
        <v>1</v>
      </c>
      <c r="T14" s="199">
        <f t="shared" si="6"/>
        <v>-0.02</v>
      </c>
      <c r="U14" s="280">
        <f t="shared" si="7"/>
        <v>1</v>
      </c>
      <c r="V14" s="8"/>
    </row>
    <row r="15" spans="1:22">
      <c r="A15" s="330" t="s">
        <v>310</v>
      </c>
      <c r="B15" t="s">
        <v>311</v>
      </c>
      <c r="C15">
        <v>3630</v>
      </c>
      <c r="D15" s="1">
        <v>43591</v>
      </c>
      <c r="E15" t="s">
        <v>299</v>
      </c>
      <c r="F15">
        <v>778.63</v>
      </c>
      <c r="G15"/>
      <c r="H15" s="199">
        <f t="shared" ref="H15:H26" si="18">F15-G15</f>
        <v>778.63</v>
      </c>
      <c r="I15" s="282">
        <f t="shared" ref="I15:I26" si="19">ROUND(H15/F15,10)</f>
        <v>1</v>
      </c>
      <c r="J15">
        <v>869.41</v>
      </c>
      <c r="K15">
        <v>769.56</v>
      </c>
      <c r="L15">
        <v>-99.85</v>
      </c>
      <c r="M15"/>
      <c r="N15"/>
      <c r="O15"/>
      <c r="P15" s="199">
        <f t="shared" ref="P15:P26" si="20">J15-N15</f>
        <v>869.41</v>
      </c>
      <c r="Q15" s="280">
        <f t="shared" si="8"/>
        <v>1</v>
      </c>
      <c r="R15" s="199">
        <f t="shared" ref="R15:R26" si="21">K15-M15</f>
        <v>769.56</v>
      </c>
      <c r="S15" s="280">
        <f t="shared" si="9"/>
        <v>1</v>
      </c>
      <c r="T15" s="199">
        <f t="shared" ref="T15:T26" si="22">L15-O15</f>
        <v>-99.85</v>
      </c>
      <c r="U15" s="280">
        <f t="shared" ref="U15:U26" si="23">ROUND(T15/L15,10)</f>
        <v>1</v>
      </c>
      <c r="V15" s="8"/>
    </row>
    <row r="16" spans="1:22">
      <c r="A16" s="330" t="s">
        <v>310</v>
      </c>
      <c r="B16" t="s">
        <v>311</v>
      </c>
      <c r="C16">
        <v>3630</v>
      </c>
      <c r="D16" s="1">
        <v>43958</v>
      </c>
      <c r="E16" t="s">
        <v>299</v>
      </c>
      <c r="F16">
        <v>811.3</v>
      </c>
      <c r="G16"/>
      <c r="H16" s="199">
        <f t="shared" si="18"/>
        <v>811.3</v>
      </c>
      <c r="I16" s="282">
        <f t="shared" si="19"/>
        <v>1</v>
      </c>
      <c r="J16">
        <v>879.49</v>
      </c>
      <c r="K16">
        <v>801.85</v>
      </c>
      <c r="L16">
        <v>-77.64</v>
      </c>
      <c r="M16"/>
      <c r="N16"/>
      <c r="O16"/>
      <c r="P16" s="199">
        <f t="shared" si="20"/>
        <v>879.49</v>
      </c>
      <c r="Q16" s="280">
        <f t="shared" si="8"/>
        <v>1</v>
      </c>
      <c r="R16" s="199">
        <f t="shared" si="21"/>
        <v>801.85</v>
      </c>
      <c r="S16" s="280">
        <f t="shared" si="9"/>
        <v>1</v>
      </c>
      <c r="T16" s="199">
        <f t="shared" si="22"/>
        <v>-77.64</v>
      </c>
      <c r="U16" s="280">
        <f t="shared" si="23"/>
        <v>1</v>
      </c>
      <c r="V16" s="8"/>
    </row>
    <row r="17" spans="1:22">
      <c r="A17" s="330" t="s">
        <v>310</v>
      </c>
      <c r="B17" t="s">
        <v>311</v>
      </c>
      <c r="C17">
        <v>3630</v>
      </c>
      <c r="D17" s="1">
        <v>44322</v>
      </c>
      <c r="E17" t="s">
        <v>299</v>
      </c>
      <c r="F17">
        <v>827.64</v>
      </c>
      <c r="G17"/>
      <c r="H17" s="199">
        <f t="shared" si="18"/>
        <v>827.64</v>
      </c>
      <c r="I17" s="282">
        <f t="shared" si="19"/>
        <v>1</v>
      </c>
      <c r="J17">
        <v>1000</v>
      </c>
      <c r="K17">
        <v>818</v>
      </c>
      <c r="L17">
        <v>-182</v>
      </c>
      <c r="M17"/>
      <c r="N17"/>
      <c r="O17"/>
      <c r="P17" s="199">
        <f t="shared" si="20"/>
        <v>1000</v>
      </c>
      <c r="Q17" s="280">
        <f t="shared" si="8"/>
        <v>1</v>
      </c>
      <c r="R17" s="199">
        <f t="shared" si="21"/>
        <v>818</v>
      </c>
      <c r="S17" s="280">
        <f t="shared" si="9"/>
        <v>1</v>
      </c>
      <c r="T17" s="199">
        <f t="shared" si="22"/>
        <v>-182</v>
      </c>
      <c r="U17" s="280">
        <f t="shared" si="23"/>
        <v>1</v>
      </c>
      <c r="V17" s="8"/>
    </row>
    <row r="18" spans="1:22">
      <c r="A18" s="330" t="s">
        <v>310</v>
      </c>
      <c r="B18" t="s">
        <v>311</v>
      </c>
      <c r="C18">
        <v>3630</v>
      </c>
      <c r="D18" s="1">
        <v>44685</v>
      </c>
      <c r="E18" t="s">
        <v>299</v>
      </c>
      <c r="F18">
        <v>838.53</v>
      </c>
      <c r="G18"/>
      <c r="H18" s="199">
        <f t="shared" si="18"/>
        <v>838.53</v>
      </c>
      <c r="I18" s="282">
        <f t="shared" si="19"/>
        <v>1</v>
      </c>
      <c r="J18">
        <v>893.08</v>
      </c>
      <c r="K18">
        <v>828.76</v>
      </c>
      <c r="L18">
        <v>-64.319999999999993</v>
      </c>
      <c r="M18"/>
      <c r="N18"/>
      <c r="O18"/>
      <c r="P18" s="199">
        <f t="shared" si="20"/>
        <v>893.08</v>
      </c>
      <c r="Q18" s="280">
        <f t="shared" si="8"/>
        <v>1</v>
      </c>
      <c r="R18" s="199">
        <f t="shared" si="21"/>
        <v>828.76</v>
      </c>
      <c r="S18" s="280">
        <f t="shared" si="9"/>
        <v>1</v>
      </c>
      <c r="T18" s="199">
        <f t="shared" si="22"/>
        <v>-64.319999999999993</v>
      </c>
      <c r="U18" s="280">
        <f t="shared" si="23"/>
        <v>1</v>
      </c>
      <c r="V18" s="8"/>
    </row>
    <row r="19" spans="1:22">
      <c r="A19" s="330" t="s">
        <v>310</v>
      </c>
      <c r="B19" t="s">
        <v>311</v>
      </c>
      <c r="C19">
        <v>3630</v>
      </c>
      <c r="D19" s="1">
        <v>43521</v>
      </c>
      <c r="E19" t="s">
        <v>299</v>
      </c>
      <c r="F19">
        <v>2450.25</v>
      </c>
      <c r="G19"/>
      <c r="H19" s="199">
        <f t="shared" si="18"/>
        <v>2450.25</v>
      </c>
      <c r="I19" s="282">
        <f t="shared" si="19"/>
        <v>1</v>
      </c>
      <c r="J19">
        <v>2780.79</v>
      </c>
      <c r="K19">
        <v>2421.71</v>
      </c>
      <c r="L19">
        <v>-359.08</v>
      </c>
      <c r="M19"/>
      <c r="N19"/>
      <c r="O19"/>
      <c r="P19" s="199">
        <f t="shared" si="20"/>
        <v>2780.79</v>
      </c>
      <c r="Q19" s="280">
        <f t="shared" si="8"/>
        <v>1</v>
      </c>
      <c r="R19" s="199">
        <f t="shared" si="21"/>
        <v>2421.71</v>
      </c>
      <c r="S19" s="280">
        <f t="shared" si="9"/>
        <v>1</v>
      </c>
      <c r="T19" s="199">
        <f t="shared" si="22"/>
        <v>-359.08</v>
      </c>
      <c r="U19" s="280">
        <f t="shared" si="23"/>
        <v>1</v>
      </c>
      <c r="V19" s="8"/>
    </row>
    <row r="20" spans="1:22">
      <c r="A20" s="330">
        <v>599933900</v>
      </c>
      <c r="B20" t="s">
        <v>312</v>
      </c>
      <c r="C20">
        <v>3800</v>
      </c>
      <c r="D20" s="1">
        <v>43600</v>
      </c>
      <c r="E20" t="s">
        <v>299</v>
      </c>
      <c r="F20">
        <v>1083</v>
      </c>
      <c r="G20"/>
      <c r="H20" s="199">
        <f t="shared" si="18"/>
        <v>1083</v>
      </c>
      <c r="I20" s="282">
        <f t="shared" si="19"/>
        <v>1</v>
      </c>
      <c r="J20">
        <v>1217.6199999999999</v>
      </c>
      <c r="K20">
        <v>1070.3800000000001</v>
      </c>
      <c r="L20">
        <v>-147.24</v>
      </c>
      <c r="M20"/>
      <c r="N20"/>
      <c r="O20"/>
      <c r="P20" s="199">
        <f t="shared" si="20"/>
        <v>1217.6199999999999</v>
      </c>
      <c r="Q20" s="280">
        <f t="shared" si="8"/>
        <v>1</v>
      </c>
      <c r="R20" s="199">
        <f t="shared" si="21"/>
        <v>1070.3800000000001</v>
      </c>
      <c r="S20" s="280">
        <f t="shared" si="9"/>
        <v>1</v>
      </c>
      <c r="T20" s="199">
        <f t="shared" si="22"/>
        <v>-147.24</v>
      </c>
      <c r="U20" s="280">
        <f t="shared" si="23"/>
        <v>1</v>
      </c>
      <c r="V20" s="8"/>
    </row>
    <row r="21" spans="1:22">
      <c r="A21" s="330">
        <v>599933900</v>
      </c>
      <c r="B21" t="s">
        <v>312</v>
      </c>
      <c r="C21">
        <v>3800</v>
      </c>
      <c r="D21" s="1">
        <v>44018</v>
      </c>
      <c r="E21" t="s">
        <v>299</v>
      </c>
      <c r="F21">
        <v>1185.5999999999999</v>
      </c>
      <c r="G21"/>
      <c r="H21" s="199">
        <f t="shared" si="18"/>
        <v>1185.5999999999999</v>
      </c>
      <c r="I21" s="282">
        <f t="shared" si="19"/>
        <v>1</v>
      </c>
      <c r="J21">
        <v>1331.25</v>
      </c>
      <c r="K21">
        <v>1171.79</v>
      </c>
      <c r="L21">
        <v>-159.46</v>
      </c>
      <c r="M21"/>
      <c r="N21"/>
      <c r="O21"/>
      <c r="P21" s="199">
        <f t="shared" si="20"/>
        <v>1331.25</v>
      </c>
      <c r="Q21" s="280">
        <f t="shared" si="8"/>
        <v>1</v>
      </c>
      <c r="R21" s="199">
        <f t="shared" si="21"/>
        <v>1171.79</v>
      </c>
      <c r="S21" s="280">
        <f t="shared" si="9"/>
        <v>1</v>
      </c>
      <c r="T21" s="199">
        <f t="shared" si="22"/>
        <v>-159.46</v>
      </c>
      <c r="U21" s="280">
        <f t="shared" si="23"/>
        <v>1</v>
      </c>
      <c r="V21" s="8"/>
    </row>
    <row r="22" spans="1:22">
      <c r="A22" s="330">
        <v>599933900</v>
      </c>
      <c r="B22" t="s">
        <v>312</v>
      </c>
      <c r="C22">
        <v>3800</v>
      </c>
      <c r="D22" s="1">
        <v>44315</v>
      </c>
      <c r="E22" t="s">
        <v>299</v>
      </c>
      <c r="F22">
        <v>1048.8</v>
      </c>
      <c r="G22"/>
      <c r="H22" s="199">
        <f t="shared" si="18"/>
        <v>1048.8</v>
      </c>
      <c r="I22" s="282">
        <f t="shared" si="19"/>
        <v>1</v>
      </c>
      <c r="J22">
        <v>1267.1099999999999</v>
      </c>
      <c r="K22">
        <v>1036.58</v>
      </c>
      <c r="L22">
        <v>-230.53</v>
      </c>
      <c r="M22"/>
      <c r="N22"/>
      <c r="O22"/>
      <c r="P22" s="199">
        <f t="shared" si="20"/>
        <v>1267.1099999999999</v>
      </c>
      <c r="Q22" s="280">
        <f t="shared" si="8"/>
        <v>1</v>
      </c>
      <c r="R22" s="199">
        <f t="shared" si="21"/>
        <v>1036.58</v>
      </c>
      <c r="S22" s="280">
        <f t="shared" si="9"/>
        <v>1</v>
      </c>
      <c r="T22" s="199">
        <f t="shared" si="22"/>
        <v>-230.53</v>
      </c>
      <c r="U22" s="280">
        <f t="shared" si="23"/>
        <v>1</v>
      </c>
      <c r="V22" s="8"/>
    </row>
    <row r="23" spans="1:22">
      <c r="A23" s="330" t="s">
        <v>278</v>
      </c>
      <c r="B23" t="s">
        <v>264</v>
      </c>
      <c r="C23">
        <v>804662.81</v>
      </c>
      <c r="D23" s="1">
        <v>44866</v>
      </c>
      <c r="E23" t="s">
        <v>294</v>
      </c>
      <c r="F23">
        <v>0</v>
      </c>
      <c r="G23"/>
      <c r="H23" s="199">
        <f t="shared" si="18"/>
        <v>0</v>
      </c>
      <c r="I23" s="282" t="e">
        <f t="shared" si="19"/>
        <v>#DIV/0!</v>
      </c>
      <c r="J23">
        <v>0</v>
      </c>
      <c r="K23">
        <v>0</v>
      </c>
      <c r="L23">
        <v>0</v>
      </c>
      <c r="M23"/>
      <c r="N23"/>
      <c r="O23"/>
      <c r="P23" s="199">
        <f t="shared" si="20"/>
        <v>0</v>
      </c>
      <c r="Q23" s="280" t="e">
        <f t="shared" si="8"/>
        <v>#DIV/0!</v>
      </c>
      <c r="R23" s="199">
        <f t="shared" si="21"/>
        <v>0</v>
      </c>
      <c r="S23" s="280" t="e">
        <f t="shared" si="9"/>
        <v>#DIV/0!</v>
      </c>
      <c r="T23" s="199">
        <f t="shared" si="22"/>
        <v>0</v>
      </c>
      <c r="U23" s="280" t="e">
        <f t="shared" si="23"/>
        <v>#DIV/0!</v>
      </c>
      <c r="V23" s="8"/>
    </row>
    <row r="24" spans="1:22">
      <c r="A24" s="330" t="s">
        <v>313</v>
      </c>
      <c r="B24" t="s">
        <v>314</v>
      </c>
      <c r="C24">
        <v>19400</v>
      </c>
      <c r="D24" s="1">
        <v>44291</v>
      </c>
      <c r="E24" t="s">
        <v>294</v>
      </c>
      <c r="F24">
        <v>451.92</v>
      </c>
      <c r="G24"/>
      <c r="H24" s="199">
        <f t="shared" si="18"/>
        <v>451.92</v>
      </c>
      <c r="I24" s="282">
        <f t="shared" si="19"/>
        <v>1</v>
      </c>
      <c r="J24">
        <v>451.92</v>
      </c>
      <c r="K24">
        <v>451.92</v>
      </c>
      <c r="L24">
        <v>0</v>
      </c>
      <c r="M24"/>
      <c r="N24"/>
      <c r="O24"/>
      <c r="P24" s="199">
        <f t="shared" si="20"/>
        <v>451.92</v>
      </c>
      <c r="Q24" s="280">
        <f t="shared" si="8"/>
        <v>1</v>
      </c>
      <c r="R24" s="199">
        <f t="shared" si="21"/>
        <v>451.92</v>
      </c>
      <c r="S24" s="280">
        <f t="shared" si="9"/>
        <v>1</v>
      </c>
      <c r="T24" s="199">
        <f t="shared" si="22"/>
        <v>0</v>
      </c>
      <c r="U24" s="280" t="e">
        <f t="shared" si="23"/>
        <v>#DIV/0!</v>
      </c>
      <c r="V24" s="8"/>
    </row>
    <row r="25" spans="1:22">
      <c r="A25" s="330">
        <v>698604006</v>
      </c>
      <c r="B25" t="s">
        <v>315</v>
      </c>
      <c r="C25">
        <v>8300</v>
      </c>
      <c r="D25" s="1">
        <v>44869</v>
      </c>
      <c r="E25" t="s">
        <v>316</v>
      </c>
      <c r="F25">
        <v>0</v>
      </c>
      <c r="G25"/>
      <c r="H25" s="199">
        <f t="shared" si="18"/>
        <v>0</v>
      </c>
      <c r="I25" s="282" t="e">
        <f t="shared" si="19"/>
        <v>#DIV/0!</v>
      </c>
      <c r="J25">
        <v>0</v>
      </c>
      <c r="K25">
        <v>0</v>
      </c>
      <c r="L25">
        <v>0</v>
      </c>
      <c r="M25"/>
      <c r="N25"/>
      <c r="O25"/>
      <c r="P25" s="199">
        <f t="shared" si="20"/>
        <v>0</v>
      </c>
      <c r="Q25" s="280" t="e">
        <f t="shared" si="8"/>
        <v>#DIV/0!</v>
      </c>
      <c r="R25" s="199">
        <f t="shared" si="21"/>
        <v>0</v>
      </c>
      <c r="S25" s="280" t="e">
        <f t="shared" si="9"/>
        <v>#DIV/0!</v>
      </c>
      <c r="T25" s="199">
        <f t="shared" si="22"/>
        <v>0</v>
      </c>
      <c r="U25" s="280" t="e">
        <f t="shared" si="23"/>
        <v>#DIV/0!</v>
      </c>
      <c r="V25" s="8"/>
    </row>
    <row r="26" spans="1:22">
      <c r="A26" s="330" t="s">
        <v>317</v>
      </c>
      <c r="B26" t="s">
        <v>318</v>
      </c>
      <c r="C26">
        <v>91724</v>
      </c>
      <c r="D26" s="1">
        <v>44895</v>
      </c>
      <c r="E26" t="s">
        <v>319</v>
      </c>
      <c r="F26">
        <v>0</v>
      </c>
      <c r="G26"/>
      <c r="H26" s="199">
        <f t="shared" si="18"/>
        <v>0</v>
      </c>
      <c r="I26" s="282" t="e">
        <f t="shared" si="19"/>
        <v>#DIV/0!</v>
      </c>
      <c r="J26">
        <v>0</v>
      </c>
      <c r="K26">
        <v>0</v>
      </c>
      <c r="L26">
        <v>0</v>
      </c>
      <c r="M26"/>
      <c r="N26"/>
      <c r="O26"/>
      <c r="P26" s="199">
        <f t="shared" si="20"/>
        <v>0</v>
      </c>
      <c r="Q26" s="280" t="e">
        <f t="shared" si="8"/>
        <v>#DIV/0!</v>
      </c>
      <c r="R26" s="199">
        <f t="shared" si="21"/>
        <v>0</v>
      </c>
      <c r="S26" s="280" t="e">
        <f t="shared" si="9"/>
        <v>#DIV/0!</v>
      </c>
      <c r="T26" s="199">
        <f t="shared" si="22"/>
        <v>0</v>
      </c>
      <c r="U26" s="280" t="e">
        <f t="shared" si="23"/>
        <v>#DIV/0!</v>
      </c>
      <c r="V26" s="8"/>
    </row>
    <row r="27" spans="1:22">
      <c r="A27" s="330">
        <v>403197908</v>
      </c>
      <c r="B27" t="s">
        <v>320</v>
      </c>
      <c r="C27">
        <v>1275</v>
      </c>
      <c r="D27" s="1">
        <v>42871</v>
      </c>
      <c r="E27" t="s">
        <v>299</v>
      </c>
      <c r="F27">
        <v>672.56</v>
      </c>
      <c r="G27"/>
      <c r="H27" s="199">
        <f t="shared" si="0"/>
        <v>672.56</v>
      </c>
      <c r="I27" s="282">
        <f t="shared" si="1"/>
        <v>1</v>
      </c>
      <c r="J27">
        <v>734.64</v>
      </c>
      <c r="K27">
        <v>664.72</v>
      </c>
      <c r="L27">
        <v>-69.92</v>
      </c>
      <c r="M27"/>
      <c r="N27"/>
      <c r="O27"/>
      <c r="P27" s="199">
        <f t="shared" si="2"/>
        <v>734.64</v>
      </c>
      <c r="Q27" s="280">
        <f t="shared" si="3"/>
        <v>1</v>
      </c>
      <c r="R27" s="199">
        <f t="shared" si="4"/>
        <v>664.72</v>
      </c>
      <c r="S27" s="280">
        <f t="shared" si="5"/>
        <v>1</v>
      </c>
      <c r="T27" s="199">
        <f t="shared" si="6"/>
        <v>-69.92</v>
      </c>
      <c r="U27" s="280">
        <f t="shared" si="7"/>
        <v>1</v>
      </c>
      <c r="V27" s="8"/>
    </row>
    <row r="28" spans="1:22">
      <c r="A28" s="330">
        <v>403197908</v>
      </c>
      <c r="B28" t="s">
        <v>320</v>
      </c>
      <c r="C28">
        <v>2175</v>
      </c>
      <c r="D28" s="1">
        <v>44334</v>
      </c>
      <c r="E28" t="s">
        <v>299</v>
      </c>
      <c r="F28">
        <v>1720.97</v>
      </c>
      <c r="G28"/>
      <c r="H28" s="199">
        <f t="shared" si="0"/>
        <v>1720.97</v>
      </c>
      <c r="I28" s="282">
        <f t="shared" si="1"/>
        <v>1</v>
      </c>
      <c r="J28">
        <v>2077.9</v>
      </c>
      <c r="K28">
        <v>1700.92</v>
      </c>
      <c r="L28">
        <v>-376.98</v>
      </c>
      <c r="M28"/>
      <c r="N28"/>
      <c r="O28"/>
      <c r="P28" s="199">
        <f t="shared" si="2"/>
        <v>2077.9</v>
      </c>
      <c r="Q28" s="280">
        <f t="shared" si="3"/>
        <v>1</v>
      </c>
      <c r="R28" s="199">
        <f t="shared" si="4"/>
        <v>1700.92</v>
      </c>
      <c r="S28" s="280">
        <f t="shared" si="5"/>
        <v>1</v>
      </c>
      <c r="T28" s="199">
        <f t="shared" si="6"/>
        <v>-376.98</v>
      </c>
      <c r="U28" s="280">
        <f t="shared" si="7"/>
        <v>1</v>
      </c>
      <c r="V28" s="8"/>
    </row>
    <row r="29" spans="1:22">
      <c r="A29" s="330">
        <v>403197908</v>
      </c>
      <c r="B29" t="s">
        <v>320</v>
      </c>
      <c r="C29">
        <v>1275</v>
      </c>
      <c r="D29" s="1">
        <v>43235</v>
      </c>
      <c r="E29" t="s">
        <v>299</v>
      </c>
      <c r="F29">
        <v>874.33</v>
      </c>
      <c r="G29"/>
      <c r="H29" s="199">
        <f t="shared" si="0"/>
        <v>874.33</v>
      </c>
      <c r="I29" s="282">
        <f t="shared" si="1"/>
        <v>1</v>
      </c>
      <c r="J29">
        <v>1038.6600000000001</v>
      </c>
      <c r="K29">
        <v>864.14</v>
      </c>
      <c r="L29">
        <v>-174.52</v>
      </c>
      <c r="M29"/>
      <c r="N29"/>
      <c r="O29"/>
      <c r="P29" s="199">
        <f t="shared" si="2"/>
        <v>1038.6600000000001</v>
      </c>
      <c r="Q29" s="280">
        <f t="shared" si="3"/>
        <v>1</v>
      </c>
      <c r="R29" s="199">
        <f t="shared" si="4"/>
        <v>864.14</v>
      </c>
      <c r="S29" s="280">
        <f t="shared" si="5"/>
        <v>1</v>
      </c>
      <c r="T29" s="199">
        <f t="shared" si="6"/>
        <v>-174.52</v>
      </c>
      <c r="U29" s="280">
        <f t="shared" si="7"/>
        <v>1</v>
      </c>
      <c r="V29" s="8"/>
    </row>
    <row r="30" spans="1:22">
      <c r="A30" s="330">
        <v>403197908</v>
      </c>
      <c r="B30" t="s">
        <v>320</v>
      </c>
      <c r="C30">
        <v>2175</v>
      </c>
      <c r="D30" s="1">
        <v>44698</v>
      </c>
      <c r="E30" t="s">
        <v>299</v>
      </c>
      <c r="F30">
        <v>1893.07</v>
      </c>
      <c r="G30"/>
      <c r="H30" s="199">
        <f t="shared" si="0"/>
        <v>1893.07</v>
      </c>
      <c r="I30" s="282">
        <f t="shared" si="1"/>
        <v>1</v>
      </c>
      <c r="J30">
        <v>1967.75</v>
      </c>
      <c r="K30">
        <v>1871.02</v>
      </c>
      <c r="L30">
        <v>-96.73</v>
      </c>
      <c r="M30"/>
      <c r="N30"/>
      <c r="O30"/>
      <c r="P30" s="199">
        <f t="shared" si="2"/>
        <v>1967.75</v>
      </c>
      <c r="Q30" s="280">
        <f t="shared" si="3"/>
        <v>1</v>
      </c>
      <c r="R30" s="199">
        <f t="shared" si="4"/>
        <v>1871.02</v>
      </c>
      <c r="S30" s="280">
        <f t="shared" si="5"/>
        <v>1</v>
      </c>
      <c r="T30" s="199">
        <f t="shared" si="6"/>
        <v>-96.73</v>
      </c>
      <c r="U30" s="280">
        <f t="shared" si="7"/>
        <v>1</v>
      </c>
      <c r="V30" s="8"/>
    </row>
    <row r="31" spans="1:22">
      <c r="A31" s="330">
        <v>403197908</v>
      </c>
      <c r="B31" t="s">
        <v>320</v>
      </c>
      <c r="C31">
        <v>2175</v>
      </c>
      <c r="D31" s="1">
        <v>43599</v>
      </c>
      <c r="E31" t="s">
        <v>299</v>
      </c>
      <c r="F31">
        <v>1921.75</v>
      </c>
      <c r="G31"/>
      <c r="H31" s="199">
        <f t="shared" si="0"/>
        <v>1921.75</v>
      </c>
      <c r="I31" s="282">
        <f t="shared" si="1"/>
        <v>1</v>
      </c>
      <c r="J31">
        <v>2160.81</v>
      </c>
      <c r="K31">
        <v>1899.36</v>
      </c>
      <c r="L31">
        <v>-261.45</v>
      </c>
      <c r="M31"/>
      <c r="N31"/>
      <c r="O31"/>
      <c r="P31" s="199">
        <f t="shared" si="2"/>
        <v>2160.81</v>
      </c>
      <c r="Q31" s="280">
        <f t="shared" si="3"/>
        <v>1</v>
      </c>
      <c r="R31" s="199">
        <f t="shared" si="4"/>
        <v>1899.36</v>
      </c>
      <c r="S31" s="280">
        <f t="shared" si="5"/>
        <v>1</v>
      </c>
      <c r="T31" s="199">
        <f t="shared" si="6"/>
        <v>-261.45</v>
      </c>
      <c r="U31" s="280">
        <f t="shared" si="7"/>
        <v>1</v>
      </c>
      <c r="V31" s="8"/>
    </row>
    <row r="32" spans="1:22">
      <c r="A32" s="330">
        <v>474184900</v>
      </c>
      <c r="B32" t="s">
        <v>321</v>
      </c>
      <c r="C32">
        <v>2838</v>
      </c>
      <c r="D32" s="1">
        <v>42859</v>
      </c>
      <c r="E32" t="s">
        <v>299</v>
      </c>
      <c r="F32">
        <v>898.23</v>
      </c>
      <c r="G32"/>
      <c r="H32" s="199">
        <f t="shared" si="0"/>
        <v>898.23</v>
      </c>
      <c r="I32" s="282">
        <f t="shared" si="1"/>
        <v>1</v>
      </c>
      <c r="J32">
        <v>979.2</v>
      </c>
      <c r="K32">
        <v>887.77</v>
      </c>
      <c r="L32">
        <v>-91.43</v>
      </c>
      <c r="M32"/>
      <c r="N32"/>
      <c r="O32"/>
      <c r="P32" s="199">
        <f t="shared" si="2"/>
        <v>979.2</v>
      </c>
      <c r="Q32" s="280">
        <f t="shared" si="3"/>
        <v>1</v>
      </c>
      <c r="R32" s="199">
        <f t="shared" si="4"/>
        <v>887.77</v>
      </c>
      <c r="S32" s="280">
        <f t="shared" si="5"/>
        <v>1</v>
      </c>
      <c r="T32" s="199">
        <f t="shared" si="6"/>
        <v>-91.43</v>
      </c>
      <c r="U32" s="280">
        <f t="shared" si="7"/>
        <v>1</v>
      </c>
      <c r="V32" s="8"/>
    </row>
    <row r="33" spans="1:22">
      <c r="A33" s="330">
        <v>474184900</v>
      </c>
      <c r="B33" t="s">
        <v>321</v>
      </c>
      <c r="C33">
        <v>2838</v>
      </c>
      <c r="D33" s="1">
        <v>43223</v>
      </c>
      <c r="E33" t="s">
        <v>299</v>
      </c>
      <c r="F33">
        <v>935.65</v>
      </c>
      <c r="G33"/>
      <c r="H33" s="199">
        <f t="shared" si="0"/>
        <v>935.65</v>
      </c>
      <c r="I33" s="282">
        <f t="shared" si="1"/>
        <v>1</v>
      </c>
      <c r="J33">
        <v>1130.46</v>
      </c>
      <c r="K33">
        <v>924.75</v>
      </c>
      <c r="L33">
        <v>-205.71</v>
      </c>
      <c r="M33"/>
      <c r="N33"/>
      <c r="O33"/>
      <c r="P33" s="199">
        <f t="shared" si="2"/>
        <v>1130.46</v>
      </c>
      <c r="Q33" s="280">
        <f t="shared" si="3"/>
        <v>1</v>
      </c>
      <c r="R33" s="199">
        <f t="shared" si="4"/>
        <v>924.75</v>
      </c>
      <c r="S33" s="280">
        <f t="shared" si="5"/>
        <v>1</v>
      </c>
      <c r="T33" s="199">
        <f t="shared" si="6"/>
        <v>-205.71</v>
      </c>
      <c r="U33" s="280">
        <f t="shared" si="7"/>
        <v>1</v>
      </c>
      <c r="V33" s="8"/>
    </row>
    <row r="34" spans="1:22">
      <c r="A34" s="330">
        <v>474184900</v>
      </c>
      <c r="B34" t="s">
        <v>321</v>
      </c>
      <c r="C34">
        <v>4638</v>
      </c>
      <c r="D34" s="1">
        <v>43587</v>
      </c>
      <c r="E34" t="s">
        <v>299</v>
      </c>
      <c r="F34">
        <v>1529.09</v>
      </c>
      <c r="G34"/>
      <c r="H34" s="199">
        <f t="shared" si="0"/>
        <v>1529.09</v>
      </c>
      <c r="I34" s="282">
        <f t="shared" si="1"/>
        <v>1</v>
      </c>
      <c r="J34">
        <v>1707.38</v>
      </c>
      <c r="K34">
        <v>1511.28</v>
      </c>
      <c r="L34">
        <v>-196.1</v>
      </c>
      <c r="M34"/>
      <c r="N34"/>
      <c r="O34"/>
      <c r="P34" s="199">
        <f t="shared" si="2"/>
        <v>1707.38</v>
      </c>
      <c r="Q34" s="280">
        <f t="shared" si="3"/>
        <v>1</v>
      </c>
      <c r="R34" s="199">
        <f t="shared" si="4"/>
        <v>1511.28</v>
      </c>
      <c r="S34" s="280">
        <f t="shared" si="5"/>
        <v>1</v>
      </c>
      <c r="T34" s="199">
        <f t="shared" si="6"/>
        <v>-196.1</v>
      </c>
      <c r="U34" s="280">
        <f t="shared" si="7"/>
        <v>1</v>
      </c>
      <c r="V34" s="8"/>
    </row>
    <row r="35" spans="1:22">
      <c r="A35" s="330">
        <v>474184900</v>
      </c>
      <c r="B35" t="s">
        <v>321</v>
      </c>
      <c r="C35">
        <v>4638</v>
      </c>
      <c r="D35" s="1">
        <v>43985</v>
      </c>
      <c r="E35" t="s">
        <v>299</v>
      </c>
      <c r="F35">
        <v>1590.25</v>
      </c>
      <c r="G35"/>
      <c r="H35" s="199">
        <f t="shared" si="0"/>
        <v>1590.25</v>
      </c>
      <c r="I35" s="282">
        <f t="shared" si="1"/>
        <v>1</v>
      </c>
      <c r="J35">
        <v>1768.92</v>
      </c>
      <c r="K35">
        <v>1571.72</v>
      </c>
      <c r="L35">
        <v>-197.2</v>
      </c>
      <c r="M35"/>
      <c r="N35"/>
      <c r="O35"/>
      <c r="P35" s="199">
        <f t="shared" si="2"/>
        <v>1768.92</v>
      </c>
      <c r="Q35" s="280">
        <f t="shared" si="3"/>
        <v>1</v>
      </c>
      <c r="R35" s="199">
        <f t="shared" si="4"/>
        <v>1571.72</v>
      </c>
      <c r="S35" s="280">
        <f t="shared" si="5"/>
        <v>1</v>
      </c>
      <c r="T35" s="199">
        <f t="shared" si="6"/>
        <v>-197.2</v>
      </c>
      <c r="U35" s="280">
        <f t="shared" si="7"/>
        <v>1</v>
      </c>
      <c r="V35" s="8"/>
    </row>
    <row r="36" spans="1:22">
      <c r="A36" s="330">
        <v>474184900</v>
      </c>
      <c r="B36" t="s">
        <v>321</v>
      </c>
      <c r="C36">
        <v>4638</v>
      </c>
      <c r="D36" s="1">
        <v>44314</v>
      </c>
      <c r="E36" t="s">
        <v>299</v>
      </c>
      <c r="F36">
        <v>1712.58</v>
      </c>
      <c r="G36"/>
      <c r="H36" s="199">
        <f t="shared" si="0"/>
        <v>1712.58</v>
      </c>
      <c r="I36" s="282">
        <f t="shared" si="1"/>
        <v>1</v>
      </c>
      <c r="J36">
        <v>2069.23</v>
      </c>
      <c r="K36">
        <v>1692.63</v>
      </c>
      <c r="L36">
        <v>-376.6</v>
      </c>
      <c r="M36"/>
      <c r="N36"/>
      <c r="O36"/>
      <c r="P36" s="199">
        <f t="shared" si="2"/>
        <v>2069.23</v>
      </c>
      <c r="Q36" s="280">
        <f t="shared" si="3"/>
        <v>1</v>
      </c>
      <c r="R36" s="199">
        <f t="shared" si="4"/>
        <v>1692.63</v>
      </c>
      <c r="S36" s="280">
        <f t="shared" si="5"/>
        <v>1</v>
      </c>
      <c r="T36" s="199">
        <f t="shared" si="6"/>
        <v>-376.6</v>
      </c>
      <c r="U36" s="280">
        <f t="shared" si="7"/>
        <v>1</v>
      </c>
      <c r="V36" s="8"/>
    </row>
    <row r="37" spans="1:22">
      <c r="A37" s="330">
        <v>474184900</v>
      </c>
      <c r="B37" t="s">
        <v>321</v>
      </c>
      <c r="C37">
        <v>4638</v>
      </c>
      <c r="D37" s="1">
        <v>44678</v>
      </c>
      <c r="E37" t="s">
        <v>299</v>
      </c>
      <c r="F37">
        <v>2263.0500000000002</v>
      </c>
      <c r="G37"/>
      <c r="H37" s="199">
        <f t="shared" si="0"/>
        <v>2263.0500000000002</v>
      </c>
      <c r="I37" s="282">
        <f t="shared" si="1"/>
        <v>1</v>
      </c>
      <c r="J37">
        <v>2423.16</v>
      </c>
      <c r="K37">
        <v>2236.69</v>
      </c>
      <c r="L37">
        <v>-186.47</v>
      </c>
      <c r="M37"/>
      <c r="N37"/>
      <c r="O37"/>
      <c r="P37" s="199">
        <f t="shared" si="2"/>
        <v>2423.16</v>
      </c>
      <c r="Q37" s="280">
        <f t="shared" si="3"/>
        <v>1</v>
      </c>
      <c r="R37" s="199">
        <f t="shared" si="4"/>
        <v>2236.69</v>
      </c>
      <c r="S37" s="280">
        <f t="shared" si="5"/>
        <v>1</v>
      </c>
      <c r="T37" s="199">
        <f t="shared" si="6"/>
        <v>-186.47</v>
      </c>
      <c r="U37" s="280">
        <f t="shared" si="7"/>
        <v>1</v>
      </c>
      <c r="V37" s="8"/>
    </row>
    <row r="38" spans="1:22">
      <c r="A38" s="330">
        <v>533004909</v>
      </c>
      <c r="B38" t="s">
        <v>322</v>
      </c>
      <c r="C38">
        <v>6569</v>
      </c>
      <c r="D38" s="1">
        <v>44348</v>
      </c>
      <c r="E38" t="s">
        <v>299</v>
      </c>
      <c r="F38">
        <v>423.04</v>
      </c>
      <c r="G38"/>
      <c r="H38" s="199">
        <f t="shared" ref="H38:H46" si="24">F38-G38</f>
        <v>423.04</v>
      </c>
      <c r="I38" s="282">
        <f t="shared" ref="I38:I46" si="25">ROUND(H38/F38,10)</f>
        <v>1</v>
      </c>
      <c r="J38">
        <v>515.33000000000004</v>
      </c>
      <c r="K38">
        <v>418.11</v>
      </c>
      <c r="L38">
        <v>-97.22</v>
      </c>
      <c r="M38"/>
      <c r="N38"/>
      <c r="O38"/>
      <c r="P38" s="199">
        <f t="shared" ref="P38:P46" si="26">J38-N38</f>
        <v>515.33000000000004</v>
      </c>
      <c r="Q38" s="280">
        <f t="shared" ref="Q38:Q46" si="27">ROUND(P38/J38,10)</f>
        <v>1</v>
      </c>
      <c r="R38" s="199">
        <f t="shared" ref="R38:R46" si="28">K38-M38</f>
        <v>418.11</v>
      </c>
      <c r="S38" s="280">
        <f t="shared" ref="S38:S46" si="29">ROUND(R38/K38,10)</f>
        <v>1</v>
      </c>
      <c r="T38" s="199">
        <f t="shared" ref="T38:T46" si="30">L38-O38</f>
        <v>-97.22</v>
      </c>
      <c r="U38" s="280">
        <f t="shared" ref="U38:U46" si="31">ROUND(T38/L38,10)</f>
        <v>1</v>
      </c>
      <c r="V38" s="8"/>
    </row>
    <row r="39" spans="1:22">
      <c r="A39" s="330">
        <v>533004909</v>
      </c>
      <c r="B39" t="s">
        <v>322</v>
      </c>
      <c r="C39">
        <v>6569</v>
      </c>
      <c r="D39" s="1">
        <v>43616</v>
      </c>
      <c r="E39" t="s">
        <v>299</v>
      </c>
      <c r="F39">
        <v>640.48</v>
      </c>
      <c r="G39"/>
      <c r="H39" s="199">
        <f t="shared" si="24"/>
        <v>640.48</v>
      </c>
      <c r="I39" s="282">
        <f t="shared" si="25"/>
        <v>1</v>
      </c>
      <c r="J39">
        <v>713.65</v>
      </c>
      <c r="K39">
        <v>633.02</v>
      </c>
      <c r="L39">
        <v>-80.63</v>
      </c>
      <c r="M39"/>
      <c r="N39"/>
      <c r="O39"/>
      <c r="P39" s="199">
        <f t="shared" si="26"/>
        <v>713.65</v>
      </c>
      <c r="Q39" s="280">
        <f t="shared" si="27"/>
        <v>1</v>
      </c>
      <c r="R39" s="199">
        <f t="shared" si="28"/>
        <v>633.02</v>
      </c>
      <c r="S39" s="280">
        <f t="shared" si="29"/>
        <v>1</v>
      </c>
      <c r="T39" s="199">
        <f t="shared" si="30"/>
        <v>-80.63</v>
      </c>
      <c r="U39" s="280">
        <f t="shared" si="31"/>
        <v>1</v>
      </c>
      <c r="V39" s="8"/>
    </row>
    <row r="40" spans="1:22">
      <c r="A40" s="330">
        <v>533004909</v>
      </c>
      <c r="B40" t="s">
        <v>322</v>
      </c>
      <c r="C40">
        <v>6569</v>
      </c>
      <c r="D40" s="1">
        <v>43984</v>
      </c>
      <c r="E40" t="s">
        <v>299</v>
      </c>
      <c r="F40">
        <v>597.78</v>
      </c>
      <c r="G40"/>
      <c r="H40" s="199">
        <f t="shared" si="24"/>
        <v>597.78</v>
      </c>
      <c r="I40" s="282">
        <f t="shared" si="25"/>
        <v>1</v>
      </c>
      <c r="J40">
        <v>660.87</v>
      </c>
      <c r="K40">
        <v>590.82000000000005</v>
      </c>
      <c r="L40">
        <v>-70.05</v>
      </c>
      <c r="M40"/>
      <c r="N40"/>
      <c r="O40"/>
      <c r="P40" s="199">
        <f t="shared" si="26"/>
        <v>660.87</v>
      </c>
      <c r="Q40" s="280">
        <f t="shared" si="27"/>
        <v>1</v>
      </c>
      <c r="R40" s="199">
        <f t="shared" si="28"/>
        <v>590.82000000000005</v>
      </c>
      <c r="S40" s="280">
        <f t="shared" si="29"/>
        <v>1</v>
      </c>
      <c r="T40" s="199">
        <f t="shared" si="30"/>
        <v>-70.05</v>
      </c>
      <c r="U40" s="280">
        <f t="shared" si="31"/>
        <v>1</v>
      </c>
      <c r="V40" s="8"/>
    </row>
    <row r="41" spans="1:22">
      <c r="A41" s="330">
        <v>575035902</v>
      </c>
      <c r="B41" t="s">
        <v>323</v>
      </c>
      <c r="C41">
        <v>14142</v>
      </c>
      <c r="D41" s="1">
        <v>42878</v>
      </c>
      <c r="E41" t="s">
        <v>299</v>
      </c>
      <c r="F41">
        <v>298.39999999999998</v>
      </c>
      <c r="G41"/>
      <c r="H41" s="199">
        <f t="shared" si="24"/>
        <v>298.39999999999998</v>
      </c>
      <c r="I41" s="282">
        <f t="shared" si="25"/>
        <v>1</v>
      </c>
      <c r="J41">
        <v>334.06</v>
      </c>
      <c r="K41">
        <v>294.92</v>
      </c>
      <c r="L41">
        <v>-39.14</v>
      </c>
      <c r="M41"/>
      <c r="N41"/>
      <c r="O41"/>
      <c r="P41" s="199">
        <f t="shared" si="26"/>
        <v>334.06</v>
      </c>
      <c r="Q41" s="280">
        <f t="shared" si="27"/>
        <v>1</v>
      </c>
      <c r="R41" s="199">
        <f t="shared" si="28"/>
        <v>294.92</v>
      </c>
      <c r="S41" s="280">
        <f t="shared" si="29"/>
        <v>1</v>
      </c>
      <c r="T41" s="199">
        <f t="shared" si="30"/>
        <v>-39.14</v>
      </c>
      <c r="U41" s="280">
        <f t="shared" si="31"/>
        <v>1</v>
      </c>
      <c r="V41" s="8"/>
    </row>
    <row r="42" spans="1:22">
      <c r="A42" s="330">
        <v>575035902</v>
      </c>
      <c r="B42" t="s">
        <v>323</v>
      </c>
      <c r="C42">
        <v>14142</v>
      </c>
      <c r="D42" s="1">
        <v>42878</v>
      </c>
      <c r="E42" t="s">
        <v>299</v>
      </c>
      <c r="F42">
        <v>410.29</v>
      </c>
      <c r="G42"/>
      <c r="H42" s="199">
        <f t="shared" si="24"/>
        <v>410.29</v>
      </c>
      <c r="I42" s="282">
        <f t="shared" si="25"/>
        <v>1</v>
      </c>
      <c r="J42">
        <v>459.33</v>
      </c>
      <c r="K42">
        <v>405.51</v>
      </c>
      <c r="L42">
        <v>-53.82</v>
      </c>
      <c r="M42"/>
      <c r="N42"/>
      <c r="O42"/>
      <c r="P42" s="199">
        <f t="shared" si="26"/>
        <v>459.33</v>
      </c>
      <c r="Q42" s="280">
        <f t="shared" si="27"/>
        <v>1</v>
      </c>
      <c r="R42" s="199">
        <f t="shared" si="28"/>
        <v>405.51</v>
      </c>
      <c r="S42" s="280">
        <f t="shared" si="29"/>
        <v>1</v>
      </c>
      <c r="T42" s="199">
        <f t="shared" si="30"/>
        <v>-53.82</v>
      </c>
      <c r="U42" s="280">
        <f t="shared" si="31"/>
        <v>1</v>
      </c>
      <c r="V42" s="8"/>
    </row>
    <row r="43" spans="1:22">
      <c r="A43" s="330">
        <v>575035902</v>
      </c>
      <c r="B43" t="s">
        <v>323</v>
      </c>
      <c r="C43">
        <v>14142</v>
      </c>
      <c r="D43" s="1">
        <v>43249</v>
      </c>
      <c r="E43" t="s">
        <v>299</v>
      </c>
      <c r="F43">
        <v>410.29</v>
      </c>
      <c r="G43"/>
      <c r="H43" s="199">
        <f t="shared" si="24"/>
        <v>410.29</v>
      </c>
      <c r="I43" s="282">
        <f t="shared" si="25"/>
        <v>1</v>
      </c>
      <c r="J43">
        <v>478.18</v>
      </c>
      <c r="K43">
        <v>405.51</v>
      </c>
      <c r="L43">
        <v>-72.67</v>
      </c>
      <c r="M43"/>
      <c r="N43"/>
      <c r="O43"/>
      <c r="P43" s="199">
        <f t="shared" si="26"/>
        <v>478.18</v>
      </c>
      <c r="Q43" s="280">
        <f t="shared" si="27"/>
        <v>1</v>
      </c>
      <c r="R43" s="199">
        <f t="shared" si="28"/>
        <v>405.51</v>
      </c>
      <c r="S43" s="280">
        <f t="shared" si="29"/>
        <v>1</v>
      </c>
      <c r="T43" s="199">
        <f t="shared" si="30"/>
        <v>-72.67</v>
      </c>
      <c r="U43" s="280">
        <f t="shared" si="31"/>
        <v>1</v>
      </c>
      <c r="V43" s="8"/>
    </row>
    <row r="44" spans="1:22">
      <c r="A44" s="330">
        <v>649926003</v>
      </c>
      <c r="B44" t="s">
        <v>324</v>
      </c>
      <c r="C44">
        <v>4900</v>
      </c>
      <c r="D44" s="1">
        <v>44900</v>
      </c>
      <c r="E44" t="s">
        <v>316</v>
      </c>
      <c r="F44">
        <v>0</v>
      </c>
      <c r="G44"/>
      <c r="H44" s="199">
        <f t="shared" si="24"/>
        <v>0</v>
      </c>
      <c r="I44" s="282" t="e">
        <f t="shared" si="25"/>
        <v>#DIV/0!</v>
      </c>
      <c r="J44">
        <v>0</v>
      </c>
      <c r="K44">
        <v>0</v>
      </c>
      <c r="L44">
        <v>0</v>
      </c>
      <c r="M44"/>
      <c r="N44"/>
      <c r="O44"/>
      <c r="P44" s="199">
        <f t="shared" si="26"/>
        <v>0</v>
      </c>
      <c r="Q44" s="280" t="e">
        <f t="shared" si="27"/>
        <v>#DIV/0!</v>
      </c>
      <c r="R44" s="199">
        <f t="shared" si="28"/>
        <v>0</v>
      </c>
      <c r="S44" s="280" t="e">
        <f t="shared" si="29"/>
        <v>#DIV/0!</v>
      </c>
      <c r="T44" s="199">
        <f t="shared" si="30"/>
        <v>0</v>
      </c>
      <c r="U44" s="280" t="e">
        <f t="shared" si="31"/>
        <v>#DIV/0!</v>
      </c>
      <c r="V44" s="8"/>
    </row>
    <row r="45" spans="1:22">
      <c r="A45" s="330">
        <v>655580009</v>
      </c>
      <c r="B45" t="s">
        <v>325</v>
      </c>
      <c r="C45">
        <v>14750</v>
      </c>
      <c r="D45" s="1">
        <v>44893</v>
      </c>
      <c r="E45" t="s">
        <v>316</v>
      </c>
      <c r="F45">
        <v>0</v>
      </c>
      <c r="G45"/>
      <c r="H45" s="199">
        <f t="shared" si="24"/>
        <v>0</v>
      </c>
      <c r="I45" s="282" t="e">
        <f t="shared" si="25"/>
        <v>#DIV/0!</v>
      </c>
      <c r="J45">
        <v>0</v>
      </c>
      <c r="K45">
        <v>0</v>
      </c>
      <c r="L45">
        <v>0</v>
      </c>
      <c r="M45"/>
      <c r="N45"/>
      <c r="O45"/>
      <c r="P45" s="199">
        <f t="shared" si="26"/>
        <v>0</v>
      </c>
      <c r="Q45" s="280" t="e">
        <f t="shared" si="27"/>
        <v>#DIV/0!</v>
      </c>
      <c r="R45" s="199">
        <f t="shared" si="28"/>
        <v>0</v>
      </c>
      <c r="S45" s="280" t="e">
        <f t="shared" si="29"/>
        <v>#DIV/0!</v>
      </c>
      <c r="T45" s="199">
        <f t="shared" si="30"/>
        <v>0</v>
      </c>
      <c r="U45" s="280" t="e">
        <f t="shared" si="31"/>
        <v>#DIV/0!</v>
      </c>
      <c r="V45" s="8"/>
    </row>
    <row r="46" spans="1:22">
      <c r="A46" s="330">
        <v>664068004</v>
      </c>
      <c r="B46" t="s">
        <v>326</v>
      </c>
      <c r="C46">
        <v>6566</v>
      </c>
      <c r="D46" s="1">
        <v>44896</v>
      </c>
      <c r="E46" t="s">
        <v>316</v>
      </c>
      <c r="F46">
        <v>0</v>
      </c>
      <c r="G46"/>
      <c r="H46" s="199">
        <f t="shared" si="24"/>
        <v>0</v>
      </c>
      <c r="I46" s="282" t="e">
        <f t="shared" si="25"/>
        <v>#DIV/0!</v>
      </c>
      <c r="J46">
        <v>0</v>
      </c>
      <c r="K46">
        <v>0</v>
      </c>
      <c r="L46">
        <v>0</v>
      </c>
      <c r="M46"/>
      <c r="N46"/>
      <c r="O46"/>
      <c r="P46" s="199">
        <f t="shared" si="26"/>
        <v>0</v>
      </c>
      <c r="Q46" s="280" t="e">
        <f t="shared" si="27"/>
        <v>#DIV/0!</v>
      </c>
      <c r="R46" s="199">
        <f t="shared" si="28"/>
        <v>0</v>
      </c>
      <c r="S46" s="280" t="e">
        <f t="shared" si="29"/>
        <v>#DIV/0!</v>
      </c>
      <c r="T46" s="199">
        <f t="shared" si="30"/>
        <v>0</v>
      </c>
      <c r="U46" s="280" t="e">
        <f t="shared" si="31"/>
        <v>#DIV/0!</v>
      </c>
      <c r="V46" s="8"/>
    </row>
    <row r="47" spans="1:22">
      <c r="A47" s="330">
        <v>665942009</v>
      </c>
      <c r="B47" t="s">
        <v>327</v>
      </c>
      <c r="C47">
        <v>7706</v>
      </c>
      <c r="D47" s="1">
        <v>44897</v>
      </c>
      <c r="E47" t="s">
        <v>316</v>
      </c>
      <c r="F47">
        <v>0</v>
      </c>
      <c r="G47"/>
      <c r="H47" s="199">
        <f t="shared" si="0"/>
        <v>0</v>
      </c>
      <c r="I47" s="282" t="e">
        <f t="shared" si="1"/>
        <v>#DIV/0!</v>
      </c>
      <c r="J47">
        <v>0</v>
      </c>
      <c r="K47">
        <v>0</v>
      </c>
      <c r="L47">
        <v>0</v>
      </c>
      <c r="M47"/>
      <c r="N47"/>
      <c r="O47"/>
      <c r="P47" s="199">
        <f t="shared" si="2"/>
        <v>0</v>
      </c>
      <c r="Q47" s="280" t="e">
        <f t="shared" si="3"/>
        <v>#DIV/0!</v>
      </c>
      <c r="R47" s="199">
        <f t="shared" si="4"/>
        <v>0</v>
      </c>
      <c r="S47" s="280" t="e">
        <f t="shared" si="5"/>
        <v>#DIV/0!</v>
      </c>
      <c r="T47" s="199">
        <f t="shared" si="6"/>
        <v>0</v>
      </c>
      <c r="U47" s="280" t="e">
        <f t="shared" si="7"/>
        <v>#DIV/0!</v>
      </c>
      <c r="V47" s="8"/>
    </row>
    <row r="48" spans="1:22">
      <c r="A48" s="330">
        <v>666114004</v>
      </c>
      <c r="B48" t="s">
        <v>328</v>
      </c>
      <c r="C48">
        <v>23000</v>
      </c>
      <c r="D48" s="1">
        <v>44923</v>
      </c>
      <c r="E48" t="s">
        <v>316</v>
      </c>
      <c r="F48">
        <v>0</v>
      </c>
      <c r="G48"/>
      <c r="H48" s="199">
        <f t="shared" si="0"/>
        <v>0</v>
      </c>
      <c r="I48" s="282" t="e">
        <f t="shared" si="1"/>
        <v>#DIV/0!</v>
      </c>
      <c r="J48">
        <v>0</v>
      </c>
      <c r="K48">
        <v>0</v>
      </c>
      <c r="L48">
        <v>0</v>
      </c>
      <c r="M48"/>
      <c r="N48"/>
      <c r="O48"/>
      <c r="P48" s="199">
        <f t="shared" si="2"/>
        <v>0</v>
      </c>
      <c r="Q48" s="280" t="e">
        <f t="shared" si="3"/>
        <v>#DIV/0!</v>
      </c>
      <c r="R48" s="199">
        <f t="shared" si="4"/>
        <v>0</v>
      </c>
      <c r="S48" s="280" t="e">
        <f t="shared" si="5"/>
        <v>#DIV/0!</v>
      </c>
      <c r="T48" s="199">
        <f t="shared" si="6"/>
        <v>0</v>
      </c>
      <c r="U48" s="280" t="e">
        <f t="shared" si="7"/>
        <v>#DIV/0!</v>
      </c>
      <c r="V48" s="8"/>
    </row>
    <row r="49" spans="1:22">
      <c r="A49" s="330">
        <v>588950907</v>
      </c>
      <c r="B49" t="s">
        <v>329</v>
      </c>
      <c r="C49">
        <v>24398</v>
      </c>
      <c r="D49" s="1">
        <v>44257</v>
      </c>
      <c r="E49" t="s">
        <v>299</v>
      </c>
      <c r="F49">
        <v>1415.69</v>
      </c>
      <c r="G49"/>
      <c r="H49" s="199">
        <f t="shared" si="0"/>
        <v>1415.69</v>
      </c>
      <c r="I49" s="282">
        <f t="shared" si="1"/>
        <v>1</v>
      </c>
      <c r="J49">
        <v>1718.37</v>
      </c>
      <c r="K49">
        <v>1399.2</v>
      </c>
      <c r="L49">
        <v>-319.17</v>
      </c>
      <c r="M49"/>
      <c r="N49"/>
      <c r="O49"/>
      <c r="P49" s="199">
        <f t="shared" si="2"/>
        <v>1718.37</v>
      </c>
      <c r="Q49" s="280">
        <f t="shared" si="3"/>
        <v>1</v>
      </c>
      <c r="R49" s="199">
        <f t="shared" si="4"/>
        <v>1399.2</v>
      </c>
      <c r="S49" s="280">
        <f t="shared" si="5"/>
        <v>1</v>
      </c>
      <c r="T49" s="199">
        <f t="shared" si="6"/>
        <v>-319.17</v>
      </c>
      <c r="U49" s="280">
        <f t="shared" si="7"/>
        <v>1</v>
      </c>
      <c r="V49" s="8"/>
    </row>
    <row r="50" spans="1:22">
      <c r="A50" s="330">
        <v>588950907</v>
      </c>
      <c r="B50" t="s">
        <v>329</v>
      </c>
      <c r="C50">
        <v>24398</v>
      </c>
      <c r="D50" s="1">
        <v>43522</v>
      </c>
      <c r="E50" t="s">
        <v>299</v>
      </c>
      <c r="F50">
        <v>1737.44</v>
      </c>
      <c r="G50"/>
      <c r="H50" s="199">
        <f t="shared" si="0"/>
        <v>1737.44</v>
      </c>
      <c r="I50" s="282">
        <f t="shared" si="1"/>
        <v>1</v>
      </c>
      <c r="J50">
        <v>1970.17</v>
      </c>
      <c r="K50">
        <v>1717.2</v>
      </c>
      <c r="L50">
        <v>-252.97</v>
      </c>
      <c r="M50"/>
      <c r="N50"/>
      <c r="O50"/>
      <c r="P50" s="199">
        <f t="shared" si="2"/>
        <v>1970.17</v>
      </c>
      <c r="Q50" s="280">
        <f t="shared" si="3"/>
        <v>1</v>
      </c>
      <c r="R50" s="199">
        <f t="shared" si="4"/>
        <v>1717.2</v>
      </c>
      <c r="S50" s="280">
        <f t="shared" si="5"/>
        <v>1</v>
      </c>
      <c r="T50" s="199">
        <f t="shared" si="6"/>
        <v>-252.97</v>
      </c>
      <c r="U50" s="280">
        <f t="shared" si="7"/>
        <v>1</v>
      </c>
      <c r="V50" s="8"/>
    </row>
    <row r="51" spans="1:22">
      <c r="A51" s="330">
        <v>588950907</v>
      </c>
      <c r="B51" t="s">
        <v>329</v>
      </c>
      <c r="C51">
        <v>24398</v>
      </c>
      <c r="D51" s="1">
        <v>43886</v>
      </c>
      <c r="E51" t="s">
        <v>299</v>
      </c>
      <c r="F51">
        <v>1737.44</v>
      </c>
      <c r="G51"/>
      <c r="H51" s="199">
        <f t="shared" si="0"/>
        <v>1737.44</v>
      </c>
      <c r="I51" s="282">
        <f t="shared" si="1"/>
        <v>1</v>
      </c>
      <c r="J51">
        <v>1885.47</v>
      </c>
      <c r="K51">
        <v>1717.2</v>
      </c>
      <c r="L51">
        <v>-168.27</v>
      </c>
      <c r="M51"/>
      <c r="N51"/>
      <c r="O51"/>
      <c r="P51" s="199">
        <f t="shared" si="2"/>
        <v>1885.47</v>
      </c>
      <c r="Q51" s="280">
        <f t="shared" si="3"/>
        <v>1</v>
      </c>
      <c r="R51" s="199">
        <f t="shared" si="4"/>
        <v>1717.2</v>
      </c>
      <c r="S51" s="280">
        <f t="shared" si="5"/>
        <v>1</v>
      </c>
      <c r="T51" s="199">
        <f t="shared" si="6"/>
        <v>-168.27</v>
      </c>
      <c r="U51" s="280">
        <f t="shared" si="7"/>
        <v>1</v>
      </c>
      <c r="V51" s="8"/>
    </row>
    <row r="52" spans="1:22">
      <c r="A52" s="330">
        <v>588950907</v>
      </c>
      <c r="B52" t="s">
        <v>329</v>
      </c>
      <c r="C52">
        <v>24398</v>
      </c>
      <c r="D52" s="1">
        <v>44614</v>
      </c>
      <c r="E52" t="s">
        <v>299</v>
      </c>
      <c r="F52">
        <v>1737.44</v>
      </c>
      <c r="G52"/>
      <c r="H52" s="199">
        <f t="shared" si="0"/>
        <v>1737.44</v>
      </c>
      <c r="I52" s="282">
        <f t="shared" si="1"/>
        <v>1</v>
      </c>
      <c r="J52">
        <v>1970.52</v>
      </c>
      <c r="K52">
        <v>1717.2</v>
      </c>
      <c r="L52">
        <v>-253.32</v>
      </c>
      <c r="M52"/>
      <c r="N52"/>
      <c r="O52"/>
      <c r="P52" s="199">
        <f t="shared" si="2"/>
        <v>1970.52</v>
      </c>
      <c r="Q52" s="280">
        <f t="shared" si="3"/>
        <v>1</v>
      </c>
      <c r="R52" s="199">
        <f t="shared" si="4"/>
        <v>1717.2</v>
      </c>
      <c r="S52" s="280">
        <f t="shared" si="5"/>
        <v>1</v>
      </c>
      <c r="T52" s="199">
        <f t="shared" si="6"/>
        <v>-253.32</v>
      </c>
      <c r="U52" s="280">
        <f t="shared" si="7"/>
        <v>1</v>
      </c>
      <c r="V52" s="8"/>
    </row>
    <row r="53" spans="1:22">
      <c r="A53" s="330">
        <v>635640006</v>
      </c>
      <c r="B53" t="s">
        <v>330</v>
      </c>
      <c r="C53">
        <v>20871</v>
      </c>
      <c r="D53" s="1">
        <v>44923</v>
      </c>
      <c r="E53" t="s">
        <v>316</v>
      </c>
      <c r="F53">
        <v>0</v>
      </c>
      <c r="G53"/>
      <c r="H53" s="199">
        <f t="shared" si="0"/>
        <v>0</v>
      </c>
      <c r="I53" s="282" t="e">
        <f t="shared" si="1"/>
        <v>#DIV/0!</v>
      </c>
      <c r="J53">
        <v>0</v>
      </c>
      <c r="K53">
        <v>0</v>
      </c>
      <c r="L53">
        <v>0</v>
      </c>
      <c r="M53"/>
      <c r="N53"/>
      <c r="O53"/>
      <c r="P53" s="199">
        <f t="shared" si="2"/>
        <v>0</v>
      </c>
      <c r="Q53" s="280" t="e">
        <f t="shared" si="3"/>
        <v>#DIV/0!</v>
      </c>
      <c r="R53" s="199">
        <f t="shared" si="4"/>
        <v>0</v>
      </c>
      <c r="S53" s="280" t="e">
        <f t="shared" si="5"/>
        <v>#DIV/0!</v>
      </c>
      <c r="T53" s="199">
        <f t="shared" si="6"/>
        <v>0</v>
      </c>
      <c r="U53" s="280" t="e">
        <f t="shared" si="7"/>
        <v>#DIV/0!</v>
      </c>
      <c r="V53" s="8"/>
    </row>
    <row r="54" spans="1:22">
      <c r="A54" s="330">
        <v>686930009</v>
      </c>
      <c r="B54" t="s">
        <v>331</v>
      </c>
      <c r="C54">
        <v>9000</v>
      </c>
      <c r="D54" s="1">
        <v>44923</v>
      </c>
      <c r="E54" t="s">
        <v>316</v>
      </c>
      <c r="F54">
        <v>0</v>
      </c>
      <c r="G54"/>
      <c r="H54" s="199">
        <f t="shared" si="0"/>
        <v>0</v>
      </c>
      <c r="I54" s="282" t="e">
        <f t="shared" si="1"/>
        <v>#DIV/0!</v>
      </c>
      <c r="J54">
        <v>0</v>
      </c>
      <c r="K54">
        <v>0</v>
      </c>
      <c r="L54">
        <v>0</v>
      </c>
      <c r="M54"/>
      <c r="N54"/>
      <c r="O54"/>
      <c r="P54" s="199">
        <f t="shared" si="2"/>
        <v>0</v>
      </c>
      <c r="Q54" s="280" t="e">
        <f t="shared" si="3"/>
        <v>#DIV/0!</v>
      </c>
      <c r="R54" s="199">
        <f t="shared" si="4"/>
        <v>0</v>
      </c>
      <c r="S54" s="280" t="e">
        <f t="shared" si="5"/>
        <v>#DIV/0!</v>
      </c>
      <c r="T54" s="199">
        <f t="shared" si="6"/>
        <v>0</v>
      </c>
      <c r="U54" s="280" t="e">
        <f t="shared" si="7"/>
        <v>#DIV/0!</v>
      </c>
      <c r="V54" s="8"/>
    </row>
    <row r="55" spans="1:22">
      <c r="A55" s="330">
        <v>654902204</v>
      </c>
      <c r="B55" t="s">
        <v>332</v>
      </c>
      <c r="C55">
        <v>142500</v>
      </c>
      <c r="D55" s="1">
        <v>44873</v>
      </c>
      <c r="E55" t="s">
        <v>294</v>
      </c>
      <c r="F55">
        <v>977.65</v>
      </c>
      <c r="G55"/>
      <c r="H55" s="199">
        <f t="shared" si="0"/>
        <v>977.65</v>
      </c>
      <c r="I55" s="282">
        <f t="shared" si="1"/>
        <v>1</v>
      </c>
      <c r="J55">
        <v>977.65</v>
      </c>
      <c r="K55">
        <v>977.65</v>
      </c>
      <c r="L55">
        <v>0</v>
      </c>
      <c r="M55"/>
      <c r="N55"/>
      <c r="O55"/>
      <c r="P55" s="199">
        <f t="shared" si="2"/>
        <v>977.65</v>
      </c>
      <c r="Q55" s="280">
        <f t="shared" si="3"/>
        <v>1</v>
      </c>
      <c r="R55" s="199">
        <f t="shared" si="4"/>
        <v>977.65</v>
      </c>
      <c r="S55" s="280">
        <f t="shared" si="5"/>
        <v>1</v>
      </c>
      <c r="T55" s="199">
        <f t="shared" si="6"/>
        <v>0</v>
      </c>
      <c r="U55" s="280" t="e">
        <f t="shared" si="7"/>
        <v>#DIV/0!</v>
      </c>
      <c r="V55" s="8"/>
    </row>
    <row r="56" spans="1:22">
      <c r="A56" s="330">
        <v>654902204</v>
      </c>
      <c r="B56" t="s">
        <v>332</v>
      </c>
      <c r="C56">
        <v>40000</v>
      </c>
      <c r="D56" s="1">
        <v>44698</v>
      </c>
      <c r="E56" t="s">
        <v>294</v>
      </c>
      <c r="F56">
        <v>264.63</v>
      </c>
      <c r="G56"/>
      <c r="H56" s="199">
        <f t="shared" si="0"/>
        <v>264.63</v>
      </c>
      <c r="I56" s="282">
        <f t="shared" si="1"/>
        <v>1</v>
      </c>
      <c r="J56">
        <v>264.63</v>
      </c>
      <c r="K56">
        <v>264.63</v>
      </c>
      <c r="L56">
        <v>0</v>
      </c>
      <c r="M56"/>
      <c r="N56"/>
      <c r="O56"/>
      <c r="P56" s="199">
        <f t="shared" si="2"/>
        <v>264.63</v>
      </c>
      <c r="Q56" s="280">
        <f t="shared" si="3"/>
        <v>1</v>
      </c>
      <c r="R56" s="199">
        <f t="shared" si="4"/>
        <v>264.63</v>
      </c>
      <c r="S56" s="280">
        <f t="shared" si="5"/>
        <v>1</v>
      </c>
      <c r="T56" s="199">
        <f t="shared" si="6"/>
        <v>0</v>
      </c>
      <c r="U56" s="280" t="e">
        <f t="shared" si="7"/>
        <v>#DIV/0!</v>
      </c>
      <c r="V56" s="8"/>
    </row>
    <row r="57" spans="1:22">
      <c r="A57" s="330">
        <v>803054204</v>
      </c>
      <c r="B57" t="s">
        <v>333</v>
      </c>
      <c r="C57">
        <v>4650</v>
      </c>
      <c r="D57" s="1">
        <v>44712</v>
      </c>
      <c r="E57" t="s">
        <v>294</v>
      </c>
      <c r="F57">
        <v>652.89</v>
      </c>
      <c r="G57"/>
      <c r="H57" s="199">
        <f t="shared" si="0"/>
        <v>652.89</v>
      </c>
      <c r="I57" s="282">
        <f t="shared" si="1"/>
        <v>1</v>
      </c>
      <c r="J57">
        <v>652.89</v>
      </c>
      <c r="K57">
        <v>652.89</v>
      </c>
      <c r="L57">
        <v>0</v>
      </c>
      <c r="M57"/>
      <c r="N57"/>
      <c r="O57"/>
      <c r="P57" s="199">
        <f t="shared" si="2"/>
        <v>652.89</v>
      </c>
      <c r="Q57" s="280">
        <f t="shared" si="3"/>
        <v>1</v>
      </c>
      <c r="R57" s="199">
        <f t="shared" si="4"/>
        <v>652.89</v>
      </c>
      <c r="S57" s="280">
        <f t="shared" si="5"/>
        <v>1</v>
      </c>
      <c r="T57" s="199">
        <f t="shared" si="6"/>
        <v>0</v>
      </c>
      <c r="U57" s="280" t="e">
        <f t="shared" si="7"/>
        <v>#DIV/0!</v>
      </c>
      <c r="V57" s="8"/>
    </row>
    <row r="58" spans="1:22">
      <c r="A58" s="330">
        <v>803054204</v>
      </c>
      <c r="B58" t="s">
        <v>333</v>
      </c>
      <c r="C58">
        <v>3300</v>
      </c>
      <c r="D58" s="1">
        <v>42877</v>
      </c>
      <c r="E58" t="s">
        <v>294</v>
      </c>
      <c r="F58">
        <v>1305</v>
      </c>
      <c r="G58"/>
      <c r="H58" s="199">
        <f t="shared" si="0"/>
        <v>1305</v>
      </c>
      <c r="I58" s="282">
        <f t="shared" si="1"/>
        <v>1</v>
      </c>
      <c r="J58">
        <v>1305</v>
      </c>
      <c r="K58">
        <v>1305</v>
      </c>
      <c r="L58">
        <v>0</v>
      </c>
      <c r="M58"/>
      <c r="N58"/>
      <c r="O58"/>
      <c r="P58" s="199">
        <f t="shared" si="2"/>
        <v>1305</v>
      </c>
      <c r="Q58" s="280">
        <f t="shared" si="3"/>
        <v>1</v>
      </c>
      <c r="R58" s="199">
        <f t="shared" si="4"/>
        <v>1305</v>
      </c>
      <c r="S58" s="280">
        <f t="shared" si="5"/>
        <v>1</v>
      </c>
      <c r="T58" s="199">
        <f t="shared" si="6"/>
        <v>0</v>
      </c>
      <c r="U58" s="280" t="e">
        <f t="shared" si="7"/>
        <v>#DIV/0!</v>
      </c>
      <c r="V58" s="8"/>
    </row>
    <row r="59" spans="1:22">
      <c r="A59" s="330">
        <v>803054204</v>
      </c>
      <c r="B59" t="s">
        <v>333</v>
      </c>
      <c r="C59">
        <v>5800</v>
      </c>
      <c r="D59" s="1">
        <v>43249</v>
      </c>
      <c r="E59" t="s">
        <v>294</v>
      </c>
      <c r="F59">
        <v>2468.7800000000002</v>
      </c>
      <c r="G59"/>
      <c r="H59" s="199">
        <f t="shared" si="0"/>
        <v>2468.7800000000002</v>
      </c>
      <c r="I59" s="282">
        <f t="shared" si="1"/>
        <v>1</v>
      </c>
      <c r="J59">
        <v>2468.7800000000002</v>
      </c>
      <c r="K59">
        <v>2468.7800000000002</v>
      </c>
      <c r="L59">
        <v>0</v>
      </c>
      <c r="M59"/>
      <c r="N59"/>
      <c r="O59"/>
      <c r="P59" s="199">
        <f t="shared" si="2"/>
        <v>2468.7800000000002</v>
      </c>
      <c r="Q59" s="280">
        <f t="shared" si="3"/>
        <v>1</v>
      </c>
      <c r="R59" s="199">
        <f t="shared" si="4"/>
        <v>2468.7800000000002</v>
      </c>
      <c r="S59" s="280">
        <f t="shared" si="5"/>
        <v>1</v>
      </c>
      <c r="T59" s="199">
        <f t="shared" si="6"/>
        <v>0</v>
      </c>
      <c r="U59" s="280" t="e">
        <f t="shared" si="7"/>
        <v>#DIV/0!</v>
      </c>
      <c r="V59" s="8"/>
    </row>
    <row r="60" spans="1:22">
      <c r="A60" s="330">
        <v>803054204</v>
      </c>
      <c r="B60" t="s">
        <v>333</v>
      </c>
      <c r="C60">
        <v>9600</v>
      </c>
      <c r="D60" s="1">
        <v>43613</v>
      </c>
      <c r="E60" t="s">
        <v>294</v>
      </c>
      <c r="F60">
        <v>4136.07</v>
      </c>
      <c r="G60"/>
      <c r="H60" s="199">
        <f t="shared" si="0"/>
        <v>4136.07</v>
      </c>
      <c r="I60" s="282">
        <f t="shared" si="1"/>
        <v>1</v>
      </c>
      <c r="J60">
        <v>4136.07</v>
      </c>
      <c r="K60">
        <v>4136.07</v>
      </c>
      <c r="L60">
        <v>0</v>
      </c>
      <c r="M60"/>
      <c r="N60"/>
      <c r="O60"/>
      <c r="P60" s="199">
        <f t="shared" si="2"/>
        <v>4136.07</v>
      </c>
      <c r="Q60" s="280">
        <f t="shared" si="3"/>
        <v>1</v>
      </c>
      <c r="R60" s="199">
        <f t="shared" si="4"/>
        <v>4136.07</v>
      </c>
      <c r="S60" s="280">
        <f t="shared" si="5"/>
        <v>1</v>
      </c>
      <c r="T60" s="199">
        <f t="shared" si="6"/>
        <v>0</v>
      </c>
      <c r="U60" s="280" t="e">
        <f t="shared" si="7"/>
        <v>#DIV/0!</v>
      </c>
      <c r="V60" s="8"/>
    </row>
    <row r="61" spans="1:22">
      <c r="A61" s="330">
        <v>803054204</v>
      </c>
      <c r="B61" t="s">
        <v>333</v>
      </c>
      <c r="C61">
        <v>8250</v>
      </c>
      <c r="D61" s="1">
        <v>43984</v>
      </c>
      <c r="E61" t="s">
        <v>294</v>
      </c>
      <c r="F61">
        <v>3683.77</v>
      </c>
      <c r="G61"/>
      <c r="H61" s="199">
        <f t="shared" si="0"/>
        <v>3683.77</v>
      </c>
      <c r="I61" s="282">
        <f t="shared" si="1"/>
        <v>1</v>
      </c>
      <c r="J61">
        <v>3683.77</v>
      </c>
      <c r="K61">
        <v>3683.77</v>
      </c>
      <c r="L61">
        <v>0</v>
      </c>
      <c r="M61"/>
      <c r="N61"/>
      <c r="O61"/>
      <c r="P61" s="199">
        <f t="shared" si="2"/>
        <v>3683.77</v>
      </c>
      <c r="Q61" s="280">
        <f t="shared" si="3"/>
        <v>1</v>
      </c>
      <c r="R61" s="199">
        <f t="shared" si="4"/>
        <v>3683.77</v>
      </c>
      <c r="S61" s="280">
        <f t="shared" si="5"/>
        <v>1</v>
      </c>
      <c r="T61" s="199">
        <f t="shared" si="6"/>
        <v>0</v>
      </c>
      <c r="U61" s="280" t="e">
        <f t="shared" si="7"/>
        <v>#DIV/0!</v>
      </c>
      <c r="V61" s="8"/>
    </row>
    <row r="62" spans="1:22">
      <c r="A62" s="330">
        <v>803054204</v>
      </c>
      <c r="B62" t="s">
        <v>333</v>
      </c>
      <c r="C62">
        <v>4650</v>
      </c>
      <c r="D62" s="1">
        <v>44712</v>
      </c>
      <c r="E62" t="s">
        <v>294</v>
      </c>
      <c r="F62">
        <v>2496.64</v>
      </c>
      <c r="G62"/>
      <c r="H62" s="199">
        <f t="shared" si="0"/>
        <v>2496.64</v>
      </c>
      <c r="I62" s="282">
        <f t="shared" si="1"/>
        <v>1</v>
      </c>
      <c r="J62">
        <v>2496.64</v>
      </c>
      <c r="K62">
        <v>2496.64</v>
      </c>
      <c r="L62">
        <v>0</v>
      </c>
      <c r="M62"/>
      <c r="N62"/>
      <c r="O62"/>
      <c r="P62" s="199">
        <f t="shared" si="2"/>
        <v>2496.64</v>
      </c>
      <c r="Q62" s="280">
        <f t="shared" si="3"/>
        <v>1</v>
      </c>
      <c r="R62" s="199">
        <f t="shared" si="4"/>
        <v>2496.64</v>
      </c>
      <c r="S62" s="280">
        <f t="shared" si="5"/>
        <v>1</v>
      </c>
      <c r="T62" s="199">
        <f t="shared" si="6"/>
        <v>0</v>
      </c>
      <c r="U62" s="280" t="e">
        <f t="shared" si="7"/>
        <v>#DIV/0!</v>
      </c>
      <c r="V62" s="8"/>
    </row>
    <row r="63" spans="1:22">
      <c r="A63" s="330">
        <v>803054204</v>
      </c>
      <c r="B63" t="s">
        <v>333</v>
      </c>
      <c r="C63">
        <v>4650</v>
      </c>
      <c r="D63" s="1">
        <v>44341</v>
      </c>
      <c r="E63" t="s">
        <v>294</v>
      </c>
      <c r="F63">
        <v>2721.64</v>
      </c>
      <c r="G63"/>
      <c r="H63" s="199">
        <f t="shared" si="0"/>
        <v>2721.64</v>
      </c>
      <c r="I63" s="282">
        <f t="shared" si="1"/>
        <v>1</v>
      </c>
      <c r="J63">
        <v>2721.64</v>
      </c>
      <c r="K63">
        <v>2721.64</v>
      </c>
      <c r="L63">
        <v>0</v>
      </c>
      <c r="M63"/>
      <c r="N63"/>
      <c r="O63"/>
      <c r="P63" s="199">
        <f t="shared" si="2"/>
        <v>2721.64</v>
      </c>
      <c r="Q63" s="280">
        <f t="shared" si="3"/>
        <v>1</v>
      </c>
      <c r="R63" s="199">
        <f t="shared" si="4"/>
        <v>2721.64</v>
      </c>
      <c r="S63" s="280">
        <f t="shared" si="5"/>
        <v>1</v>
      </c>
      <c r="T63" s="199">
        <f t="shared" si="6"/>
        <v>0</v>
      </c>
      <c r="U63" s="280" t="e">
        <f t="shared" si="7"/>
        <v>#DIV/0!</v>
      </c>
      <c r="V63" s="8"/>
    </row>
    <row r="64" spans="1:22">
      <c r="A64" s="330" t="s">
        <v>336</v>
      </c>
      <c r="B64" t="s">
        <v>337</v>
      </c>
      <c r="C64">
        <v>37741</v>
      </c>
      <c r="D64" s="1">
        <v>44847</v>
      </c>
      <c r="E64" t="s">
        <v>294</v>
      </c>
      <c r="F64">
        <v>0</v>
      </c>
      <c r="G64"/>
      <c r="H64" s="199">
        <f t="shared" ref="H64:H75" si="32">F64-G64</f>
        <v>0</v>
      </c>
      <c r="I64" s="282" t="e">
        <f t="shared" ref="I64:I75" si="33">ROUND(H64/F64,10)</f>
        <v>#DIV/0!</v>
      </c>
      <c r="J64">
        <v>0</v>
      </c>
      <c r="K64">
        <v>0</v>
      </c>
      <c r="L64">
        <v>0</v>
      </c>
      <c r="M64"/>
      <c r="N64"/>
      <c r="O64"/>
      <c r="P64" s="199">
        <f t="shared" ref="P64:P75" si="34">J64-N64</f>
        <v>0</v>
      </c>
      <c r="Q64" s="280" t="e">
        <f t="shared" ref="Q64:Q75" si="35">ROUND(P64/J64,10)</f>
        <v>#DIV/0!</v>
      </c>
      <c r="R64" s="199">
        <f t="shared" ref="R64:R75" si="36">K64-M64</f>
        <v>0</v>
      </c>
      <c r="S64" s="280" t="e">
        <f t="shared" ref="S64:S75" si="37">ROUND(R64/K64,10)</f>
        <v>#DIV/0!</v>
      </c>
      <c r="T64" s="199">
        <f t="shared" ref="T64:T75" si="38">L64-O64</f>
        <v>0</v>
      </c>
      <c r="U64" s="280" t="e">
        <f t="shared" ref="U64:U75" si="39">ROUND(T64/L64,10)</f>
        <v>#DIV/0!</v>
      </c>
      <c r="V64" s="8"/>
    </row>
    <row r="65" spans="1:22">
      <c r="A65" s="330">
        <v>712459908</v>
      </c>
      <c r="B65" t="s">
        <v>338</v>
      </c>
      <c r="C65">
        <v>3146</v>
      </c>
      <c r="D65" s="1">
        <v>44686</v>
      </c>
      <c r="E65" t="s">
        <v>297</v>
      </c>
      <c r="F65">
        <v>7707.7</v>
      </c>
      <c r="G65"/>
      <c r="H65" s="199">
        <f t="shared" si="32"/>
        <v>7707.7</v>
      </c>
      <c r="I65" s="282">
        <f t="shared" si="33"/>
        <v>1</v>
      </c>
      <c r="J65">
        <v>7879.88</v>
      </c>
      <c r="K65">
        <v>7701.92</v>
      </c>
      <c r="L65">
        <v>-177.96</v>
      </c>
      <c r="M65"/>
      <c r="N65"/>
      <c r="O65"/>
      <c r="P65" s="199">
        <f t="shared" si="34"/>
        <v>7879.88</v>
      </c>
      <c r="Q65" s="280">
        <f t="shared" si="35"/>
        <v>1</v>
      </c>
      <c r="R65" s="199">
        <f t="shared" si="36"/>
        <v>7701.92</v>
      </c>
      <c r="S65" s="280">
        <f t="shared" si="37"/>
        <v>1</v>
      </c>
      <c r="T65" s="199">
        <f t="shared" si="38"/>
        <v>-177.96</v>
      </c>
      <c r="U65" s="280">
        <f t="shared" si="39"/>
        <v>1</v>
      </c>
      <c r="V65" s="8"/>
    </row>
    <row r="66" spans="1:22">
      <c r="A66" s="330">
        <v>712459908</v>
      </c>
      <c r="B66" t="s">
        <v>338</v>
      </c>
      <c r="C66">
        <v>3146</v>
      </c>
      <c r="D66" s="1">
        <v>44322</v>
      </c>
      <c r="E66" t="s">
        <v>297</v>
      </c>
      <c r="F66">
        <v>7047.04</v>
      </c>
      <c r="G66"/>
      <c r="H66" s="199">
        <f t="shared" si="32"/>
        <v>7047.04</v>
      </c>
      <c r="I66" s="282">
        <f t="shared" si="33"/>
        <v>1</v>
      </c>
      <c r="J66">
        <v>7729.98</v>
      </c>
      <c r="K66">
        <v>7041.76</v>
      </c>
      <c r="L66">
        <v>-688.22</v>
      </c>
      <c r="M66"/>
      <c r="N66"/>
      <c r="O66"/>
      <c r="P66" s="199">
        <f t="shared" si="34"/>
        <v>7729.98</v>
      </c>
      <c r="Q66" s="280">
        <f t="shared" si="35"/>
        <v>1</v>
      </c>
      <c r="R66" s="199">
        <f t="shared" si="36"/>
        <v>7041.76</v>
      </c>
      <c r="S66" s="280">
        <f t="shared" si="37"/>
        <v>1</v>
      </c>
      <c r="T66" s="199">
        <f t="shared" si="38"/>
        <v>-688.22</v>
      </c>
      <c r="U66" s="280">
        <f t="shared" si="39"/>
        <v>1</v>
      </c>
      <c r="V66" s="8"/>
    </row>
    <row r="67" spans="1:22">
      <c r="A67" s="330">
        <v>717158901</v>
      </c>
      <c r="B67" t="s">
        <v>339</v>
      </c>
      <c r="C67">
        <v>16931</v>
      </c>
      <c r="D67" s="1">
        <v>44692</v>
      </c>
      <c r="E67" t="s">
        <v>297</v>
      </c>
      <c r="F67">
        <v>296.29000000000002</v>
      </c>
      <c r="G67"/>
      <c r="H67" s="199">
        <f t="shared" si="32"/>
        <v>296.29000000000002</v>
      </c>
      <c r="I67" s="282">
        <f t="shared" si="33"/>
        <v>1</v>
      </c>
      <c r="J67">
        <v>297.35000000000002</v>
      </c>
      <c r="K67">
        <v>296.07</v>
      </c>
      <c r="L67">
        <v>-1.28</v>
      </c>
      <c r="M67"/>
      <c r="N67"/>
      <c r="O67"/>
      <c r="P67" s="199">
        <f t="shared" si="34"/>
        <v>297.35000000000002</v>
      </c>
      <c r="Q67" s="280">
        <f t="shared" si="35"/>
        <v>1</v>
      </c>
      <c r="R67" s="199">
        <f t="shared" si="36"/>
        <v>296.07</v>
      </c>
      <c r="S67" s="280">
        <f t="shared" si="37"/>
        <v>1</v>
      </c>
      <c r="T67" s="199">
        <f t="shared" si="38"/>
        <v>-1.28</v>
      </c>
      <c r="U67" s="280">
        <f t="shared" si="39"/>
        <v>1</v>
      </c>
      <c r="V67" s="8"/>
    </row>
    <row r="68" spans="1:22">
      <c r="A68" s="330">
        <v>733337901</v>
      </c>
      <c r="B68" t="s">
        <v>340</v>
      </c>
      <c r="C68">
        <v>2200</v>
      </c>
      <c r="D68" s="1">
        <v>44692</v>
      </c>
      <c r="E68" t="s">
        <v>297</v>
      </c>
      <c r="F68">
        <v>840.01</v>
      </c>
      <c r="G68"/>
      <c r="H68" s="199">
        <f t="shared" si="32"/>
        <v>840.01</v>
      </c>
      <c r="I68" s="282">
        <f t="shared" si="33"/>
        <v>1</v>
      </c>
      <c r="J68">
        <v>843.01</v>
      </c>
      <c r="K68">
        <v>839.38</v>
      </c>
      <c r="L68">
        <v>-3.63</v>
      </c>
      <c r="M68"/>
      <c r="N68"/>
      <c r="O68"/>
      <c r="P68" s="199">
        <f t="shared" si="34"/>
        <v>843.01</v>
      </c>
      <c r="Q68" s="280">
        <f t="shared" si="35"/>
        <v>1</v>
      </c>
      <c r="R68" s="199">
        <f t="shared" si="36"/>
        <v>839.38</v>
      </c>
      <c r="S68" s="280">
        <f t="shared" si="37"/>
        <v>1</v>
      </c>
      <c r="T68" s="199">
        <f t="shared" si="38"/>
        <v>-3.63</v>
      </c>
      <c r="U68" s="280">
        <f t="shared" si="39"/>
        <v>1</v>
      </c>
      <c r="V68" s="8"/>
    </row>
    <row r="69" spans="1:22">
      <c r="A69" s="330">
        <v>733337901</v>
      </c>
      <c r="B69" t="s">
        <v>340</v>
      </c>
      <c r="C69">
        <v>2200</v>
      </c>
      <c r="D69" s="1">
        <v>44328</v>
      </c>
      <c r="E69" t="s">
        <v>297</v>
      </c>
      <c r="F69">
        <v>1155</v>
      </c>
      <c r="G69"/>
      <c r="H69" s="199">
        <f t="shared" si="32"/>
        <v>1155</v>
      </c>
      <c r="I69" s="282">
        <f t="shared" si="33"/>
        <v>1</v>
      </c>
      <c r="J69">
        <v>1283.98</v>
      </c>
      <c r="K69">
        <v>1154.1300000000001</v>
      </c>
      <c r="L69">
        <v>-129.85</v>
      </c>
      <c r="M69"/>
      <c r="N69"/>
      <c r="O69"/>
      <c r="P69" s="199">
        <f t="shared" si="34"/>
        <v>1283.98</v>
      </c>
      <c r="Q69" s="280">
        <f t="shared" si="35"/>
        <v>1</v>
      </c>
      <c r="R69" s="199">
        <f t="shared" si="36"/>
        <v>1154.1300000000001</v>
      </c>
      <c r="S69" s="280">
        <f t="shared" si="37"/>
        <v>1</v>
      </c>
      <c r="T69" s="199">
        <f t="shared" si="38"/>
        <v>-129.85</v>
      </c>
      <c r="U69" s="280">
        <f t="shared" si="39"/>
        <v>1</v>
      </c>
      <c r="V69" s="8"/>
    </row>
    <row r="70" spans="1:22">
      <c r="A70" s="330" t="s">
        <v>341</v>
      </c>
      <c r="B70" t="s">
        <v>342</v>
      </c>
      <c r="C70">
        <v>3000</v>
      </c>
      <c r="D70" s="1">
        <v>43980</v>
      </c>
      <c r="E70" t="s">
        <v>294</v>
      </c>
      <c r="F70">
        <v>181.3</v>
      </c>
      <c r="G70"/>
      <c r="H70" s="199">
        <f t="shared" si="32"/>
        <v>181.3</v>
      </c>
      <c r="I70" s="282">
        <f t="shared" si="33"/>
        <v>1</v>
      </c>
      <c r="J70">
        <v>181.3</v>
      </c>
      <c r="K70">
        <v>181.3</v>
      </c>
      <c r="L70">
        <v>0</v>
      </c>
      <c r="M70"/>
      <c r="N70"/>
      <c r="O70"/>
      <c r="P70" s="199">
        <f t="shared" si="34"/>
        <v>181.3</v>
      </c>
      <c r="Q70" s="280">
        <f t="shared" si="35"/>
        <v>1</v>
      </c>
      <c r="R70" s="199">
        <f t="shared" si="36"/>
        <v>181.3</v>
      </c>
      <c r="S70" s="280">
        <f t="shared" si="37"/>
        <v>1</v>
      </c>
      <c r="T70" s="199">
        <f t="shared" si="38"/>
        <v>0</v>
      </c>
      <c r="U70" s="280" t="e">
        <f t="shared" si="39"/>
        <v>#DIV/0!</v>
      </c>
      <c r="V70" s="8"/>
    </row>
    <row r="71" spans="1:22">
      <c r="A71" s="330" t="s">
        <v>341</v>
      </c>
      <c r="B71" t="s">
        <v>342</v>
      </c>
      <c r="C71">
        <v>3000</v>
      </c>
      <c r="D71" s="1">
        <v>43616</v>
      </c>
      <c r="E71" t="s">
        <v>294</v>
      </c>
      <c r="F71">
        <v>9.81</v>
      </c>
      <c r="G71"/>
      <c r="H71" s="199">
        <f t="shared" si="32"/>
        <v>9.81</v>
      </c>
      <c r="I71" s="282">
        <f t="shared" si="33"/>
        <v>1</v>
      </c>
      <c r="J71">
        <v>9.81</v>
      </c>
      <c r="K71">
        <v>9.81</v>
      </c>
      <c r="L71">
        <v>0</v>
      </c>
      <c r="M71"/>
      <c r="N71"/>
      <c r="O71"/>
      <c r="P71" s="199">
        <f t="shared" si="34"/>
        <v>9.81</v>
      </c>
      <c r="Q71" s="280">
        <f t="shared" si="35"/>
        <v>1</v>
      </c>
      <c r="R71" s="199">
        <f t="shared" si="36"/>
        <v>9.81</v>
      </c>
      <c r="S71" s="280">
        <f t="shared" si="37"/>
        <v>1</v>
      </c>
      <c r="T71" s="199">
        <f t="shared" si="38"/>
        <v>0</v>
      </c>
      <c r="U71" s="280" t="e">
        <f t="shared" si="39"/>
        <v>#DIV/0!</v>
      </c>
      <c r="V71" s="8"/>
    </row>
    <row r="72" spans="1:22">
      <c r="A72" s="330" t="s">
        <v>343</v>
      </c>
      <c r="B72" t="s">
        <v>344</v>
      </c>
      <c r="C72">
        <v>2500</v>
      </c>
      <c r="D72" s="1">
        <v>44832</v>
      </c>
      <c r="E72" t="s">
        <v>294</v>
      </c>
      <c r="F72">
        <v>877.05</v>
      </c>
      <c r="G72"/>
      <c r="H72" s="199">
        <f t="shared" si="32"/>
        <v>877.05</v>
      </c>
      <c r="I72" s="282">
        <f t="shared" si="33"/>
        <v>1</v>
      </c>
      <c r="J72">
        <v>877.05</v>
      </c>
      <c r="K72">
        <v>877.05</v>
      </c>
      <c r="L72">
        <v>0</v>
      </c>
      <c r="M72"/>
      <c r="N72"/>
      <c r="O72"/>
      <c r="P72" s="199">
        <f t="shared" si="34"/>
        <v>877.05</v>
      </c>
      <c r="Q72" s="280">
        <f t="shared" si="35"/>
        <v>1</v>
      </c>
      <c r="R72" s="199">
        <f t="shared" si="36"/>
        <v>877.05</v>
      </c>
      <c r="S72" s="280">
        <f t="shared" si="37"/>
        <v>1</v>
      </c>
      <c r="T72" s="199">
        <f t="shared" si="38"/>
        <v>0</v>
      </c>
      <c r="U72" s="280" t="e">
        <f t="shared" si="39"/>
        <v>#DIV/0!</v>
      </c>
      <c r="V72" s="8"/>
    </row>
    <row r="73" spans="1:22">
      <c r="A73" s="330" t="s">
        <v>345</v>
      </c>
      <c r="B73" t="s">
        <v>346</v>
      </c>
      <c r="C73">
        <v>2432</v>
      </c>
      <c r="D73" s="1">
        <v>42877</v>
      </c>
      <c r="E73" t="s">
        <v>299</v>
      </c>
      <c r="F73">
        <v>545.22</v>
      </c>
      <c r="G73"/>
      <c r="H73" s="199">
        <f t="shared" si="32"/>
        <v>545.22</v>
      </c>
      <c r="I73" s="282">
        <f t="shared" si="33"/>
        <v>1</v>
      </c>
      <c r="J73">
        <v>606.64</v>
      </c>
      <c r="K73">
        <v>538.87</v>
      </c>
      <c r="L73">
        <v>-67.77</v>
      </c>
      <c r="M73"/>
      <c r="N73"/>
      <c r="O73"/>
      <c r="P73" s="199">
        <f t="shared" si="34"/>
        <v>606.64</v>
      </c>
      <c r="Q73" s="280">
        <f t="shared" si="35"/>
        <v>1</v>
      </c>
      <c r="R73" s="199">
        <f t="shared" si="36"/>
        <v>538.87</v>
      </c>
      <c r="S73" s="280">
        <f t="shared" si="37"/>
        <v>1</v>
      </c>
      <c r="T73" s="199">
        <f t="shared" si="38"/>
        <v>-67.77</v>
      </c>
      <c r="U73" s="280">
        <f t="shared" si="39"/>
        <v>1</v>
      </c>
      <c r="V73" s="8"/>
    </row>
    <row r="74" spans="1:22">
      <c r="A74" s="330" t="s">
        <v>345</v>
      </c>
      <c r="B74" t="s">
        <v>346</v>
      </c>
      <c r="C74">
        <v>2432</v>
      </c>
      <c r="D74" s="1">
        <v>43242</v>
      </c>
      <c r="E74" t="s">
        <v>299</v>
      </c>
      <c r="F74">
        <v>564.47</v>
      </c>
      <c r="G74"/>
      <c r="H74" s="199">
        <f t="shared" si="32"/>
        <v>564.47</v>
      </c>
      <c r="I74" s="282">
        <f t="shared" si="33"/>
        <v>1</v>
      </c>
      <c r="J74">
        <v>665.62</v>
      </c>
      <c r="K74">
        <v>557.89</v>
      </c>
      <c r="L74">
        <v>-107.73</v>
      </c>
      <c r="M74"/>
      <c r="N74"/>
      <c r="O74"/>
      <c r="P74" s="199">
        <f t="shared" si="34"/>
        <v>665.62</v>
      </c>
      <c r="Q74" s="280">
        <f t="shared" si="35"/>
        <v>1</v>
      </c>
      <c r="R74" s="199">
        <f t="shared" si="36"/>
        <v>557.89</v>
      </c>
      <c r="S74" s="280">
        <f t="shared" si="37"/>
        <v>1</v>
      </c>
      <c r="T74" s="199">
        <f t="shared" si="38"/>
        <v>-107.73</v>
      </c>
      <c r="U74" s="280">
        <f t="shared" si="39"/>
        <v>1</v>
      </c>
      <c r="V74" s="8"/>
    </row>
    <row r="75" spans="1:22">
      <c r="A75" s="330" t="s">
        <v>345</v>
      </c>
      <c r="B75" t="s">
        <v>346</v>
      </c>
      <c r="C75">
        <v>8509</v>
      </c>
      <c r="D75" s="1">
        <v>43612</v>
      </c>
      <c r="E75" t="s">
        <v>299</v>
      </c>
      <c r="F75">
        <v>2019.82</v>
      </c>
      <c r="G75"/>
      <c r="H75" s="199">
        <f t="shared" si="32"/>
        <v>2019.82</v>
      </c>
      <c r="I75" s="282">
        <f t="shared" si="33"/>
        <v>1</v>
      </c>
      <c r="J75">
        <v>2252.1</v>
      </c>
      <c r="K75">
        <v>1996.29</v>
      </c>
      <c r="L75">
        <v>-255.81</v>
      </c>
      <c r="M75"/>
      <c r="N75"/>
      <c r="O75"/>
      <c r="P75" s="199">
        <f t="shared" si="34"/>
        <v>2252.1</v>
      </c>
      <c r="Q75" s="280">
        <f t="shared" si="35"/>
        <v>1</v>
      </c>
      <c r="R75" s="199">
        <f t="shared" si="36"/>
        <v>1996.29</v>
      </c>
      <c r="S75" s="280">
        <f t="shared" si="37"/>
        <v>1</v>
      </c>
      <c r="T75" s="199">
        <f t="shared" si="38"/>
        <v>-255.81</v>
      </c>
      <c r="U75" s="280">
        <f t="shared" si="39"/>
        <v>1</v>
      </c>
      <c r="V75" s="8"/>
    </row>
    <row r="76" spans="1:22" ht="15">
      <c r="A76" s="334" t="s">
        <v>345</v>
      </c>
      <c r="B76" s="318" t="s">
        <v>346</v>
      </c>
      <c r="C76" s="318">
        <v>8509</v>
      </c>
      <c r="D76" s="319">
        <v>44004</v>
      </c>
      <c r="E76" s="318" t="s">
        <v>299</v>
      </c>
      <c r="F76" s="320">
        <v>2132.04</v>
      </c>
      <c r="G76" s="321"/>
      <c r="H76" s="199">
        <f t="shared" si="0"/>
        <v>2132.04</v>
      </c>
      <c r="I76" s="282">
        <f t="shared" si="1"/>
        <v>1</v>
      </c>
      <c r="J76" s="322">
        <v>2392.04</v>
      </c>
      <c r="K76" s="322">
        <v>2107.1999999999998</v>
      </c>
      <c r="L76" s="322">
        <v>-284.83999999999997</v>
      </c>
      <c r="M76" s="322"/>
      <c r="N76" s="322"/>
      <c r="O76" s="322"/>
      <c r="P76" s="199">
        <f t="shared" si="2"/>
        <v>2392.04</v>
      </c>
      <c r="Q76" s="280">
        <f t="shared" si="3"/>
        <v>1</v>
      </c>
      <c r="R76" s="199">
        <f t="shared" si="4"/>
        <v>2107.1999999999998</v>
      </c>
      <c r="S76" s="280">
        <f t="shared" si="5"/>
        <v>1</v>
      </c>
      <c r="T76" s="199">
        <f t="shared" si="6"/>
        <v>-284.83999999999997</v>
      </c>
      <c r="U76" s="280">
        <f t="shared" si="7"/>
        <v>1</v>
      </c>
      <c r="V76" s="8"/>
    </row>
    <row r="77" spans="1:22" ht="15">
      <c r="A77" s="334" t="s">
        <v>345</v>
      </c>
      <c r="B77" s="318" t="s">
        <v>346</v>
      </c>
      <c r="C77" s="318">
        <v>8509</v>
      </c>
      <c r="D77" s="319">
        <v>44326</v>
      </c>
      <c r="E77" s="318" t="s">
        <v>299</v>
      </c>
      <c r="F77" s="320">
        <v>2176.92</v>
      </c>
      <c r="G77" s="321"/>
      <c r="H77" s="199">
        <f t="shared" si="0"/>
        <v>2176.92</v>
      </c>
      <c r="I77" s="282">
        <f t="shared" si="1"/>
        <v>1</v>
      </c>
      <c r="J77" s="322">
        <v>2625.15</v>
      </c>
      <c r="K77" s="322">
        <v>2151.56</v>
      </c>
      <c r="L77" s="322">
        <v>-473.59</v>
      </c>
      <c r="M77" s="322"/>
      <c r="N77" s="322"/>
      <c r="O77" s="322"/>
      <c r="P77" s="199">
        <f t="shared" si="2"/>
        <v>2625.15</v>
      </c>
      <c r="Q77" s="280">
        <f t="shared" si="3"/>
        <v>1</v>
      </c>
      <c r="R77" s="199">
        <f t="shared" si="4"/>
        <v>2151.56</v>
      </c>
      <c r="S77" s="280">
        <f t="shared" si="5"/>
        <v>1</v>
      </c>
      <c r="T77" s="199">
        <f t="shared" si="6"/>
        <v>-473.59</v>
      </c>
      <c r="U77" s="280">
        <f t="shared" si="7"/>
        <v>1</v>
      </c>
      <c r="V77" s="8"/>
    </row>
    <row r="78" spans="1:22" ht="15">
      <c r="A78" s="334" t="s">
        <v>345</v>
      </c>
      <c r="B78" s="318" t="s">
        <v>346</v>
      </c>
      <c r="C78" s="318">
        <v>8509</v>
      </c>
      <c r="D78" s="319">
        <v>44687</v>
      </c>
      <c r="E78" s="318" t="s">
        <v>299</v>
      </c>
      <c r="F78" s="320">
        <v>2289.13</v>
      </c>
      <c r="G78" s="321"/>
      <c r="H78" s="199">
        <f t="shared" si="0"/>
        <v>2289.13</v>
      </c>
      <c r="I78" s="282">
        <f t="shared" si="1"/>
        <v>1</v>
      </c>
      <c r="J78" s="322">
        <v>2414.69</v>
      </c>
      <c r="K78" s="322">
        <v>2262.46</v>
      </c>
      <c r="L78" s="322">
        <v>-152.22999999999999</v>
      </c>
      <c r="M78" s="322"/>
      <c r="N78" s="322"/>
      <c r="O78" s="322"/>
      <c r="P78" s="199">
        <f t="shared" si="2"/>
        <v>2414.69</v>
      </c>
      <c r="Q78" s="280">
        <f t="shared" si="3"/>
        <v>1</v>
      </c>
      <c r="R78" s="199">
        <f t="shared" si="4"/>
        <v>2262.46</v>
      </c>
      <c r="S78" s="280">
        <f t="shared" si="5"/>
        <v>1</v>
      </c>
      <c r="T78" s="199">
        <f t="shared" si="6"/>
        <v>-152.22999999999999</v>
      </c>
      <c r="U78" s="280">
        <f t="shared" si="7"/>
        <v>1</v>
      </c>
      <c r="V78" s="8"/>
    </row>
    <row r="79" spans="1:22" ht="15">
      <c r="A79" s="334" t="s">
        <v>347</v>
      </c>
      <c r="B79" s="318" t="s">
        <v>348</v>
      </c>
      <c r="C79" s="318">
        <v>26408</v>
      </c>
      <c r="D79" s="319">
        <v>44883</v>
      </c>
      <c r="E79" s="318" t="s">
        <v>319</v>
      </c>
      <c r="F79" s="320">
        <v>0</v>
      </c>
      <c r="G79" s="321"/>
      <c r="H79" s="199">
        <f t="shared" si="0"/>
        <v>0</v>
      </c>
      <c r="I79" s="282" t="e">
        <f t="shared" si="1"/>
        <v>#DIV/0!</v>
      </c>
      <c r="J79" s="322">
        <v>0</v>
      </c>
      <c r="K79" s="322">
        <v>0</v>
      </c>
      <c r="L79" s="322">
        <v>0</v>
      </c>
      <c r="M79" s="322"/>
      <c r="N79" s="322"/>
      <c r="O79" s="322"/>
      <c r="P79" s="199">
        <f t="shared" si="2"/>
        <v>0</v>
      </c>
      <c r="Q79" s="280" t="e">
        <f t="shared" si="3"/>
        <v>#DIV/0!</v>
      </c>
      <c r="R79" s="199">
        <f t="shared" si="4"/>
        <v>0</v>
      </c>
      <c r="S79" s="280" t="e">
        <f t="shared" si="5"/>
        <v>#DIV/0!</v>
      </c>
      <c r="T79" s="199">
        <f t="shared" si="6"/>
        <v>0</v>
      </c>
      <c r="U79" s="280" t="e">
        <f t="shared" si="7"/>
        <v>#DIV/0!</v>
      </c>
      <c r="V79" s="8"/>
    </row>
    <row r="80" spans="1:22" ht="15">
      <c r="A80" s="334" t="s">
        <v>349</v>
      </c>
      <c r="B80" s="318" t="s">
        <v>350</v>
      </c>
      <c r="C80" s="318">
        <v>4054</v>
      </c>
      <c r="D80" s="319">
        <v>44306</v>
      </c>
      <c r="E80" s="318" t="s">
        <v>297</v>
      </c>
      <c r="F80" s="320">
        <v>908.1</v>
      </c>
      <c r="G80" s="321"/>
      <c r="H80" s="199">
        <f t="shared" si="0"/>
        <v>908.1</v>
      </c>
      <c r="I80" s="282">
        <f t="shared" si="1"/>
        <v>1</v>
      </c>
      <c r="J80" s="322">
        <v>988.19</v>
      </c>
      <c r="K80" s="322">
        <v>907.42</v>
      </c>
      <c r="L80" s="322">
        <v>-80.77</v>
      </c>
      <c r="M80" s="322"/>
      <c r="N80" s="322"/>
      <c r="O80" s="322"/>
      <c r="P80" s="199">
        <f t="shared" si="2"/>
        <v>988.19</v>
      </c>
      <c r="Q80" s="280">
        <f t="shared" si="3"/>
        <v>1</v>
      </c>
      <c r="R80" s="199">
        <f t="shared" si="4"/>
        <v>907.42</v>
      </c>
      <c r="S80" s="280">
        <f t="shared" si="5"/>
        <v>1</v>
      </c>
      <c r="T80" s="199">
        <f t="shared" si="6"/>
        <v>-80.77</v>
      </c>
      <c r="U80" s="280">
        <f t="shared" si="7"/>
        <v>1</v>
      </c>
      <c r="V80" s="8"/>
    </row>
    <row r="81" spans="1:22" ht="15">
      <c r="A81" s="334" t="s">
        <v>349</v>
      </c>
      <c r="B81" s="318" t="s">
        <v>350</v>
      </c>
      <c r="C81" s="318">
        <v>4054</v>
      </c>
      <c r="D81" s="319">
        <v>44671</v>
      </c>
      <c r="E81" s="318" t="s">
        <v>297</v>
      </c>
      <c r="F81" s="320">
        <v>2128.35</v>
      </c>
      <c r="G81" s="321"/>
      <c r="H81" s="199">
        <f t="shared" si="0"/>
        <v>2128.35</v>
      </c>
      <c r="I81" s="282">
        <f t="shared" si="1"/>
        <v>1</v>
      </c>
      <c r="J81" s="322">
        <v>2257.48</v>
      </c>
      <c r="K81" s="322">
        <v>2126.75</v>
      </c>
      <c r="L81" s="322">
        <v>-130.72999999999999</v>
      </c>
      <c r="M81" s="322"/>
      <c r="N81" s="322"/>
      <c r="O81" s="322"/>
      <c r="P81" s="199">
        <f t="shared" si="2"/>
        <v>2257.48</v>
      </c>
      <c r="Q81" s="280">
        <f t="shared" si="3"/>
        <v>1</v>
      </c>
      <c r="R81" s="199">
        <f t="shared" si="4"/>
        <v>2126.75</v>
      </c>
      <c r="S81" s="280">
        <f t="shared" si="5"/>
        <v>1</v>
      </c>
      <c r="T81" s="199">
        <f t="shared" si="6"/>
        <v>-130.72999999999999</v>
      </c>
      <c r="U81" s="280">
        <f t="shared" si="7"/>
        <v>1</v>
      </c>
      <c r="V81" s="8"/>
    </row>
    <row r="82" spans="1:22" ht="15">
      <c r="A82" s="335" t="s">
        <v>301</v>
      </c>
      <c r="B82" s="313" t="s">
        <v>302</v>
      </c>
      <c r="C82" s="313">
        <v>452.4</v>
      </c>
      <c r="D82" s="316">
        <v>43990</v>
      </c>
      <c r="E82" s="313" t="s">
        <v>294</v>
      </c>
      <c r="F82" s="313">
        <v>452.4</v>
      </c>
      <c r="G82" s="313"/>
      <c r="H82" s="199">
        <f t="shared" si="0"/>
        <v>452.4</v>
      </c>
      <c r="I82" s="282">
        <f t="shared" si="1"/>
        <v>1</v>
      </c>
      <c r="J82">
        <v>452.4</v>
      </c>
      <c r="K82">
        <v>452.4</v>
      </c>
      <c r="L82">
        <v>0</v>
      </c>
      <c r="M82"/>
      <c r="N82"/>
      <c r="O82"/>
      <c r="P82" s="199">
        <f t="shared" si="2"/>
        <v>452.4</v>
      </c>
      <c r="Q82" s="280">
        <f t="shared" si="3"/>
        <v>1</v>
      </c>
      <c r="R82" s="199">
        <f t="shared" si="4"/>
        <v>452.4</v>
      </c>
      <c r="S82" s="280">
        <f t="shared" si="5"/>
        <v>1</v>
      </c>
      <c r="T82" s="199">
        <f t="shared" si="6"/>
        <v>0</v>
      </c>
      <c r="U82" s="280" t="e">
        <f t="shared" si="7"/>
        <v>#DIV/0!</v>
      </c>
      <c r="V82" s="8"/>
    </row>
    <row r="83" spans="1:22" ht="15">
      <c r="A83" s="335" t="s">
        <v>301</v>
      </c>
      <c r="B83" s="313" t="s">
        <v>302</v>
      </c>
      <c r="C83" s="313">
        <v>486.22</v>
      </c>
      <c r="D83" s="316">
        <v>44158</v>
      </c>
      <c r="E83" s="313" t="s">
        <v>294</v>
      </c>
      <c r="F83" s="313">
        <v>486.22</v>
      </c>
      <c r="G83" s="313"/>
      <c r="H83" s="199">
        <f t="shared" si="0"/>
        <v>486.22</v>
      </c>
      <c r="I83" s="282">
        <f t="shared" si="1"/>
        <v>1</v>
      </c>
      <c r="J83">
        <v>486.22</v>
      </c>
      <c r="K83">
        <v>486.22</v>
      </c>
      <c r="L83">
        <v>0</v>
      </c>
      <c r="M83"/>
      <c r="N83"/>
      <c r="O83"/>
      <c r="P83" s="199">
        <f t="shared" si="2"/>
        <v>486.22</v>
      </c>
      <c r="Q83" s="280">
        <f t="shared" si="3"/>
        <v>1</v>
      </c>
      <c r="R83" s="199">
        <f t="shared" si="4"/>
        <v>486.22</v>
      </c>
      <c r="S83" s="280">
        <f t="shared" si="5"/>
        <v>1</v>
      </c>
      <c r="T83" s="199">
        <f t="shared" si="6"/>
        <v>0</v>
      </c>
      <c r="U83" s="280" t="e">
        <f t="shared" si="7"/>
        <v>#DIV/0!</v>
      </c>
      <c r="V83" s="8"/>
    </row>
    <row r="84" spans="1:22" ht="15">
      <c r="A84" s="335"/>
      <c r="B84" s="313"/>
      <c r="C84" s="313"/>
      <c r="D84" s="316"/>
      <c r="E84" s="313"/>
      <c r="F84" s="313"/>
      <c r="G84" s="313"/>
      <c r="H84" s="199">
        <f t="shared" si="0"/>
        <v>0</v>
      </c>
      <c r="I84" s="282" t="e">
        <f t="shared" si="1"/>
        <v>#DIV/0!</v>
      </c>
      <c r="J84"/>
      <c r="K84"/>
      <c r="L84"/>
      <c r="M84"/>
      <c r="N84"/>
      <c r="O84"/>
      <c r="P84" s="199">
        <f t="shared" si="2"/>
        <v>0</v>
      </c>
      <c r="Q84" s="280" t="e">
        <f t="shared" si="3"/>
        <v>#DIV/0!</v>
      </c>
      <c r="R84" s="199">
        <f t="shared" si="4"/>
        <v>0</v>
      </c>
      <c r="S84" s="280" t="e">
        <f t="shared" si="5"/>
        <v>#DIV/0!</v>
      </c>
      <c r="T84" s="199">
        <f t="shared" si="6"/>
        <v>0</v>
      </c>
      <c r="U84" s="280" t="e">
        <f t="shared" si="7"/>
        <v>#DIV/0!</v>
      </c>
      <c r="V84" s="8"/>
    </row>
    <row r="85" spans="1:22">
      <c r="A85" s="330"/>
      <c r="B85"/>
      <c r="C85"/>
      <c r="D85" s="1"/>
      <c r="E85"/>
      <c r="F85"/>
      <c r="G85"/>
      <c r="H85" s="199">
        <f t="shared" si="0"/>
        <v>0</v>
      </c>
      <c r="I85" s="282" t="e">
        <f t="shared" si="1"/>
        <v>#DIV/0!</v>
      </c>
      <c r="J85"/>
      <c r="K85"/>
      <c r="L85"/>
      <c r="M85"/>
      <c r="N85"/>
      <c r="O85"/>
      <c r="P85" s="199">
        <f t="shared" si="2"/>
        <v>0</v>
      </c>
      <c r="Q85" s="280" t="e">
        <f t="shared" si="3"/>
        <v>#DIV/0!</v>
      </c>
      <c r="R85" s="199">
        <f t="shared" si="4"/>
        <v>0</v>
      </c>
      <c r="S85" s="280" t="e">
        <f t="shared" si="5"/>
        <v>#DIV/0!</v>
      </c>
      <c r="T85" s="199">
        <f t="shared" si="6"/>
        <v>0</v>
      </c>
      <c r="U85" s="280" t="e">
        <f t="shared" si="7"/>
        <v>#DIV/0!</v>
      </c>
      <c r="V85" s="8"/>
    </row>
    <row r="86" spans="1:22">
      <c r="A86" s="330"/>
      <c r="B86"/>
      <c r="C86"/>
      <c r="D86" s="1"/>
      <c r="E86"/>
      <c r="F86"/>
      <c r="G86"/>
      <c r="H86" s="199">
        <f t="shared" si="0"/>
        <v>0</v>
      </c>
      <c r="I86" s="282" t="e">
        <f t="shared" si="1"/>
        <v>#DIV/0!</v>
      </c>
      <c r="J86"/>
      <c r="K86"/>
      <c r="L86"/>
      <c r="M86"/>
      <c r="N86"/>
      <c r="O86"/>
      <c r="P86" s="199">
        <f t="shared" si="2"/>
        <v>0</v>
      </c>
      <c r="Q86" s="280" t="e">
        <f t="shared" si="3"/>
        <v>#DIV/0!</v>
      </c>
      <c r="R86" s="199">
        <f t="shared" si="4"/>
        <v>0</v>
      </c>
      <c r="S86" s="280" t="e">
        <f t="shared" si="5"/>
        <v>#DIV/0!</v>
      </c>
      <c r="T86" s="199">
        <f t="shared" si="6"/>
        <v>0</v>
      </c>
      <c r="U86" s="280" t="e">
        <f t="shared" si="7"/>
        <v>#DIV/0!</v>
      </c>
      <c r="V86" s="8"/>
    </row>
    <row r="87" spans="1:22">
      <c r="A87" s="338" t="s">
        <v>143</v>
      </c>
      <c r="B87" s="192"/>
      <c r="C87" s="256"/>
      <c r="D87" s="183"/>
      <c r="E87" s="182"/>
      <c r="F87" s="175">
        <v>0</v>
      </c>
      <c r="G87" s="173">
        <v>0</v>
      </c>
      <c r="H87" s="199">
        <f t="shared" si="0"/>
        <v>0</v>
      </c>
      <c r="I87" s="282" t="e">
        <f t="shared" si="1"/>
        <v>#DIV/0!</v>
      </c>
      <c r="J87" s="175"/>
      <c r="K87" s="175"/>
      <c r="L87" s="207"/>
      <c r="M87" s="197"/>
      <c r="N87" s="197"/>
      <c r="O87" s="207"/>
      <c r="P87" s="199">
        <f t="shared" si="2"/>
        <v>0</v>
      </c>
      <c r="Q87" s="280" t="e">
        <f t="shared" si="3"/>
        <v>#DIV/0!</v>
      </c>
      <c r="R87" s="199">
        <f t="shared" si="4"/>
        <v>0</v>
      </c>
      <c r="S87" s="280" t="e">
        <f t="shared" si="5"/>
        <v>#DIV/0!</v>
      </c>
      <c r="T87" s="199">
        <f t="shared" si="6"/>
        <v>0</v>
      </c>
      <c r="U87" s="280" t="e">
        <f t="shared" si="7"/>
        <v>#DIV/0!</v>
      </c>
      <c r="V87" s="8"/>
    </row>
    <row r="88" spans="1:22" ht="13.5" thickBot="1">
      <c r="A88" s="339"/>
      <c r="B88" s="185"/>
      <c r="C88" s="257"/>
      <c r="D88" s="186"/>
      <c r="E88" s="186"/>
      <c r="F88" s="176">
        <f>SUM(F2:F87)</f>
        <v>98943.420000000013</v>
      </c>
      <c r="G88" s="174">
        <f>SUM(G2:G87)</f>
        <v>0</v>
      </c>
      <c r="H88" s="12">
        <f>SUM(H2:H87)</f>
        <v>98943.420000000013</v>
      </c>
      <c r="I88" s="283">
        <f t="shared" ref="I88" si="40">ROUND(H88/F88,10)</f>
        <v>1</v>
      </c>
      <c r="J88" s="195">
        <f t="shared" ref="J88:P88" si="41">SUM(J2:J87)</f>
        <v>106032.68</v>
      </c>
      <c r="K88" s="176">
        <f t="shared" si="41"/>
        <v>98402.869999999981</v>
      </c>
      <c r="L88" s="195">
        <f t="shared" si="41"/>
        <v>-7629.81</v>
      </c>
      <c r="M88" s="198">
        <f t="shared" si="41"/>
        <v>0</v>
      </c>
      <c r="N88" s="198">
        <f t="shared" si="41"/>
        <v>0</v>
      </c>
      <c r="O88" s="198">
        <f t="shared" si="41"/>
        <v>0</v>
      </c>
      <c r="P88" s="9">
        <f t="shared" si="41"/>
        <v>106032.68</v>
      </c>
      <c r="Q88" s="281">
        <f t="shared" si="3"/>
        <v>1</v>
      </c>
      <c r="R88" s="9">
        <f>SUM(R2:R87)</f>
        <v>98402.869999999981</v>
      </c>
      <c r="S88" s="281">
        <f>ROUND(R88/K88,10)</f>
        <v>1</v>
      </c>
      <c r="T88" s="281"/>
      <c r="U88" s="281">
        <f>ROUND(T88/L88,10)</f>
        <v>0</v>
      </c>
      <c r="V88" s="184"/>
    </row>
    <row r="89" spans="1:22" ht="13.5" thickTop="1">
      <c r="A89" s="339"/>
      <c r="B89" s="185"/>
      <c r="C89" s="258"/>
      <c r="D89" s="188"/>
      <c r="E89" s="188"/>
      <c r="F89" s="13"/>
      <c r="G89" s="13"/>
      <c r="H89" s="13"/>
      <c r="I89" s="13"/>
      <c r="J89" s="189"/>
      <c r="K89" s="13"/>
      <c r="L89" s="189"/>
      <c r="M89" s="187"/>
      <c r="N89" s="187"/>
      <c r="O89" s="187"/>
      <c r="P89" s="187"/>
      <c r="Q89" s="187"/>
      <c r="R89" s="187"/>
      <c r="S89" s="187"/>
      <c r="T89" s="187"/>
      <c r="U89" s="187"/>
      <c r="V89" s="184"/>
    </row>
    <row r="90" spans="1:22">
      <c r="A90" s="339"/>
      <c r="B90" s="185"/>
      <c r="C90" s="258"/>
      <c r="D90" s="188"/>
      <c r="E90" s="188"/>
      <c r="F90" s="13"/>
      <c r="G90" s="13"/>
      <c r="H90" s="13"/>
      <c r="I90" s="13"/>
      <c r="J90" s="187"/>
      <c r="K90" s="13"/>
      <c r="L90" s="187"/>
      <c r="M90" s="187"/>
      <c r="N90" s="187"/>
      <c r="O90" s="187"/>
      <c r="P90" s="187"/>
      <c r="Q90" s="187"/>
      <c r="R90" s="187"/>
      <c r="S90" s="187"/>
      <c r="T90" s="187"/>
      <c r="U90" s="187"/>
      <c r="V90" s="184"/>
    </row>
    <row r="91" spans="1:22">
      <c r="A91" s="339"/>
      <c r="B91" s="185"/>
      <c r="C91" s="258"/>
      <c r="D91" s="188"/>
      <c r="E91" s="188"/>
      <c r="F91" s="13"/>
      <c r="G91" s="13"/>
      <c r="H91" s="13"/>
      <c r="I91" s="13"/>
      <c r="J91" s="187"/>
      <c r="K91" s="13"/>
      <c r="L91" s="187"/>
      <c r="M91" s="187"/>
      <c r="N91" s="187"/>
      <c r="O91" s="187"/>
      <c r="P91" s="187"/>
      <c r="Q91" s="187"/>
      <c r="R91" s="187"/>
      <c r="S91" s="187"/>
      <c r="T91" s="187"/>
      <c r="U91" s="187"/>
      <c r="V91" s="184"/>
    </row>
    <row r="92" spans="1:22">
      <c r="A92" s="339"/>
      <c r="B92" s="185"/>
      <c r="C92" s="258"/>
      <c r="D92" s="188"/>
      <c r="E92" s="188"/>
      <c r="F92" s="13"/>
      <c r="G92" s="13"/>
      <c r="H92" s="13"/>
      <c r="I92" s="13"/>
      <c r="J92" s="187"/>
      <c r="K92" s="13"/>
      <c r="L92" s="187"/>
      <c r="M92" s="187"/>
      <c r="N92" s="187"/>
      <c r="O92" s="187"/>
      <c r="P92" s="187"/>
      <c r="Q92" s="187"/>
      <c r="R92" s="187"/>
      <c r="S92" s="187"/>
      <c r="T92" s="187"/>
      <c r="U92" s="187"/>
      <c r="V92" s="184"/>
    </row>
    <row r="93" spans="1:22">
      <c r="A93" s="339"/>
      <c r="B93" s="185"/>
      <c r="C93" s="258"/>
      <c r="D93" s="188"/>
      <c r="E93" s="188"/>
      <c r="F93" s="13"/>
      <c r="G93" s="13"/>
      <c r="H93" s="13"/>
      <c r="I93" s="13"/>
      <c r="J93" s="187"/>
      <c r="K93" s="13"/>
      <c r="L93" s="187"/>
      <c r="M93" s="187"/>
      <c r="N93" s="187"/>
      <c r="O93" s="187"/>
      <c r="P93" s="187"/>
      <c r="Q93" s="187"/>
      <c r="R93" s="187"/>
      <c r="S93" s="187"/>
      <c r="T93" s="187"/>
      <c r="U93" s="187"/>
      <c r="V93" s="184"/>
    </row>
    <row r="94" spans="1:22">
      <c r="A94" s="339"/>
      <c r="B94" s="185"/>
      <c r="C94" s="258"/>
      <c r="D94" s="188"/>
      <c r="E94" s="188"/>
      <c r="F94" s="13"/>
      <c r="G94" s="13"/>
      <c r="H94" s="13"/>
      <c r="I94" s="13"/>
      <c r="J94" s="187"/>
      <c r="K94" s="13"/>
      <c r="L94" s="187"/>
      <c r="M94" s="187"/>
      <c r="N94" s="187"/>
      <c r="O94" s="187"/>
      <c r="P94" s="187"/>
      <c r="Q94" s="187"/>
      <c r="R94" s="187"/>
      <c r="S94" s="187"/>
      <c r="T94" s="187"/>
      <c r="U94" s="187"/>
      <c r="V94" s="184"/>
    </row>
    <row r="99" spans="1:10">
      <c r="J99" s="191"/>
    </row>
    <row r="102" spans="1:10">
      <c r="A102" s="341"/>
    </row>
    <row r="103" spans="1:10">
      <c r="A103" s="341"/>
    </row>
    <row r="104" spans="1:10">
      <c r="A104" s="341"/>
    </row>
    <row r="105" spans="1:10">
      <c r="A105" s="341"/>
    </row>
    <row r="106" spans="1:10">
      <c r="A106" s="341"/>
    </row>
    <row r="107" spans="1:10">
      <c r="A107" s="341"/>
    </row>
    <row r="108" spans="1:10">
      <c r="A108" s="341"/>
    </row>
    <row r="109" spans="1:10">
      <c r="A109" s="341"/>
    </row>
    <row r="110" spans="1:10">
      <c r="A110" s="341"/>
    </row>
    <row r="111" spans="1:10">
      <c r="A111" s="341"/>
    </row>
    <row r="112" spans="1:10">
      <c r="A112" s="341"/>
    </row>
    <row r="113" spans="1:1">
      <c r="A113" s="341"/>
    </row>
    <row r="114" spans="1:1">
      <c r="A114"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294</v>
      </c>
      <c r="B4" s="102">
        <v>1907.58</v>
      </c>
      <c r="C4" s="102">
        <v>1907.58</v>
      </c>
      <c r="D4" s="102" t="s">
        <v>295</v>
      </c>
      <c r="E4" s="102">
        <v>1907.58</v>
      </c>
      <c r="F4" s="102">
        <v>1907.58</v>
      </c>
      <c r="G4" s="102">
        <v>-2.2999999999999998</v>
      </c>
      <c r="H4" s="102">
        <v>-2.2999999999999998</v>
      </c>
      <c r="I4" s="110"/>
      <c r="J4" s="148">
        <v>44865</v>
      </c>
      <c r="K4" s="148">
        <v>44866</v>
      </c>
      <c r="L4" s="110"/>
    </row>
    <row r="5" spans="1:16">
      <c r="A5" s="102"/>
      <c r="B5" s="102"/>
      <c r="C5" s="102"/>
      <c r="D5" s="102"/>
      <c r="E5" s="102"/>
      <c r="F5" s="102"/>
      <c r="G5" s="102"/>
      <c r="H5" s="102"/>
      <c r="I5" s="110"/>
      <c r="J5" s="148"/>
      <c r="K5" s="148"/>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1907.58</v>
      </c>
      <c r="C11" s="88">
        <f t="shared" ref="C11:H11" si="0">SUM(C4:C10)</f>
        <v>1907.58</v>
      </c>
      <c r="D11" s="88">
        <f t="shared" si="0"/>
        <v>0</v>
      </c>
      <c r="E11" s="88">
        <f>SUM(E4:E10)</f>
        <v>1907.58</v>
      </c>
      <c r="F11" s="88">
        <f t="shared" si="0"/>
        <v>1907.58</v>
      </c>
      <c r="G11" s="88">
        <f t="shared" si="0"/>
        <v>-2.2999999999999998</v>
      </c>
      <c r="H11" s="88">
        <f t="shared" si="0"/>
        <v>-2.2999999999999998</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-2.2999999999999998</v>
      </c>
      <c r="E25" s="95">
        <f>H11</f>
        <v>-2.2999999999999998</v>
      </c>
      <c r="F25" s="96">
        <f>D25-E25</f>
        <v>0</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431</v>
      </c>
      <c r="B2" s="330">
        <v>4031976</v>
      </c>
      <c r="C2" s="330">
        <v>4031976</v>
      </c>
      <c r="D2" t="s">
        <v>320</v>
      </c>
      <c r="E2">
        <v>2175</v>
      </c>
      <c r="F2">
        <v>442936.32000000001</v>
      </c>
      <c r="G2">
        <v>97.83</v>
      </c>
      <c r="H2">
        <v>212770.8</v>
      </c>
      <c r="I2">
        <v>399696.88</v>
      </c>
      <c r="J2">
        <v>98.98</v>
      </c>
      <c r="K2">
        <v>215281.5</v>
      </c>
      <c r="L2" t="s">
        <v>432</v>
      </c>
      <c r="M2" s="1">
        <v>44865</v>
      </c>
    </row>
    <row r="3" spans="1:13">
      <c r="A3" t="s">
        <v>431</v>
      </c>
      <c r="B3" s="332" t="s">
        <v>380</v>
      </c>
      <c r="C3" s="330" t="s">
        <v>351</v>
      </c>
      <c r="D3" t="s">
        <v>433</v>
      </c>
      <c r="E3">
        <v>13071</v>
      </c>
      <c r="F3">
        <v>629572.42000000004</v>
      </c>
      <c r="G3">
        <v>53.41</v>
      </c>
      <c r="H3">
        <v>698122.11</v>
      </c>
      <c r="I3">
        <v>629572.42000000004</v>
      </c>
      <c r="J3">
        <v>53.41</v>
      </c>
      <c r="K3">
        <v>698122.11</v>
      </c>
      <c r="L3" t="s">
        <v>434</v>
      </c>
      <c r="M3" s="1">
        <v>44865</v>
      </c>
    </row>
    <row r="4" spans="1:13">
      <c r="A4" t="s">
        <v>431</v>
      </c>
      <c r="B4" s="330">
        <v>1317205</v>
      </c>
      <c r="C4" s="330" t="s">
        <v>352</v>
      </c>
      <c r="D4" t="s">
        <v>435</v>
      </c>
      <c r="E4">
        <v>26500</v>
      </c>
      <c r="F4">
        <v>860006.55</v>
      </c>
      <c r="G4">
        <v>30.14</v>
      </c>
      <c r="H4">
        <v>798710</v>
      </c>
      <c r="I4">
        <v>860006.55</v>
      </c>
      <c r="J4">
        <v>30.14</v>
      </c>
      <c r="K4">
        <v>798710</v>
      </c>
      <c r="L4" t="s">
        <v>434</v>
      </c>
      <c r="M4" s="1">
        <v>44865</v>
      </c>
    </row>
    <row r="5" spans="1:13">
      <c r="A5" t="s">
        <v>431</v>
      </c>
      <c r="B5" s="330" t="s">
        <v>353</v>
      </c>
      <c r="C5" s="330" t="s">
        <v>353</v>
      </c>
      <c r="D5" t="s">
        <v>436</v>
      </c>
      <c r="E5">
        <v>3630</v>
      </c>
      <c r="F5">
        <v>344371.12</v>
      </c>
      <c r="G5">
        <v>61.71</v>
      </c>
      <c r="H5">
        <v>224013.84</v>
      </c>
      <c r="I5">
        <v>320329.48</v>
      </c>
      <c r="J5">
        <v>62.44</v>
      </c>
      <c r="K5">
        <v>226657.2</v>
      </c>
      <c r="L5" t="s">
        <v>432</v>
      </c>
      <c r="M5" s="1">
        <v>44865</v>
      </c>
    </row>
    <row r="6" spans="1:13">
      <c r="A6" t="s">
        <v>431</v>
      </c>
      <c r="B6" s="330" t="s">
        <v>384</v>
      </c>
      <c r="C6" s="330" t="s">
        <v>354</v>
      </c>
      <c r="D6" t="s">
        <v>437</v>
      </c>
      <c r="E6">
        <v>3999</v>
      </c>
      <c r="F6">
        <v>660072.92000000004</v>
      </c>
      <c r="G6">
        <v>63.58</v>
      </c>
      <c r="H6">
        <v>254256.42</v>
      </c>
      <c r="I6">
        <v>660072.92000000004</v>
      </c>
      <c r="J6">
        <v>63.58</v>
      </c>
      <c r="K6">
        <v>254256.42</v>
      </c>
      <c r="L6" t="s">
        <v>434</v>
      </c>
      <c r="M6" s="1">
        <v>44865</v>
      </c>
    </row>
    <row r="7" spans="1:13">
      <c r="A7" t="s">
        <v>431</v>
      </c>
      <c r="B7" s="330" t="s">
        <v>336</v>
      </c>
      <c r="C7" s="330">
        <v>2722670</v>
      </c>
      <c r="D7" t="s">
        <v>438</v>
      </c>
      <c r="E7">
        <v>37741</v>
      </c>
      <c r="F7">
        <v>566054.17000000004</v>
      </c>
      <c r="G7">
        <v>18.809999999999999</v>
      </c>
      <c r="H7">
        <v>709908.21</v>
      </c>
      <c r="I7">
        <v>566054.17000000004</v>
      </c>
      <c r="J7">
        <v>18.809999999999999</v>
      </c>
      <c r="K7">
        <v>709908.21</v>
      </c>
      <c r="L7" t="s">
        <v>434</v>
      </c>
      <c r="M7" s="1">
        <v>44865</v>
      </c>
    </row>
    <row r="8" spans="1:13">
      <c r="A8" t="s">
        <v>431</v>
      </c>
      <c r="B8" s="332" t="s">
        <v>313</v>
      </c>
      <c r="C8" s="330">
        <v>2257495</v>
      </c>
      <c r="D8" t="s">
        <v>439</v>
      </c>
      <c r="E8">
        <v>19400</v>
      </c>
      <c r="F8">
        <v>454359.64</v>
      </c>
      <c r="G8">
        <v>13.05</v>
      </c>
      <c r="H8">
        <v>253170</v>
      </c>
      <c r="I8">
        <v>454359.64</v>
      </c>
      <c r="J8">
        <v>13.05</v>
      </c>
      <c r="K8">
        <v>253170</v>
      </c>
      <c r="L8" t="s">
        <v>434</v>
      </c>
      <c r="M8" s="1">
        <v>44865</v>
      </c>
    </row>
    <row r="9" spans="1:13">
      <c r="A9" t="s">
        <v>431</v>
      </c>
      <c r="B9" s="330" t="s">
        <v>303</v>
      </c>
      <c r="C9" s="330" t="s">
        <v>355</v>
      </c>
      <c r="D9" t="s">
        <v>440</v>
      </c>
      <c r="E9">
        <v>1970</v>
      </c>
      <c r="F9">
        <v>360617.91</v>
      </c>
      <c r="G9">
        <v>472.42</v>
      </c>
      <c r="H9">
        <v>930667.4</v>
      </c>
      <c r="I9">
        <v>360617.91</v>
      </c>
      <c r="J9">
        <v>472.42</v>
      </c>
      <c r="K9">
        <v>930667.4</v>
      </c>
      <c r="L9" t="s">
        <v>434</v>
      </c>
      <c r="M9" s="1">
        <v>44865</v>
      </c>
    </row>
    <row r="10" spans="1:13">
      <c r="A10" t="s">
        <v>431</v>
      </c>
      <c r="B10" s="370" t="s">
        <v>356</v>
      </c>
      <c r="C10" s="370" t="s">
        <v>356</v>
      </c>
      <c r="D10" t="s">
        <v>318</v>
      </c>
      <c r="E10">
        <v>91724</v>
      </c>
      <c r="F10">
        <v>727503.62</v>
      </c>
      <c r="G10">
        <v>9.34</v>
      </c>
      <c r="H10">
        <v>856749.92</v>
      </c>
      <c r="I10">
        <v>560305.46</v>
      </c>
      <c r="J10">
        <v>8.14</v>
      </c>
      <c r="K10">
        <v>747000.26</v>
      </c>
      <c r="L10" t="s">
        <v>441</v>
      </c>
      <c r="M10" s="1">
        <v>44865</v>
      </c>
    </row>
    <row r="11" spans="1:13">
      <c r="A11" t="s">
        <v>431</v>
      </c>
      <c r="B11" s="330">
        <v>7124594</v>
      </c>
      <c r="C11" s="330">
        <v>7124594</v>
      </c>
      <c r="D11" t="s">
        <v>442</v>
      </c>
      <c r="E11">
        <v>3146</v>
      </c>
      <c r="F11">
        <v>470293.67</v>
      </c>
      <c r="G11">
        <v>136.65</v>
      </c>
      <c r="H11">
        <v>429899.91</v>
      </c>
      <c r="I11">
        <v>472170.82</v>
      </c>
      <c r="J11">
        <v>136.80000000000001</v>
      </c>
      <c r="K11">
        <v>430372.8</v>
      </c>
      <c r="L11" t="s">
        <v>443</v>
      </c>
      <c r="M11" s="1">
        <v>44865</v>
      </c>
    </row>
    <row r="12" spans="1:13">
      <c r="A12" t="s">
        <v>431</v>
      </c>
      <c r="B12" s="370" t="s">
        <v>358</v>
      </c>
      <c r="C12" s="370" t="s">
        <v>358</v>
      </c>
      <c r="D12" t="s">
        <v>444</v>
      </c>
      <c r="E12">
        <v>20993</v>
      </c>
      <c r="F12">
        <v>627886.01</v>
      </c>
      <c r="G12">
        <v>32.58</v>
      </c>
      <c r="H12">
        <v>684036.16</v>
      </c>
      <c r="I12">
        <v>485049.25</v>
      </c>
      <c r="J12">
        <v>28.41</v>
      </c>
      <c r="K12">
        <v>596411.13</v>
      </c>
      <c r="L12" t="s">
        <v>441</v>
      </c>
      <c r="M12" s="1">
        <v>44865</v>
      </c>
    </row>
    <row r="13" spans="1:13">
      <c r="A13" t="s">
        <v>431</v>
      </c>
      <c r="B13" s="330">
        <v>124765108</v>
      </c>
      <c r="C13" s="330">
        <v>2125097</v>
      </c>
      <c r="D13" t="s">
        <v>445</v>
      </c>
      <c r="E13">
        <v>31400</v>
      </c>
      <c r="F13">
        <v>561500.48</v>
      </c>
      <c r="G13">
        <v>19.09</v>
      </c>
      <c r="H13">
        <v>599426</v>
      </c>
      <c r="I13">
        <v>561500.48</v>
      </c>
      <c r="J13">
        <v>19.09</v>
      </c>
      <c r="K13">
        <v>599426</v>
      </c>
      <c r="L13" t="s">
        <v>434</v>
      </c>
      <c r="M13" s="1">
        <v>44865</v>
      </c>
    </row>
    <row r="14" spans="1:13">
      <c r="A14" t="s">
        <v>431</v>
      </c>
      <c r="B14" s="330" t="s">
        <v>391</v>
      </c>
      <c r="C14" s="330" t="s">
        <v>359</v>
      </c>
      <c r="D14" t="s">
        <v>446</v>
      </c>
      <c r="E14">
        <v>11500</v>
      </c>
      <c r="F14">
        <v>647302.86</v>
      </c>
      <c r="G14">
        <v>80.47</v>
      </c>
      <c r="H14">
        <v>925405</v>
      </c>
      <c r="I14">
        <v>647302.86</v>
      </c>
      <c r="J14">
        <v>80.47</v>
      </c>
      <c r="K14">
        <v>925405</v>
      </c>
      <c r="L14" t="s">
        <v>434</v>
      </c>
      <c r="M14" s="1">
        <v>44865</v>
      </c>
    </row>
    <row r="15" spans="1:13">
      <c r="A15" t="s">
        <v>431</v>
      </c>
      <c r="B15" s="330">
        <v>6185495</v>
      </c>
      <c r="C15" s="330">
        <v>6185495</v>
      </c>
      <c r="D15" t="s">
        <v>447</v>
      </c>
      <c r="E15">
        <v>1694</v>
      </c>
      <c r="F15">
        <v>162339.54999999999</v>
      </c>
      <c r="G15">
        <v>179.43</v>
      </c>
      <c r="H15">
        <v>303949.03000000003</v>
      </c>
      <c r="I15">
        <v>216222.16</v>
      </c>
      <c r="J15">
        <v>280.48</v>
      </c>
      <c r="K15">
        <v>475133.12</v>
      </c>
      <c r="L15" t="s">
        <v>448</v>
      </c>
      <c r="M15" s="1">
        <v>44865</v>
      </c>
    </row>
    <row r="16" spans="1:13">
      <c r="A16" t="s">
        <v>431</v>
      </c>
      <c r="B16" s="330" t="s">
        <v>360</v>
      </c>
      <c r="C16" s="330" t="s">
        <v>360</v>
      </c>
      <c r="D16" t="s">
        <v>449</v>
      </c>
      <c r="E16">
        <v>26919</v>
      </c>
      <c r="F16">
        <v>604089.14</v>
      </c>
      <c r="G16">
        <v>33.549999999999997</v>
      </c>
      <c r="H16">
        <v>903241.8</v>
      </c>
      <c r="I16">
        <v>538513.17000000004</v>
      </c>
      <c r="J16">
        <v>33.950000000000003</v>
      </c>
      <c r="K16">
        <v>913900.05</v>
      </c>
      <c r="L16" t="s">
        <v>432</v>
      </c>
      <c r="M16" s="1">
        <v>44865</v>
      </c>
    </row>
    <row r="17" spans="1:13">
      <c r="A17" t="s">
        <v>431</v>
      </c>
      <c r="B17" s="330" t="s">
        <v>307</v>
      </c>
      <c r="C17" s="330" t="s">
        <v>361</v>
      </c>
      <c r="D17" t="s">
        <v>450</v>
      </c>
      <c r="E17">
        <v>4550</v>
      </c>
      <c r="F17">
        <v>332998</v>
      </c>
      <c r="G17">
        <v>196.77</v>
      </c>
      <c r="H17">
        <v>895303.5</v>
      </c>
      <c r="I17">
        <v>332998</v>
      </c>
      <c r="J17">
        <v>196.77</v>
      </c>
      <c r="K17">
        <v>895303.5</v>
      </c>
      <c r="L17" t="s">
        <v>434</v>
      </c>
      <c r="M17" s="1">
        <v>44865</v>
      </c>
    </row>
    <row r="18" spans="1:13">
      <c r="A18" t="s">
        <v>431</v>
      </c>
      <c r="B18" s="330">
        <v>398438408</v>
      </c>
      <c r="C18" s="330" t="s">
        <v>362</v>
      </c>
      <c r="D18" t="s">
        <v>451</v>
      </c>
      <c r="E18">
        <v>32700</v>
      </c>
      <c r="F18">
        <v>671551.45</v>
      </c>
      <c r="G18">
        <v>6.31</v>
      </c>
      <c r="H18">
        <v>206337</v>
      </c>
      <c r="I18">
        <v>671551.45</v>
      </c>
      <c r="J18">
        <v>6.31</v>
      </c>
      <c r="K18">
        <v>206337</v>
      </c>
      <c r="L18" t="s">
        <v>434</v>
      </c>
      <c r="M18" s="1">
        <v>44865</v>
      </c>
    </row>
    <row r="19" spans="1:13">
      <c r="A19" t="s">
        <v>431</v>
      </c>
      <c r="B19" s="330" t="s">
        <v>397</v>
      </c>
      <c r="C19" s="330">
        <v>2781648</v>
      </c>
      <c r="D19" t="s">
        <v>452</v>
      </c>
      <c r="E19">
        <v>8500</v>
      </c>
      <c r="F19">
        <v>600028.6</v>
      </c>
      <c r="G19">
        <v>62.31</v>
      </c>
      <c r="H19">
        <v>529635</v>
      </c>
      <c r="I19">
        <v>600028.6</v>
      </c>
      <c r="J19">
        <v>62.31</v>
      </c>
      <c r="K19">
        <v>529635</v>
      </c>
      <c r="L19" t="s">
        <v>434</v>
      </c>
      <c r="M19" s="1">
        <v>44865</v>
      </c>
    </row>
    <row r="20" spans="1:13">
      <c r="A20" t="s">
        <v>431</v>
      </c>
      <c r="B20" s="330" t="s">
        <v>399</v>
      </c>
      <c r="C20" s="330">
        <v>2569286</v>
      </c>
      <c r="D20" t="s">
        <v>453</v>
      </c>
      <c r="E20">
        <v>68000</v>
      </c>
      <c r="F20">
        <v>835973.88</v>
      </c>
      <c r="G20">
        <v>22.04</v>
      </c>
      <c r="H20">
        <v>1498720</v>
      </c>
      <c r="I20">
        <v>835973.88</v>
      </c>
      <c r="J20">
        <v>22.04</v>
      </c>
      <c r="K20">
        <v>1498720</v>
      </c>
      <c r="L20" t="s">
        <v>434</v>
      </c>
      <c r="M20" s="1">
        <v>44865</v>
      </c>
    </row>
    <row r="21" spans="1:13">
      <c r="A21" t="s">
        <v>431</v>
      </c>
      <c r="B21" s="330" t="s">
        <v>401</v>
      </c>
      <c r="C21" s="330" t="s">
        <v>363</v>
      </c>
      <c r="D21" t="s">
        <v>454</v>
      </c>
      <c r="E21">
        <v>3200</v>
      </c>
      <c r="F21">
        <v>539311.41</v>
      </c>
      <c r="G21">
        <v>197.84</v>
      </c>
      <c r="H21">
        <v>633088</v>
      </c>
      <c r="I21">
        <v>539311.41</v>
      </c>
      <c r="J21">
        <v>197.84</v>
      </c>
      <c r="K21">
        <v>633088</v>
      </c>
      <c r="L21" t="s">
        <v>434</v>
      </c>
      <c r="M21" s="1">
        <v>44865</v>
      </c>
    </row>
    <row r="22" spans="1:13">
      <c r="A22" t="s">
        <v>431</v>
      </c>
      <c r="B22" s="330">
        <v>5889505</v>
      </c>
      <c r="C22" s="330">
        <v>5889505</v>
      </c>
      <c r="D22" t="s">
        <v>329</v>
      </c>
      <c r="E22">
        <v>16536</v>
      </c>
      <c r="F22">
        <v>334778.53000000003</v>
      </c>
      <c r="G22">
        <v>24.35</v>
      </c>
      <c r="H22">
        <v>402695.24</v>
      </c>
      <c r="I22">
        <v>300225.83</v>
      </c>
      <c r="J22">
        <v>24.64</v>
      </c>
      <c r="K22">
        <v>407447.03999999998</v>
      </c>
      <c r="L22" t="s">
        <v>432</v>
      </c>
      <c r="M22" s="1">
        <v>44865</v>
      </c>
    </row>
    <row r="23" spans="1:13">
      <c r="A23" t="s">
        <v>431</v>
      </c>
      <c r="B23" s="330" t="s">
        <v>403</v>
      </c>
      <c r="C23" s="330" t="s">
        <v>364</v>
      </c>
      <c r="D23" t="s">
        <v>455</v>
      </c>
      <c r="E23">
        <v>15191</v>
      </c>
      <c r="F23">
        <v>885587.83</v>
      </c>
      <c r="G23">
        <v>54.84</v>
      </c>
      <c r="H23">
        <v>833074.44</v>
      </c>
      <c r="I23">
        <v>885587.83</v>
      </c>
      <c r="J23">
        <v>54.84</v>
      </c>
      <c r="K23">
        <v>833074.44</v>
      </c>
      <c r="L23" t="s">
        <v>434</v>
      </c>
      <c r="M23" s="1">
        <v>44865</v>
      </c>
    </row>
    <row r="24" spans="1:13">
      <c r="A24" t="s">
        <v>431</v>
      </c>
      <c r="B24" s="330" t="s">
        <v>405</v>
      </c>
      <c r="C24" s="330" t="s">
        <v>365</v>
      </c>
      <c r="D24" t="s">
        <v>456</v>
      </c>
      <c r="E24">
        <v>15259</v>
      </c>
      <c r="F24">
        <v>694416.13</v>
      </c>
      <c r="G24">
        <v>33.54</v>
      </c>
      <c r="H24">
        <v>511786.86</v>
      </c>
      <c r="I24">
        <v>694416.13</v>
      </c>
      <c r="J24">
        <v>33.54</v>
      </c>
      <c r="K24">
        <v>511786.86</v>
      </c>
      <c r="L24" t="s">
        <v>434</v>
      </c>
      <c r="M24" s="1">
        <v>44865</v>
      </c>
    </row>
    <row r="25" spans="1:13">
      <c r="A25" t="s">
        <v>431</v>
      </c>
      <c r="B25" s="330">
        <v>6499260</v>
      </c>
      <c r="C25" s="330">
        <v>6499260</v>
      </c>
      <c r="D25" t="s">
        <v>324</v>
      </c>
      <c r="E25">
        <v>4900</v>
      </c>
      <c r="F25">
        <v>273131.55</v>
      </c>
      <c r="G25">
        <v>50.04</v>
      </c>
      <c r="H25">
        <v>245181.23</v>
      </c>
      <c r="I25">
        <v>30249672</v>
      </c>
      <c r="J25">
        <v>7441</v>
      </c>
      <c r="K25">
        <v>36460900</v>
      </c>
      <c r="L25" t="s">
        <v>457</v>
      </c>
      <c r="M25" s="1">
        <v>44865</v>
      </c>
    </row>
    <row r="26" spans="1:13">
      <c r="A26" t="s">
        <v>431</v>
      </c>
      <c r="B26" s="330" t="s">
        <v>343</v>
      </c>
      <c r="C26" s="330" t="s">
        <v>366</v>
      </c>
      <c r="D26" t="s">
        <v>458</v>
      </c>
      <c r="E26">
        <v>2500</v>
      </c>
      <c r="F26">
        <v>205250.5</v>
      </c>
      <c r="G26">
        <v>49.64</v>
      </c>
      <c r="H26">
        <v>124100</v>
      </c>
      <c r="I26">
        <v>205250.5</v>
      </c>
      <c r="J26">
        <v>49.64</v>
      </c>
      <c r="K26">
        <v>124100</v>
      </c>
      <c r="L26" t="s">
        <v>434</v>
      </c>
      <c r="M26" s="1">
        <v>44865</v>
      </c>
    </row>
    <row r="27" spans="1:13">
      <c r="A27" t="s">
        <v>431</v>
      </c>
      <c r="B27" s="330" t="s">
        <v>367</v>
      </c>
      <c r="C27" s="330" t="s">
        <v>367</v>
      </c>
      <c r="D27" t="s">
        <v>459</v>
      </c>
      <c r="E27">
        <v>9500</v>
      </c>
      <c r="F27">
        <v>559219.54</v>
      </c>
      <c r="G27">
        <v>86.78</v>
      </c>
      <c r="H27">
        <v>824372.06</v>
      </c>
      <c r="I27">
        <v>424160.04</v>
      </c>
      <c r="J27">
        <v>75.66</v>
      </c>
      <c r="K27">
        <v>718770</v>
      </c>
      <c r="L27" t="s">
        <v>441</v>
      </c>
      <c r="M27" s="1">
        <v>44865</v>
      </c>
    </row>
    <row r="28" spans="1:13">
      <c r="A28" t="s">
        <v>431</v>
      </c>
      <c r="B28" s="330">
        <v>7333378</v>
      </c>
      <c r="C28" s="330">
        <v>7333378</v>
      </c>
      <c r="D28" t="s">
        <v>460</v>
      </c>
      <c r="E28">
        <v>1600</v>
      </c>
      <c r="F28">
        <v>279697.90999999997</v>
      </c>
      <c r="G28">
        <v>514.83000000000004</v>
      </c>
      <c r="H28">
        <v>823733.89</v>
      </c>
      <c r="I28">
        <v>279634.38</v>
      </c>
      <c r="J28">
        <v>515.4</v>
      </c>
      <c r="K28">
        <v>824640</v>
      </c>
      <c r="L28" t="s">
        <v>443</v>
      </c>
      <c r="M28" s="1">
        <v>44865</v>
      </c>
    </row>
    <row r="29" spans="1:13">
      <c r="A29" t="s">
        <v>431</v>
      </c>
      <c r="B29" s="330" t="s">
        <v>368</v>
      </c>
      <c r="C29" s="330" t="s">
        <v>368</v>
      </c>
      <c r="D29" t="s">
        <v>410</v>
      </c>
      <c r="E29">
        <v>2899</v>
      </c>
      <c r="F29">
        <v>204739.18</v>
      </c>
      <c r="G29">
        <v>108.43</v>
      </c>
      <c r="H29">
        <v>314342.69</v>
      </c>
      <c r="I29">
        <v>275308.08</v>
      </c>
      <c r="J29">
        <v>169.5</v>
      </c>
      <c r="K29">
        <v>491380.5</v>
      </c>
      <c r="L29" t="s">
        <v>448</v>
      </c>
      <c r="M29" s="1">
        <v>44865</v>
      </c>
    </row>
    <row r="30" spans="1:13">
      <c r="A30" t="s">
        <v>431</v>
      </c>
      <c r="B30" s="330">
        <v>6555805</v>
      </c>
      <c r="C30" s="330">
        <v>6555805</v>
      </c>
      <c r="D30" t="s">
        <v>461</v>
      </c>
      <c r="E30">
        <v>14750</v>
      </c>
      <c r="F30">
        <v>510732.08</v>
      </c>
      <c r="G30">
        <v>18.29</v>
      </c>
      <c r="H30">
        <v>269786.83</v>
      </c>
      <c r="I30">
        <v>60082160</v>
      </c>
      <c r="J30">
        <v>2720</v>
      </c>
      <c r="K30">
        <v>40120000</v>
      </c>
      <c r="L30" t="s">
        <v>457</v>
      </c>
      <c r="M30" s="1">
        <v>44865</v>
      </c>
    </row>
    <row r="31" spans="1:13">
      <c r="A31" t="s">
        <v>431</v>
      </c>
      <c r="B31" s="330">
        <v>4741844</v>
      </c>
      <c r="C31" s="330">
        <v>4741844</v>
      </c>
      <c r="D31" t="s">
        <v>321</v>
      </c>
      <c r="E31">
        <v>4638</v>
      </c>
      <c r="F31">
        <v>497928.6</v>
      </c>
      <c r="G31">
        <v>163.08000000000001</v>
      </c>
      <c r="H31">
        <v>756345.13</v>
      </c>
      <c r="I31">
        <v>452311.28</v>
      </c>
      <c r="J31">
        <v>165</v>
      </c>
      <c r="K31">
        <v>765270</v>
      </c>
      <c r="L31" t="s">
        <v>432</v>
      </c>
      <c r="M31" s="1">
        <v>44865</v>
      </c>
    </row>
    <row r="32" spans="1:13">
      <c r="A32" t="s">
        <v>431</v>
      </c>
      <c r="B32" s="330">
        <v>636274409</v>
      </c>
      <c r="C32" s="330" t="s">
        <v>369</v>
      </c>
      <c r="D32" t="s">
        <v>462</v>
      </c>
      <c r="E32">
        <v>4300</v>
      </c>
      <c r="F32">
        <v>331121.5</v>
      </c>
      <c r="G32">
        <v>54.62</v>
      </c>
      <c r="H32">
        <v>234866</v>
      </c>
      <c r="I32">
        <v>331121.5</v>
      </c>
      <c r="J32">
        <v>54.62</v>
      </c>
      <c r="K32">
        <v>234866</v>
      </c>
      <c r="L32" t="s">
        <v>434</v>
      </c>
      <c r="M32" s="1">
        <v>44865</v>
      </c>
    </row>
    <row r="33" spans="1:13">
      <c r="A33" t="s">
        <v>431</v>
      </c>
      <c r="B33" s="330">
        <v>6640682</v>
      </c>
      <c r="C33" s="330">
        <v>6640682</v>
      </c>
      <c r="D33" t="s">
        <v>463</v>
      </c>
      <c r="E33">
        <v>6566</v>
      </c>
      <c r="F33">
        <v>410490.65</v>
      </c>
      <c r="G33">
        <v>55.4</v>
      </c>
      <c r="H33">
        <v>363732.82</v>
      </c>
      <c r="I33">
        <v>46150570</v>
      </c>
      <c r="J33">
        <v>8238</v>
      </c>
      <c r="K33">
        <v>54090708</v>
      </c>
      <c r="L33" t="s">
        <v>457</v>
      </c>
      <c r="M33" s="1">
        <v>44865</v>
      </c>
    </row>
    <row r="34" spans="1:13">
      <c r="A34" t="s">
        <v>431</v>
      </c>
      <c r="B34" s="330">
        <v>654902204</v>
      </c>
      <c r="C34" s="330">
        <v>2640891</v>
      </c>
      <c r="D34" t="s">
        <v>464</v>
      </c>
      <c r="E34">
        <v>142500</v>
      </c>
      <c r="F34">
        <v>657522.25</v>
      </c>
      <c r="G34">
        <v>4.4000000000000004</v>
      </c>
      <c r="H34">
        <v>627000</v>
      </c>
      <c r="I34">
        <v>657522.25</v>
      </c>
      <c r="J34">
        <v>4.4000000000000004</v>
      </c>
      <c r="K34">
        <v>627000</v>
      </c>
      <c r="L34" t="s">
        <v>434</v>
      </c>
      <c r="M34" s="1">
        <v>44865</v>
      </c>
    </row>
    <row r="35" spans="1:13">
      <c r="A35" t="s">
        <v>431</v>
      </c>
      <c r="B35" s="330">
        <v>6659428</v>
      </c>
      <c r="C35" s="330">
        <v>6659428</v>
      </c>
      <c r="D35" t="s">
        <v>465</v>
      </c>
      <c r="E35">
        <v>7706</v>
      </c>
      <c r="F35">
        <v>368241.23</v>
      </c>
      <c r="G35">
        <v>46.78</v>
      </c>
      <c r="H35">
        <v>360452.8</v>
      </c>
      <c r="I35">
        <v>41163475.140000001</v>
      </c>
      <c r="J35">
        <v>6956</v>
      </c>
      <c r="K35">
        <v>53602936</v>
      </c>
      <c r="L35" t="s">
        <v>457</v>
      </c>
      <c r="M35" s="1">
        <v>44865</v>
      </c>
    </row>
    <row r="36" spans="1:13">
      <c r="A36" t="s">
        <v>431</v>
      </c>
      <c r="B36" s="330">
        <v>683715106</v>
      </c>
      <c r="C36" s="330">
        <v>2655657</v>
      </c>
      <c r="D36" t="s">
        <v>466</v>
      </c>
      <c r="E36">
        <v>15400</v>
      </c>
      <c r="F36">
        <v>547201.56000000006</v>
      </c>
      <c r="G36">
        <v>28.95</v>
      </c>
      <c r="H36">
        <v>445830</v>
      </c>
      <c r="I36">
        <v>547201.56000000006</v>
      </c>
      <c r="J36">
        <v>28.95</v>
      </c>
      <c r="K36">
        <v>445830</v>
      </c>
      <c r="L36" t="s">
        <v>434</v>
      </c>
      <c r="M36" s="1">
        <v>44865</v>
      </c>
    </row>
    <row r="37" spans="1:13">
      <c r="A37" t="s">
        <v>431</v>
      </c>
      <c r="B37" s="330">
        <v>6661144</v>
      </c>
      <c r="C37" s="330">
        <v>6661144</v>
      </c>
      <c r="D37" t="s">
        <v>467</v>
      </c>
      <c r="E37">
        <v>23000</v>
      </c>
      <c r="F37">
        <v>365871.12</v>
      </c>
      <c r="G37">
        <v>14.69</v>
      </c>
      <c r="H37">
        <v>337939.61</v>
      </c>
      <c r="I37">
        <v>40687512</v>
      </c>
      <c r="J37">
        <v>2185</v>
      </c>
      <c r="K37">
        <v>50255000</v>
      </c>
      <c r="L37" t="s">
        <v>457</v>
      </c>
      <c r="M37" s="1">
        <v>44865</v>
      </c>
    </row>
    <row r="38" spans="1:13">
      <c r="A38" t="s">
        <v>431</v>
      </c>
      <c r="B38" s="330">
        <v>705015105</v>
      </c>
      <c r="C38" s="330">
        <v>2704485</v>
      </c>
      <c r="D38" t="s">
        <v>468</v>
      </c>
      <c r="E38">
        <v>46000</v>
      </c>
      <c r="F38">
        <v>532692.30000000005</v>
      </c>
      <c r="G38">
        <v>11.12</v>
      </c>
      <c r="H38">
        <v>511520</v>
      </c>
      <c r="I38">
        <v>532692.30000000005</v>
      </c>
      <c r="J38">
        <v>11.12</v>
      </c>
      <c r="K38">
        <v>511520</v>
      </c>
      <c r="L38" t="s">
        <v>434</v>
      </c>
      <c r="M38" s="1">
        <v>44865</v>
      </c>
    </row>
    <row r="39" spans="1:13">
      <c r="A39" t="s">
        <v>431</v>
      </c>
      <c r="B39" s="330" t="s">
        <v>386</v>
      </c>
      <c r="C39" s="330" t="s">
        <v>357</v>
      </c>
      <c r="D39" t="s">
        <v>469</v>
      </c>
      <c r="E39">
        <v>49500</v>
      </c>
      <c r="F39">
        <v>540677.1</v>
      </c>
      <c r="G39">
        <v>13.26</v>
      </c>
      <c r="H39">
        <v>656370</v>
      </c>
      <c r="I39">
        <v>540677.1</v>
      </c>
      <c r="J39">
        <v>13.26</v>
      </c>
      <c r="K39">
        <v>656370</v>
      </c>
      <c r="L39" t="s">
        <v>434</v>
      </c>
      <c r="M39" s="1">
        <v>44865</v>
      </c>
    </row>
    <row r="40" spans="1:13">
      <c r="A40" t="s">
        <v>431</v>
      </c>
      <c r="B40" s="330">
        <v>6229597</v>
      </c>
      <c r="C40" s="330">
        <v>6229597</v>
      </c>
      <c r="D40" t="s">
        <v>470</v>
      </c>
      <c r="E40">
        <v>44267</v>
      </c>
      <c r="F40">
        <v>363083.65</v>
      </c>
      <c r="G40">
        <v>4.4800000000000004</v>
      </c>
      <c r="H40">
        <v>198250.43</v>
      </c>
      <c r="I40">
        <v>40548763.079999998</v>
      </c>
      <c r="J40">
        <v>666</v>
      </c>
      <c r="K40">
        <v>29481822</v>
      </c>
      <c r="L40" t="s">
        <v>457</v>
      </c>
      <c r="M40" s="1">
        <v>44865</v>
      </c>
    </row>
    <row r="41" spans="1:13">
      <c r="A41" t="s">
        <v>431</v>
      </c>
      <c r="B41" s="330">
        <v>759530108</v>
      </c>
      <c r="C41" s="330" t="s">
        <v>370</v>
      </c>
      <c r="D41" t="s">
        <v>471</v>
      </c>
      <c r="E41">
        <v>18600</v>
      </c>
      <c r="F41">
        <v>387899.78</v>
      </c>
      <c r="G41">
        <v>26.96</v>
      </c>
      <c r="H41">
        <v>501456</v>
      </c>
      <c r="I41">
        <v>387899.78</v>
      </c>
      <c r="J41">
        <v>26.96</v>
      </c>
      <c r="K41">
        <v>501456</v>
      </c>
      <c r="L41" t="s">
        <v>434</v>
      </c>
      <c r="M41" s="1">
        <v>44865</v>
      </c>
    </row>
    <row r="42" spans="1:13">
      <c r="A42" t="s">
        <v>431</v>
      </c>
      <c r="B42" s="330">
        <v>803054204</v>
      </c>
      <c r="C42" s="330">
        <v>2775135</v>
      </c>
      <c r="D42" t="s">
        <v>472</v>
      </c>
      <c r="E42">
        <v>4650</v>
      </c>
      <c r="F42">
        <v>554223.89</v>
      </c>
      <c r="G42">
        <v>96.06</v>
      </c>
      <c r="H42">
        <v>446679</v>
      </c>
      <c r="I42">
        <v>554223.89</v>
      </c>
      <c r="J42">
        <v>96.06</v>
      </c>
      <c r="K42">
        <v>446679</v>
      </c>
      <c r="L42" t="s">
        <v>434</v>
      </c>
      <c r="M42" s="1">
        <v>44865</v>
      </c>
    </row>
    <row r="43" spans="1:13">
      <c r="A43" t="s">
        <v>431</v>
      </c>
      <c r="B43" s="330" t="s">
        <v>416</v>
      </c>
      <c r="C43" s="330" t="s">
        <v>371</v>
      </c>
      <c r="D43" t="s">
        <v>473</v>
      </c>
      <c r="E43">
        <v>21970</v>
      </c>
      <c r="F43">
        <v>658346.26</v>
      </c>
      <c r="G43">
        <v>34.229999999999997</v>
      </c>
      <c r="H43">
        <v>752033.1</v>
      </c>
      <c r="I43">
        <v>658346.26</v>
      </c>
      <c r="J43">
        <v>34.229999999999997</v>
      </c>
      <c r="K43">
        <v>752033.1</v>
      </c>
      <c r="L43" t="s">
        <v>434</v>
      </c>
      <c r="M43" s="1">
        <v>44865</v>
      </c>
    </row>
    <row r="44" spans="1:13">
      <c r="A44" t="s">
        <v>431</v>
      </c>
      <c r="B44" s="330" t="s">
        <v>418</v>
      </c>
      <c r="C44" s="330" t="s">
        <v>372</v>
      </c>
      <c r="D44" t="s">
        <v>474</v>
      </c>
      <c r="E44">
        <v>13000</v>
      </c>
      <c r="F44">
        <v>334131.20000000001</v>
      </c>
      <c r="G44">
        <v>19.559999999999999</v>
      </c>
      <c r="H44">
        <v>254280</v>
      </c>
      <c r="I44">
        <v>334131.20000000001</v>
      </c>
      <c r="J44">
        <v>19.559999999999999</v>
      </c>
      <c r="K44">
        <v>254280</v>
      </c>
      <c r="L44" t="s">
        <v>434</v>
      </c>
      <c r="M44" s="1">
        <v>44865</v>
      </c>
    </row>
    <row r="45" spans="1:13">
      <c r="A45" t="s">
        <v>431</v>
      </c>
      <c r="B45" s="330" t="s">
        <v>373</v>
      </c>
      <c r="C45" s="330" t="s">
        <v>373</v>
      </c>
      <c r="D45" t="s">
        <v>475</v>
      </c>
      <c r="E45">
        <v>12237</v>
      </c>
      <c r="F45">
        <v>237984.83</v>
      </c>
      <c r="G45">
        <v>14.5</v>
      </c>
      <c r="H45">
        <v>177404.14</v>
      </c>
      <c r="I45">
        <v>2136580.2000000002</v>
      </c>
      <c r="J45">
        <v>159.80000000000001</v>
      </c>
      <c r="K45">
        <v>1955472.6</v>
      </c>
      <c r="L45" t="s">
        <v>476</v>
      </c>
      <c r="M45" s="1">
        <v>44865</v>
      </c>
    </row>
    <row r="46" spans="1:13">
      <c r="A46" t="s">
        <v>431</v>
      </c>
      <c r="B46" s="330" t="s">
        <v>334</v>
      </c>
      <c r="C46" s="330">
        <v>2615565</v>
      </c>
      <c r="D46" t="s">
        <v>477</v>
      </c>
      <c r="E46">
        <v>23900</v>
      </c>
      <c r="F46">
        <v>805315.16</v>
      </c>
      <c r="G46">
        <v>24.09</v>
      </c>
      <c r="H46">
        <v>575751</v>
      </c>
      <c r="I46">
        <v>805315.16</v>
      </c>
      <c r="J46">
        <v>24.09</v>
      </c>
      <c r="K46">
        <v>575751</v>
      </c>
      <c r="L46" t="s">
        <v>434</v>
      </c>
      <c r="M46" s="1">
        <v>44865</v>
      </c>
    </row>
    <row r="47" spans="1:13">
      <c r="A47" t="s">
        <v>431</v>
      </c>
      <c r="B47" s="330" t="s">
        <v>374</v>
      </c>
      <c r="C47" s="330" t="s">
        <v>374</v>
      </c>
      <c r="D47" t="s">
        <v>478</v>
      </c>
      <c r="E47">
        <v>26408</v>
      </c>
      <c r="F47">
        <v>524931.66</v>
      </c>
      <c r="G47">
        <v>17.899999999999999</v>
      </c>
      <c r="H47">
        <v>472642.32</v>
      </c>
      <c r="I47">
        <v>406570.78</v>
      </c>
      <c r="J47">
        <v>15.6</v>
      </c>
      <c r="K47">
        <v>412096.84</v>
      </c>
      <c r="L47" t="s">
        <v>441</v>
      </c>
      <c r="M47" s="1">
        <v>44865</v>
      </c>
    </row>
    <row r="48" spans="1:13">
      <c r="A48" t="s">
        <v>431</v>
      </c>
      <c r="B48" s="330">
        <v>835699307</v>
      </c>
      <c r="C48" s="330">
        <v>2821481</v>
      </c>
      <c r="D48" t="s">
        <v>479</v>
      </c>
      <c r="E48">
        <v>10150</v>
      </c>
      <c r="F48">
        <v>468532.72</v>
      </c>
      <c r="G48">
        <v>67.47</v>
      </c>
      <c r="H48">
        <v>684820.5</v>
      </c>
      <c r="I48">
        <v>468532.72</v>
      </c>
      <c r="J48">
        <v>67.47</v>
      </c>
      <c r="K48">
        <v>684820.5</v>
      </c>
      <c r="L48" t="s">
        <v>434</v>
      </c>
      <c r="M48" s="1">
        <v>44865</v>
      </c>
    </row>
    <row r="49" spans="1:13">
      <c r="A49" t="s">
        <v>431</v>
      </c>
      <c r="B49" s="330">
        <v>6356406</v>
      </c>
      <c r="C49" s="330">
        <v>6356406</v>
      </c>
      <c r="D49" t="s">
        <v>330</v>
      </c>
      <c r="E49">
        <v>20871</v>
      </c>
      <c r="F49">
        <v>450556.66</v>
      </c>
      <c r="G49">
        <v>15.57</v>
      </c>
      <c r="H49">
        <v>324973.44</v>
      </c>
      <c r="I49">
        <v>53997720</v>
      </c>
      <c r="J49">
        <v>2315.5</v>
      </c>
      <c r="K49">
        <v>48326800.5</v>
      </c>
      <c r="L49" t="s">
        <v>457</v>
      </c>
      <c r="M49" s="1">
        <v>44865</v>
      </c>
    </row>
    <row r="50" spans="1:13">
      <c r="A50" t="s">
        <v>431</v>
      </c>
      <c r="B50" s="330" t="s">
        <v>375</v>
      </c>
      <c r="C50" s="330" t="s">
        <v>375</v>
      </c>
      <c r="D50" t="s">
        <v>480</v>
      </c>
      <c r="E50">
        <v>8509</v>
      </c>
      <c r="F50">
        <v>683825.18</v>
      </c>
      <c r="G50">
        <v>102.14</v>
      </c>
      <c r="H50">
        <v>869149.19</v>
      </c>
      <c r="I50">
        <v>611503.18999999994</v>
      </c>
      <c r="J50">
        <v>103.35</v>
      </c>
      <c r="K50">
        <v>879405.15</v>
      </c>
      <c r="L50" t="s">
        <v>432</v>
      </c>
      <c r="M50" s="1">
        <v>44865</v>
      </c>
    </row>
    <row r="51" spans="1:13">
      <c r="A51" t="s">
        <v>431</v>
      </c>
      <c r="B51" s="330">
        <v>874039100</v>
      </c>
      <c r="C51" s="330">
        <v>2113382</v>
      </c>
      <c r="D51" t="s">
        <v>481</v>
      </c>
      <c r="E51">
        <v>11200</v>
      </c>
      <c r="F51">
        <v>1261041.1599999999</v>
      </c>
      <c r="G51">
        <v>61.55</v>
      </c>
      <c r="H51">
        <v>689360</v>
      </c>
      <c r="I51">
        <v>1261041.1599999999</v>
      </c>
      <c r="J51">
        <v>61.55</v>
      </c>
      <c r="K51">
        <v>689360</v>
      </c>
      <c r="L51" t="s">
        <v>434</v>
      </c>
      <c r="M51" s="1">
        <v>44865</v>
      </c>
    </row>
    <row r="52" spans="1:13">
      <c r="A52" t="s">
        <v>431</v>
      </c>
      <c r="B52" s="330">
        <v>6869302</v>
      </c>
      <c r="C52" s="330">
        <v>6869302</v>
      </c>
      <c r="D52" t="s">
        <v>482</v>
      </c>
      <c r="E52">
        <v>9000</v>
      </c>
      <c r="F52">
        <v>297065.8</v>
      </c>
      <c r="G52">
        <v>31.3</v>
      </c>
      <c r="H52">
        <v>281722.82</v>
      </c>
      <c r="I52">
        <v>33615966.490000002</v>
      </c>
      <c r="J52">
        <v>4655</v>
      </c>
      <c r="K52">
        <v>41895000</v>
      </c>
      <c r="L52" t="s">
        <v>457</v>
      </c>
      <c r="M52" s="1">
        <v>44865</v>
      </c>
    </row>
    <row r="53" spans="1:13">
      <c r="A53" t="s">
        <v>431</v>
      </c>
      <c r="B53" s="330">
        <v>5999330</v>
      </c>
      <c r="C53" s="330">
        <v>5999330</v>
      </c>
      <c r="D53" t="s">
        <v>483</v>
      </c>
      <c r="E53">
        <v>3800</v>
      </c>
      <c r="F53">
        <v>672025.92</v>
      </c>
      <c r="G53">
        <v>268.14</v>
      </c>
      <c r="H53">
        <v>1018916.78</v>
      </c>
      <c r="I53">
        <v>585399.44999999995</v>
      </c>
      <c r="J53">
        <v>271.3</v>
      </c>
      <c r="K53">
        <v>1030940</v>
      </c>
      <c r="L53" t="s">
        <v>432</v>
      </c>
      <c r="M53" s="1">
        <v>44865</v>
      </c>
    </row>
    <row r="54" spans="1:13">
      <c r="A54" t="s">
        <v>431</v>
      </c>
      <c r="B54" s="330" t="s">
        <v>376</v>
      </c>
      <c r="C54" s="330" t="s">
        <v>376</v>
      </c>
      <c r="D54" t="s">
        <v>484</v>
      </c>
      <c r="E54">
        <v>18426</v>
      </c>
      <c r="F54">
        <v>165470.81</v>
      </c>
      <c r="G54">
        <v>8.2799999999999994</v>
      </c>
      <c r="H54">
        <v>152646.29999999999</v>
      </c>
      <c r="I54">
        <v>221179.38</v>
      </c>
      <c r="J54">
        <v>12.95</v>
      </c>
      <c r="K54">
        <v>238616.7</v>
      </c>
      <c r="L54" t="s">
        <v>448</v>
      </c>
      <c r="M54" s="1">
        <v>44865</v>
      </c>
    </row>
    <row r="55" spans="1:13">
      <c r="A55" t="s">
        <v>431</v>
      </c>
      <c r="B55" s="330" t="s">
        <v>305</v>
      </c>
      <c r="C55" s="330" t="s">
        <v>377</v>
      </c>
      <c r="D55" t="s">
        <v>485</v>
      </c>
      <c r="E55">
        <v>35000</v>
      </c>
      <c r="F55">
        <v>442307</v>
      </c>
      <c r="G55">
        <v>15.86</v>
      </c>
      <c r="H55">
        <v>555100</v>
      </c>
      <c r="I55">
        <v>442307</v>
      </c>
      <c r="J55">
        <v>15.86</v>
      </c>
      <c r="K55">
        <v>555100</v>
      </c>
      <c r="L55" t="s">
        <v>434</v>
      </c>
      <c r="M55" s="1">
        <v>44865</v>
      </c>
    </row>
    <row r="56" spans="1:13">
      <c r="A56" t="s">
        <v>431</v>
      </c>
      <c r="B56" s="330" t="s">
        <v>426</v>
      </c>
      <c r="C56" s="330" t="s">
        <v>378</v>
      </c>
      <c r="D56" t="s">
        <v>486</v>
      </c>
      <c r="E56">
        <v>11400</v>
      </c>
      <c r="F56">
        <v>776752.02</v>
      </c>
      <c r="G56">
        <v>18.62</v>
      </c>
      <c r="H56">
        <v>212268</v>
      </c>
      <c r="I56">
        <v>776752.02</v>
      </c>
      <c r="J56">
        <v>18.62</v>
      </c>
      <c r="K56">
        <v>212268</v>
      </c>
      <c r="L56" t="s">
        <v>434</v>
      </c>
      <c r="M56" s="1">
        <v>44865</v>
      </c>
    </row>
    <row r="57" spans="1:13">
      <c r="A57" t="s">
        <v>431</v>
      </c>
      <c r="B57" s="330">
        <v>4031879</v>
      </c>
      <c r="C57" s="330">
        <v>4031879</v>
      </c>
      <c r="D57" t="s">
        <v>487</v>
      </c>
      <c r="E57">
        <v>27304</v>
      </c>
      <c r="F57">
        <v>552308.05000000005</v>
      </c>
      <c r="G57">
        <v>22.33</v>
      </c>
      <c r="H57">
        <v>609604.03</v>
      </c>
      <c r="I57">
        <v>493779.59</v>
      </c>
      <c r="J57">
        <v>22.59</v>
      </c>
      <c r="K57">
        <v>616797.36</v>
      </c>
      <c r="L57" t="s">
        <v>432</v>
      </c>
      <c r="M57" s="1">
        <v>44865</v>
      </c>
    </row>
    <row r="58" spans="1:13">
      <c r="A58" t="s">
        <v>431</v>
      </c>
      <c r="B58" s="330">
        <v>6986041</v>
      </c>
      <c r="C58" s="330">
        <v>6986041</v>
      </c>
      <c r="D58" t="s">
        <v>488</v>
      </c>
      <c r="E58">
        <v>8300</v>
      </c>
      <c r="F58">
        <v>221817.63</v>
      </c>
      <c r="G58">
        <v>27.77</v>
      </c>
      <c r="H58">
        <v>230509.04</v>
      </c>
      <c r="I58">
        <v>25065392</v>
      </c>
      <c r="J58">
        <v>4130</v>
      </c>
      <c r="K58">
        <v>34279000</v>
      </c>
      <c r="L58" t="s">
        <v>457</v>
      </c>
      <c r="M58" s="1">
        <v>44865</v>
      </c>
    </row>
    <row r="59" spans="1:13">
      <c r="A59" t="s">
        <v>431</v>
      </c>
      <c r="B59" s="330" t="s">
        <v>429</v>
      </c>
      <c r="C59" s="330" t="s">
        <v>379</v>
      </c>
      <c r="D59" t="s">
        <v>489</v>
      </c>
      <c r="E59">
        <v>5600</v>
      </c>
      <c r="F59">
        <v>336728</v>
      </c>
      <c r="G59">
        <v>41.35</v>
      </c>
      <c r="H59">
        <v>231560</v>
      </c>
      <c r="I59">
        <v>336728</v>
      </c>
      <c r="J59">
        <v>41.35</v>
      </c>
      <c r="K59">
        <v>231560</v>
      </c>
      <c r="L59" t="s">
        <v>434</v>
      </c>
      <c r="M59" s="1">
        <v>44865</v>
      </c>
    </row>
    <row r="60" spans="1:13">
      <c r="A60" t="s">
        <v>431</v>
      </c>
      <c r="B60" s="330" t="s">
        <v>490</v>
      </c>
      <c r="C60" s="330" t="s">
        <v>490</v>
      </c>
      <c r="D60" t="s">
        <v>491</v>
      </c>
      <c r="F60">
        <v>804662.71</v>
      </c>
      <c r="H60">
        <v>804662.71</v>
      </c>
      <c r="I60">
        <v>804662.71</v>
      </c>
      <c r="K60">
        <v>804662.71</v>
      </c>
      <c r="L60" t="s">
        <v>434</v>
      </c>
      <c r="M60" s="1">
        <v>44865</v>
      </c>
    </row>
    <row r="61" spans="1:13">
      <c r="A61" t="s">
        <v>431</v>
      </c>
      <c r="B61" s="330" t="s">
        <v>490</v>
      </c>
      <c r="C61" s="330" t="s">
        <v>490</v>
      </c>
      <c r="D61" t="s">
        <v>492</v>
      </c>
      <c r="E61">
        <v>2986.76</v>
      </c>
      <c r="F61">
        <v>1937.16</v>
      </c>
      <c r="G61">
        <v>0.64</v>
      </c>
      <c r="H61">
        <v>1910.67</v>
      </c>
      <c r="I61">
        <v>2986.76</v>
      </c>
      <c r="J61">
        <v>1</v>
      </c>
      <c r="K61">
        <v>2986.76</v>
      </c>
      <c r="L61" t="s">
        <v>448</v>
      </c>
      <c r="M61" s="1">
        <v>44865</v>
      </c>
    </row>
    <row r="62" spans="1:13">
      <c r="A62" t="s">
        <v>431</v>
      </c>
      <c r="B62" s="330" t="s">
        <v>490</v>
      </c>
      <c r="C62" s="330" t="s">
        <v>490</v>
      </c>
      <c r="D62" t="s">
        <v>493</v>
      </c>
      <c r="E62">
        <v>33.47</v>
      </c>
      <c r="F62">
        <v>34.35</v>
      </c>
      <c r="G62">
        <v>1</v>
      </c>
      <c r="H62">
        <v>33.43</v>
      </c>
      <c r="I62">
        <v>33.47</v>
      </c>
      <c r="J62">
        <v>1</v>
      </c>
      <c r="K62">
        <v>33.47</v>
      </c>
      <c r="L62" t="s">
        <v>443</v>
      </c>
      <c r="M62" s="1">
        <v>44865</v>
      </c>
    </row>
    <row r="63" spans="1:13">
      <c r="A63" t="s">
        <v>431</v>
      </c>
      <c r="B63" s="330" t="s">
        <v>490</v>
      </c>
      <c r="C63" s="330" t="s">
        <v>490</v>
      </c>
      <c r="D63" t="s">
        <v>494</v>
      </c>
      <c r="E63">
        <v>26.51</v>
      </c>
      <c r="F63">
        <v>26.66</v>
      </c>
      <c r="G63">
        <v>0.99</v>
      </c>
      <c r="H63">
        <v>26.2</v>
      </c>
      <c r="I63">
        <v>26.51</v>
      </c>
      <c r="J63">
        <v>1</v>
      </c>
      <c r="K63">
        <v>26.51</v>
      </c>
      <c r="L63" t="s">
        <v>432</v>
      </c>
      <c r="M63" s="1">
        <v>44865</v>
      </c>
    </row>
    <row r="64" spans="1:13">
      <c r="M64" s="1"/>
    </row>
    <row r="65" spans="2:13">
      <c r="M65" s="1"/>
    </row>
    <row r="66" spans="2:13">
      <c r="B66" s="332"/>
      <c r="C66" s="332"/>
      <c r="M66" s="1"/>
    </row>
    <row r="67" spans="2:13">
      <c r="M67" s="1"/>
    </row>
    <row r="68" spans="2:13">
      <c r="M68" s="1"/>
    </row>
    <row r="69" spans="2:13">
      <c r="B69" s="371"/>
      <c r="M69" s="1"/>
    </row>
    <row r="70" spans="2:13">
      <c r="M70" s="1"/>
    </row>
    <row r="71" spans="2:13">
      <c r="M71" s="1"/>
    </row>
    <row r="72" spans="2:13">
      <c r="M72" s="1"/>
    </row>
    <row r="73" spans="2:13">
      <c r="M73" s="1"/>
    </row>
    <row r="74" spans="2:13">
      <c r="M74" s="1"/>
    </row>
    <row r="75" spans="2:13">
      <c r="M75" s="1"/>
    </row>
    <row r="76" spans="2:13">
      <c r="M76" s="1"/>
    </row>
    <row r="77" spans="2:13">
      <c r="M77" s="1"/>
    </row>
    <row r="78" spans="2:13">
      <c r="M78" s="1"/>
    </row>
    <row r="79" spans="2:13">
      <c r="M79" s="1"/>
    </row>
    <row r="80" spans="2: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2022-11-15T21:28:45Z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