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2" i="12" l="1"/>
  <c r="T22" i="12" s="1"/>
  <c r="O22" i="12"/>
  <c r="P22" i="12" s="1"/>
  <c r="K22" i="12"/>
  <c r="L22" i="12" s="1"/>
  <c r="G22" i="12"/>
  <c r="H22" i="12" s="1"/>
  <c r="S21" i="12"/>
  <c r="T21" i="12" s="1"/>
  <c r="O21" i="12"/>
  <c r="P21" i="12" s="1"/>
  <c r="K21" i="12"/>
  <c r="L21" i="12" s="1"/>
  <c r="G21" i="12"/>
  <c r="H21" i="12" s="1"/>
  <c r="S20" i="12"/>
  <c r="T20" i="12" s="1"/>
  <c r="P20" i="12"/>
  <c r="O20" i="12"/>
  <c r="K20" i="12"/>
  <c r="L20" i="12" s="1"/>
  <c r="G20" i="12"/>
  <c r="H20" i="12" s="1"/>
  <c r="S19" i="12"/>
  <c r="T19" i="12" s="1"/>
  <c r="O19" i="12"/>
  <c r="P19" i="12" s="1"/>
  <c r="K19" i="12"/>
  <c r="L19" i="12" s="1"/>
  <c r="G19" i="12"/>
  <c r="H19" i="12" s="1"/>
  <c r="S18" i="12"/>
  <c r="T18" i="12" s="1"/>
  <c r="O18" i="12"/>
  <c r="P18" i="12" s="1"/>
  <c r="K18" i="12"/>
  <c r="L18" i="12" s="1"/>
  <c r="G18" i="12"/>
  <c r="H18" i="12" s="1"/>
  <c r="S17" i="12"/>
  <c r="T17" i="12" s="1"/>
  <c r="P17" i="12"/>
  <c r="O17" i="12"/>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0" i="7"/>
  <c r="U20" i="7" s="1"/>
  <c r="S20" i="7"/>
  <c r="R20" i="7"/>
  <c r="P20" i="7"/>
  <c r="Q20" i="7" s="1"/>
  <c r="H20" i="7"/>
  <c r="I20" i="7" s="1"/>
  <c r="T19" i="7"/>
  <c r="U19" i="7" s="1"/>
  <c r="S19" i="7"/>
  <c r="R19" i="7"/>
  <c r="P19" i="7"/>
  <c r="Q19" i="7" s="1"/>
  <c r="I19" i="7"/>
  <c r="H19" i="7"/>
  <c r="T18" i="7"/>
  <c r="U18" i="7" s="1"/>
  <c r="R18" i="7"/>
  <c r="S18" i="7" s="1"/>
  <c r="P18" i="7"/>
  <c r="Q18" i="7" s="1"/>
  <c r="I18" i="7"/>
  <c r="H18" i="7"/>
  <c r="T17" i="7"/>
  <c r="U17" i="7" s="1"/>
  <c r="S17" i="7"/>
  <c r="R17" i="7"/>
  <c r="P17" i="7"/>
  <c r="Q17" i="7" s="1"/>
  <c r="I17" i="7"/>
  <c r="H17" i="7"/>
  <c r="T16" i="7"/>
  <c r="U16" i="7" s="1"/>
  <c r="R16" i="7"/>
  <c r="S16" i="7" s="1"/>
  <c r="P16" i="7"/>
  <c r="Q16" i="7" s="1"/>
  <c r="I16" i="7"/>
  <c r="H16" i="7"/>
  <c r="T15" i="7"/>
  <c r="U15" i="7" s="1"/>
  <c r="S15" i="7"/>
  <c r="R15" i="7"/>
  <c r="P15" i="7"/>
  <c r="Q15" i="7" s="1"/>
  <c r="I15" i="7"/>
  <c r="H15" i="7"/>
  <c r="T14" i="7"/>
  <c r="U14" i="7" s="1"/>
  <c r="R14" i="7"/>
  <c r="S14" i="7" s="1"/>
  <c r="P14" i="7"/>
  <c r="Q14" i="7" s="1"/>
  <c r="I14" i="7"/>
  <c r="H14" i="7"/>
  <c r="T13" i="7"/>
  <c r="U13" i="7" s="1"/>
  <c r="S13" i="7"/>
  <c r="R13" i="7"/>
  <c r="P13" i="7"/>
  <c r="Q13" i="7" s="1"/>
  <c r="I13" i="7"/>
  <c r="H13" i="7"/>
  <c r="T12" i="7"/>
  <c r="U12" i="7" s="1"/>
  <c r="R12" i="7"/>
  <c r="S12" i="7" s="1"/>
  <c r="P12" i="7"/>
  <c r="Q12" i="7" s="1"/>
  <c r="I12" i="7"/>
  <c r="H12" i="7"/>
  <c r="T11" i="7"/>
  <c r="U11" i="7" s="1"/>
  <c r="S11" i="7"/>
  <c r="R11" i="7"/>
  <c r="P11" i="7"/>
  <c r="Q11" i="7" s="1"/>
  <c r="I11" i="7"/>
  <c r="H11" i="7"/>
  <c r="F80" i="7"/>
  <c r="A52" i="2" l="1"/>
  <c r="Q52" i="2" s="1"/>
  <c r="R52" i="2" s="1"/>
  <c r="S52" i="2" s="1"/>
  <c r="M52" i="2"/>
  <c r="N52" i="2" s="1"/>
  <c r="O52" i="2" s="1"/>
  <c r="A51" i="2"/>
  <c r="Q51" i="2" s="1"/>
  <c r="R51" i="2" s="1"/>
  <c r="S51" i="2" s="1"/>
  <c r="M51" i="2"/>
  <c r="N51" i="2" s="1"/>
  <c r="O51" i="2" s="1"/>
  <c r="I51" i="2"/>
  <c r="J51" i="2" s="1"/>
  <c r="K51" i="2" s="1"/>
  <c r="A50" i="2"/>
  <c r="Q50" i="2" s="1"/>
  <c r="R50" i="2" s="1"/>
  <c r="S50" i="2" s="1"/>
  <c r="M50" i="2"/>
  <c r="N50" i="2" s="1"/>
  <c r="O50" i="2" s="1"/>
  <c r="I50" i="2"/>
  <c r="J50" i="2" s="1"/>
  <c r="K50" i="2" s="1"/>
  <c r="E50" i="2"/>
  <c r="F50" i="2" s="1"/>
  <c r="G50" i="2" s="1"/>
  <c r="A49" i="2"/>
  <c r="Q49" i="2"/>
  <c r="R49" i="2" s="1"/>
  <c r="S49" i="2" s="1"/>
  <c r="M49" i="2"/>
  <c r="N49" i="2"/>
  <c r="O49" i="2" s="1"/>
  <c r="I49" i="2"/>
  <c r="J49" i="2" s="1"/>
  <c r="K49" i="2" s="1"/>
  <c r="E49" i="2"/>
  <c r="F49" i="2" s="1"/>
  <c r="G49" i="2" s="1"/>
  <c r="A27" i="2"/>
  <c r="Q27" i="2" s="1"/>
  <c r="R27" i="2" s="1"/>
  <c r="S27" i="2" s="1"/>
  <c r="M27" i="2"/>
  <c r="N27" i="2" s="1"/>
  <c r="O27" i="2" s="1"/>
  <c r="A26" i="2"/>
  <c r="Q26" i="2" s="1"/>
  <c r="R26" i="2" s="1"/>
  <c r="S26" i="2" s="1"/>
  <c r="M26" i="2"/>
  <c r="N26" i="2" s="1"/>
  <c r="O26" i="2" s="1"/>
  <c r="I26" i="2"/>
  <c r="J26" i="2" s="1"/>
  <c r="K26" i="2" s="1"/>
  <c r="A25" i="2"/>
  <c r="Q25" i="2" s="1"/>
  <c r="R25" i="2" s="1"/>
  <c r="S25" i="2" s="1"/>
  <c r="M25" i="2"/>
  <c r="N25" i="2" s="1"/>
  <c r="O25" i="2" s="1"/>
  <c r="I25" i="2"/>
  <c r="J25" i="2" s="1"/>
  <c r="K25" i="2" s="1"/>
  <c r="E25" i="2"/>
  <c r="F25" i="2" s="1"/>
  <c r="G25" i="2" s="1"/>
  <c r="S41" i="12"/>
  <c r="T41" i="12" s="1"/>
  <c r="O41" i="12"/>
  <c r="P41" i="12" s="1"/>
  <c r="K41" i="12"/>
  <c r="L41" i="12" s="1"/>
  <c r="G41" i="12"/>
  <c r="H41" i="12"/>
  <c r="S40" i="12"/>
  <c r="T40" i="12" s="1"/>
  <c r="O40" i="12"/>
  <c r="P40" i="12"/>
  <c r="K40" i="12"/>
  <c r="L40" i="12" s="1"/>
  <c r="G40" i="12"/>
  <c r="H40" i="12"/>
  <c r="S39" i="12"/>
  <c r="T39" i="12" s="1"/>
  <c r="O39" i="12"/>
  <c r="P39" i="12" s="1"/>
  <c r="K39" i="12"/>
  <c r="L39" i="12" s="1"/>
  <c r="G39" i="12"/>
  <c r="H39" i="12"/>
  <c r="S38" i="12"/>
  <c r="T38" i="12" s="1"/>
  <c r="O38" i="12"/>
  <c r="P38" i="12" s="1"/>
  <c r="K38" i="12"/>
  <c r="L38" i="12" s="1"/>
  <c r="G38" i="12"/>
  <c r="H38" i="12"/>
  <c r="S37" i="12"/>
  <c r="T37" i="12" s="1"/>
  <c r="O37" i="12"/>
  <c r="P37" i="12"/>
  <c r="K37" i="12"/>
  <c r="L37" i="12" s="1"/>
  <c r="G37" i="12"/>
  <c r="H37" i="12"/>
  <c r="S36" i="12"/>
  <c r="T36" i="12" s="1"/>
  <c r="O36" i="12"/>
  <c r="P36" i="12" s="1"/>
  <c r="K36" i="12"/>
  <c r="L36" i="12" s="1"/>
  <c r="G36" i="12"/>
  <c r="H36" i="12"/>
  <c r="S35" i="12"/>
  <c r="T35" i="12" s="1"/>
  <c r="O35" i="12"/>
  <c r="P35" i="12"/>
  <c r="K35" i="12"/>
  <c r="L35" i="12" s="1"/>
  <c r="G35" i="12"/>
  <c r="H35" i="12"/>
  <c r="S34" i="12"/>
  <c r="T34" i="12"/>
  <c r="O34" i="12"/>
  <c r="P34" i="12" s="1"/>
  <c r="K34" i="12"/>
  <c r="L34" i="12" s="1"/>
  <c r="G34" i="12"/>
  <c r="H34" i="12"/>
  <c r="S33" i="12"/>
  <c r="T33" i="12" s="1"/>
  <c r="O33" i="12"/>
  <c r="P33" i="12" s="1"/>
  <c r="K33" i="12"/>
  <c r="L33" i="12" s="1"/>
  <c r="G33" i="12"/>
  <c r="H33" i="12"/>
  <c r="S32" i="12"/>
  <c r="T32" i="12"/>
  <c r="O32" i="12"/>
  <c r="P32" i="12"/>
  <c r="K32" i="12"/>
  <c r="L32" i="12" s="1"/>
  <c r="G32" i="12"/>
  <c r="H32" i="12"/>
  <c r="S31" i="12"/>
  <c r="T31" i="12" s="1"/>
  <c r="O31" i="12"/>
  <c r="P31" i="12" s="1"/>
  <c r="K31" i="12"/>
  <c r="L31" i="12" s="1"/>
  <c r="G31" i="12"/>
  <c r="H31" i="12"/>
  <c r="T38" i="7"/>
  <c r="U38" i="7" s="1"/>
  <c r="R38" i="7"/>
  <c r="S38" i="7" s="1"/>
  <c r="P38" i="7"/>
  <c r="Q38" i="7" s="1"/>
  <c r="H38" i="7"/>
  <c r="I38" i="7" s="1"/>
  <c r="T37" i="7"/>
  <c r="U37" i="7" s="1"/>
  <c r="R37" i="7"/>
  <c r="S37" i="7" s="1"/>
  <c r="P37" i="7"/>
  <c r="Q37" i="7"/>
  <c r="H37" i="7"/>
  <c r="I37" i="7" s="1"/>
  <c r="T36" i="7"/>
  <c r="U36" i="7" s="1"/>
  <c r="R36" i="7"/>
  <c r="S36" i="7" s="1"/>
  <c r="P36" i="7"/>
  <c r="Q36" i="7" s="1"/>
  <c r="H36" i="7"/>
  <c r="I36" i="7" s="1"/>
  <c r="T35" i="7"/>
  <c r="U35" i="7" s="1"/>
  <c r="R35" i="7"/>
  <c r="S35" i="7"/>
  <c r="P35" i="7"/>
  <c r="Q35" i="7" s="1"/>
  <c r="H35" i="7"/>
  <c r="I35" i="7" s="1"/>
  <c r="T34" i="7"/>
  <c r="U34" i="7"/>
  <c r="R34" i="7"/>
  <c r="S34" i="7"/>
  <c r="P34" i="7"/>
  <c r="Q34" i="7" s="1"/>
  <c r="H34" i="7"/>
  <c r="I34" i="7" s="1"/>
  <c r="T33" i="7"/>
  <c r="U33" i="7" s="1"/>
  <c r="R33" i="7"/>
  <c r="S33" i="7"/>
  <c r="P33" i="7"/>
  <c r="Q33" i="7"/>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A3" i="2"/>
  <c r="Q3" i="2" s="1"/>
  <c r="A4" i="2"/>
  <c r="Q4" i="2" s="1"/>
  <c r="A5" i="2"/>
  <c r="Q5" i="2" s="1"/>
  <c r="A6" i="2"/>
  <c r="Q6" i="2" s="1"/>
  <c r="A7" i="2"/>
  <c r="Q7" i="2" s="1"/>
  <c r="A8" i="2"/>
  <c r="Q8" i="2" s="1"/>
  <c r="A9" i="2"/>
  <c r="Q9" i="2" s="1"/>
  <c r="A10" i="2"/>
  <c r="Q10" i="2" s="1"/>
  <c r="A11" i="2"/>
  <c r="Q11" i="2" s="1"/>
  <c r="R11" i="2" s="1"/>
  <c r="S11" i="2" s="1"/>
  <c r="A12" i="2"/>
  <c r="Q12" i="2" s="1"/>
  <c r="A13" i="2"/>
  <c r="Q13" i="2" s="1"/>
  <c r="A14" i="2"/>
  <c r="Q14" i="2" s="1"/>
  <c r="A15" i="2"/>
  <c r="Q15" i="2" s="1"/>
  <c r="R15" i="2" s="1"/>
  <c r="S15" i="2" s="1"/>
  <c r="A16" i="2"/>
  <c r="Q16" i="2" s="1"/>
  <c r="A17" i="2"/>
  <c r="Q17" i="2" s="1"/>
  <c r="A18" i="2"/>
  <c r="Q18" i="2" s="1"/>
  <c r="A19" i="2"/>
  <c r="Q19" i="2" s="1"/>
  <c r="R19" i="2" s="1"/>
  <c r="S19" i="2" s="1"/>
  <c r="A20" i="2"/>
  <c r="Q20" i="2" s="1"/>
  <c r="A21" i="2"/>
  <c r="Q21" i="2" s="1"/>
  <c r="A22" i="2"/>
  <c r="Q22" i="2" s="1"/>
  <c r="A23" i="2"/>
  <c r="Q23" i="2" s="1"/>
  <c r="R23" i="2" s="1"/>
  <c r="S23" i="2" s="1"/>
  <c r="A24" i="2"/>
  <c r="Q24" i="2" s="1"/>
  <c r="A28" i="2"/>
  <c r="Q28" i="2" s="1"/>
  <c r="A29" i="2"/>
  <c r="Q29" i="2" s="1"/>
  <c r="A30" i="2"/>
  <c r="Q30" i="2" s="1"/>
  <c r="R30" i="2" s="1"/>
  <c r="S30" i="2" s="1"/>
  <c r="A31" i="2"/>
  <c r="Q31" i="2" s="1"/>
  <c r="A32" i="2"/>
  <c r="Q32" i="2" s="1"/>
  <c r="A33" i="2"/>
  <c r="Q33" i="2" s="1"/>
  <c r="A34" i="2"/>
  <c r="Q34" i="2" s="1"/>
  <c r="R34" i="2" s="1"/>
  <c r="S34" i="2" s="1"/>
  <c r="A35" i="2"/>
  <c r="Q35" i="2" s="1"/>
  <c r="R35" i="2" s="1"/>
  <c r="S35" i="2" s="1"/>
  <c r="A36" i="2"/>
  <c r="Q36" i="2" s="1"/>
  <c r="A37" i="2"/>
  <c r="Q37" i="2" s="1"/>
  <c r="R37" i="2" s="1"/>
  <c r="S37" i="2" s="1"/>
  <c r="A38" i="2"/>
  <c r="Q38" i="2" s="1"/>
  <c r="R38" i="2" s="1"/>
  <c r="S38" i="2" s="1"/>
  <c r="A39" i="2"/>
  <c r="Q39" i="2" s="1"/>
  <c r="A40" i="2"/>
  <c r="Q40" i="2" s="1"/>
  <c r="A41" i="2"/>
  <c r="Q41" i="2" s="1"/>
  <c r="R41" i="2" s="1"/>
  <c r="S41" i="2" s="1"/>
  <c r="A42" i="2"/>
  <c r="Q42" i="2" s="1"/>
  <c r="R42" i="2" s="1"/>
  <c r="S42" i="2" s="1"/>
  <c r="A43" i="2"/>
  <c r="Q43" i="2" s="1"/>
  <c r="R43" i="2" s="1"/>
  <c r="A44" i="2"/>
  <c r="Q44" i="2" s="1"/>
  <c r="A45" i="2"/>
  <c r="Q45" i="2" s="1"/>
  <c r="A46" i="2"/>
  <c r="Q46" i="2" s="1"/>
  <c r="R46" i="2" s="1"/>
  <c r="S46" i="2" s="1"/>
  <c r="A47" i="2"/>
  <c r="Q47" i="2" s="1"/>
  <c r="R47" i="2" s="1"/>
  <c r="S47" i="2" s="1"/>
  <c r="A48" i="2"/>
  <c r="Q48" i="2" s="1"/>
  <c r="A53" i="2"/>
  <c r="Q53" i="2" s="1"/>
  <c r="R53" i="2" s="1"/>
  <c r="A54" i="2"/>
  <c r="Q54" i="2" s="1"/>
  <c r="R54" i="2" s="1"/>
  <c r="S54" i="2" s="1"/>
  <c r="A55" i="2"/>
  <c r="Q55" i="2" s="1"/>
  <c r="R55" i="2" s="1"/>
  <c r="S55" i="2" s="1"/>
  <c r="A56" i="2"/>
  <c r="Q56" i="2" s="1"/>
  <c r="A57" i="2"/>
  <c r="Q57" i="2" s="1"/>
  <c r="R57" i="2" s="1"/>
  <c r="S57" i="2" s="1"/>
  <c r="A58" i="2"/>
  <c r="Q58" i="2" s="1"/>
  <c r="R58" i="2" s="1"/>
  <c r="S58" i="2" s="1"/>
  <c r="A59" i="2"/>
  <c r="Q59" i="2" s="1"/>
  <c r="A60" i="2"/>
  <c r="Q60" i="2" s="1"/>
  <c r="A61" i="2"/>
  <c r="Q61" i="2" s="1"/>
  <c r="A62" i="2"/>
  <c r="Q62" i="2" s="1"/>
  <c r="A63" i="2"/>
  <c r="Q63" i="2" s="1"/>
  <c r="A64" i="2"/>
  <c r="Q64" i="2" s="1"/>
  <c r="A65" i="2"/>
  <c r="Q65" i="2" s="1"/>
  <c r="A66" i="2"/>
  <c r="Q66" i="2" s="1"/>
  <c r="A67" i="2"/>
  <c r="Q67" i="2" s="1"/>
  <c r="D19" i="3"/>
  <c r="D14" i="1" s="1"/>
  <c r="C22" i="11"/>
  <c r="D26" i="1"/>
  <c r="H22" i="11"/>
  <c r="E26" i="11"/>
  <c r="D41" i="1"/>
  <c r="M80" i="7"/>
  <c r="D25" i="1" s="1"/>
  <c r="O80" i="7"/>
  <c r="R81" i="12"/>
  <c r="D37" i="1"/>
  <c r="J81" i="12"/>
  <c r="D24" i="1" s="1"/>
  <c r="E8" i="8"/>
  <c r="D23" i="1"/>
  <c r="B22" i="11"/>
  <c r="C26" i="1"/>
  <c r="G22" i="11"/>
  <c r="D26" i="11"/>
  <c r="C41" i="1"/>
  <c r="C19" i="3"/>
  <c r="C14" i="1" s="1"/>
  <c r="J80" i="7"/>
  <c r="C25" i="1" s="1"/>
  <c r="D48" i="1" s="1"/>
  <c r="L80" i="7"/>
  <c r="Q81" i="12"/>
  <c r="C37" i="1"/>
  <c r="I81" i="12"/>
  <c r="C24" i="1" s="1"/>
  <c r="D8" i="8"/>
  <c r="C23" i="1"/>
  <c r="P81" i="2"/>
  <c r="C19" i="1" s="1"/>
  <c r="D51" i="1"/>
  <c r="D50" i="1"/>
  <c r="D49" i="1"/>
  <c r="H81" i="2"/>
  <c r="H56" i="7"/>
  <c r="I56" i="7" s="1"/>
  <c r="P56" i="7"/>
  <c r="Q56" i="7" s="1"/>
  <c r="R56" i="7"/>
  <c r="S56" i="7" s="1"/>
  <c r="T56" i="7"/>
  <c r="U56" i="7" s="1"/>
  <c r="H57" i="7"/>
  <c r="I57" i="7" s="1"/>
  <c r="P57" i="7"/>
  <c r="Q57" i="7"/>
  <c r="R57" i="7"/>
  <c r="S57" i="7" s="1"/>
  <c r="T57" i="7"/>
  <c r="U57" i="7" s="1"/>
  <c r="H58" i="7"/>
  <c r="I58" i="7" s="1"/>
  <c r="P58" i="7"/>
  <c r="Q58" i="7" s="1"/>
  <c r="R58" i="7"/>
  <c r="S58" i="7" s="1"/>
  <c r="T58" i="7"/>
  <c r="U58" i="7"/>
  <c r="H59" i="7"/>
  <c r="I59" i="7" s="1"/>
  <c r="P59" i="7"/>
  <c r="Q59" i="7" s="1"/>
  <c r="R59" i="7"/>
  <c r="S59" i="7"/>
  <c r="T59" i="7"/>
  <c r="U59" i="7"/>
  <c r="H60" i="7"/>
  <c r="I60" i="7" s="1"/>
  <c r="P60" i="7"/>
  <c r="Q60" i="7" s="1"/>
  <c r="R60" i="7"/>
  <c r="S60" i="7" s="1"/>
  <c r="T60" i="7"/>
  <c r="U60" i="7" s="1"/>
  <c r="H61" i="7"/>
  <c r="I61" i="7" s="1"/>
  <c r="P61" i="7"/>
  <c r="Q61" i="7"/>
  <c r="R61" i="7"/>
  <c r="S61" i="7" s="1"/>
  <c r="T61" i="7"/>
  <c r="U61" i="7" s="1"/>
  <c r="H62" i="7"/>
  <c r="I62" i="7" s="1"/>
  <c r="P62" i="7"/>
  <c r="Q62" i="7" s="1"/>
  <c r="R62" i="7"/>
  <c r="S62" i="7" s="1"/>
  <c r="T62" i="7"/>
  <c r="U62" i="7"/>
  <c r="H63" i="7"/>
  <c r="I63" i="7" s="1"/>
  <c r="P63" i="7"/>
  <c r="Q63" i="7" s="1"/>
  <c r="R63" i="7"/>
  <c r="S63" i="7" s="1"/>
  <c r="T63" i="7"/>
  <c r="U63" i="7" s="1"/>
  <c r="H64" i="7"/>
  <c r="I64" i="7" s="1"/>
  <c r="P64" i="7"/>
  <c r="Q64" i="7" s="1"/>
  <c r="R64" i="7"/>
  <c r="S64" i="7" s="1"/>
  <c r="T64" i="7"/>
  <c r="U64" i="7"/>
  <c r="H65" i="7"/>
  <c r="I65" i="7" s="1"/>
  <c r="P65" i="7"/>
  <c r="Q65" i="7"/>
  <c r="R65" i="7"/>
  <c r="S65" i="7"/>
  <c r="T65" i="7"/>
  <c r="U65" i="7" s="1"/>
  <c r="H66" i="7"/>
  <c r="I66" i="7" s="1"/>
  <c r="P66" i="7"/>
  <c r="Q66" i="7" s="1"/>
  <c r="R66" i="7"/>
  <c r="S66" i="7"/>
  <c r="T66" i="7"/>
  <c r="U66" i="7" s="1"/>
  <c r="H67" i="7"/>
  <c r="I67" i="7" s="1"/>
  <c r="P67" i="7"/>
  <c r="Q67" i="7" s="1"/>
  <c r="R67" i="7"/>
  <c r="S67" i="7"/>
  <c r="T67" i="7"/>
  <c r="U67" i="7" s="1"/>
  <c r="O64" i="12"/>
  <c r="P64" i="12" s="1"/>
  <c r="S64" i="12"/>
  <c r="T64" i="12"/>
  <c r="O65" i="12"/>
  <c r="P65" i="12" s="1"/>
  <c r="S65" i="12"/>
  <c r="T65" i="12"/>
  <c r="O66" i="12"/>
  <c r="P66" i="12" s="1"/>
  <c r="S66" i="12"/>
  <c r="T66" i="12" s="1"/>
  <c r="O67" i="12"/>
  <c r="P67" i="12" s="1"/>
  <c r="S67" i="12"/>
  <c r="T67" i="12"/>
  <c r="O68" i="12"/>
  <c r="P68" i="12"/>
  <c r="S68" i="12"/>
  <c r="T68" i="12"/>
  <c r="O69" i="12"/>
  <c r="P69" i="12"/>
  <c r="S69" i="12"/>
  <c r="T69" i="12"/>
  <c r="O70" i="12"/>
  <c r="P70" i="12"/>
  <c r="S70" i="12"/>
  <c r="T70" i="12"/>
  <c r="O71" i="12"/>
  <c r="P71" i="12"/>
  <c r="S71" i="12"/>
  <c r="T71" i="12"/>
  <c r="O72" i="12"/>
  <c r="P72" i="12"/>
  <c r="S72" i="12"/>
  <c r="T72" i="12"/>
  <c r="K64" i="12"/>
  <c r="L64" i="12" s="1"/>
  <c r="K65" i="12"/>
  <c r="L65" i="12"/>
  <c r="K66" i="12"/>
  <c r="L66" i="12"/>
  <c r="K67" i="12"/>
  <c r="L67" i="12"/>
  <c r="K68" i="12"/>
  <c r="L68" i="12"/>
  <c r="K69" i="12"/>
  <c r="L69" i="12"/>
  <c r="K70" i="12"/>
  <c r="L70" i="12"/>
  <c r="K71" i="12"/>
  <c r="L71" i="12"/>
  <c r="K72" i="12"/>
  <c r="L72" i="12"/>
  <c r="K73" i="12"/>
  <c r="L73" i="12"/>
  <c r="G64" i="12"/>
  <c r="H64" i="12" s="1"/>
  <c r="G65" i="12"/>
  <c r="H65" i="12" s="1"/>
  <c r="G66" i="12"/>
  <c r="H66" i="12" s="1"/>
  <c r="G67" i="12"/>
  <c r="H67" i="12"/>
  <c r="G68" i="12"/>
  <c r="H68" i="12" s="1"/>
  <c r="G69" i="12"/>
  <c r="H69" i="12"/>
  <c r="G70" i="12"/>
  <c r="H70" i="12" s="1"/>
  <c r="G71" i="12"/>
  <c r="H71" i="12" s="1"/>
  <c r="G72" i="12"/>
  <c r="H72" i="12" s="1"/>
  <c r="G73" i="12"/>
  <c r="H73" i="12" s="1"/>
  <c r="E14" i="3"/>
  <c r="F14" i="3"/>
  <c r="F4" i="9"/>
  <c r="F5" i="9"/>
  <c r="F6" i="9"/>
  <c r="F7" i="9"/>
  <c r="F8" i="9"/>
  <c r="F9" i="9"/>
  <c r="F10" i="9"/>
  <c r="G4" i="9"/>
  <c r="T3" i="7"/>
  <c r="T4" i="7"/>
  <c r="T5" i="7"/>
  <c r="T6" i="7"/>
  <c r="U6" i="7" s="1"/>
  <c r="T7" i="7"/>
  <c r="T8" i="7"/>
  <c r="T9" i="7"/>
  <c r="T10" i="7"/>
  <c r="U10" i="7" s="1"/>
  <c r="T21" i="7"/>
  <c r="T22" i="7"/>
  <c r="T23" i="7"/>
  <c r="T24" i="7"/>
  <c r="U24" i="7" s="1"/>
  <c r="T25" i="7"/>
  <c r="T26" i="7"/>
  <c r="T27" i="7"/>
  <c r="T28" i="7"/>
  <c r="U28" i="7" s="1"/>
  <c r="T29" i="7"/>
  <c r="U29" i="7" s="1"/>
  <c r="T39" i="7"/>
  <c r="U39" i="7" s="1"/>
  <c r="T40" i="7"/>
  <c r="U40" i="7"/>
  <c r="T41" i="7"/>
  <c r="U41" i="7" s="1"/>
  <c r="T42" i="7"/>
  <c r="U42" i="7"/>
  <c r="T43" i="7"/>
  <c r="U43" i="7" s="1"/>
  <c r="T44" i="7"/>
  <c r="U44" i="7" s="1"/>
  <c r="T45" i="7"/>
  <c r="U45" i="7" s="1"/>
  <c r="T46" i="7"/>
  <c r="U46" i="7" s="1"/>
  <c r="T47" i="7"/>
  <c r="U47" i="7" s="1"/>
  <c r="T48" i="7"/>
  <c r="U48" i="7"/>
  <c r="T49" i="7"/>
  <c r="U49" i="7" s="1"/>
  <c r="T50" i="7"/>
  <c r="U50" i="7"/>
  <c r="T51" i="7"/>
  <c r="U51" i="7" s="1"/>
  <c r="T52" i="7"/>
  <c r="U52" i="7" s="1"/>
  <c r="T53" i="7"/>
  <c r="U53" i="7" s="1"/>
  <c r="T54" i="7"/>
  <c r="U54" i="7" s="1"/>
  <c r="T55" i="7"/>
  <c r="U55" i="7" s="1"/>
  <c r="T68" i="7"/>
  <c r="T69" i="7"/>
  <c r="T70" i="7"/>
  <c r="T71" i="7"/>
  <c r="U71" i="7" s="1"/>
  <c r="T72" i="7"/>
  <c r="T73" i="7"/>
  <c r="T74" i="7"/>
  <c r="T75" i="7"/>
  <c r="U75" i="7" s="1"/>
  <c r="T76" i="7"/>
  <c r="T77" i="7"/>
  <c r="T78" i="7"/>
  <c r="T79" i="7"/>
  <c r="U79" i="7" s="1"/>
  <c r="R3" i="7"/>
  <c r="R4" i="7"/>
  <c r="R5" i="7"/>
  <c r="R6" i="7"/>
  <c r="S6" i="7" s="1"/>
  <c r="R7" i="7"/>
  <c r="R8" i="7"/>
  <c r="R9" i="7"/>
  <c r="R10" i="7"/>
  <c r="S10" i="7" s="1"/>
  <c r="R21" i="7"/>
  <c r="R22" i="7"/>
  <c r="R23" i="7"/>
  <c r="R24" i="7"/>
  <c r="S24" i="7" s="1"/>
  <c r="R25" i="7"/>
  <c r="R26" i="7"/>
  <c r="R27" i="7"/>
  <c r="R28" i="7"/>
  <c r="S28" i="7" s="1"/>
  <c r="R29" i="7"/>
  <c r="S29" i="7" s="1"/>
  <c r="R39" i="7"/>
  <c r="S39" i="7" s="1"/>
  <c r="R40" i="7"/>
  <c r="S40" i="7" s="1"/>
  <c r="R41" i="7"/>
  <c r="S41" i="7" s="1"/>
  <c r="R42" i="7"/>
  <c r="S42" i="7"/>
  <c r="R43" i="7"/>
  <c r="S43" i="7" s="1"/>
  <c r="R44" i="7"/>
  <c r="S44" i="7" s="1"/>
  <c r="R45" i="7"/>
  <c r="S45" i="7" s="1"/>
  <c r="R46" i="7"/>
  <c r="S46" i="7" s="1"/>
  <c r="R47" i="7"/>
  <c r="S47" i="7" s="1"/>
  <c r="R48" i="7"/>
  <c r="S48" i="7" s="1"/>
  <c r="R49" i="7"/>
  <c r="S49" i="7" s="1"/>
  <c r="R50" i="7"/>
  <c r="S50" i="7"/>
  <c r="R51" i="7"/>
  <c r="S51" i="7" s="1"/>
  <c r="R52" i="7"/>
  <c r="S52" i="7" s="1"/>
  <c r="R53" i="7"/>
  <c r="S53" i="7" s="1"/>
  <c r="R54" i="7"/>
  <c r="S54" i="7" s="1"/>
  <c r="R55" i="7"/>
  <c r="S55" i="7" s="1"/>
  <c r="R68" i="7"/>
  <c r="R69" i="7"/>
  <c r="R70" i="7"/>
  <c r="R71" i="7"/>
  <c r="S71" i="7" s="1"/>
  <c r="R72" i="7"/>
  <c r="R73" i="7"/>
  <c r="R74" i="7"/>
  <c r="R75" i="7"/>
  <c r="S75" i="7" s="1"/>
  <c r="R76" i="7"/>
  <c r="R77" i="7"/>
  <c r="R78" i="7"/>
  <c r="R79" i="7"/>
  <c r="S79" i="7" s="1"/>
  <c r="P3" i="7"/>
  <c r="P4" i="7"/>
  <c r="P5" i="7"/>
  <c r="P6" i="7"/>
  <c r="P7" i="7"/>
  <c r="P8" i="7"/>
  <c r="P9" i="7"/>
  <c r="P10" i="7"/>
  <c r="Q10" i="7" s="1"/>
  <c r="P21" i="7"/>
  <c r="P22" i="7"/>
  <c r="P23" i="7"/>
  <c r="P24" i="7"/>
  <c r="Q24" i="7" s="1"/>
  <c r="P25" i="7"/>
  <c r="P26" i="7"/>
  <c r="P27" i="7"/>
  <c r="P28" i="7"/>
  <c r="Q28" i="7" s="1"/>
  <c r="P29" i="7"/>
  <c r="Q29" i="7"/>
  <c r="P39" i="7"/>
  <c r="Q39" i="7" s="1"/>
  <c r="P40" i="7"/>
  <c r="Q40" i="7" s="1"/>
  <c r="P41" i="7"/>
  <c r="Q41" i="7" s="1"/>
  <c r="P42" i="7"/>
  <c r="Q42" i="7"/>
  <c r="P43" i="7"/>
  <c r="Q43" i="7" s="1"/>
  <c r="P44" i="7"/>
  <c r="Q44" i="7"/>
  <c r="P45" i="7"/>
  <c r="Q45" i="7" s="1"/>
  <c r="P46" i="7"/>
  <c r="P47" i="7"/>
  <c r="Q47" i="7"/>
  <c r="P48" i="7"/>
  <c r="Q48" i="7" s="1"/>
  <c r="P49" i="7"/>
  <c r="Q49" i="7"/>
  <c r="P50" i="7"/>
  <c r="Q50" i="7" s="1"/>
  <c r="P51" i="7"/>
  <c r="Q51" i="7" s="1"/>
  <c r="P52" i="7"/>
  <c r="Q52" i="7" s="1"/>
  <c r="P53" i="7"/>
  <c r="Q53" i="7"/>
  <c r="P54" i="7"/>
  <c r="Q54" i="7" s="1"/>
  <c r="P55" i="7"/>
  <c r="P68" i="7"/>
  <c r="Q68" i="7" s="1"/>
  <c r="P69" i="7"/>
  <c r="P70" i="7"/>
  <c r="P71" i="7"/>
  <c r="P72" i="7"/>
  <c r="Q72" i="7" s="1"/>
  <c r="P73" i="7"/>
  <c r="P74" i="7"/>
  <c r="P75" i="7"/>
  <c r="P76" i="7"/>
  <c r="Q76" i="7" s="1"/>
  <c r="P77" i="7"/>
  <c r="P78" i="7"/>
  <c r="P79" i="7"/>
  <c r="G80" i="7"/>
  <c r="Q46" i="7"/>
  <c r="H28" i="7"/>
  <c r="I28" i="7"/>
  <c r="H29" i="7"/>
  <c r="I29"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68" i="7"/>
  <c r="I68" i="7" s="1"/>
  <c r="H69" i="7"/>
  <c r="I69" i="7" s="1"/>
  <c r="H70" i="7"/>
  <c r="I70" i="7" s="1"/>
  <c r="H71" i="7"/>
  <c r="I71" i="7" s="1"/>
  <c r="H72" i="7"/>
  <c r="I72" i="7" s="1"/>
  <c r="H73" i="7"/>
  <c r="I73" i="7" s="1"/>
  <c r="H74" i="7"/>
  <c r="I74" i="7" s="1"/>
  <c r="H75" i="7"/>
  <c r="I75" i="7" s="1"/>
  <c r="H76" i="7"/>
  <c r="I76" i="7" s="1"/>
  <c r="H77" i="7"/>
  <c r="I77" i="7" s="1"/>
  <c r="H78" i="7"/>
  <c r="H79" i="7"/>
  <c r="I79" i="7" s="1"/>
  <c r="H3" i="7"/>
  <c r="I3" i="7" s="1"/>
  <c r="H4" i="7"/>
  <c r="H5" i="7"/>
  <c r="I5" i="7" s="1"/>
  <c r="H6" i="7"/>
  <c r="H7" i="7"/>
  <c r="I7" i="7" s="1"/>
  <c r="H8" i="7"/>
  <c r="I8" i="7" s="1"/>
  <c r="H9" i="7"/>
  <c r="H10" i="7"/>
  <c r="I10" i="7" s="1"/>
  <c r="H21" i="7"/>
  <c r="I21" i="7" s="1"/>
  <c r="H22" i="7"/>
  <c r="I22" i="7" s="1"/>
  <c r="H23" i="7"/>
  <c r="I23" i="7" s="1"/>
  <c r="H24" i="7"/>
  <c r="I24" i="7" s="1"/>
  <c r="H25" i="7"/>
  <c r="I25" i="7" s="1"/>
  <c r="H26" i="7"/>
  <c r="I26" i="7" s="1"/>
  <c r="H27" i="7"/>
  <c r="I27" i="7" s="1"/>
  <c r="H2" i="7"/>
  <c r="I2" i="7" s="1"/>
  <c r="I4" i="7"/>
  <c r="I6" i="7"/>
  <c r="I9" i="7"/>
  <c r="I78" i="7"/>
  <c r="S3" i="12"/>
  <c r="T3" i="12" s="1"/>
  <c r="S4" i="12"/>
  <c r="T4" i="12" s="1"/>
  <c r="S5" i="12"/>
  <c r="T5" i="12" s="1"/>
  <c r="S6" i="12"/>
  <c r="T6" i="12" s="1"/>
  <c r="S7" i="12"/>
  <c r="T7" i="12" s="1"/>
  <c r="S8" i="12"/>
  <c r="T8" i="12" s="1"/>
  <c r="S9" i="12"/>
  <c r="T9" i="12" s="1"/>
  <c r="S10" i="12"/>
  <c r="T10" i="12" s="1"/>
  <c r="S11" i="12"/>
  <c r="T11" i="12" s="1"/>
  <c r="S12" i="12"/>
  <c r="T12" i="12" s="1"/>
  <c r="S23" i="12"/>
  <c r="T23" i="12" s="1"/>
  <c r="S24" i="12"/>
  <c r="T24" i="12" s="1"/>
  <c r="S25" i="12"/>
  <c r="T25" i="12" s="1"/>
  <c r="S26" i="12"/>
  <c r="T26" i="12" s="1"/>
  <c r="S27" i="12"/>
  <c r="T27" i="12" s="1"/>
  <c r="S28" i="12"/>
  <c r="T28" i="12" s="1"/>
  <c r="S29" i="12"/>
  <c r="T29" i="12" s="1"/>
  <c r="S30" i="12"/>
  <c r="T30"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73" i="12"/>
  <c r="T73" i="12" s="1"/>
  <c r="S74" i="12"/>
  <c r="T74" i="12" s="1"/>
  <c r="S75" i="12"/>
  <c r="T75" i="12" s="1"/>
  <c r="S76" i="12"/>
  <c r="T76" i="12" s="1"/>
  <c r="S77" i="12"/>
  <c r="T77" i="12" s="1"/>
  <c r="S78" i="12"/>
  <c r="T78" i="12" s="1"/>
  <c r="O3" i="12"/>
  <c r="P3" i="12" s="1"/>
  <c r="O4" i="12"/>
  <c r="P4" i="12" s="1"/>
  <c r="O5" i="12"/>
  <c r="P5" i="12" s="1"/>
  <c r="O6" i="12"/>
  <c r="P6" i="12" s="1"/>
  <c r="O7" i="12"/>
  <c r="P7" i="12" s="1"/>
  <c r="O8" i="12"/>
  <c r="P8" i="12" s="1"/>
  <c r="O9" i="12"/>
  <c r="P9" i="12" s="1"/>
  <c r="O10" i="12"/>
  <c r="P10" i="12" s="1"/>
  <c r="O11" i="12"/>
  <c r="P11" i="12" s="1"/>
  <c r="O12" i="12"/>
  <c r="P12" i="12" s="1"/>
  <c r="O23" i="12"/>
  <c r="P23" i="12" s="1"/>
  <c r="O24" i="12"/>
  <c r="P24" i="12" s="1"/>
  <c r="O25" i="12"/>
  <c r="P25" i="12" s="1"/>
  <c r="O26" i="12"/>
  <c r="P26" i="12" s="1"/>
  <c r="O27" i="12"/>
  <c r="P27" i="12" s="1"/>
  <c r="O28" i="12"/>
  <c r="P28" i="12" s="1"/>
  <c r="O29" i="12"/>
  <c r="P29" i="12" s="1"/>
  <c r="O30" i="12"/>
  <c r="P30"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73" i="12"/>
  <c r="P73" i="12" s="1"/>
  <c r="O74" i="12"/>
  <c r="P74" i="12" s="1"/>
  <c r="O75" i="12"/>
  <c r="P75" i="12" s="1"/>
  <c r="O76" i="12"/>
  <c r="P76" i="12" s="1"/>
  <c r="O77" i="12"/>
  <c r="P77" i="12" s="1"/>
  <c r="O78" i="12"/>
  <c r="P78" i="12" s="1"/>
  <c r="K42" i="12"/>
  <c r="L42" i="12" s="1"/>
  <c r="K43" i="12"/>
  <c r="L43" i="12"/>
  <c r="K44" i="12"/>
  <c r="L44" i="12" s="1"/>
  <c r="K45" i="12"/>
  <c r="L45" i="12"/>
  <c r="K46" i="12"/>
  <c r="L46" i="12" s="1"/>
  <c r="K47" i="12"/>
  <c r="L47" i="12"/>
  <c r="K48" i="12"/>
  <c r="L48" i="12" s="1"/>
  <c r="K49" i="12"/>
  <c r="L49" i="12"/>
  <c r="K50" i="12"/>
  <c r="L50" i="12" s="1"/>
  <c r="K51" i="12"/>
  <c r="L51" i="12"/>
  <c r="K52" i="12"/>
  <c r="L52" i="12" s="1"/>
  <c r="K53" i="12"/>
  <c r="L53" i="12"/>
  <c r="K54" i="12"/>
  <c r="L54" i="12" s="1"/>
  <c r="K55" i="12"/>
  <c r="L55" i="12"/>
  <c r="K56" i="12"/>
  <c r="L56" i="12" s="1"/>
  <c r="K57" i="12"/>
  <c r="L57" i="12"/>
  <c r="K58" i="12"/>
  <c r="L58" i="12" s="1"/>
  <c r="K59" i="12"/>
  <c r="L59" i="12"/>
  <c r="K60" i="12"/>
  <c r="L60" i="12" s="1"/>
  <c r="K61" i="12"/>
  <c r="L61" i="12"/>
  <c r="K62" i="12"/>
  <c r="L62" i="12" s="1"/>
  <c r="K63" i="12"/>
  <c r="L63" i="12"/>
  <c r="K74" i="12"/>
  <c r="L74" i="12" s="1"/>
  <c r="K75" i="12"/>
  <c r="L75" i="12"/>
  <c r="K76" i="12"/>
  <c r="L76" i="12"/>
  <c r="K77" i="12"/>
  <c r="L77" i="12"/>
  <c r="K78" i="12"/>
  <c r="L78" i="12"/>
  <c r="G42" i="12"/>
  <c r="H42" i="12" s="1"/>
  <c r="G43" i="12"/>
  <c r="H43" i="12" s="1"/>
  <c r="G44" i="12"/>
  <c r="H44" i="12" s="1"/>
  <c r="G45" i="12"/>
  <c r="H45" i="12" s="1"/>
  <c r="G46" i="12"/>
  <c r="H46" i="12" s="1"/>
  <c r="G47" i="12"/>
  <c r="H47" i="12" s="1"/>
  <c r="G48" i="12"/>
  <c r="H48" i="12" s="1"/>
  <c r="G49" i="12"/>
  <c r="H49" i="12" s="1"/>
  <c r="G50" i="12"/>
  <c r="H50" i="12" s="1"/>
  <c r="G51" i="12"/>
  <c r="H51" i="12"/>
  <c r="G52" i="12"/>
  <c r="H52" i="12" s="1"/>
  <c r="G53" i="12"/>
  <c r="H53" i="12" s="1"/>
  <c r="G54" i="12"/>
  <c r="H54" i="12" s="1"/>
  <c r="G55" i="12"/>
  <c r="H55" i="12"/>
  <c r="G56" i="12"/>
  <c r="H56" i="12" s="1"/>
  <c r="G57" i="12"/>
  <c r="H57" i="12"/>
  <c r="G58" i="12"/>
  <c r="H58" i="12" s="1"/>
  <c r="G59" i="12"/>
  <c r="H59" i="12"/>
  <c r="G60" i="12"/>
  <c r="H60" i="12" s="1"/>
  <c r="G61" i="12"/>
  <c r="H61" i="12" s="1"/>
  <c r="G62" i="12"/>
  <c r="H62" i="12" s="1"/>
  <c r="G63" i="12"/>
  <c r="H63" i="12" s="1"/>
  <c r="G74" i="12"/>
  <c r="H74" i="12" s="1"/>
  <c r="G75" i="12"/>
  <c r="H75" i="12"/>
  <c r="G76" i="12"/>
  <c r="H76" i="12"/>
  <c r="G77" i="12"/>
  <c r="H77" i="12"/>
  <c r="G78" i="12"/>
  <c r="H78" i="12"/>
  <c r="I5" i="2"/>
  <c r="E7" i="2"/>
  <c r="M8" i="2"/>
  <c r="E9" i="2"/>
  <c r="E11" i="2"/>
  <c r="I13" i="2"/>
  <c r="E15" i="2"/>
  <c r="M16" i="2"/>
  <c r="E17" i="2"/>
  <c r="E19" i="2"/>
  <c r="I21" i="2"/>
  <c r="E23" i="2"/>
  <c r="M24" i="2"/>
  <c r="E28" i="2"/>
  <c r="E30" i="2"/>
  <c r="I32" i="2"/>
  <c r="E34" i="2"/>
  <c r="F34" i="2" s="1"/>
  <c r="G34" i="2" s="1"/>
  <c r="M35" i="2"/>
  <c r="N35" i="2"/>
  <c r="O35" i="2" s="1"/>
  <c r="E36" i="2"/>
  <c r="F36" i="2" s="1"/>
  <c r="G36" i="2" s="1"/>
  <c r="E38" i="2"/>
  <c r="F38" i="2"/>
  <c r="G38" i="2" s="1"/>
  <c r="I39" i="2"/>
  <c r="J39" i="2" s="1"/>
  <c r="K39" i="2" s="1"/>
  <c r="E40" i="2"/>
  <c r="F40" i="2"/>
  <c r="G40" i="2" s="1"/>
  <c r="E42" i="2"/>
  <c r="F42" i="2" s="1"/>
  <c r="G42" i="2" s="1"/>
  <c r="M43" i="2"/>
  <c r="N43" i="2"/>
  <c r="O43" i="2" s="1"/>
  <c r="E44" i="2"/>
  <c r="F44" i="2" s="1"/>
  <c r="G44" i="2" s="1"/>
  <c r="E46" i="2"/>
  <c r="F46" i="2"/>
  <c r="G46" i="2" s="1"/>
  <c r="I47" i="2"/>
  <c r="J47" i="2" s="1"/>
  <c r="K47" i="2" s="1"/>
  <c r="E48" i="2"/>
  <c r="F48" i="2"/>
  <c r="G48" i="2" s="1"/>
  <c r="E54" i="2"/>
  <c r="F54" i="2" s="1"/>
  <c r="G54" i="2" s="1"/>
  <c r="M55" i="2"/>
  <c r="N55" i="2"/>
  <c r="O55" i="2" s="1"/>
  <c r="E56" i="2"/>
  <c r="F56" i="2" s="1"/>
  <c r="G56" i="2" s="1"/>
  <c r="E58" i="2"/>
  <c r="F58" i="2"/>
  <c r="G58" i="2" s="1"/>
  <c r="I59" i="2"/>
  <c r="E60" i="2"/>
  <c r="E62" i="2"/>
  <c r="E64" i="2"/>
  <c r="F64" i="2" s="1"/>
  <c r="G64" i="2" s="1"/>
  <c r="E66" i="2"/>
  <c r="I67" i="2"/>
  <c r="I17" i="2"/>
  <c r="I28" i="2"/>
  <c r="I9" i="2"/>
  <c r="I63" i="2"/>
  <c r="I55" i="2"/>
  <c r="J55" i="2"/>
  <c r="K55" i="2" s="1"/>
  <c r="I43" i="2"/>
  <c r="J43" i="2" s="1"/>
  <c r="K43" i="2" s="1"/>
  <c r="I35" i="2"/>
  <c r="J35" i="2"/>
  <c r="K35" i="2" s="1"/>
  <c r="E32" i="2"/>
  <c r="E21" i="2"/>
  <c r="E13" i="2"/>
  <c r="E5" i="2"/>
  <c r="M3" i="2"/>
  <c r="E3" i="2"/>
  <c r="M65" i="2"/>
  <c r="E65" i="2"/>
  <c r="F65" i="2"/>
  <c r="G65" i="2" s="1"/>
  <c r="E63" i="2"/>
  <c r="M61" i="2"/>
  <c r="E61" i="2"/>
  <c r="E59" i="2"/>
  <c r="M57" i="2"/>
  <c r="N57" i="2" s="1"/>
  <c r="O57" i="2" s="1"/>
  <c r="E57" i="2"/>
  <c r="F57" i="2"/>
  <c r="G57" i="2" s="1"/>
  <c r="E55" i="2"/>
  <c r="F55" i="2" s="1"/>
  <c r="G55" i="2" s="1"/>
  <c r="S53" i="2"/>
  <c r="M53" i="2"/>
  <c r="N53" i="2"/>
  <c r="O53" i="2" s="1"/>
  <c r="E53" i="2"/>
  <c r="F53" i="2" s="1"/>
  <c r="G53" i="2" s="1"/>
  <c r="E47" i="2"/>
  <c r="F47" i="2"/>
  <c r="G47" i="2" s="1"/>
  <c r="R45" i="2"/>
  <c r="S45" i="2" s="1"/>
  <c r="M45" i="2"/>
  <c r="N45" i="2" s="1"/>
  <c r="O45" i="2" s="1"/>
  <c r="E45" i="2"/>
  <c r="F45" i="2"/>
  <c r="G45" i="2" s="1"/>
  <c r="E43" i="2"/>
  <c r="F43" i="2" s="1"/>
  <c r="G43" i="2" s="1"/>
  <c r="S43" i="2"/>
  <c r="M41" i="2"/>
  <c r="N41" i="2"/>
  <c r="O41" i="2" s="1"/>
  <c r="E41" i="2"/>
  <c r="F41" i="2" s="1"/>
  <c r="G41" i="2" s="1"/>
  <c r="E39" i="2"/>
  <c r="F39" i="2"/>
  <c r="G39" i="2" s="1"/>
  <c r="R39" i="2"/>
  <c r="S39" i="2" s="1"/>
  <c r="M37" i="2"/>
  <c r="N37" i="2" s="1"/>
  <c r="O37" i="2" s="1"/>
  <c r="E37" i="2"/>
  <c r="F37" i="2"/>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5" i="2"/>
  <c r="I61" i="2"/>
  <c r="I57" i="2"/>
  <c r="J57" i="2" s="1"/>
  <c r="K57" i="2" s="1"/>
  <c r="I53" i="2"/>
  <c r="J53" i="2"/>
  <c r="K53" i="2" s="1"/>
  <c r="I45" i="2"/>
  <c r="J45" i="2" s="1"/>
  <c r="K45" i="2" s="1"/>
  <c r="I41" i="2"/>
  <c r="J41" i="2"/>
  <c r="K41" i="2" s="1"/>
  <c r="I37" i="2"/>
  <c r="J37" i="2" s="1"/>
  <c r="K37" i="2" s="1"/>
  <c r="M67" i="2"/>
  <c r="N67" i="2" s="1"/>
  <c r="O67" i="2" s="1"/>
  <c r="M59" i="2"/>
  <c r="M47" i="2"/>
  <c r="N47" i="2" s="1"/>
  <c r="O47" i="2" s="1"/>
  <c r="M39" i="2"/>
  <c r="N39" i="2"/>
  <c r="O39" i="2" s="1"/>
  <c r="M31" i="2"/>
  <c r="M20" i="2"/>
  <c r="M12" i="2"/>
  <c r="N12" i="2" s="1"/>
  <c r="O12" i="2" s="1"/>
  <c r="M4" i="2"/>
  <c r="M66" i="2"/>
  <c r="M64" i="2"/>
  <c r="N64" i="2" s="1"/>
  <c r="O64" i="2" s="1"/>
  <c r="M62" i="2"/>
  <c r="M60" i="2"/>
  <c r="M58" i="2"/>
  <c r="N58" i="2"/>
  <c r="O58" i="2" s="1"/>
  <c r="R56" i="2"/>
  <c r="S56" i="2" s="1"/>
  <c r="M56" i="2"/>
  <c r="N56" i="2" s="1"/>
  <c r="O56" i="2" s="1"/>
  <c r="M54" i="2"/>
  <c r="N54" i="2"/>
  <c r="O54" i="2" s="1"/>
  <c r="R48" i="2"/>
  <c r="S48" i="2" s="1"/>
  <c r="M48" i="2"/>
  <c r="N48" i="2" s="1"/>
  <c r="O48" i="2" s="1"/>
  <c r="M46" i="2"/>
  <c r="N46" i="2"/>
  <c r="O46" i="2" s="1"/>
  <c r="R44" i="2"/>
  <c r="S44" i="2" s="1"/>
  <c r="M44" i="2"/>
  <c r="N44" i="2" s="1"/>
  <c r="O44" i="2" s="1"/>
  <c r="M42" i="2"/>
  <c r="N42" i="2"/>
  <c r="O42" i="2" s="1"/>
  <c r="R40" i="2"/>
  <c r="S40" i="2" s="1"/>
  <c r="M40" i="2"/>
  <c r="N40" i="2" s="1"/>
  <c r="O40" i="2" s="1"/>
  <c r="M38" i="2"/>
  <c r="N38" i="2" s="1"/>
  <c r="O38" i="2" s="1"/>
  <c r="R36" i="2"/>
  <c r="S36" i="2"/>
  <c r="M36" i="2"/>
  <c r="N36" i="2" s="1"/>
  <c r="O36" i="2" s="1"/>
  <c r="M34" i="2"/>
  <c r="N34" i="2" s="1"/>
  <c r="O34" i="2" s="1"/>
  <c r="M32" i="2"/>
  <c r="M30" i="2"/>
  <c r="N30" i="2" s="1"/>
  <c r="O30" i="2" s="1"/>
  <c r="M28" i="2"/>
  <c r="M23" i="2"/>
  <c r="M21" i="2"/>
  <c r="M19" i="2"/>
  <c r="N19" i="2" s="1"/>
  <c r="O19" i="2" s="1"/>
  <c r="M17" i="2"/>
  <c r="M15" i="2"/>
  <c r="M13" i="2"/>
  <c r="M11" i="2"/>
  <c r="N11" i="2" s="1"/>
  <c r="M9" i="2"/>
  <c r="M7" i="2"/>
  <c r="M5" i="2"/>
  <c r="I66" i="2"/>
  <c r="I64" i="2"/>
  <c r="I62" i="2"/>
  <c r="I60" i="2"/>
  <c r="J60" i="2" s="1"/>
  <c r="K60" i="2" s="1"/>
  <c r="I58" i="2"/>
  <c r="J58" i="2" s="1"/>
  <c r="K58" i="2" s="1"/>
  <c r="I56" i="2"/>
  <c r="J56" i="2" s="1"/>
  <c r="K56" i="2" s="1"/>
  <c r="I54" i="2"/>
  <c r="J54" i="2"/>
  <c r="K54" i="2" s="1"/>
  <c r="I48" i="2"/>
  <c r="J48" i="2"/>
  <c r="K48" i="2" s="1"/>
  <c r="I46" i="2"/>
  <c r="J46" i="2" s="1"/>
  <c r="K46" i="2" s="1"/>
  <c r="I44" i="2"/>
  <c r="J44" i="2" s="1"/>
  <c r="K44" i="2" s="1"/>
  <c r="I42" i="2"/>
  <c r="J42" i="2"/>
  <c r="K42" i="2" s="1"/>
  <c r="I40" i="2"/>
  <c r="J40" i="2"/>
  <c r="K40" i="2"/>
  <c r="I38" i="2"/>
  <c r="J38" i="2" s="1"/>
  <c r="K38" i="2" s="1"/>
  <c r="I36" i="2"/>
  <c r="J36" i="2" s="1"/>
  <c r="K36" i="2" s="1"/>
  <c r="I34" i="2"/>
  <c r="J34" i="2"/>
  <c r="K34" i="2" s="1"/>
  <c r="I30" i="2"/>
  <c r="I23" i="2"/>
  <c r="I19" i="2"/>
  <c r="I15" i="2"/>
  <c r="I11" i="2"/>
  <c r="I7" i="2"/>
  <c r="E35" i="1"/>
  <c r="E28" i="1"/>
  <c r="E56" i="1"/>
  <c r="F56" i="1" s="1"/>
  <c r="E34" i="1"/>
  <c r="E33" i="1"/>
  <c r="K30" i="12"/>
  <c r="L30" i="12" s="1"/>
  <c r="G30" i="12"/>
  <c r="H30" i="12" s="1"/>
  <c r="K28" i="12"/>
  <c r="L28" i="12" s="1"/>
  <c r="K24" i="12"/>
  <c r="L24" i="12" s="1"/>
  <c r="G28" i="12"/>
  <c r="H28" i="12" s="1"/>
  <c r="G24" i="12"/>
  <c r="H24" i="12" s="1"/>
  <c r="F24" i="9"/>
  <c r="F25" i="9"/>
  <c r="F26" i="9"/>
  <c r="F27" i="9"/>
  <c r="F28" i="9"/>
  <c r="G28" i="9"/>
  <c r="G5" i="9"/>
  <c r="F66" i="2"/>
  <c r="G66" i="2" s="1"/>
  <c r="F63" i="2"/>
  <c r="G63" i="2" s="1"/>
  <c r="G2" i="12"/>
  <c r="H2" i="12" s="1"/>
  <c r="G3" i="12"/>
  <c r="H3" i="12"/>
  <c r="G4" i="12"/>
  <c r="H4" i="12" s="1"/>
  <c r="G5" i="12"/>
  <c r="H5" i="12" s="1"/>
  <c r="G6" i="12"/>
  <c r="H6" i="12" s="1"/>
  <c r="G7" i="12"/>
  <c r="H7" i="12"/>
  <c r="G8" i="12"/>
  <c r="H8" i="12" s="1"/>
  <c r="G9" i="12"/>
  <c r="H9" i="12" s="1"/>
  <c r="G10" i="12"/>
  <c r="H10" i="12" s="1"/>
  <c r="G11" i="12"/>
  <c r="H11" i="12" s="1"/>
  <c r="G12" i="12"/>
  <c r="H12" i="12" s="1"/>
  <c r="G23" i="12"/>
  <c r="H23" i="12" s="1"/>
  <c r="U8" i="7"/>
  <c r="S8" i="7"/>
  <c r="Q8" i="7"/>
  <c r="K29" i="12"/>
  <c r="L29" i="12" s="1"/>
  <c r="K27" i="12"/>
  <c r="L27" i="12" s="1"/>
  <c r="K26" i="12"/>
  <c r="L26" i="12" s="1"/>
  <c r="K25" i="12"/>
  <c r="L25" i="12" s="1"/>
  <c r="K23" i="12"/>
  <c r="L23" i="12" s="1"/>
  <c r="K12" i="12"/>
  <c r="L12" i="12" s="1"/>
  <c r="K11" i="12"/>
  <c r="L11" i="12" s="1"/>
  <c r="K10" i="12"/>
  <c r="L10" i="12" s="1"/>
  <c r="K9" i="12"/>
  <c r="L9" i="12" s="1"/>
  <c r="K8" i="12"/>
  <c r="L8" i="12" s="1"/>
  <c r="K7" i="12"/>
  <c r="L7" i="12" s="1"/>
  <c r="K6" i="12"/>
  <c r="L6" i="12" s="1"/>
  <c r="K5" i="12"/>
  <c r="L5" i="12" s="1"/>
  <c r="K4" i="12"/>
  <c r="L4" i="12" s="1"/>
  <c r="G29" i="12"/>
  <c r="H29" i="12" s="1"/>
  <c r="G27" i="12"/>
  <c r="H27" i="12" s="1"/>
  <c r="G26" i="12"/>
  <c r="H26" i="12" s="1"/>
  <c r="G25" i="12"/>
  <c r="H2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J62" i="2"/>
  <c r="K62" i="2" s="1"/>
  <c r="F62" i="2"/>
  <c r="G62" i="2"/>
  <c r="J65" i="2"/>
  <c r="K65" i="2" s="1"/>
  <c r="J64" i="2"/>
  <c r="K64" i="2" s="1"/>
  <c r="J63" i="2"/>
  <c r="K63" i="2" s="1"/>
  <c r="R63" i="2"/>
  <c r="S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6" i="2"/>
  <c r="O66" i="2" s="1"/>
  <c r="N65" i="2"/>
  <c r="O65" i="2"/>
  <c r="N61" i="2"/>
  <c r="O61" i="2"/>
  <c r="N60" i="2"/>
  <c r="O60" i="2" s="1"/>
  <c r="N59" i="2"/>
  <c r="O59" i="2" s="1"/>
  <c r="N33" i="2"/>
  <c r="O33" i="2" s="1"/>
  <c r="N32" i="2"/>
  <c r="O32" i="2"/>
  <c r="N31" i="2"/>
  <c r="O31" i="2" s="1"/>
  <c r="N29" i="2"/>
  <c r="O29" i="2" s="1"/>
  <c r="N28" i="2"/>
  <c r="O28" i="2"/>
  <c r="N24" i="2"/>
  <c r="O24" i="2" s="1"/>
  <c r="N23" i="2"/>
  <c r="O23" i="2" s="1"/>
  <c r="N22" i="2"/>
  <c r="O22" i="2" s="1"/>
  <c r="N21" i="2"/>
  <c r="O21" i="2"/>
  <c r="N20" i="2"/>
  <c r="O20" i="2" s="1"/>
  <c r="N18" i="2"/>
  <c r="O18" i="2" s="1"/>
  <c r="N17" i="2"/>
  <c r="O17" i="2"/>
  <c r="N16" i="2"/>
  <c r="O16" i="2" s="1"/>
  <c r="N15" i="2"/>
  <c r="O15" i="2" s="1"/>
  <c r="N14" i="2"/>
  <c r="O14" i="2" s="1"/>
  <c r="N13" i="2"/>
  <c r="O13" i="2"/>
  <c r="N10" i="2"/>
  <c r="O10" i="2" s="1"/>
  <c r="N9" i="2"/>
  <c r="O9" i="2" s="1"/>
  <c r="N8" i="2"/>
  <c r="O8" i="2" s="1"/>
  <c r="N7" i="2"/>
  <c r="O7" i="2"/>
  <c r="N6" i="2"/>
  <c r="O6" i="2" s="1"/>
  <c r="N5" i="2"/>
  <c r="O5" i="2" s="1"/>
  <c r="N4" i="2"/>
  <c r="O4" i="2" s="1"/>
  <c r="N3" i="2"/>
  <c r="O3" i="2"/>
  <c r="U78" i="7"/>
  <c r="U77" i="7"/>
  <c r="U76" i="7"/>
  <c r="U74" i="7"/>
  <c r="U73" i="7"/>
  <c r="U72" i="7"/>
  <c r="U70" i="7"/>
  <c r="U69" i="7"/>
  <c r="U68" i="7"/>
  <c r="U27" i="7"/>
  <c r="U26" i="7"/>
  <c r="U25" i="7"/>
  <c r="U23" i="7"/>
  <c r="U22" i="7"/>
  <c r="U21" i="7"/>
  <c r="U9" i="7"/>
  <c r="U7" i="7"/>
  <c r="U5" i="7"/>
  <c r="U4" i="7"/>
  <c r="U3" i="7"/>
  <c r="T2" i="7"/>
  <c r="U2" i="7" s="1"/>
  <c r="S78" i="7"/>
  <c r="S77" i="7"/>
  <c r="S76" i="7"/>
  <c r="S74" i="7"/>
  <c r="S73" i="7"/>
  <c r="S72" i="7"/>
  <c r="S70" i="7"/>
  <c r="S69" i="7"/>
  <c r="S68" i="7"/>
  <c r="S27" i="7"/>
  <c r="S26" i="7"/>
  <c r="S25" i="7"/>
  <c r="S23" i="7"/>
  <c r="S22" i="7"/>
  <c r="S21" i="7"/>
  <c r="S9" i="7"/>
  <c r="S7" i="7"/>
  <c r="S5" i="7"/>
  <c r="S4" i="7"/>
  <c r="S3" i="7"/>
  <c r="R2" i="7"/>
  <c r="S2" i="7" s="1"/>
  <c r="S2" i="12"/>
  <c r="S81" i="12"/>
  <c r="O2" i="12"/>
  <c r="O81" i="12"/>
  <c r="K2" i="12"/>
  <c r="K81" i="12" s="1"/>
  <c r="L81" i="12" s="1"/>
  <c r="T2" i="12"/>
  <c r="P2" i="12"/>
  <c r="F2" i="8"/>
  <c r="G2" i="8" s="1"/>
  <c r="F61" i="2"/>
  <c r="G61" i="2" s="1"/>
  <c r="F60" i="2"/>
  <c r="G60" i="2" s="1"/>
  <c r="F59" i="2"/>
  <c r="G59" i="2" s="1"/>
  <c r="F33" i="2"/>
  <c r="G33" i="2" s="1"/>
  <c r="F32" i="2"/>
  <c r="G32" i="2"/>
  <c r="F31" i="2"/>
  <c r="G31" i="2" s="1"/>
  <c r="F30" i="2"/>
  <c r="G30" i="2" s="1"/>
  <c r="F29" i="2"/>
  <c r="G29" i="2" s="1"/>
  <c r="F28" i="2"/>
  <c r="G28" i="2"/>
  <c r="F24" i="2"/>
  <c r="G24" i="2" s="1"/>
  <c r="F23" i="2"/>
  <c r="G23" i="2" s="1"/>
  <c r="F22" i="2"/>
  <c r="G22" i="2" s="1"/>
  <c r="F21" i="2"/>
  <c r="G21" i="2"/>
  <c r="F20" i="2"/>
  <c r="G20" i="2" s="1"/>
  <c r="F19" i="2"/>
  <c r="G19" i="2"/>
  <c r="F18" i="2"/>
  <c r="G18" i="2" s="1"/>
  <c r="F17" i="2"/>
  <c r="G17" i="2"/>
  <c r="F16" i="2"/>
  <c r="G16" i="2" s="1"/>
  <c r="F15" i="2"/>
  <c r="G15" i="2" s="1"/>
  <c r="F14" i="2"/>
  <c r="G14" i="2" s="1"/>
  <c r="F13" i="2"/>
  <c r="G13" i="2"/>
  <c r="F12" i="2"/>
  <c r="G12" i="2" s="1"/>
  <c r="F11" i="2"/>
  <c r="G11" i="2"/>
  <c r="F10" i="2"/>
  <c r="G10" i="2" s="1"/>
  <c r="F9" i="2"/>
  <c r="G9" i="2"/>
  <c r="F8" i="2"/>
  <c r="G8" i="2" s="1"/>
  <c r="F7" i="2"/>
  <c r="G7" i="2" s="1"/>
  <c r="F6" i="2"/>
  <c r="G6" i="2" s="1"/>
  <c r="F5" i="2"/>
  <c r="G5" i="2"/>
  <c r="F4" i="2"/>
  <c r="G4" i="2" s="1"/>
  <c r="F3" i="2"/>
  <c r="G3" i="2"/>
  <c r="J67" i="2"/>
  <c r="K67" i="2" s="1"/>
  <c r="J66" i="2"/>
  <c r="K66" i="2"/>
  <c r="J61" i="2"/>
  <c r="K61" i="2" s="1"/>
  <c r="J59" i="2"/>
  <c r="K59" i="2" s="1"/>
  <c r="J33" i="2"/>
  <c r="K33" i="2"/>
  <c r="J32" i="2"/>
  <c r="K32" i="2" s="1"/>
  <c r="J31" i="2"/>
  <c r="K31" i="2" s="1"/>
  <c r="J30" i="2"/>
  <c r="K30" i="2" s="1"/>
  <c r="J29" i="2"/>
  <c r="K29" i="2"/>
  <c r="J28" i="2"/>
  <c r="K28" i="2" s="1"/>
  <c r="J24" i="2"/>
  <c r="K24" i="2"/>
  <c r="J23" i="2"/>
  <c r="K23" i="2" s="1"/>
  <c r="J22" i="2"/>
  <c r="K22" i="2"/>
  <c r="J21" i="2"/>
  <c r="K21" i="2" s="1"/>
  <c r="J20" i="2"/>
  <c r="K20" i="2" s="1"/>
  <c r="J19" i="2"/>
  <c r="K19" i="2" s="1"/>
  <c r="J18" i="2"/>
  <c r="K18" i="2"/>
  <c r="J17" i="2"/>
  <c r="K17" i="2" s="1"/>
  <c r="J16" i="2"/>
  <c r="K16" i="2" s="1"/>
  <c r="J15" i="2"/>
  <c r="K15" i="2" s="1"/>
  <c r="J14" i="2"/>
  <c r="K14" i="2"/>
  <c r="J13" i="2"/>
  <c r="K13" i="2" s="1"/>
  <c r="J12" i="2"/>
  <c r="K12" i="2" s="1"/>
  <c r="J11" i="2"/>
  <c r="K11" i="2" s="1"/>
  <c r="J10" i="2"/>
  <c r="K10" i="2" s="1"/>
  <c r="J9" i="2"/>
  <c r="K9" i="2" s="1"/>
  <c r="J8" i="2"/>
  <c r="K8" i="2"/>
  <c r="J7" i="2"/>
  <c r="K7" i="2" s="1"/>
  <c r="J6" i="2"/>
  <c r="K6" i="2"/>
  <c r="J5" i="2"/>
  <c r="K5" i="2" s="1"/>
  <c r="J4" i="2"/>
  <c r="K4" i="2" s="1"/>
  <c r="J3" i="2"/>
  <c r="K3" i="2" s="1"/>
  <c r="R67" i="2"/>
  <c r="S67" i="2" s="1"/>
  <c r="R66" i="2"/>
  <c r="S66" i="2" s="1"/>
  <c r="R65" i="2"/>
  <c r="S65" i="2"/>
  <c r="R64" i="2"/>
  <c r="S64" i="2" s="1"/>
  <c r="R61" i="2"/>
  <c r="S61" i="2" s="1"/>
  <c r="R60" i="2"/>
  <c r="S60" i="2" s="1"/>
  <c r="R59" i="2"/>
  <c r="S59" i="2" s="1"/>
  <c r="R33" i="2"/>
  <c r="S33" i="2" s="1"/>
  <c r="R32" i="2"/>
  <c r="S32" i="2"/>
  <c r="R31" i="2"/>
  <c r="S31" i="2" s="1"/>
  <c r="R29" i="2"/>
  <c r="S29" i="2" s="1"/>
  <c r="R28" i="2"/>
  <c r="S28" i="2"/>
  <c r="R24" i="2"/>
  <c r="S24" i="2" s="1"/>
  <c r="R22" i="2"/>
  <c r="S22" i="2" s="1"/>
  <c r="R21" i="2"/>
  <c r="S21" i="2"/>
  <c r="R20" i="2"/>
  <c r="S20" i="2" s="1"/>
  <c r="R18" i="2"/>
  <c r="S18" i="2" s="1"/>
  <c r="R17" i="2"/>
  <c r="S17" i="2"/>
  <c r="R16" i="2"/>
  <c r="S16" i="2" s="1"/>
  <c r="R14" i="2"/>
  <c r="S14" i="2" s="1"/>
  <c r="R13" i="2"/>
  <c r="S13" i="2"/>
  <c r="R12" i="2"/>
  <c r="S12" i="2" s="1"/>
  <c r="R10" i="2"/>
  <c r="S10" i="2" s="1"/>
  <c r="R9" i="2"/>
  <c r="S9" i="2"/>
  <c r="R7" i="2"/>
  <c r="S7" i="2" s="1"/>
  <c r="R6" i="2"/>
  <c r="S6" i="2"/>
  <c r="R5" i="2"/>
  <c r="S5" i="2" s="1"/>
  <c r="R4" i="2"/>
  <c r="S4" i="2" s="1"/>
  <c r="D81" i="2"/>
  <c r="P2" i="7"/>
  <c r="Q2" i="7" s="1"/>
  <c r="Q3" i="7"/>
  <c r="Q4" i="7"/>
  <c r="Q5" i="7"/>
  <c r="Q6" i="7"/>
  <c r="Q7" i="7"/>
  <c r="Q9" i="7"/>
  <c r="Q21" i="7"/>
  <c r="Q22" i="7"/>
  <c r="Q23" i="7"/>
  <c r="Q25" i="7"/>
  <c r="Q26" i="7"/>
  <c r="Q27" i="7"/>
  <c r="Q55" i="7"/>
  <c r="E5" i="3"/>
  <c r="F5" i="3" s="1"/>
  <c r="E6" i="3"/>
  <c r="F6" i="3" s="1"/>
  <c r="E7" i="3"/>
  <c r="F7" i="3" s="1"/>
  <c r="E8" i="3"/>
  <c r="F8" i="3" s="1"/>
  <c r="E9" i="3"/>
  <c r="F9" i="3" s="1"/>
  <c r="E10" i="3"/>
  <c r="F10" i="3" s="1"/>
  <c r="E11" i="3"/>
  <c r="F11" i="3" s="1"/>
  <c r="E12" i="3"/>
  <c r="F12" i="3" s="1"/>
  <c r="E13" i="3"/>
  <c r="F13" i="3" s="1"/>
  <c r="E15" i="3"/>
  <c r="F15" i="3"/>
  <c r="E16" i="3"/>
  <c r="F16" i="3"/>
  <c r="T81" i="12"/>
  <c r="N80" i="7"/>
  <c r="U80" i="7"/>
  <c r="K80" i="7"/>
  <c r="U81" i="12"/>
  <c r="N81" i="12"/>
  <c r="M81" i="12"/>
  <c r="G81" i="12"/>
  <c r="H81" i="12" s="1"/>
  <c r="F81" i="12"/>
  <c r="E81" i="12"/>
  <c r="L81" i="2"/>
  <c r="D19" i="9"/>
  <c r="C31" i="1"/>
  <c r="G19" i="9"/>
  <c r="Q69" i="7"/>
  <c r="Q70" i="7"/>
  <c r="Q71" i="7"/>
  <c r="Q73" i="7"/>
  <c r="Q74" i="7"/>
  <c r="Q75" i="7"/>
  <c r="Q77" i="7"/>
  <c r="Q78" i="7"/>
  <c r="Q79" i="7"/>
  <c r="R8" i="2"/>
  <c r="S8" i="2" s="1"/>
  <c r="F22" i="11"/>
  <c r="E22" i="11"/>
  <c r="H11" i="11"/>
  <c r="E25" i="11" s="1"/>
  <c r="G11" i="11"/>
  <c r="F11" i="11"/>
  <c r="E11" i="11"/>
  <c r="D11" i="11"/>
  <c r="C11" i="11"/>
  <c r="D32" i="1"/>
  <c r="B11" i="11"/>
  <c r="C32" i="1" s="1"/>
  <c r="M45" i="9"/>
  <c r="D39" i="1"/>
  <c r="L45" i="9"/>
  <c r="E45" i="9"/>
  <c r="D22" i="1"/>
  <c r="D45" i="9"/>
  <c r="M19" i="9"/>
  <c r="D38" i="1"/>
  <c r="L19" i="9"/>
  <c r="E19" i="9"/>
  <c r="D31" i="1"/>
  <c r="F8" i="8"/>
  <c r="G8" i="8" s="1"/>
  <c r="E17" i="3"/>
  <c r="F17" i="3"/>
  <c r="E4" i="3"/>
  <c r="F4" i="3"/>
  <c r="E27" i="1"/>
  <c r="C18" i="1"/>
  <c r="C17" i="1"/>
  <c r="C39" i="1"/>
  <c r="E39" i="1"/>
  <c r="O45" i="9"/>
  <c r="C38" i="1"/>
  <c r="E38" i="1"/>
  <c r="O19" i="9"/>
  <c r="E26" i="1"/>
  <c r="C22" i="1"/>
  <c r="G45" i="9"/>
  <c r="E23" i="1"/>
  <c r="E41" i="1"/>
  <c r="D25" i="11"/>
  <c r="C40" i="1"/>
  <c r="E31" i="1"/>
  <c r="E19" i="3"/>
  <c r="F19" i="3" s="1"/>
  <c r="E22" i="1"/>
  <c r="F26" i="11"/>
  <c r="O11" i="2" l="1"/>
  <c r="R3" i="2"/>
  <c r="Q81" i="2"/>
  <c r="D19" i="1" s="1"/>
  <c r="E19" i="1" s="1"/>
  <c r="M63" i="2"/>
  <c r="E26" i="2"/>
  <c r="I27" i="2"/>
  <c r="E51" i="2"/>
  <c r="F51" i="2" s="1"/>
  <c r="G51" i="2" s="1"/>
  <c r="I52" i="2"/>
  <c r="J52" i="2" s="1"/>
  <c r="K52" i="2" s="1"/>
  <c r="E27" i="2"/>
  <c r="F27" i="2" s="1"/>
  <c r="G27" i="2" s="1"/>
  <c r="E52" i="2"/>
  <c r="F52" i="2" s="1"/>
  <c r="G52" i="2" s="1"/>
  <c r="E67" i="2"/>
  <c r="F67" i="2" s="1"/>
  <c r="G67" i="2" s="1"/>
  <c r="P81" i="12"/>
  <c r="L2" i="12"/>
  <c r="E24" i="1"/>
  <c r="E37" i="1"/>
  <c r="P80" i="7"/>
  <c r="Q80" i="7" s="1"/>
  <c r="E25" i="1"/>
  <c r="H80" i="7"/>
  <c r="I80" i="7" s="1"/>
  <c r="R80" i="7"/>
  <c r="S80" i="7" s="1"/>
  <c r="D40" i="1"/>
  <c r="E40" i="1" s="1"/>
  <c r="F25" i="11"/>
  <c r="E32" i="1"/>
  <c r="C43" i="1"/>
  <c r="E14" i="1"/>
  <c r="D43" i="1" l="1"/>
  <c r="D52" i="1" s="1"/>
  <c r="J27" i="2"/>
  <c r="I81" i="2"/>
  <c r="D18" i="1" s="1"/>
  <c r="E18" i="1" s="1"/>
  <c r="F26" i="2"/>
  <c r="E81" i="2"/>
  <c r="D17" i="1" s="1"/>
  <c r="E17" i="1" s="1"/>
  <c r="R81" i="2"/>
  <c r="S3" i="2"/>
  <c r="S81" i="2" s="1"/>
  <c r="N63" i="2"/>
  <c r="M81" i="2"/>
  <c r="D58" i="1"/>
  <c r="C52" i="1"/>
  <c r="E52" i="1" s="1"/>
  <c r="E43" i="1"/>
  <c r="C58" i="1"/>
  <c r="O63" i="2" l="1"/>
  <c r="N81" i="2"/>
  <c r="O81" i="2" s="1"/>
  <c r="G26" i="2"/>
  <c r="F81" i="2"/>
  <c r="G81" i="2" s="1"/>
  <c r="K27" i="2"/>
  <c r="J81" i="2"/>
  <c r="K81" i="2" s="1"/>
  <c r="F43" i="1"/>
  <c r="E44" i="1"/>
  <c r="F52" i="1"/>
  <c r="E53" i="1"/>
</calcChain>
</file>

<file path=xl/sharedStrings.xml><?xml version="1.0" encoding="utf-8"?>
<sst xmlns="http://schemas.openxmlformats.org/spreadsheetml/2006/main" count="1399" uniqueCount="525">
  <si>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</si>
  <si>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</si>
  <si>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</si>
  <si>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</si>
  <si>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</si>
  <si>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</si>
  <si>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</si>
  <si>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</si>
  <si>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</si>
  <si>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</si>
  <si>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</si>
  <si>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</si>
  <si>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</si>
  <si>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</si>
  <si>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</si>
  <si>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</si>
  <si>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</si>
  <si>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</si>
  <si>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</si>
  <si>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</si>
  <si>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</si>
  <si>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</si>
  <si>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</si>
  <si>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</si>
  <si>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</si>
  <si>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</si>
  <si>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</si>
  <si>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</si>
  <si>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</si>
  <si>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</si>
  <si>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</si>
  <si>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</si>
  <si>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</si>
  <si>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</si>
  <si>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</si>
  <si>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</si>
  <si>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</si>
  <si>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</si>
  <si>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</si>
  <si>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</si>
  <si>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</si>
  <si>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</si>
  <si>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</si>
  <si>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</si>
  <si>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</si>
  <si>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</si>
  <si>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</si>
  <si>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</si>
  <si>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</si>
  <si>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</si>
  <si>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</si>
  <si>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</si>
  <si>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</si>
  <si>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</si>
  <si>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</si>
  <si>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</si>
  <si>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</si>
  <si>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</si>
  <si>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</si>
  <si>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</si>
  <si>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</si>
  <si>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</si>
  <si>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</si>
  <si>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</si>
  <si>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</si>
  <si>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</si>
  <si>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</si>
  <si>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</si>
  <si>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</si>
  <si>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</si>
  <si>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</si>
  <si>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</si>
  <si>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</si>
  <si>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</si>
  <si>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</si>
  <si>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</si>
  <si>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</si>
  <si>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</si>
  <si>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</si>
  <si>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</si>
  <si>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</si>
  <si>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</si>
  <si>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</si>
  <si>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</si>
  <si>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</si>
  <si>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</si>
  <si>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</si>
  <si>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</si>
  <si>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</si>
  <si>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</si>
  <si>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</si>
  <si>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</si>
  <si>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</si>
  <si>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</si>
  <si>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</si>
  <si>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</si>
  <si>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</si>
  <si>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</si>
  <si>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</si>
  <si>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</si>
  <si>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</si>
  <si>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</si>
  <si>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</si>
  <si>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</si>
  <si>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</si>
  <si>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</si>
  <si>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</si>
  <si>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</si>
  <si>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</si>
  <si>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</si>
  <si>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</si>
  <si>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</si>
  <si>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</si>
  <si>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</si>
  <si>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</si>
  <si>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</si>
  <si>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</si>
  <si>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</si>
  <si>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</si>
  <si>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</si>
  <si>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</si>
  <si>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</si>
  <si>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</si>
  <si>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</si>
  <si>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</si>
  <si>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</si>
  <si>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</si>
  <si>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</si>
  <si>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</si>
  <si>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</si>
  <si>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</si>
  <si>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</si>
  <si>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</si>
  <si>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</si>
  <si>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</si>
  <si>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</si>
  <si>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</si>
  <si>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</si>
  <si>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</si>
  <si>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</si>
  <si>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</si>
  <si>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</si>
  <si>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</si>
  <si>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</si>
  <si>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</si>
  <si>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</si>
  <si>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</si>
  <si>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</si>
  <si>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</si>
  <si>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</si>
  <si>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</si>
  <si>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</si>
  <si>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</si>
  <si>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</si>
  <si>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</si>
  <si>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</si>
  <si>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</si>
  <si>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</si>
  <si>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</si>
  <si>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</si>
  <si>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</si>
  <si>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</si>
  <si>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</si>
  <si>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</si>
  <si>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</si>
  <si>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</si>
  <si>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</si>
  <si>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</si>
  <si>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</si>
  <si>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</si>
  <si>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</si>
  <si>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</si>
  <si>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</si>
  <si>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</si>
  <si>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</si>
  <si>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</si>
  <si>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</si>
  <si>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</si>
  <si>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</si>
  <si>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</si>
  <si>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</si>
  <si>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</si>
  <si>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</si>
  <si>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</si>
  <si>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</si>
  <si>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</si>
  <si>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</si>
  <si>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</si>
  <si>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</si>
  <si>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</si>
  <si>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</si>
  <si>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</si>
  <si>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</si>
  <si>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</si>
  <si>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</si>
  <si>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</si>
  <si>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</si>
  <si>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</si>
  <si>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</si>
  <si>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</si>
  <si>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</si>
  <si>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</si>
  <si>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</si>
  <si>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</si>
  <si>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</si>
  <si>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</si>
  <si>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</si>
  <si>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</si>
  <si>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</si>
  <si>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</si>
  <si>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</si>
  <si>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</si>
  <si>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</si>
  <si>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</si>
  <si>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</si>
  <si>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</si>
  <si>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</si>
  <si>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</si>
  <si>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</si>
  <si>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</si>
  <si>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</si>
  <si>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</si>
  <si>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</si>
  <si>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</si>
  <si>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</si>
  <si>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</si>
  <si>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</si>
  <si>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</si>
  <si>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</si>
  <si>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</si>
  <si>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</si>
  <si>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</si>
  <si>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</si>
  <si>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</si>
  <si>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</si>
  <si>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</si>
  <si>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</si>
  <si>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</si>
  <si>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</si>
  <si>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</si>
  <si>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</si>
  <si>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</si>
  <si>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</si>
  <si>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</si>
  <si>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</si>
  <si>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</si>
  <si>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</si>
  <si>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</si>
  <si>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</si>
  <si>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</si>
  <si>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</si>
  <si>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</si>
  <si>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</si>
  <si>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</si>
  <si>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</si>
  <si>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</si>
  <si>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</si>
  <si>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</si>
  <si>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</si>
  <si>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</si>
  <si>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</si>
  <si>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</si>
  <si>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</si>
  <si>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</si>
  <si>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</si>
  <si>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</si>
  <si>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</si>
  <si>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</si>
  <si>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</si>
  <si>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</si>
  <si>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</si>
  <si>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</si>
  <si>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</si>
  <si>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</si>
  <si>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</si>
  <si>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</si>
  <si>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</si>
  <si>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</si>
  <si>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</si>
  <si>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</si>
  <si>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</si>
  <si>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</si>
  <si>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</si>
  <si>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</si>
  <si>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</si>
  <si>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</si>
  <si>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</si>
  <si>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</si>
  <si>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</si>
  <si>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</si>
  <si>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</si>
  <si>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</si>
  <si>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</si>
  <si>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</si>
  <si>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</si>
  <si>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</si>
  <si>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</si>
  <si>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</si>
  <si>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</si>
  <si>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</si>
  <si>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</si>
  <si>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</si>
  <si>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</si>
  <si>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</si>
  <si>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</si>
  <si>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</si>
  <si>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</si>
  <si>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</si>
  <si>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</si>
  <si>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</si>
  <si>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</si>
  <si>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</si>
  <si>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04351P101</t>
  </si>
  <si>
    <t>BV9G6B8</t>
  </si>
  <si>
    <t xml:space="preserve">Ascendis Pharma A/S Sponsored </t>
  </si>
  <si>
    <t>N07059210</t>
  </si>
  <si>
    <t>B908F01</t>
  </si>
  <si>
    <t>ASML HOLDING NV</t>
  </si>
  <si>
    <t>BAE SYSTEMS PLC</t>
  </si>
  <si>
    <t>gb</t>
  </si>
  <si>
    <t>Baloise-Holding AG</t>
  </si>
  <si>
    <t>ch</t>
  </si>
  <si>
    <t>B0744B3</t>
  </si>
  <si>
    <t>Bunzl plc</t>
  </si>
  <si>
    <t>Cae Inc.</t>
  </si>
  <si>
    <t>Cemex SAB de CV Sponsored ADR</t>
  </si>
  <si>
    <t>12532H104</t>
  </si>
  <si>
    <t>BJ2L553</t>
  </si>
  <si>
    <t>CGI Inc. Class A</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</si>
  <si>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</si>
  <si>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</si>
  <si>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</si>
  <si>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</si>
  <si>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</si>
  <si>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</si>
  <si>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</si>
  <si>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</si>
  <si>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</si>
  <si>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</si>
  <si>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</si>
  <si>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</si>
  <si>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</si>
  <si>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</si>
  <si>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</si>
  <si>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</si>
  <si>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</si>
  <si>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</si>
  <si>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</si>
  <si>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</si>
  <si>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</si>
  <si>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</si>
  <si>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</si>
  <si>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</si>
  <si>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</si>
  <si>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</si>
  <si>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</si>
  <si>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</si>
  <si>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</si>
  <si>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</si>
  <si>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</si>
  <si>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</si>
  <si>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</si>
  <si>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</si>
  <si>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</si>
  <si>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</si>
  <si>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</si>
  <si>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</si>
  <si>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</si>
  <si>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</si>
  <si>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</si>
  <si>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</si>
  <si>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</si>
  <si>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</si>
  <si>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</si>
  <si>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</si>
  <si>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</si>
  <si>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</si>
  <si>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</si>
  <si>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</si>
  <si>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</si>
  <si>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</si>
  <si>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</si>
  <si>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</si>
  <si>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</si>
  <si>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</si>
  <si>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</si>
  <si>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</si>
  <si>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</si>
  <si>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</si>
  <si>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</si>
  <si>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</si>
  <si>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</si>
  <si>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</si>
  <si>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</si>
  <si>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</si>
  <si>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</si>
  <si>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</si>
  <si>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</si>
  <si>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</si>
  <si>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</si>
  <si>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</si>
  <si>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</si>
  <si>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</si>
  <si>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</si>
  <si>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</si>
  <si>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</si>
  <si>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</si>
  <si>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</si>
  <si>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</si>
  <si>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</si>
  <si>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</si>
  <si>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</si>
  <si>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</si>
  <si>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</si>
  <si>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</si>
  <si>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</si>
  <si>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</si>
  <si>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</si>
  <si>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</si>
  <si>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</si>
  <si>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</si>
  <si>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</si>
  <si>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</si>
  <si>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</si>
  <si>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</si>
  <si>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</si>
  <si>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</si>
  <si>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</si>
  <si>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</si>
  <si>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</si>
  <si>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</si>
  <si>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</si>
  <si>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</si>
  <si>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</si>
  <si>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</si>
  <si>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</si>
  <si>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</si>
  <si>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</si>
  <si>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</si>
  <si>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</si>
  <si>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</si>
  <si>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</si>
  <si>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</si>
  <si>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</si>
  <si>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</si>
  <si>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</si>
  <si>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</si>
  <si>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</si>
  <si>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</si>
  <si>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</si>
  <si>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</si>
  <si>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FERRARI NV</t>
  </si>
  <si>
    <t>MERCK KGAA SPONSORED ADR</t>
  </si>
  <si>
    <t>INTERCONTINENTAL HOTELS ADR</t>
  </si>
  <si>
    <t>BJ2KSG907</t>
  </si>
  <si>
    <t>AKZO NOBEL N.V.</t>
  </si>
  <si>
    <t>PEARSON PLC SPONSORED ADR</t>
  </si>
  <si>
    <t>TELEPERFORMANCE</t>
  </si>
  <si>
    <t>ANGLOGOLD ASHANTI SPON ADR</t>
  </si>
  <si>
    <t>YASKAWA ELECTRIC CORP</t>
  </si>
  <si>
    <t>026349902</t>
  </si>
  <si>
    <t>DASSAULT SYSTEMES SE</t>
  </si>
  <si>
    <t>DEUTSCHE BANK AG REGISTERED</t>
  </si>
  <si>
    <t>MAKITA CORP</t>
  </si>
  <si>
    <t>NIDEC CORP</t>
  </si>
  <si>
    <t>OMRON CORP</t>
  </si>
  <si>
    <t>ORIX CORP</t>
  </si>
  <si>
    <t>TDK CORP</t>
  </si>
  <si>
    <t>SAP SE SPONSORED ADR</t>
  </si>
  <si>
    <t>SMITH + NEPHEW PLC  SPON ADR</t>
  </si>
  <si>
    <t>BALOISE HOLDING AG   REG</t>
  </si>
  <si>
    <t>LONZA GROUP AG REG</t>
  </si>
  <si>
    <t>92334N103</t>
  </si>
  <si>
    <t>VEOLIA ENVIRONNEMENT ADR</t>
  </si>
  <si>
    <t>B0SWJX907</t>
  </si>
  <si>
    <t>LONDON STOCK EXCHANGE GROUP</t>
  </si>
  <si>
    <t>LOGITECH INTERNATIONAL REG</t>
  </si>
  <si>
    <t>B1JB4K905</t>
  </si>
  <si>
    <t>SYMRISE AG</t>
  </si>
  <si>
    <t>B1WY23900</t>
  </si>
  <si>
    <t>SMITHS GROUP PLC</t>
  </si>
  <si>
    <t>B4R2R5908</t>
  </si>
  <si>
    <t>48137C108</t>
  </si>
  <si>
    <t>JULIUS BAER GROUP LTD UN ADR</t>
  </si>
  <si>
    <t>ASML HOLDING NV NY REG SHS</t>
  </si>
  <si>
    <t>UBS GROUP AG REG</t>
  </si>
  <si>
    <t>RELX PLC   SPON ADR</t>
  </si>
  <si>
    <t>AERCAP HOLDINGS NV</t>
  </si>
  <si>
    <t>001317205</t>
  </si>
  <si>
    <t>AIA GROUP LTD SP ADR</t>
  </si>
  <si>
    <t>ALIBABA GROUP HOLDING SP ADR</t>
  </si>
  <si>
    <t>AMERICA MOVIL SPN ADR CL L</t>
  </si>
  <si>
    <t>ASCENDIS PHARMA A/S   ADR</t>
  </si>
  <si>
    <t>BANK MANDIRI TBK UNSPON ADR</t>
  </si>
  <si>
    <t>B0744B906</t>
  </si>
  <si>
    <t>BUNZL PLC</t>
  </si>
  <si>
    <t>CAE INC</t>
  </si>
  <si>
    <t>CEMEX SAB SPONS ADR PART CER</t>
  </si>
  <si>
    <t>CGI INC</t>
  </si>
  <si>
    <t>CSL LTD</t>
  </si>
  <si>
    <t>BM8H5Y907</t>
  </si>
  <si>
    <t>DASSAULT SYSTEMES</t>
  </si>
  <si>
    <t>ERICSSON (LM) TEL SP ADR</t>
  </si>
  <si>
    <t>GRIFOLS SA ADR</t>
  </si>
  <si>
    <t>HDFC BANK LTD ADR</t>
  </si>
  <si>
    <t>ICICI BANK LTD SPON ADR</t>
  </si>
  <si>
    <t>ICON PLC</t>
  </si>
  <si>
    <t>KB FINANCIAL GROUP INC ADR</t>
  </si>
  <si>
    <t>B28YTC906</t>
  </si>
  <si>
    <t>NASPERS LTD N SHS SPON ADR</t>
  </si>
  <si>
    <t>NOKIA CORP SPON ADR</t>
  </si>
  <si>
    <t>OPEN TEXT CORP</t>
  </si>
  <si>
    <t>PAGSEGURO DIGITAL LTD CL A</t>
  </si>
  <si>
    <t>RAKUTEN GROUP INC</t>
  </si>
  <si>
    <t>SHOPIFY INC   CLASS A</t>
  </si>
  <si>
    <t>SK TELECOM CO LTD SPON ADR</t>
  </si>
  <si>
    <t>B1Q3J3907</t>
  </si>
  <si>
    <t>SKF AB B SHARES</t>
  </si>
  <si>
    <t>SONY GROUP CORP   SP ADR</t>
  </si>
  <si>
    <t>TAIWAN SEMICONDUCTOR SP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</si>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</sst>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44681</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1373605.9499999997</v>
      </c>
      <c r="D14" s="211">
        <f>Cash!D19</f>
        <v>1373145.5399999998</v>
      </c>
      <c r="E14" s="212">
        <f>C14-D14</f>
        <v>460.40999999991618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1232039</v>
      </c>
      <c r="D17" s="215">
        <f>Share_Cost_Mkt!E81</f>
        <v>1232039</v>
      </c>
      <c r="E17" s="212">
        <f>C17-D17</f>
        <v>0</v>
      </c>
      <c r="F17" s="36"/>
      <c r="G17" s="37" t="s">
        <v>51</v>
      </c>
      <c r="H17" s="38"/>
    </row>
    <row r="18" spans="1:8" ht="15.75">
      <c r="A18" s="45"/>
      <c r="B18" s="47" t="s">
        <v>39</v>
      </c>
      <c r="C18" s="212">
        <f>Share_Cost_Mkt!H81</f>
        <v>32585916.98</v>
      </c>
      <c r="D18" s="212">
        <f>Share_Cost_Mkt!I81</f>
        <v>32604797.820000008</v>
      </c>
      <c r="E18" s="212">
        <f>C18-D18</f>
        <v>-18880.840000007302</v>
      </c>
      <c r="F18" s="36"/>
      <c r="G18" s="37" t="s">
        <v>51</v>
      </c>
      <c r="H18" s="38"/>
    </row>
    <row r="19" spans="1:8" ht="79.900000000000006" customHeight="1">
      <c r="A19" s="45"/>
      <c r="B19" s="47" t="s">
        <v>40</v>
      </c>
      <c r="C19" s="212">
        <f>Share_Cost_Mkt!P81</f>
        <v>39013890.18</v>
      </c>
      <c r="D19" s="212">
        <f>Share_Cost_Mkt!Q81</f>
        <v>38992335.950000003</v>
      </c>
      <c r="E19" s="212">
        <f>C19-D19</f>
        <v>21554.229999996722</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401.62</v>
      </c>
      <c r="D23" s="212">
        <f>SUM(INT_BNI_IM)</f>
        <v>401.62</v>
      </c>
      <c r="E23" s="212">
        <f t="shared" si="0"/>
        <v>0</v>
      </c>
      <c r="F23" s="36"/>
      <c r="G23" s="37" t="s">
        <v>3</v>
      </c>
      <c r="H23" s="38"/>
    </row>
    <row r="24" spans="1:8" ht="27.75" customHeight="1">
      <c r="A24" s="45"/>
      <c r="B24" s="45" t="s">
        <v>228</v>
      </c>
      <c r="C24" s="212">
        <f>SUM(Dividends!I81)</f>
        <v>117683.19</v>
      </c>
      <c r="D24" s="212">
        <f>SUM(Dividends!J81)</f>
        <v>117683.19</v>
      </c>
      <c r="E24" s="212">
        <f t="shared" si="0"/>
        <v>0</v>
      </c>
      <c r="F24" s="36"/>
      <c r="G24" s="37" t="s">
        <v>1</v>
      </c>
      <c r="H24" s="38"/>
    </row>
    <row r="25" spans="1:8" ht="15.75">
      <c r="A25" s="45"/>
      <c r="B25" s="45" t="s">
        <v>243</v>
      </c>
      <c r="C25" s="212">
        <f>Tax_Reclaims!J80</f>
        <v>87690.319999999978</v>
      </c>
      <c r="D25" s="212">
        <f>SUM(Tax_Reclaims!M80)</f>
        <v>0</v>
      </c>
      <c r="E25" s="212">
        <f t="shared" si="0"/>
        <v>87690.319999999978</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36951.560000000005</v>
      </c>
      <c r="D32" s="212">
        <f>SUM('Pending_FX '!C11)</f>
        <v>36951.560000000005</v>
      </c>
      <c r="E32" s="212">
        <f t="shared" ref="E32:E41" si="1">C32-D32</f>
        <v>0</v>
      </c>
      <c r="F32" s="36"/>
      <c r="G32" s="37" t="s">
        <v>45</v>
      </c>
      <c r="H32" s="38"/>
    </row>
    <row r="33" spans="1:8" ht="15.75">
      <c r="A33" s="294"/>
      <c r="B33" s="217" t="s">
        <v>225</v>
      </c>
      <c r="C33" s="216">
        <v>21820.85</v>
      </c>
      <c r="D33" s="216"/>
      <c r="E33" s="212">
        <f>C33-D33</f>
        <v>21820.85</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SUM(Dividends!Q81,Tax_Reclaims!L80)</f>
        <v>-6674.010000000002</v>
      </c>
      <c r="D37" s="216">
        <f>SUM(Dividends!R81,Tax_Reclaims!O80)</f>
        <v>-2533.9900000000011</v>
      </c>
      <c r="E37" s="212">
        <f t="shared" si="1"/>
        <v>-4140.0200000000004</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-56.14</v>
      </c>
      <c r="D40" s="212">
        <f>'Pending_FX '!E25</f>
        <v>-56.14</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40527768.700000003</v>
      </c>
      <c r="D43" s="212">
        <f>SUM(D14+D19+D22+D23+D24+D25+D26+D27+D28)-SUM(D31:D35)+SUM(D37+D38+D39+D40-D41)</f>
        <v>40444024.609999992</v>
      </c>
      <c r="E43" s="215">
        <f>C43-D43</f>
        <v>83744.090000011027</v>
      </c>
      <c r="F43" s="302">
        <f>(E43/$D43)*10000</f>
        <v>20.70617125954989</v>
      </c>
      <c r="G43" s="37" t="s">
        <v>248</v>
      </c>
      <c r="H43" s="46"/>
    </row>
    <row r="44" spans="1:8" ht="20.25" customHeight="1">
      <c r="A44" s="45"/>
      <c r="B44" s="303" t="s">
        <v>50</v>
      </c>
      <c r="C44" s="45"/>
      <c r="D44" s="45"/>
      <c r="E44" s="301">
        <f>IF(ISERROR(E43/C43),0,E43/C43)</f>
        <v>2.0663385300067364E-3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87690.319999999978</v>
      </c>
      <c r="E48" s="212"/>
      <c r="F48" s="366"/>
      <c r="G48" s="37"/>
      <c r="H48" s="46"/>
    </row>
    <row r="49" spans="1:8" ht="20.25" customHeight="1">
      <c r="A49" s="29"/>
      <c r="B49" s="367" t="s">
        <v>284</v>
      </c>
      <c r="C49" s="364"/>
      <c r="D49" s="215">
        <f>C33</f>
        <v>21820.85</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40527768.700000003</v>
      </c>
      <c r="D52" s="215">
        <f>D43+D48-D49-D50-D51</f>
        <v>40509894.079999991</v>
      </c>
      <c r="E52" s="212">
        <f>C52-D52</f>
        <v>17874.620000012219</v>
      </c>
      <c r="F52" s="369">
        <f>(E52/$D52)*10000</f>
        <v>4.4124084759918052</v>
      </c>
      <c r="G52" s="37" t="s">
        <v>288</v>
      </c>
      <c r="H52" s="46"/>
    </row>
    <row r="53" spans="1:8">
      <c r="A53" s="51"/>
      <c r="B53" s="363" t="s">
        <v>289</v>
      </c>
      <c r="C53" s="364"/>
      <c r="D53" s="364"/>
      <c r="E53" s="301">
        <f>IF(ISERROR(E52/C52),0,E52/C52)</f>
        <v>4.4104623998242017E-4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40564720.25</v>
      </c>
      <c r="D56" s="315">
        <v>40564720.25</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36951.54999999702</v>
      </c>
      <c r="D58" s="305">
        <f>D56-D43</f>
        <v>120695.64000000805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204.36496199999999</v>
      </c>
      <c r="M3" s="238">
        <f>VLOOKUP(A3,Sheet1!$C$2:$G$84,5,FALSE)</f>
        <v>204.2</v>
      </c>
      <c r="N3" s="239">
        <f t="shared" ref="N3:N77" si="2">L3-M3</f>
        <v>0.16496200000000272</v>
      </c>
      <c r="O3" s="253">
        <f t="shared" ref="O3:O77" si="3">ROUND(N3/L3,10)</f>
        <v>8.0719319999999995E-4</v>
      </c>
      <c r="P3">
        <v>444493.79</v>
      </c>
      <c r="Q3" s="238">
        <f>VLOOKUP(A3,Sheet1!$C$2:$H$84,6,FALSE)</f>
        <v>444124.59</v>
      </c>
      <c r="R3" s="239">
        <f>P3-Q3</f>
        <v>369.19999999995343</v>
      </c>
      <c r="S3" s="253">
        <f>ROUND(R3/P3,10)</f>
        <v>8.3060779999999997E-4</v>
      </c>
      <c r="T3" s="10"/>
      <c r="U3" s="335">
        <v>4031976</v>
      </c>
    </row>
    <row r="4" spans="1:21" s="52" customFormat="1" ht="15">
      <c r="A4" s="291" t="str">
        <f>VLOOKUP(U4,Sheet1!$C$2:$C$84,1,FALSE)</f>
        <v>B1HHKD3</v>
      </c>
      <c r="B4" s="330" t="s">
        <v>297</v>
      </c>
      <c r="C4" s="330" t="s">
        <v>487</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46.71</v>
      </c>
      <c r="M4" s="238">
        <f>VLOOKUP(A4,Sheet1!$C$2:$G$84,5,FALSE)</f>
        <v>46.71</v>
      </c>
      <c r="N4" s="239">
        <f t="shared" si="2"/>
        <v>0</v>
      </c>
      <c r="O4" s="253">
        <f t="shared" si="3"/>
        <v>0</v>
      </c>
      <c r="P4">
        <v>610546.41</v>
      </c>
      <c r="Q4" s="238">
        <f>VLOOKUP(A4,Sheet1!$C$2:$H$84,6,FALSE)</f>
        <v>610546.41</v>
      </c>
      <c r="R4" s="239">
        <f t="shared" ref="R4:R62" si="6">P4-Q4</f>
        <v>0</v>
      </c>
      <c r="S4" s="253">
        <f t="shared" ref="S4:S77" si="7">ROUND(R4/P4,10)</f>
        <v>0</v>
      </c>
      <c r="T4" s="10"/>
      <c r="U4" s="335" t="s">
        <v>298</v>
      </c>
    </row>
    <row r="5" spans="1:21" s="52" customFormat="1" ht="15">
      <c r="A5" s="291" t="str">
        <f>VLOOKUP(U5,Sheet1!$C$2:$C$84,1,FALSE)</f>
        <v>B6331J3</v>
      </c>
      <c r="B5" s="330" t="s">
        <v>488</v>
      </c>
      <c r="C5" s="330" t="s">
        <v>489</v>
      </c>
      <c r="D5">
        <v>26500</v>
      </c>
      <c r="E5" s="238">
        <f>VLOOKUP(A5,Sheet1!$C$2:$E$84,3,FALSE)</f>
        <v>26500</v>
      </c>
      <c r="F5" s="239">
        <f t="shared" si="0"/>
        <v>0</v>
      </c>
      <c r="G5" s="253">
        <f t="shared" si="4"/>
        <v>0</v>
      </c>
      <c r="H5">
        <v>860006.55</v>
      </c>
      <c r="I5" s="241">
        <f>VLOOKUP(A5,Sheet1!$C$2:$F$84,4,FALSE)</f>
        <v>860006.55</v>
      </c>
      <c r="J5" s="239">
        <f t="shared" si="1"/>
        <v>0</v>
      </c>
      <c r="K5" s="253">
        <f t="shared" si="5"/>
        <v>0</v>
      </c>
      <c r="L5" s="342">
        <v>39.04</v>
      </c>
      <c r="M5" s="238">
        <f>VLOOKUP(A5,Sheet1!$C$2:$G$84,5,FALSE)</f>
        <v>39.04</v>
      </c>
      <c r="N5" s="239">
        <f t="shared" si="2"/>
        <v>0</v>
      </c>
      <c r="O5" s="253">
        <f t="shared" si="3"/>
        <v>0</v>
      </c>
      <c r="P5">
        <v>1034560</v>
      </c>
      <c r="Q5" s="238">
        <f>VLOOKUP(A5,Sheet1!$C$2:$H$84,6,FALSE)</f>
        <v>1034560</v>
      </c>
      <c r="R5" s="239">
        <f t="shared" si="6"/>
        <v>0</v>
      </c>
      <c r="S5" s="253">
        <f t="shared" si="7"/>
        <v>0</v>
      </c>
      <c r="T5" s="10"/>
      <c r="U5" s="335" t="s">
        <v>301</v>
      </c>
    </row>
    <row r="6" spans="1:21" s="52" customFormat="1" ht="15">
      <c r="A6" s="291" t="str">
        <f>VLOOKUP(U6,Sheet1!$C$2:$C$84,1,FALSE)</f>
        <v>BJ2KSG2</v>
      </c>
      <c r="B6" s="330" t="s">
        <v>454</v>
      </c>
      <c r="C6" s="330" t="s">
        <v>455</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87.666365999999996</v>
      </c>
      <c r="M6" s="238">
        <f>VLOOKUP(A6,Sheet1!$C$2:$G$84,5,FALSE)</f>
        <v>87.59</v>
      </c>
      <c r="N6" s="239">
        <f t="shared" si="2"/>
        <v>7.6365999999993051E-2</v>
      </c>
      <c r="O6" s="253">
        <f t="shared" si="3"/>
        <v>8.7109799999999995E-4</v>
      </c>
      <c r="P6">
        <v>318228.90999999997</v>
      </c>
      <c r="Q6" s="238">
        <f>VLOOKUP(A6,Sheet1!$C$2:$H$84,6,FALSE)</f>
        <v>317964.58</v>
      </c>
      <c r="R6" s="239">
        <f t="shared" si="6"/>
        <v>264.32999999995809</v>
      </c>
      <c r="S6" s="253">
        <f t="shared" si="7"/>
        <v>8.3062849999999998E-4</v>
      </c>
      <c r="T6" s="10"/>
      <c r="U6" s="335" t="s">
        <v>303</v>
      </c>
    </row>
    <row r="7" spans="1:21" s="52" customFormat="1" ht="15">
      <c r="A7" s="291" t="str">
        <f>VLOOKUP(U7,Sheet1!$C$2:$C$84,1,FALSE)</f>
        <v>BP41ZD1</v>
      </c>
      <c r="B7" s="330" t="s">
        <v>305</v>
      </c>
      <c r="C7" s="330" t="s">
        <v>490</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2">
        <v>97.09</v>
      </c>
      <c r="M7" s="238">
        <f>VLOOKUP(A7,Sheet1!$C$2:$G$84,5,FALSE)</f>
        <v>97.09</v>
      </c>
      <c r="N7" s="239">
        <f t="shared" si="2"/>
        <v>0</v>
      </c>
      <c r="O7" s="253">
        <f t="shared" si="3"/>
        <v>0</v>
      </c>
      <c r="P7">
        <v>572831</v>
      </c>
      <c r="Q7" s="238">
        <f>VLOOKUP(A7,Sheet1!$C$2:$H$84,6,FALSE)</f>
        <v>572831</v>
      </c>
      <c r="R7" s="239">
        <f t="shared" si="6"/>
        <v>0</v>
      </c>
      <c r="S7" s="253">
        <f t="shared" si="7"/>
        <v>0</v>
      </c>
      <c r="T7" s="10"/>
      <c r="U7" s="335" t="s">
        <v>306</v>
      </c>
    </row>
    <row r="8" spans="1:21" s="52" customFormat="1" ht="15">
      <c r="A8" s="291">
        <f>VLOOKUP(U8,Sheet1!$C$2:$C$84,1,FALSE)</f>
        <v>2722670</v>
      </c>
      <c r="B8" s="330" t="s">
        <v>308</v>
      </c>
      <c r="C8" s="330" t="s">
        <v>491</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19.43</v>
      </c>
      <c r="M8" s="238">
        <f>VLOOKUP(A8,Sheet1!$C$2:$G$84,5,FALSE)</f>
        <v>19.43</v>
      </c>
      <c r="N8" s="239">
        <f t="shared" si="2"/>
        <v>0</v>
      </c>
      <c r="O8" s="253">
        <f t="shared" si="3"/>
        <v>0</v>
      </c>
      <c r="P8">
        <v>1028643.63</v>
      </c>
      <c r="Q8" s="238">
        <f>VLOOKUP(A8,Sheet1!$C$2:$H$84,6,FALSE)</f>
        <v>1028643.63</v>
      </c>
      <c r="R8" s="239">
        <f t="shared" si="6"/>
        <v>0</v>
      </c>
      <c r="S8" s="253">
        <f t="shared" si="7"/>
        <v>0</v>
      </c>
      <c r="T8" s="10"/>
      <c r="U8" s="335">
        <v>2722670</v>
      </c>
    </row>
    <row r="9" spans="1:21" s="52" customFormat="1" ht="15">
      <c r="A9" s="291">
        <f>VLOOKUP(U9,Sheet1!$C$2:$C$84,1,FALSE)</f>
        <v>2257495</v>
      </c>
      <c r="B9" s="330" t="s">
        <v>310</v>
      </c>
      <c r="C9" s="330" t="s">
        <v>458</v>
      </c>
      <c r="D9">
        <v>19400</v>
      </c>
      <c r="E9" s="238">
        <f>VLOOKUP(A9,Sheet1!$C$2:$E$84,3,FALSE)</f>
        <v>19400</v>
      </c>
      <c r="F9" s="239">
        <f t="shared" si="0"/>
        <v>0</v>
      </c>
      <c r="G9" s="253">
        <f t="shared" si="4"/>
        <v>0</v>
      </c>
      <c r="H9">
        <v>454359.64</v>
      </c>
      <c r="I9" s="241">
        <f>VLOOKUP(A9,Sheet1!$C$2:$F$84,4,FALSE)</f>
        <v>454359.64</v>
      </c>
      <c r="J9" s="239">
        <f t="shared" si="1"/>
        <v>0</v>
      </c>
      <c r="K9" s="253">
        <f t="shared" si="5"/>
        <v>0</v>
      </c>
      <c r="L9" s="342">
        <v>20.420000000000002</v>
      </c>
      <c r="M9" s="238">
        <f>VLOOKUP(A9,Sheet1!$C$2:$G$84,5,FALSE)</f>
        <v>20.420000000000002</v>
      </c>
      <c r="N9" s="239">
        <f t="shared" si="2"/>
        <v>0</v>
      </c>
      <c r="O9" s="253">
        <f t="shared" si="3"/>
        <v>0</v>
      </c>
      <c r="P9">
        <v>396148</v>
      </c>
      <c r="Q9" s="238">
        <f>VLOOKUP(A9,Sheet1!$C$2:$H$84,6,FALSE)</f>
        <v>396148</v>
      </c>
      <c r="R9" s="239">
        <f t="shared" si="6"/>
        <v>0</v>
      </c>
      <c r="S9" s="253">
        <f t="shared" si="7"/>
        <v>0</v>
      </c>
      <c r="T9" s="10"/>
      <c r="U9" s="335">
        <v>2257495</v>
      </c>
    </row>
    <row r="10" spans="1:21" s="52" customFormat="1" ht="15">
      <c r="A10" s="291" t="str">
        <f>VLOOKUP(U10,Sheet1!$C$2:$C$84,1,FALSE)</f>
        <v>BV9G6B8</v>
      </c>
      <c r="B10" s="330" t="s">
        <v>312</v>
      </c>
      <c r="C10" s="330" t="s">
        <v>492</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2">
        <v>91.27</v>
      </c>
      <c r="M10" s="238">
        <f>VLOOKUP(A10,Sheet1!$C$2:$G$84,5,FALSE)</f>
        <v>91.27</v>
      </c>
      <c r="N10" s="239">
        <f t="shared" si="2"/>
        <v>0</v>
      </c>
      <c r="O10" s="253">
        <f t="shared" si="3"/>
        <v>0</v>
      </c>
      <c r="P10">
        <v>237302</v>
      </c>
      <c r="Q10" s="238">
        <f>VLOOKUP(A10,Sheet1!$C$2:$H$84,6,FALSE)</f>
        <v>237302</v>
      </c>
      <c r="R10" s="239">
        <f t="shared" si="6"/>
        <v>0</v>
      </c>
      <c r="S10" s="253">
        <f t="shared" si="7"/>
        <v>0</v>
      </c>
      <c r="T10" s="10"/>
      <c r="U10" s="335" t="s">
        <v>313</v>
      </c>
    </row>
    <row r="11" spans="1:21" s="52" customFormat="1" ht="15">
      <c r="A11" s="291" t="str">
        <f>VLOOKUP(U11,Sheet1!$C$2:$C$84,1,FALSE)</f>
        <v>B908F01</v>
      </c>
      <c r="B11" s="330" t="s">
        <v>315</v>
      </c>
      <c r="C11" s="330" t="s">
        <v>484</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2">
        <v>563.77</v>
      </c>
      <c r="M11" s="238">
        <f>VLOOKUP(A11,Sheet1!$C$2:$G$84,5,FALSE)</f>
        <v>563.77</v>
      </c>
      <c r="N11" s="239">
        <f t="shared" si="2"/>
        <v>0</v>
      </c>
      <c r="O11" s="253">
        <f t="shared" si="3"/>
        <v>0</v>
      </c>
      <c r="P11">
        <v>1465802</v>
      </c>
      <c r="Q11" s="238">
        <f>VLOOKUP(A11,Sheet1!$C$2:$H$84,6,FALSE)</f>
        <v>1465802</v>
      </c>
      <c r="R11" s="239">
        <f t="shared" si="6"/>
        <v>0</v>
      </c>
      <c r="S11" s="253">
        <f t="shared" si="7"/>
        <v>0</v>
      </c>
      <c r="T11" s="10"/>
      <c r="U11" s="335" t="s">
        <v>316</v>
      </c>
    </row>
    <row r="12" spans="1:21" s="52" customFormat="1" ht="15">
      <c r="A12" s="291" t="str">
        <f>VLOOKUP(U12,Sheet1!$C$2:$C$84,1,FALSE)</f>
        <v>0263494</v>
      </c>
      <c r="B12" s="330" t="s">
        <v>460</v>
      </c>
      <c r="C12" s="330" t="s">
        <v>318</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2">
        <v>9.2907050000000009</v>
      </c>
      <c r="M12" s="238">
        <f>VLOOKUP(A12,Sheet1!$C$2:$G$84,5,FALSE)</f>
        <v>9.3000000000000007</v>
      </c>
      <c r="N12" s="239">
        <f t="shared" si="2"/>
        <v>-9.2949999999998312E-3</v>
      </c>
      <c r="O12" s="253">
        <f t="shared" si="3"/>
        <v>-1.0004623E-3</v>
      </c>
      <c r="P12">
        <v>836247.06</v>
      </c>
      <c r="Q12" s="238">
        <f>VLOOKUP(A12,Sheet1!$C$2:$H$84,6,FALSE)</f>
        <v>837293.02</v>
      </c>
      <c r="R12" s="239">
        <f t="shared" si="6"/>
        <v>-1045.9599999999627</v>
      </c>
      <c r="S12" s="253">
        <f t="shared" si="7"/>
        <v>-1.2507786999999999E-3</v>
      </c>
      <c r="T12" s="10"/>
      <c r="U12" s="335" t="s">
        <v>432</v>
      </c>
    </row>
    <row r="13" spans="1:21" s="52" customFormat="1" ht="15">
      <c r="A13" s="291">
        <f>VLOOKUP(U13,Sheet1!$C$2:$C$84,1,FALSE)</f>
        <v>7124594</v>
      </c>
      <c r="B13" s="330">
        <v>712459908</v>
      </c>
      <c r="C13" s="330" t="s">
        <v>470</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2">
        <v>175.44944100000001</v>
      </c>
      <c r="M13" s="238">
        <f>VLOOKUP(A13,Sheet1!$C$2:$G$84,5,FALSE)</f>
        <v>174.95</v>
      </c>
      <c r="N13" s="239">
        <f t="shared" si="2"/>
        <v>0.49944100000001868</v>
      </c>
      <c r="O13" s="253">
        <f t="shared" si="3"/>
        <v>2.8466377000000002E-3</v>
      </c>
      <c r="P13">
        <v>551963.93999999994</v>
      </c>
      <c r="Q13" s="238">
        <f>VLOOKUP(A13,Sheet1!$C$2:$H$84,6,FALSE)</f>
        <v>550404.56000000006</v>
      </c>
      <c r="R13" s="239">
        <f t="shared" si="6"/>
        <v>1559.3799999998882</v>
      </c>
      <c r="S13" s="253">
        <f t="shared" si="7"/>
        <v>2.8251483000000001E-3</v>
      </c>
      <c r="T13" s="10"/>
      <c r="U13" s="335">
        <v>7124594</v>
      </c>
    </row>
    <row r="14" spans="1:21" s="52" customFormat="1" ht="15">
      <c r="A14" s="291" t="str">
        <f>VLOOKUP(U14,Sheet1!$C$2:$C$84,1,FALSE)</f>
        <v>B3VCFN3</v>
      </c>
      <c r="B14" s="330" t="s">
        <v>378</v>
      </c>
      <c r="C14" s="330" t="s">
        <v>493</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2">
        <v>11.94</v>
      </c>
      <c r="M14" s="238">
        <f>VLOOKUP(A14,Sheet1!$C$2:$G$84,5,FALSE)</f>
        <v>11.94</v>
      </c>
      <c r="N14" s="239">
        <f t="shared" si="2"/>
        <v>0</v>
      </c>
      <c r="O14" s="253">
        <f t="shared" si="3"/>
        <v>0</v>
      </c>
      <c r="P14">
        <v>382080</v>
      </c>
      <c r="Q14" s="238">
        <f>VLOOKUP(A14,Sheet1!$C$2:$H$84,6,FALSE)</f>
        <v>382080</v>
      </c>
      <c r="R14" s="239">
        <f t="shared" si="6"/>
        <v>0</v>
      </c>
      <c r="S14" s="253">
        <f t="shared" si="7"/>
        <v>0</v>
      </c>
      <c r="T14" s="10"/>
      <c r="U14" s="335" t="s">
        <v>379</v>
      </c>
    </row>
    <row r="15" spans="1:21" s="52" customFormat="1" ht="15">
      <c r="A15" s="291" t="str">
        <f>VLOOKUP(U15,Sheet1!$C$2:$C$84,1,FALSE)</f>
        <v>B0744B3</v>
      </c>
      <c r="B15" s="330" t="s">
        <v>494</v>
      </c>
      <c r="C15" s="330" t="s">
        <v>495</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38.958185999999998</v>
      </c>
      <c r="M15" s="238">
        <f>VLOOKUP(A15,Sheet1!$C$2:$G$84,5,FALSE)</f>
        <v>39.01</v>
      </c>
      <c r="N15" s="239">
        <f t="shared" si="2"/>
        <v>-5.1814000000000249E-2</v>
      </c>
      <c r="O15" s="253">
        <f t="shared" si="3"/>
        <v>-1.3299900999999999E-3</v>
      </c>
      <c r="P15">
        <v>817849.19</v>
      </c>
      <c r="Q15" s="238">
        <f>VLOOKUP(A15,Sheet1!$C$2:$H$84,6,FALSE)</f>
        <v>818872.14</v>
      </c>
      <c r="R15" s="239">
        <f t="shared" si="6"/>
        <v>-1022.9500000000698</v>
      </c>
      <c r="S15" s="253">
        <f t="shared" si="7"/>
        <v>-1.2507807E-3</v>
      </c>
      <c r="T15" s="10"/>
      <c r="U15" s="335" t="s">
        <v>322</v>
      </c>
    </row>
    <row r="16" spans="1:21" s="52" customFormat="1" ht="15">
      <c r="A16" s="291">
        <f>VLOOKUP(U16,Sheet1!$C$2:$C$84,1,FALSE)</f>
        <v>2125097</v>
      </c>
      <c r="B16" s="330">
        <v>124765108</v>
      </c>
      <c r="C16" s="330" t="s">
        <v>496</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23.78</v>
      </c>
      <c r="M16" s="238">
        <f>VLOOKUP(A16,Sheet1!$C$2:$G$84,5,FALSE)</f>
        <v>23.78</v>
      </c>
      <c r="N16" s="239">
        <f t="shared" si="2"/>
        <v>0</v>
      </c>
      <c r="O16" s="253">
        <f t="shared" si="3"/>
        <v>0</v>
      </c>
      <c r="P16">
        <v>746692</v>
      </c>
      <c r="Q16" s="238">
        <f>VLOOKUP(A16,Sheet1!$C$2:$H$84,6,FALSE)</f>
        <v>746692</v>
      </c>
      <c r="R16" s="239">
        <f t="shared" si="6"/>
        <v>0</v>
      </c>
      <c r="S16" s="253">
        <f t="shared" si="7"/>
        <v>0</v>
      </c>
      <c r="T16" s="10"/>
      <c r="U16" s="335">
        <v>2125097</v>
      </c>
    </row>
    <row r="17" spans="1:21" s="52" customFormat="1" ht="15">
      <c r="A17" s="291">
        <f>VLOOKUP(U17,Sheet1!$C$2:$C$84,1,FALSE)</f>
        <v>2488671</v>
      </c>
      <c r="B17" s="330">
        <v>151290889</v>
      </c>
      <c r="C17" s="330" t="s">
        <v>497</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2">
        <v>4.4000000000000004</v>
      </c>
      <c r="M17" s="238">
        <f>VLOOKUP(A17,Sheet1!$C$2:$G$84,5,FALSE)</f>
        <v>4.4000000000000004</v>
      </c>
      <c r="N17" s="239">
        <f t="shared" si="2"/>
        <v>0</v>
      </c>
      <c r="O17" s="253">
        <f t="shared" si="3"/>
        <v>0</v>
      </c>
      <c r="P17">
        <v>202400</v>
      </c>
      <c r="Q17" s="238">
        <f>VLOOKUP(A17,Sheet1!$C$2:$H$84,6,FALSE)</f>
        <v>202400</v>
      </c>
      <c r="R17" s="239">
        <f t="shared" si="6"/>
        <v>0</v>
      </c>
      <c r="S17" s="253">
        <f t="shared" si="7"/>
        <v>0</v>
      </c>
      <c r="T17" s="10"/>
      <c r="U17" s="335">
        <v>2488671</v>
      </c>
    </row>
    <row r="18" spans="1:21" s="52" customFormat="1" ht="15">
      <c r="A18" s="291" t="str">
        <f>VLOOKUP(U18,Sheet1!$C$2:$C$84,1,FALSE)</f>
        <v>BJ2L553</v>
      </c>
      <c r="B18" s="330" t="s">
        <v>326</v>
      </c>
      <c r="C18" s="330" t="s">
        <v>498</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79.73</v>
      </c>
      <c r="M18" s="238">
        <f>VLOOKUP(A18,Sheet1!$C$2:$G$84,5,FALSE)</f>
        <v>79.73</v>
      </c>
      <c r="N18" s="239">
        <f t="shared" si="2"/>
        <v>0</v>
      </c>
      <c r="O18" s="253">
        <f t="shared" si="3"/>
        <v>0</v>
      </c>
      <c r="P18">
        <v>916895</v>
      </c>
      <c r="Q18" s="238">
        <f>VLOOKUP(A18,Sheet1!$C$2:$H$84,6,FALSE)</f>
        <v>916895</v>
      </c>
      <c r="R18" s="239">
        <f t="shared" si="6"/>
        <v>0</v>
      </c>
      <c r="S18" s="253">
        <f t="shared" si="7"/>
        <v>0</v>
      </c>
      <c r="T18" s="10"/>
      <c r="U18" s="347" t="s">
        <v>327</v>
      </c>
    </row>
    <row r="19" spans="1:21" s="52" customFormat="1" ht="15">
      <c r="A19" s="291">
        <f>VLOOKUP(U19,Sheet1!$C$2:$C$84,1,FALSE)</f>
        <v>7171589</v>
      </c>
      <c r="B19" s="330">
        <v>717158901</v>
      </c>
      <c r="C19" s="330" t="s">
        <v>329</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6.9211349999999996</v>
      </c>
      <c r="M19" s="238">
        <f>VLOOKUP(A19,Sheet1!$C$2:$G$84,5,FALSE)</f>
        <v>6.9</v>
      </c>
      <c r="N19" s="239">
        <f t="shared" si="2"/>
        <v>2.1134999999999238E-2</v>
      </c>
      <c r="O19" s="253">
        <f t="shared" si="3"/>
        <v>3.0536898999999999E-3</v>
      </c>
      <c r="P19">
        <v>117181.74</v>
      </c>
      <c r="Q19" s="238">
        <f>VLOOKUP(A19,Sheet1!$C$2:$H$84,6,FALSE)</f>
        <v>116850.69</v>
      </c>
      <c r="R19" s="239">
        <f t="shared" si="6"/>
        <v>331.05000000000291</v>
      </c>
      <c r="S19" s="253">
        <f t="shared" si="7"/>
        <v>2.8250989000000002E-3</v>
      </c>
      <c r="T19" s="10"/>
      <c r="U19" s="335">
        <v>7171589</v>
      </c>
    </row>
    <row r="20" spans="1:21" s="52" customFormat="1" ht="15">
      <c r="A20" s="291">
        <f>VLOOKUP(U20,Sheet1!$C$2:$C$84,1,FALSE)</f>
        <v>6185495</v>
      </c>
      <c r="B20" s="330">
        <v>618549901</v>
      </c>
      <c r="C20" s="330" t="s">
        <v>499</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194.220708</v>
      </c>
      <c r="M20" s="238">
        <f>VLOOKUP(A20,Sheet1!$C$2:$G$84,5,FALSE)</f>
        <v>193.04</v>
      </c>
      <c r="N20" s="239">
        <f t="shared" si="2"/>
        <v>1.1807080000000099</v>
      </c>
      <c r="O20" s="253">
        <f t="shared" si="3"/>
        <v>6.0792075999999999E-3</v>
      </c>
      <c r="P20">
        <v>329009.88</v>
      </c>
      <c r="Q20" s="238">
        <f>VLOOKUP(A20,Sheet1!$C$2:$H$84,6,FALSE)</f>
        <v>327002.53999999998</v>
      </c>
      <c r="R20" s="239">
        <f t="shared" si="6"/>
        <v>2007.3400000000256</v>
      </c>
      <c r="S20" s="253">
        <f t="shared" si="7"/>
        <v>6.1011542000000002E-3</v>
      </c>
      <c r="T20" s="10"/>
      <c r="U20" s="335">
        <v>6185495</v>
      </c>
    </row>
    <row r="21" spans="1:21" s="52" customFormat="1" ht="15">
      <c r="A21" s="291" t="str">
        <f>VLOOKUP(U21,Sheet1!$C$2:$C$84,1,FALSE)</f>
        <v>BM8H5Y5</v>
      </c>
      <c r="B21" s="330" t="s">
        <v>500</v>
      </c>
      <c r="C21" s="330" t="s">
        <v>501</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2">
        <v>44.872309000000001</v>
      </c>
      <c r="M21" s="238">
        <f>VLOOKUP(A21,Sheet1!$C$2:$G$84,5,FALSE)</f>
        <v>44.84</v>
      </c>
      <c r="N21" s="239">
        <f t="shared" si="2"/>
        <v>3.2308999999997923E-2</v>
      </c>
      <c r="O21" s="253">
        <f t="shared" si="3"/>
        <v>7.2002090000000002E-4</v>
      </c>
      <c r="P21">
        <v>1473830.99</v>
      </c>
      <c r="Q21" s="238">
        <f>VLOOKUP(A21,Sheet1!$C$2:$H$84,6,FALSE)</f>
        <v>1472606.8</v>
      </c>
      <c r="R21" s="239">
        <f t="shared" si="6"/>
        <v>1224.1899999999441</v>
      </c>
      <c r="S21" s="253">
        <f t="shared" si="7"/>
        <v>8.3061759999999995E-4</v>
      </c>
      <c r="T21" s="10"/>
      <c r="U21" s="335" t="s">
        <v>332</v>
      </c>
    </row>
    <row r="22" spans="1:21" s="52" customFormat="1" ht="15">
      <c r="A22" s="291">
        <f>VLOOKUP(U22,Sheet1!$C$2:$C$84,1,FALSE)</f>
        <v>2031730</v>
      </c>
      <c r="B22" s="330">
        <v>294821608</v>
      </c>
      <c r="C22" s="330" t="s">
        <v>502</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7.96</v>
      </c>
      <c r="M22" s="238">
        <f>VLOOKUP(A22,Sheet1!$C$2:$G$84,5,FALSE)</f>
        <v>7.96</v>
      </c>
      <c r="N22" s="239">
        <f t="shared" si="2"/>
        <v>0</v>
      </c>
      <c r="O22" s="253">
        <f t="shared" si="3"/>
        <v>0</v>
      </c>
      <c r="P22">
        <v>718788</v>
      </c>
      <c r="Q22" s="238">
        <f>VLOOKUP(A22,Sheet1!$C$2:$H$84,6,FALSE)</f>
        <v>718788</v>
      </c>
      <c r="R22" s="239">
        <f t="shared" si="6"/>
        <v>0</v>
      </c>
      <c r="S22" s="253">
        <f t="shared" si="7"/>
        <v>0</v>
      </c>
      <c r="T22" s="10"/>
      <c r="U22" s="335">
        <v>2031730</v>
      </c>
    </row>
    <row r="23" spans="1:21" s="52" customFormat="1" ht="15">
      <c r="A23" s="291" t="str">
        <f>VLOOKUP(U23,Sheet1!$C$2:$C$84,1,FALSE)</f>
        <v>BZ1GMK5</v>
      </c>
      <c r="B23" s="330" t="s">
        <v>334</v>
      </c>
      <c r="C23" s="330" t="s">
        <v>451</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209.74</v>
      </c>
      <c r="M23" s="238">
        <f>VLOOKUP(A23,Sheet1!$C$2:$G$84,5,FALSE)</f>
        <v>209.74</v>
      </c>
      <c r="N23" s="239">
        <f t="shared" si="2"/>
        <v>0</v>
      </c>
      <c r="O23" s="253">
        <f t="shared" si="3"/>
        <v>0</v>
      </c>
      <c r="P23">
        <v>1342336</v>
      </c>
      <c r="Q23" s="238">
        <f>VLOOKUP(A23,Sheet1!$C$2:$H$84,6,FALSE)</f>
        <v>1342336</v>
      </c>
      <c r="R23" s="239">
        <f t="shared" si="6"/>
        <v>0</v>
      </c>
      <c r="S23" s="253">
        <f t="shared" si="7"/>
        <v>0</v>
      </c>
      <c r="T23" s="10"/>
      <c r="U23" s="335" t="s">
        <v>335</v>
      </c>
    </row>
    <row r="24" spans="1:21" s="52" customFormat="1" ht="15">
      <c r="A24" s="291" t="str">
        <f>VLOOKUP(U24,Sheet1!$C$2:$C$84,1,FALSE)</f>
        <v>B8K7T65</v>
      </c>
      <c r="B24" s="330">
        <v>398438408</v>
      </c>
      <c r="C24" s="330" t="s">
        <v>503</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10.73</v>
      </c>
      <c r="M24" s="238">
        <f>VLOOKUP(A24,Sheet1!$C$2:$G$84,5,FALSE)</f>
        <v>10.73</v>
      </c>
      <c r="N24" s="239">
        <f t="shared" si="2"/>
        <v>0</v>
      </c>
      <c r="O24" s="253">
        <f t="shared" si="3"/>
        <v>0</v>
      </c>
      <c r="P24">
        <v>350871</v>
      </c>
      <c r="Q24" s="238">
        <f>VLOOKUP(A24,Sheet1!$C$2:$H$84,6,FALSE)</f>
        <v>350871</v>
      </c>
      <c r="R24" s="239">
        <f t="shared" si="6"/>
        <v>0</v>
      </c>
      <c r="S24" s="253">
        <f t="shared" si="7"/>
        <v>0</v>
      </c>
      <c r="T24" s="10"/>
      <c r="U24" s="335" t="s">
        <v>337</v>
      </c>
    </row>
    <row r="25" spans="1:21" s="52" customFormat="1" ht="15">
      <c r="A25" s="291">
        <f>VLOOKUP(U25,Sheet1!$C$2:$C$84,1,FALSE)</f>
        <v>2781648</v>
      </c>
      <c r="B25" s="330" t="s">
        <v>339</v>
      </c>
      <c r="C25" s="330" t="s">
        <v>504</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2">
        <v>55.21</v>
      </c>
      <c r="M25" s="238">
        <f>VLOOKUP(A25,Sheet1!$C$2:$G$84,5,FALSE)</f>
        <v>55.21</v>
      </c>
      <c r="N25" s="239">
        <f t="shared" ref="N25:N27" si="12">L25-M25</f>
        <v>0</v>
      </c>
      <c r="O25" s="253">
        <f t="shared" ref="O25:O27" si="13">ROUND(N25/L25,10)</f>
        <v>0</v>
      </c>
      <c r="P25">
        <v>358865</v>
      </c>
      <c r="Q25" s="238">
        <f>VLOOKUP(A25,Sheet1!$C$2:$H$84,6,FALSE)</f>
        <v>358865</v>
      </c>
      <c r="R25" s="239">
        <f t="shared" ref="R25:R27" si="14">P25-Q25</f>
        <v>0</v>
      </c>
      <c r="S25" s="253">
        <f t="shared" ref="S25:S27" si="15">ROUND(R25/P25,10)</f>
        <v>0</v>
      </c>
      <c r="T25" s="10"/>
      <c r="U25" s="335">
        <v>2781648</v>
      </c>
    </row>
    <row r="26" spans="1:21" s="52" customFormat="1" ht="15">
      <c r="A26" s="291">
        <f>VLOOKUP(U26,Sheet1!$C$2:$C$84,1,FALSE)</f>
        <v>2569286</v>
      </c>
      <c r="B26" s="330" t="s">
        <v>341</v>
      </c>
      <c r="C26" s="330" t="s">
        <v>505</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2">
        <v>19.04</v>
      </c>
      <c r="M26" s="238">
        <f>VLOOKUP(A26,Sheet1!$C$2:$G$84,5,FALSE)</f>
        <v>19.04</v>
      </c>
      <c r="N26" s="239">
        <f t="shared" si="12"/>
        <v>0</v>
      </c>
      <c r="O26" s="253">
        <f t="shared" si="13"/>
        <v>0</v>
      </c>
      <c r="P26">
        <v>1294720</v>
      </c>
      <c r="Q26" s="238">
        <f>VLOOKUP(A26,Sheet1!$C$2:$H$84,6,FALSE)</f>
        <v>1294720</v>
      </c>
      <c r="R26" s="239">
        <f t="shared" si="14"/>
        <v>0</v>
      </c>
      <c r="S26" s="253">
        <f t="shared" si="15"/>
        <v>0</v>
      </c>
      <c r="T26" s="10"/>
      <c r="U26" s="335">
        <v>2569286</v>
      </c>
    </row>
    <row r="27" spans="1:21" s="52" customFormat="1" ht="15">
      <c r="A27" s="291" t="str">
        <f>VLOOKUP(U27,Sheet1!$C$2:$C$84,1,FALSE)</f>
        <v>B94G471</v>
      </c>
      <c r="B27" s="330" t="s">
        <v>343</v>
      </c>
      <c r="C27" s="330" t="s">
        <v>506</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2">
        <v>226.21</v>
      </c>
      <c r="M27" s="238">
        <f>VLOOKUP(A27,Sheet1!$C$2:$G$84,5,FALSE)</f>
        <v>226.21</v>
      </c>
      <c r="N27" s="239">
        <f t="shared" si="12"/>
        <v>0</v>
      </c>
      <c r="O27" s="253">
        <f t="shared" si="13"/>
        <v>0</v>
      </c>
      <c r="P27">
        <v>723872</v>
      </c>
      <c r="Q27" s="238">
        <f>VLOOKUP(A27,Sheet1!$C$2:$H$84,6,FALSE)</f>
        <v>723872</v>
      </c>
      <c r="R27" s="239">
        <f t="shared" si="14"/>
        <v>0</v>
      </c>
      <c r="S27" s="253">
        <f t="shared" si="15"/>
        <v>0</v>
      </c>
      <c r="T27" s="10"/>
      <c r="U27" s="335" t="s">
        <v>344</v>
      </c>
    </row>
    <row r="28" spans="1:21" s="52" customFormat="1" ht="15">
      <c r="A28" s="291">
        <f>VLOOKUP(U28,Sheet1!$C$2:$C$84,1,FALSE)</f>
        <v>5889505</v>
      </c>
      <c r="B28" s="330">
        <v>588950907</v>
      </c>
      <c r="C28" s="330" t="s">
        <v>346</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28.958383999999999</v>
      </c>
      <c r="M28" s="238">
        <f>VLOOKUP(A28,Sheet1!$C$2:$G$84,5,FALSE)</f>
        <v>28.93</v>
      </c>
      <c r="N28" s="239">
        <f t="shared" si="2"/>
        <v>2.8383999999999077E-2</v>
      </c>
      <c r="O28" s="253">
        <f t="shared" si="3"/>
        <v>9.8016519999999992E-4</v>
      </c>
      <c r="P28">
        <v>706526.66</v>
      </c>
      <c r="Q28" s="238">
        <f>VLOOKUP(A28,Sheet1!$C$2:$H$84,6,FALSE)</f>
        <v>705939.81</v>
      </c>
      <c r="R28" s="239">
        <f t="shared" si="6"/>
        <v>586.84999999997672</v>
      </c>
      <c r="S28" s="253">
        <f t="shared" si="7"/>
        <v>8.3061270000000002E-4</v>
      </c>
      <c r="T28" s="10"/>
      <c r="U28" s="335">
        <v>5889505</v>
      </c>
    </row>
    <row r="29" spans="1:21" s="52" customFormat="1" ht="15">
      <c r="A29" s="291" t="str">
        <f>VLOOKUP(U29,Sheet1!$C$2:$C$84,1,FALSE)</f>
        <v>BF7NT10</v>
      </c>
      <c r="B29" s="330" t="s">
        <v>347</v>
      </c>
      <c r="C29" s="330" t="s">
        <v>453</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64.81</v>
      </c>
      <c r="M29" s="238">
        <f>VLOOKUP(A29,Sheet1!$C$2:$G$84,5,FALSE)</f>
        <v>64.81</v>
      </c>
      <c r="N29" s="239">
        <f t="shared" si="2"/>
        <v>0</v>
      </c>
      <c r="O29" s="253">
        <f t="shared" si="3"/>
        <v>0</v>
      </c>
      <c r="P29">
        <v>984528.71</v>
      </c>
      <c r="Q29" s="238">
        <f>VLOOKUP(A29,Sheet1!$C$2:$H$84,6,FALSE)</f>
        <v>984528.71</v>
      </c>
      <c r="R29" s="239">
        <f t="shared" si="6"/>
        <v>0</v>
      </c>
      <c r="S29" s="253">
        <f t="shared" si="7"/>
        <v>0</v>
      </c>
      <c r="T29" s="10"/>
      <c r="U29" s="335" t="s">
        <v>348</v>
      </c>
    </row>
    <row r="30" spans="1:21" s="52" customFormat="1" ht="15">
      <c r="A30" s="291" t="str">
        <f>VLOOKUP(U30,Sheet1!$C$2:$C$84,1,FALSE)</f>
        <v>B4R2R50</v>
      </c>
      <c r="B30" s="330" t="s">
        <v>481</v>
      </c>
      <c r="C30" s="330" t="s">
        <v>351</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48.699325000000002</v>
      </c>
      <c r="M30" s="238">
        <f>VLOOKUP(A30,Sheet1!$C$2:$G$84,5,FALSE)</f>
        <v>48.56</v>
      </c>
      <c r="N30" s="239">
        <f t="shared" si="2"/>
        <v>0.13932499999999948</v>
      </c>
      <c r="O30" s="253">
        <f t="shared" si="3"/>
        <v>2.8609225999999999E-3</v>
      </c>
      <c r="P30">
        <v>197427.06</v>
      </c>
      <c r="Q30" s="238">
        <f>VLOOKUP(A30,Sheet1!$C$2:$H$84,6,FALSE)</f>
        <v>196869.3</v>
      </c>
      <c r="R30" s="239">
        <f t="shared" si="6"/>
        <v>557.76000000000931</v>
      </c>
      <c r="S30" s="253">
        <f t="shared" si="7"/>
        <v>2.8251446000000001E-3</v>
      </c>
      <c r="T30" s="10"/>
      <c r="U30" s="335" t="s">
        <v>350</v>
      </c>
    </row>
    <row r="31" spans="1:21" s="52" customFormat="1" ht="15">
      <c r="A31" s="291" t="str">
        <f>VLOOKUP(U31,Sheet1!$C$2:$C$84,1,FALSE)</f>
        <v>B3DG2Y3</v>
      </c>
      <c r="B31" s="330" t="s">
        <v>352</v>
      </c>
      <c r="C31" s="330" t="s">
        <v>507</v>
      </c>
      <c r="D31">
        <v>15259</v>
      </c>
      <c r="E31" s="238">
        <f>VLOOKUP(A31,Sheet1!$C$2:$E$84,3,FALSE)</f>
        <v>15259</v>
      </c>
      <c r="F31" s="239">
        <f t="shared" si="0"/>
        <v>0</v>
      </c>
      <c r="G31" s="253">
        <f t="shared" si="4"/>
        <v>0</v>
      </c>
      <c r="H31">
        <v>687712.25</v>
      </c>
      <c r="I31" s="241">
        <f>VLOOKUP(A31,Sheet1!$C$2:$F$84,4,FALSE)</f>
        <v>694416.13</v>
      </c>
      <c r="J31" s="239">
        <f t="shared" si="1"/>
        <v>-6703.8800000000047</v>
      </c>
      <c r="K31" s="253">
        <f t="shared" si="5"/>
        <v>-9.7480886999999992E-3</v>
      </c>
      <c r="L31" s="342">
        <v>45.92</v>
      </c>
      <c r="M31" s="238">
        <f>VLOOKUP(A31,Sheet1!$C$2:$G$84,5,FALSE)</f>
        <v>45.92</v>
      </c>
      <c r="N31" s="239">
        <f t="shared" si="2"/>
        <v>0</v>
      </c>
      <c r="O31" s="253">
        <f t="shared" si="3"/>
        <v>0</v>
      </c>
      <c r="P31">
        <v>700693.28</v>
      </c>
      <c r="Q31" s="238">
        <f>VLOOKUP(A31,Sheet1!$C$2:$H$84,6,FALSE)</f>
        <v>700693.28</v>
      </c>
      <c r="R31" s="239">
        <f t="shared" si="6"/>
        <v>0</v>
      </c>
      <c r="S31" s="253">
        <f t="shared" si="7"/>
        <v>0</v>
      </c>
      <c r="T31" s="10"/>
      <c r="U31" s="335" t="s">
        <v>353</v>
      </c>
    </row>
    <row r="32" spans="1:21" s="52" customFormat="1" ht="15">
      <c r="A32" s="291">
        <f>VLOOKUP(U32,Sheet1!$C$2:$C$84,1,FALSE)</f>
        <v>6499260</v>
      </c>
      <c r="B32" s="330">
        <v>649926003</v>
      </c>
      <c r="C32" s="330" t="s">
        <v>355</v>
      </c>
      <c r="D32">
        <v>4900</v>
      </c>
      <c r="E32" s="238">
        <f>VLOOKUP(A32,Sheet1!$C$2:$E$84,3,FALSE)</f>
        <v>4900</v>
      </c>
      <c r="F32" s="239">
        <f t="shared" si="0"/>
        <v>0</v>
      </c>
      <c r="G32" s="253">
        <f t="shared" si="4"/>
        <v>0</v>
      </c>
      <c r="H32">
        <v>273131.55</v>
      </c>
      <c r="I32" s="241">
        <f>VLOOKUP(A32,Sheet1!$C$2:$F$84,4,FALSE)</f>
        <v>273131.55</v>
      </c>
      <c r="J32" s="239">
        <f t="shared" si="1"/>
        <v>0</v>
      </c>
      <c r="K32" s="253">
        <f t="shared" si="5"/>
        <v>0</v>
      </c>
      <c r="L32" s="342">
        <v>52.971595999999998</v>
      </c>
      <c r="M32" s="238">
        <f>VLOOKUP(A32,Sheet1!$C$2:$G$84,5,FALSE)</f>
        <v>52.86</v>
      </c>
      <c r="N32" s="239">
        <f t="shared" si="2"/>
        <v>0.1115959999999987</v>
      </c>
      <c r="O32" s="253">
        <f t="shared" si="3"/>
        <v>2.1067138999999999E-3</v>
      </c>
      <c r="P32">
        <v>259560.82</v>
      </c>
      <c r="Q32" s="238">
        <f>VLOOKUP(A32,Sheet1!$C$2:$H$84,6,FALSE)</f>
        <v>259021.03</v>
      </c>
      <c r="R32" s="239">
        <f t="shared" si="6"/>
        <v>539.79000000000815</v>
      </c>
      <c r="S32" s="253">
        <f t="shared" si="7"/>
        <v>2.0796282000000001E-3</v>
      </c>
      <c r="T32" s="10"/>
      <c r="U32" s="335">
        <v>6499260</v>
      </c>
    </row>
    <row r="33" spans="1:21" s="52" customFormat="1" ht="15">
      <c r="A33" s="291" t="str">
        <f>VLOOKUP(U33,Sheet1!$C$2:$C$84,1,FALSE)</f>
        <v>B1921K0</v>
      </c>
      <c r="B33" s="330" t="s">
        <v>357</v>
      </c>
      <c r="C33" s="330" t="s">
        <v>476</v>
      </c>
      <c r="D33">
        <v>2500</v>
      </c>
      <c r="E33" s="238">
        <f>VLOOKUP(A33,Sheet1!$C$2:$E$84,3,FALSE)</f>
        <v>2500</v>
      </c>
      <c r="F33" s="239">
        <f t="shared" si="0"/>
        <v>0</v>
      </c>
      <c r="G33" s="253">
        <f t="shared" si="4"/>
        <v>0</v>
      </c>
      <c r="H33">
        <v>205250.5</v>
      </c>
      <c r="I33" s="241">
        <f>VLOOKUP(A33,Sheet1!$C$2:$F$84,4,FALSE)</f>
        <v>205250.5</v>
      </c>
      <c r="J33" s="239">
        <f t="shared" si="1"/>
        <v>0</v>
      </c>
      <c r="K33" s="253">
        <f t="shared" si="5"/>
        <v>0</v>
      </c>
      <c r="L33" s="342">
        <v>65.3</v>
      </c>
      <c r="M33" s="238">
        <f>VLOOKUP(A33,Sheet1!$C$2:$G$84,5,FALSE)</f>
        <v>65.3</v>
      </c>
      <c r="N33" s="239">
        <f t="shared" si="2"/>
        <v>0</v>
      </c>
      <c r="O33" s="253">
        <f t="shared" si="3"/>
        <v>0</v>
      </c>
      <c r="P33">
        <v>163250</v>
      </c>
      <c r="Q33" s="238">
        <f>VLOOKUP(A33,Sheet1!$C$2:$H$84,6,FALSE)</f>
        <v>163250</v>
      </c>
      <c r="R33" s="239">
        <f t="shared" si="6"/>
        <v>0</v>
      </c>
      <c r="S33" s="253">
        <f t="shared" si="7"/>
        <v>0</v>
      </c>
      <c r="T33" s="10"/>
      <c r="U33" s="335" t="s">
        <v>358</v>
      </c>
    </row>
    <row r="34" spans="1:21" s="52" customFormat="1" ht="15">
      <c r="A34" s="291" t="str">
        <f>VLOOKUP(U34,Sheet1!$C$2:$C$84,1,FALSE)</f>
        <v>B0SWJX3</v>
      </c>
      <c r="B34" s="330" t="s">
        <v>474</v>
      </c>
      <c r="C34" s="330" t="s">
        <v>475</v>
      </c>
      <c r="D34">
        <v>9500</v>
      </c>
      <c r="E34" s="238">
        <f>VLOOKUP(A34,Sheet1!$C$2:$E$84,3,FALSE)</f>
        <v>9500</v>
      </c>
      <c r="F34" s="239">
        <f t="shared" si="0"/>
        <v>0</v>
      </c>
      <c r="G34" s="253">
        <f t="shared" si="4"/>
        <v>0</v>
      </c>
      <c r="H34">
        <v>559219.54</v>
      </c>
      <c r="I34" s="241">
        <f>VLOOKUP(A34,Sheet1!$C$2:$F$84,4,FALSE)</f>
        <v>559219.54</v>
      </c>
      <c r="J34" s="239">
        <f t="shared" si="1"/>
        <v>0</v>
      </c>
      <c r="K34" s="253">
        <f t="shared" si="5"/>
        <v>0</v>
      </c>
      <c r="L34" s="342">
        <v>99.385431999999994</v>
      </c>
      <c r="M34" s="238">
        <f>VLOOKUP(A34,Sheet1!$C$2:$G$84,5,FALSE)</f>
        <v>99.51</v>
      </c>
      <c r="N34" s="239">
        <f t="shared" ref="N34:N58" si="16">L34-M34</f>
        <v>-0.12456800000001067</v>
      </c>
      <c r="O34" s="253">
        <f t="shared" ref="O34:O58" si="17">ROUND(N34/L34,10)</f>
        <v>-1.2533829E-3</v>
      </c>
      <c r="P34">
        <v>944161.61</v>
      </c>
      <c r="Q34" s="238">
        <f>VLOOKUP(A34,Sheet1!$C$2:$H$84,6,FALSE)</f>
        <v>945342.55</v>
      </c>
      <c r="R34" s="239">
        <f t="shared" ref="R34:R58" si="18">P34-Q34</f>
        <v>-1180.9400000000605</v>
      </c>
      <c r="S34" s="253">
        <f t="shared" ref="S34:S58" si="19">ROUND(R34/P34,10)</f>
        <v>-1.2507816000000001E-3</v>
      </c>
      <c r="T34" s="10"/>
      <c r="U34" s="335" t="s">
        <v>360</v>
      </c>
    </row>
    <row r="35" spans="1:21" s="52" customFormat="1" ht="15">
      <c r="A35" s="291">
        <f>VLOOKUP(U35,Sheet1!$C$2:$C$84,1,FALSE)</f>
        <v>7333378</v>
      </c>
      <c r="B35" s="330">
        <v>733337901</v>
      </c>
      <c r="C35" s="330" t="s">
        <v>471</v>
      </c>
      <c r="D35">
        <v>2200</v>
      </c>
      <c r="E35" s="238">
        <f>VLOOKUP(A35,Sheet1!$C$2:$E$84,3,FALSE)</f>
        <v>2200</v>
      </c>
      <c r="F35" s="239">
        <f t="shared" si="0"/>
        <v>0</v>
      </c>
      <c r="G35" s="253">
        <f t="shared" si="4"/>
        <v>0</v>
      </c>
      <c r="H35">
        <v>395017</v>
      </c>
      <c r="I35" s="241">
        <f>VLOOKUP(A35,Sheet1!$C$2:$F$84,4,FALSE)</f>
        <v>395018.39</v>
      </c>
      <c r="J35" s="239">
        <f t="shared" si="1"/>
        <v>-1.3900000000139698</v>
      </c>
      <c r="K35" s="253">
        <f t="shared" si="5"/>
        <v>-3.5188000000000001E-6</v>
      </c>
      <c r="L35" s="342">
        <v>595.88935200000003</v>
      </c>
      <c r="M35" s="238">
        <f>VLOOKUP(A35,Sheet1!$C$2:$G$84,5,FALSE)</f>
        <v>594.21</v>
      </c>
      <c r="N35" s="239">
        <f t="shared" si="16"/>
        <v>1.6793519999999944</v>
      </c>
      <c r="O35" s="253">
        <f t="shared" si="17"/>
        <v>2.8182278999999998E-3</v>
      </c>
      <c r="P35">
        <v>1310956.58</v>
      </c>
      <c r="Q35" s="238">
        <f>VLOOKUP(A35,Sheet1!$C$2:$H$84,6,FALSE)</f>
        <v>1307252.93</v>
      </c>
      <c r="R35" s="239">
        <f t="shared" si="18"/>
        <v>3703.6500000001397</v>
      </c>
      <c r="S35" s="253">
        <f t="shared" si="19"/>
        <v>2.8251508000000001E-3</v>
      </c>
      <c r="T35" s="10"/>
      <c r="U35" s="335">
        <v>7333378</v>
      </c>
    </row>
    <row r="36" spans="1:21" s="52" customFormat="1" ht="15">
      <c r="A36" s="291" t="str">
        <f>VLOOKUP(U36,Sheet1!$C$2:$C$84,1,FALSE)</f>
        <v>B28YTC2</v>
      </c>
      <c r="B36" s="330" t="s">
        <v>508</v>
      </c>
      <c r="C36" s="330" t="s">
        <v>364</v>
      </c>
      <c r="D36">
        <v>2843</v>
      </c>
      <c r="E36" s="238">
        <f>VLOOKUP(A36,Sheet1!$C$2:$E$84,3,FALSE)</f>
        <v>2843</v>
      </c>
      <c r="F36" s="239">
        <f t="shared" si="0"/>
        <v>0</v>
      </c>
      <c r="G36" s="253">
        <f t="shared" si="4"/>
        <v>0</v>
      </c>
      <c r="H36">
        <v>197918.18</v>
      </c>
      <c r="I36" s="241">
        <f>VLOOKUP(A36,Sheet1!$C$2:$F$84,4,FALSE)</f>
        <v>197919.6</v>
      </c>
      <c r="J36" s="239">
        <f t="shared" si="1"/>
        <v>-1.4200000000128057</v>
      </c>
      <c r="K36" s="253">
        <f t="shared" si="5"/>
        <v>-7.1747000000000001E-6</v>
      </c>
      <c r="L36" s="342">
        <v>147.090385</v>
      </c>
      <c r="M36" s="238">
        <f>VLOOKUP(A36,Sheet1!$C$2:$G$84,5,FALSE)</f>
        <v>146.19</v>
      </c>
      <c r="N36" s="239">
        <f t="shared" si="16"/>
        <v>0.90038499999999999</v>
      </c>
      <c r="O36" s="253">
        <f t="shared" si="17"/>
        <v>6.1213042999999998E-3</v>
      </c>
      <c r="P36">
        <v>418177.96</v>
      </c>
      <c r="Q36" s="238">
        <f>VLOOKUP(A36,Sheet1!$C$2:$H$84,6,FALSE)</f>
        <v>415626.6</v>
      </c>
      <c r="R36" s="239">
        <f t="shared" si="18"/>
        <v>2551.3600000000442</v>
      </c>
      <c r="S36" s="253">
        <f t="shared" si="19"/>
        <v>6.1011345999999996E-3</v>
      </c>
      <c r="T36" s="10"/>
      <c r="U36" s="335" t="s">
        <v>363</v>
      </c>
    </row>
    <row r="37" spans="1:21" s="52" customFormat="1" ht="15">
      <c r="A37" s="291">
        <f>VLOOKUP(U37,Sheet1!$C$2:$C$84,1,FALSE)</f>
        <v>6555805</v>
      </c>
      <c r="B37" s="330">
        <v>655580009</v>
      </c>
      <c r="C37" s="330" t="s">
        <v>463</v>
      </c>
      <c r="D37">
        <v>7600</v>
      </c>
      <c r="E37" s="238">
        <f>VLOOKUP(A37,Sheet1!$C$2:$E$84,3,FALSE)</f>
        <v>7600</v>
      </c>
      <c r="F37" s="239">
        <f t="shared" si="0"/>
        <v>0</v>
      </c>
      <c r="G37" s="253">
        <f t="shared" si="4"/>
        <v>0</v>
      </c>
      <c r="H37">
        <v>302299.82</v>
      </c>
      <c r="I37" s="241">
        <f>VLOOKUP(A37,Sheet1!$C$2:$F$84,4,FALSE)</f>
        <v>302299.82</v>
      </c>
      <c r="J37" s="239">
        <f t="shared" si="1"/>
        <v>0</v>
      </c>
      <c r="K37" s="253">
        <f t="shared" si="5"/>
        <v>0</v>
      </c>
      <c r="L37" s="342">
        <v>29.878049000000001</v>
      </c>
      <c r="M37" s="238">
        <f>VLOOKUP(A37,Sheet1!$C$2:$G$84,5,FALSE)</f>
        <v>29.82</v>
      </c>
      <c r="N37" s="239">
        <f t="shared" si="16"/>
        <v>5.8049000000000461E-2</v>
      </c>
      <c r="O37" s="253">
        <f t="shared" si="17"/>
        <v>1.9428645E-3</v>
      </c>
      <c r="P37">
        <v>227073.17</v>
      </c>
      <c r="Q37" s="238">
        <f>VLOOKUP(A37,Sheet1!$C$2:$H$84,6,FALSE)</f>
        <v>226600.94</v>
      </c>
      <c r="R37" s="239">
        <f t="shared" si="18"/>
        <v>472.23000000001048</v>
      </c>
      <c r="S37" s="253">
        <f t="shared" si="19"/>
        <v>2.079638E-3</v>
      </c>
      <c r="T37" s="10"/>
      <c r="U37" s="335">
        <v>6555805</v>
      </c>
    </row>
    <row r="38" spans="1:21" s="52" customFormat="1" ht="15">
      <c r="A38" s="291">
        <f>VLOOKUP(U38,Sheet1!$C$2:$C$84,1,FALSE)</f>
        <v>4741844</v>
      </c>
      <c r="B38" s="330">
        <v>474184900</v>
      </c>
      <c r="C38" s="330" t="s">
        <v>366</v>
      </c>
      <c r="D38">
        <v>4638</v>
      </c>
      <c r="E38" s="238">
        <f>VLOOKUP(A38,Sheet1!$C$2:$E$84,3,FALSE)</f>
        <v>4638</v>
      </c>
      <c r="F38" s="239">
        <f t="shared" si="0"/>
        <v>0</v>
      </c>
      <c r="G38" s="253">
        <f t="shared" si="4"/>
        <v>0</v>
      </c>
      <c r="H38">
        <v>497928.6</v>
      </c>
      <c r="I38" s="241">
        <f>VLOOKUP(A38,Sheet1!$C$2:$F$84,4,FALSE)</f>
        <v>497928.6</v>
      </c>
      <c r="J38" s="239">
        <f t="shared" si="1"/>
        <v>0</v>
      </c>
      <c r="K38" s="253">
        <f t="shared" si="5"/>
        <v>0</v>
      </c>
      <c r="L38" s="342">
        <v>186.67344600000001</v>
      </c>
      <c r="M38" s="238">
        <f>VLOOKUP(A38,Sheet1!$C$2:$G$84,5,FALSE)</f>
        <v>186.52</v>
      </c>
      <c r="N38" s="239">
        <f t="shared" si="16"/>
        <v>0.15344600000000241</v>
      </c>
      <c r="O38" s="253">
        <f t="shared" si="17"/>
        <v>8.2200229999999995E-4</v>
      </c>
      <c r="P38">
        <v>865791.44</v>
      </c>
      <c r="Q38" s="238">
        <f>VLOOKUP(A38,Sheet1!$C$2:$H$84,6,FALSE)</f>
        <v>865072.31</v>
      </c>
      <c r="R38" s="239">
        <f t="shared" si="18"/>
        <v>719.12999999988824</v>
      </c>
      <c r="S38" s="253">
        <f t="shared" si="19"/>
        <v>8.3060420000000005E-4</v>
      </c>
      <c r="T38" s="10"/>
      <c r="U38" s="335">
        <v>4741844</v>
      </c>
    </row>
    <row r="39" spans="1:21" s="52" customFormat="1" ht="15">
      <c r="A39" s="291" t="str">
        <f>VLOOKUP(U39,Sheet1!$C$2:$C$84,1,FALSE)</f>
        <v>BYXD1N3</v>
      </c>
      <c r="B39" s="330">
        <v>631512209</v>
      </c>
      <c r="C39" s="330" t="s">
        <v>509</v>
      </c>
      <c r="D39">
        <v>18570</v>
      </c>
      <c r="E39" s="238">
        <f>VLOOKUP(A39,Sheet1!$C$2:$E$84,3,FALSE)</f>
        <v>18570</v>
      </c>
      <c r="F39" s="239">
        <f t="shared" si="0"/>
        <v>0</v>
      </c>
      <c r="G39" s="253">
        <f t="shared" si="4"/>
        <v>0</v>
      </c>
      <c r="H39">
        <v>733798.28</v>
      </c>
      <c r="I39" s="241">
        <f>VLOOKUP(A39,Sheet1!$C$2:$F$84,4,FALSE)</f>
        <v>507071.38</v>
      </c>
      <c r="J39" s="239">
        <f t="shared" si="1"/>
        <v>226726.90000000002</v>
      </c>
      <c r="K39" s="253">
        <f t="shared" si="5"/>
        <v>0.3089771483</v>
      </c>
      <c r="L39" s="342">
        <v>20.100000000000001</v>
      </c>
      <c r="M39" s="238">
        <f>VLOOKUP(A39,Sheet1!$C$2:$G$84,5,FALSE)</f>
        <v>20.100000000000001</v>
      </c>
      <c r="N39" s="239">
        <f t="shared" si="16"/>
        <v>0</v>
      </c>
      <c r="O39" s="253">
        <f t="shared" si="17"/>
        <v>0</v>
      </c>
      <c r="P39">
        <v>373257</v>
      </c>
      <c r="Q39" s="238">
        <f>VLOOKUP(A39,Sheet1!$C$2:$H$84,6,FALSE)</f>
        <v>373257</v>
      </c>
      <c r="R39" s="239">
        <f t="shared" si="18"/>
        <v>0</v>
      </c>
      <c r="S39" s="253">
        <f t="shared" si="19"/>
        <v>0</v>
      </c>
      <c r="T39" s="10"/>
      <c r="U39" s="335" t="s">
        <v>367</v>
      </c>
    </row>
    <row r="40" spans="1:21" s="52" customFormat="1" ht="15">
      <c r="A40" s="291">
        <f>VLOOKUP(U40,Sheet1!$C$2:$C$84,1,FALSE)</f>
        <v>6640682</v>
      </c>
      <c r="B40" s="330">
        <v>664068004</v>
      </c>
      <c r="C40" s="330" t="s">
        <v>464</v>
      </c>
      <c r="D40">
        <v>9688</v>
      </c>
      <c r="E40" s="238">
        <f>VLOOKUP(A40,Sheet1!$C$2:$E$84,3,FALSE)</f>
        <v>9688</v>
      </c>
      <c r="F40" s="239">
        <f t="shared" si="0"/>
        <v>0</v>
      </c>
      <c r="G40" s="253">
        <f t="shared" si="4"/>
        <v>0</v>
      </c>
      <c r="H40">
        <v>534560.6</v>
      </c>
      <c r="I40" s="241">
        <f>VLOOKUP(A40,Sheet1!$C$2:$F$84,4,FALSE)</f>
        <v>554007.82999999996</v>
      </c>
      <c r="J40" s="239">
        <f t="shared" si="1"/>
        <v>-19447.229999999981</v>
      </c>
      <c r="K40" s="253">
        <f t="shared" si="5"/>
        <v>-3.6379841699999999E-2</v>
      </c>
      <c r="L40" s="342">
        <v>65.907687999999993</v>
      </c>
      <c r="M40" s="238">
        <f>VLOOKUP(A40,Sheet1!$C$2:$G$84,5,FALSE)</f>
        <v>65.77</v>
      </c>
      <c r="N40" s="239">
        <f t="shared" si="16"/>
        <v>0.13768799999999715</v>
      </c>
      <c r="O40" s="253">
        <f t="shared" si="17"/>
        <v>2.0891038E-3</v>
      </c>
      <c r="P40">
        <v>638513.68000000005</v>
      </c>
      <c r="Q40" s="238">
        <f>VLOOKUP(A40,Sheet1!$C$2:$H$84,6,FALSE)</f>
        <v>637185.80000000005</v>
      </c>
      <c r="R40" s="239">
        <f t="shared" si="18"/>
        <v>1327.8800000000047</v>
      </c>
      <c r="S40" s="253">
        <f t="shared" si="19"/>
        <v>2.0796422000000001E-3</v>
      </c>
      <c r="T40" s="10"/>
      <c r="U40" s="335">
        <v>6640682</v>
      </c>
    </row>
    <row r="41" spans="1:21" s="52" customFormat="1" ht="15">
      <c r="A41" s="291">
        <f>VLOOKUP(U41,Sheet1!$C$2:$C$84,1,FALSE)</f>
        <v>2640891</v>
      </c>
      <c r="B41" s="330">
        <v>654902204</v>
      </c>
      <c r="C41" s="330" t="s">
        <v>510</v>
      </c>
      <c r="D41">
        <v>40000</v>
      </c>
      <c r="E41" s="238">
        <f>VLOOKUP(A41,Sheet1!$C$2:$E$84,3,FALSE)</f>
        <v>40000</v>
      </c>
      <c r="F41" s="239">
        <f t="shared" si="0"/>
        <v>0</v>
      </c>
      <c r="G41" s="253">
        <f t="shared" si="4"/>
        <v>0</v>
      </c>
      <c r="H41">
        <v>137044</v>
      </c>
      <c r="I41" s="241">
        <f>VLOOKUP(A41,Sheet1!$C$2:$F$84,4,FALSE)</f>
        <v>137044</v>
      </c>
      <c r="J41" s="239">
        <f t="shared" si="1"/>
        <v>0</v>
      </c>
      <c r="K41" s="253">
        <f t="shared" si="5"/>
        <v>0</v>
      </c>
      <c r="L41" s="342">
        <v>5.04</v>
      </c>
      <c r="M41" s="238">
        <f>VLOOKUP(A41,Sheet1!$C$2:$G$84,5,FALSE)</f>
        <v>5.04</v>
      </c>
      <c r="N41" s="239">
        <f t="shared" si="16"/>
        <v>0</v>
      </c>
      <c r="O41" s="253">
        <f t="shared" si="17"/>
        <v>0</v>
      </c>
      <c r="P41">
        <v>201600</v>
      </c>
      <c r="Q41" s="238">
        <f>VLOOKUP(A41,Sheet1!$C$2:$H$84,6,FALSE)</f>
        <v>201600</v>
      </c>
      <c r="R41" s="239">
        <f t="shared" si="18"/>
        <v>0</v>
      </c>
      <c r="S41" s="253">
        <f t="shared" si="19"/>
        <v>0</v>
      </c>
      <c r="T41" s="10"/>
      <c r="U41" s="335">
        <v>2640891</v>
      </c>
    </row>
    <row r="42" spans="1:21" s="52" customFormat="1" ht="15">
      <c r="A42" s="291">
        <f>VLOOKUP(U42,Sheet1!$C$2:$C$84,1,FALSE)</f>
        <v>6659428</v>
      </c>
      <c r="B42" s="330">
        <v>665942009</v>
      </c>
      <c r="C42" s="330" t="s">
        <v>465</v>
      </c>
      <c r="D42">
        <v>11369</v>
      </c>
      <c r="E42" s="238">
        <f>VLOOKUP(A42,Sheet1!$C$2:$E$84,3,FALSE)</f>
        <v>11369</v>
      </c>
      <c r="F42" s="239">
        <f t="shared" si="0"/>
        <v>0</v>
      </c>
      <c r="G42" s="253">
        <f t="shared" si="4"/>
        <v>0</v>
      </c>
      <c r="H42">
        <v>512177.05</v>
      </c>
      <c r="I42" s="241">
        <f>VLOOKUP(A42,Sheet1!$C$2:$F$84,4,FALSE)</f>
        <v>512177.05</v>
      </c>
      <c r="J42" s="239">
        <f t="shared" si="1"/>
        <v>0</v>
      </c>
      <c r="K42" s="253">
        <f t="shared" si="5"/>
        <v>0</v>
      </c>
      <c r="L42" s="342">
        <v>59.632603000000003</v>
      </c>
      <c r="M42" s="238">
        <f>VLOOKUP(A42,Sheet1!$C$2:$G$84,5,FALSE)</f>
        <v>59.51</v>
      </c>
      <c r="N42" s="239">
        <f t="shared" si="16"/>
        <v>0.12260300000000512</v>
      </c>
      <c r="O42" s="253">
        <f t="shared" si="17"/>
        <v>2.0559725999999999E-3</v>
      </c>
      <c r="P42">
        <v>677963.06</v>
      </c>
      <c r="Q42" s="238">
        <f>VLOOKUP(A42,Sheet1!$C$2:$H$84,6,FALSE)</f>
        <v>676553.14</v>
      </c>
      <c r="R42" s="239">
        <f t="shared" si="18"/>
        <v>1409.9200000000419</v>
      </c>
      <c r="S42" s="253">
        <f t="shared" si="19"/>
        <v>2.0796412999999998E-3</v>
      </c>
      <c r="T42" s="10"/>
      <c r="U42" s="335">
        <v>6659428</v>
      </c>
    </row>
    <row r="43" spans="1:21" s="52" customFormat="1" ht="15">
      <c r="A43" s="291">
        <f>VLOOKUP(U43,Sheet1!$C$2:$C$84,1,FALSE)</f>
        <v>2655657</v>
      </c>
      <c r="B43" s="330">
        <v>683715106</v>
      </c>
      <c r="C43" s="330" t="s">
        <v>511</v>
      </c>
      <c r="D43">
        <v>15400</v>
      </c>
      <c r="E43" s="238">
        <f>VLOOKUP(A43,Sheet1!$C$2:$E$84,3,FALSE)</f>
        <v>15400</v>
      </c>
      <c r="F43" s="239">
        <f t="shared" si="0"/>
        <v>0</v>
      </c>
      <c r="G43" s="253">
        <f t="shared" si="4"/>
        <v>0</v>
      </c>
      <c r="H43">
        <v>547201.56000000006</v>
      </c>
      <c r="I43" s="241">
        <f>VLOOKUP(A43,Sheet1!$C$2:$F$84,4,FALSE)</f>
        <v>547201.56000000006</v>
      </c>
      <c r="J43" s="239">
        <f t="shared" si="1"/>
        <v>0</v>
      </c>
      <c r="K43" s="253">
        <f t="shared" si="5"/>
        <v>0</v>
      </c>
      <c r="L43" s="342">
        <v>40.049999999999997</v>
      </c>
      <c r="M43" s="238">
        <f>VLOOKUP(A43,Sheet1!$C$2:$G$84,5,FALSE)</f>
        <v>40.049999999999997</v>
      </c>
      <c r="N43" s="239">
        <f t="shared" si="16"/>
        <v>0</v>
      </c>
      <c r="O43" s="253">
        <f t="shared" si="17"/>
        <v>0</v>
      </c>
      <c r="P43">
        <v>616770</v>
      </c>
      <c r="Q43" s="238">
        <f>VLOOKUP(A43,Sheet1!$C$2:$H$84,6,FALSE)</f>
        <v>616770</v>
      </c>
      <c r="R43" s="239">
        <f t="shared" si="18"/>
        <v>0</v>
      </c>
      <c r="S43" s="253">
        <f t="shared" si="19"/>
        <v>0</v>
      </c>
      <c r="T43" s="10"/>
      <c r="U43" s="335">
        <v>2655657</v>
      </c>
    </row>
    <row r="44" spans="1:21" s="52" customFormat="1" ht="15">
      <c r="A44" s="291">
        <f>VLOOKUP(U44,Sheet1!$C$2:$C$84,1,FALSE)</f>
        <v>6661144</v>
      </c>
      <c r="B44" s="330">
        <v>666114004</v>
      </c>
      <c r="C44" s="330" t="s">
        <v>466</v>
      </c>
      <c r="D44">
        <v>23000</v>
      </c>
      <c r="E44" s="238">
        <f>VLOOKUP(A44,Sheet1!$C$2:$E$84,3,FALSE)</f>
        <v>23000</v>
      </c>
      <c r="F44" s="239">
        <f t="shared" si="0"/>
        <v>0</v>
      </c>
      <c r="G44" s="253">
        <f t="shared" si="4"/>
        <v>0</v>
      </c>
      <c r="H44">
        <v>365871.12</v>
      </c>
      <c r="I44" s="241">
        <f>VLOOKUP(A44,Sheet1!$C$2:$F$84,4,FALSE)</f>
        <v>365871.12</v>
      </c>
      <c r="J44" s="239">
        <f t="shared" si="1"/>
        <v>0</v>
      </c>
      <c r="K44" s="253">
        <f t="shared" si="5"/>
        <v>0</v>
      </c>
      <c r="L44" s="342">
        <v>18.323557000000001</v>
      </c>
      <c r="M44" s="238">
        <f>VLOOKUP(A44,Sheet1!$C$2:$G$84,5,FALSE)</f>
        <v>18.29</v>
      </c>
      <c r="N44" s="239">
        <f t="shared" si="16"/>
        <v>3.3557000000001835E-2</v>
      </c>
      <c r="O44" s="253">
        <f t="shared" si="17"/>
        <v>1.8313584000000001E-3</v>
      </c>
      <c r="P44">
        <v>421441.8</v>
      </c>
      <c r="Q44" s="238">
        <f>VLOOKUP(A44,Sheet1!$C$2:$H$84,6,FALSE)</f>
        <v>420565.35</v>
      </c>
      <c r="R44" s="239">
        <f t="shared" si="18"/>
        <v>876.45000000001164</v>
      </c>
      <c r="S44" s="253">
        <f t="shared" si="19"/>
        <v>2.0796465999999999E-3</v>
      </c>
      <c r="T44" s="10"/>
      <c r="U44" s="335">
        <v>6661144</v>
      </c>
    </row>
    <row r="45" spans="1:21" s="52" customFormat="1" ht="15">
      <c r="A45" s="291" t="str">
        <f>VLOOKUP(U45,Sheet1!$C$2:$C$84,1,FALSE)</f>
        <v>BFWK4R7</v>
      </c>
      <c r="B45" s="330" t="s">
        <v>374</v>
      </c>
      <c r="C45" s="330" t="s">
        <v>512</v>
      </c>
      <c r="D45">
        <v>15900</v>
      </c>
      <c r="E45" s="238">
        <f>VLOOKUP(A45,Sheet1!$C$2:$E$84,3,FALSE)</f>
        <v>15900</v>
      </c>
      <c r="F45" s="239">
        <f t="shared" si="0"/>
        <v>0</v>
      </c>
      <c r="G45" s="253">
        <f t="shared" si="4"/>
        <v>0</v>
      </c>
      <c r="H45">
        <v>791814.67</v>
      </c>
      <c r="I45" s="241">
        <f>VLOOKUP(A45,Sheet1!$C$2:$F$84,4,FALSE)</f>
        <v>791814.67</v>
      </c>
      <c r="J45" s="239">
        <f t="shared" si="1"/>
        <v>0</v>
      </c>
      <c r="K45" s="253">
        <f t="shared" si="5"/>
        <v>0</v>
      </c>
      <c r="L45" s="342">
        <v>14.71</v>
      </c>
      <c r="M45" s="238">
        <f>VLOOKUP(A45,Sheet1!$C$2:$G$84,5,FALSE)</f>
        <v>14.71</v>
      </c>
      <c r="N45" s="239">
        <f t="shared" si="16"/>
        <v>0</v>
      </c>
      <c r="O45" s="253">
        <f t="shared" si="17"/>
        <v>0</v>
      </c>
      <c r="P45">
        <v>233889</v>
      </c>
      <c r="Q45" s="238">
        <f>VLOOKUP(A45,Sheet1!$C$2:$H$84,6,FALSE)</f>
        <v>233889</v>
      </c>
      <c r="R45" s="239">
        <f t="shared" si="18"/>
        <v>0</v>
      </c>
      <c r="S45" s="253">
        <f t="shared" si="19"/>
        <v>0</v>
      </c>
      <c r="T45" s="10"/>
      <c r="U45" s="335" t="s">
        <v>375</v>
      </c>
    </row>
    <row r="46" spans="1:21" s="52" customFormat="1" ht="15">
      <c r="A46" s="291">
        <f>VLOOKUP(U46,Sheet1!$C$2:$C$84,1,FALSE)</f>
        <v>2704485</v>
      </c>
      <c r="B46" s="330">
        <v>705015105</v>
      </c>
      <c r="C46" s="330" t="s">
        <v>456</v>
      </c>
      <c r="D46">
        <v>46000</v>
      </c>
      <c r="E46" s="238">
        <f>VLOOKUP(A46,Sheet1!$C$2:$E$84,3,FALSE)</f>
        <v>46000</v>
      </c>
      <c r="F46" s="239">
        <f t="shared" si="0"/>
        <v>0</v>
      </c>
      <c r="G46" s="253">
        <f t="shared" si="4"/>
        <v>0</v>
      </c>
      <c r="H46">
        <v>532692.30000000005</v>
      </c>
      <c r="I46" s="241">
        <f>VLOOKUP(A46,Sheet1!$C$2:$F$84,4,FALSE)</f>
        <v>532692.30000000005</v>
      </c>
      <c r="J46" s="239">
        <f t="shared" si="1"/>
        <v>0</v>
      </c>
      <c r="K46" s="253">
        <f t="shared" si="5"/>
        <v>0</v>
      </c>
      <c r="L46" s="342">
        <v>9.69</v>
      </c>
      <c r="M46" s="238">
        <f>VLOOKUP(A46,Sheet1!$C$2:$G$84,5,FALSE)</f>
        <v>9.69</v>
      </c>
      <c r="N46" s="239">
        <f t="shared" si="16"/>
        <v>0</v>
      </c>
      <c r="O46" s="253">
        <f t="shared" si="17"/>
        <v>0</v>
      </c>
      <c r="P46">
        <v>445740</v>
      </c>
      <c r="Q46" s="238">
        <f>VLOOKUP(A46,Sheet1!$C$2:$H$84,6,FALSE)</f>
        <v>445740</v>
      </c>
      <c r="R46" s="239">
        <f t="shared" si="18"/>
        <v>0</v>
      </c>
      <c r="S46" s="253">
        <f t="shared" si="19"/>
        <v>0</v>
      </c>
      <c r="T46" s="10"/>
      <c r="U46" s="335">
        <v>2704485</v>
      </c>
    </row>
    <row r="47" spans="1:21" s="52" customFormat="1" ht="15">
      <c r="A47" s="291">
        <f>VLOOKUP(U47,Sheet1!$C$2:$C$84,1,FALSE)</f>
        <v>6229597</v>
      </c>
      <c r="B47" s="330">
        <v>622959906</v>
      </c>
      <c r="C47" s="330" t="s">
        <v>513</v>
      </c>
      <c r="D47">
        <v>65312</v>
      </c>
      <c r="E47" s="238">
        <f>VLOOKUP(A47,Sheet1!$C$2:$E$84,3,FALSE)</f>
        <v>65312</v>
      </c>
      <c r="F47" s="239">
        <f t="shared" si="0"/>
        <v>0</v>
      </c>
      <c r="G47" s="253">
        <f t="shared" si="4"/>
        <v>0</v>
      </c>
      <c r="H47">
        <v>520489.58</v>
      </c>
      <c r="I47" s="241">
        <f>VLOOKUP(A47,Sheet1!$C$2:$F$84,4,FALSE)</f>
        <v>520489.58</v>
      </c>
      <c r="J47" s="239">
        <f t="shared" si="1"/>
        <v>0</v>
      </c>
      <c r="K47" s="253">
        <f t="shared" si="5"/>
        <v>0</v>
      </c>
      <c r="L47" s="342">
        <v>7.0855199999999998</v>
      </c>
      <c r="M47" s="238">
        <f>VLOOKUP(A47,Sheet1!$C$2:$G$84,5,FALSE)</f>
        <v>7.07</v>
      </c>
      <c r="N47" s="239">
        <f t="shared" si="16"/>
        <v>1.5519999999999534E-2</v>
      </c>
      <c r="O47" s="253">
        <f t="shared" si="17"/>
        <v>2.1903826E-3</v>
      </c>
      <c r="P47">
        <v>462769.5</v>
      </c>
      <c r="Q47" s="238">
        <f>VLOOKUP(A47,Sheet1!$C$2:$H$84,6,FALSE)</f>
        <v>461807.1</v>
      </c>
      <c r="R47" s="239">
        <f t="shared" si="18"/>
        <v>962.40000000002328</v>
      </c>
      <c r="S47" s="253">
        <f t="shared" si="19"/>
        <v>2.0796529999999999E-3</v>
      </c>
      <c r="T47" s="10"/>
      <c r="U47" s="335">
        <v>6229597</v>
      </c>
    </row>
    <row r="48" spans="1:21" s="52" customFormat="1" ht="15">
      <c r="A48" s="291" t="str">
        <f>VLOOKUP(U48,Sheet1!$C$2:$C$84,1,FALSE)</f>
        <v>BYRY2M8</v>
      </c>
      <c r="B48" s="330">
        <v>759530108</v>
      </c>
      <c r="C48" s="330" t="s">
        <v>486</v>
      </c>
      <c r="D48">
        <v>18600</v>
      </c>
      <c r="E48" s="238">
        <f>VLOOKUP(A48,Sheet1!$C$2:$E$84,3,FALSE)</f>
        <v>18600</v>
      </c>
      <c r="F48" s="239">
        <f t="shared" si="0"/>
        <v>0</v>
      </c>
      <c r="G48" s="253">
        <f t="shared" si="4"/>
        <v>0</v>
      </c>
      <c r="H48">
        <v>379553.3</v>
      </c>
      <c r="I48" s="241">
        <f>VLOOKUP(A48,Sheet1!$C$2:$F$84,4,FALSE)</f>
        <v>387899.78</v>
      </c>
      <c r="J48" s="239">
        <f t="shared" si="1"/>
        <v>-8346.4800000000396</v>
      </c>
      <c r="K48" s="253">
        <f t="shared" si="5"/>
        <v>-2.1990271200000001E-2</v>
      </c>
      <c r="L48" s="342">
        <v>29.45</v>
      </c>
      <c r="M48" s="238">
        <f>VLOOKUP(A48,Sheet1!$C$2:$G$84,5,FALSE)</f>
        <v>29.45</v>
      </c>
      <c r="N48" s="239">
        <f t="shared" si="16"/>
        <v>0</v>
      </c>
      <c r="O48" s="253">
        <f t="shared" si="17"/>
        <v>0</v>
      </c>
      <c r="P48">
        <v>547770</v>
      </c>
      <c r="Q48" s="238">
        <f>VLOOKUP(A48,Sheet1!$C$2:$H$84,6,FALSE)</f>
        <v>547770</v>
      </c>
      <c r="R48" s="239">
        <f t="shared" si="18"/>
        <v>0</v>
      </c>
      <c r="S48" s="253">
        <f t="shared" si="19"/>
        <v>0</v>
      </c>
      <c r="T48" s="10"/>
      <c r="U48" s="335" t="s">
        <v>382</v>
      </c>
    </row>
    <row r="49" spans="1:37" s="52" customFormat="1" ht="15">
      <c r="A49" s="291">
        <f>VLOOKUP(U49,Sheet1!$C$2:$C$84,1,FALSE)</f>
        <v>2775135</v>
      </c>
      <c r="B49" s="330">
        <v>803054204</v>
      </c>
      <c r="C49" s="330" t="s">
        <v>468</v>
      </c>
      <c r="D49">
        <v>4650</v>
      </c>
      <c r="E49" s="238">
        <f>VLOOKUP(A49,Sheet1!$C$2:$E$84,3,FALSE)</f>
        <v>4650</v>
      </c>
      <c r="F49" s="239">
        <f t="shared" ref="F49:F52" si="20">D49-E49</f>
        <v>0</v>
      </c>
      <c r="G49" s="253">
        <f t="shared" ref="G49:G52" si="21">ROUND(F49/D49,10)</f>
        <v>0</v>
      </c>
      <c r="H49">
        <v>515161.67</v>
      </c>
      <c r="I49" s="241">
        <f>VLOOKUP(A49,Sheet1!$C$2:$F$84,4,FALSE)</f>
        <v>554223.89</v>
      </c>
      <c r="J49" s="239">
        <f t="shared" ref="J49:J52" si="22">H49-I49</f>
        <v>-39062.22000000003</v>
      </c>
      <c r="K49" s="253">
        <f t="shared" ref="K49:K52" si="23">ROUND(J49/H49,10)</f>
        <v>-7.5825167700000001E-2</v>
      </c>
      <c r="L49" s="342">
        <v>100.8</v>
      </c>
      <c r="M49" s="238">
        <f>VLOOKUP(A49,Sheet1!$C$2:$G$84,5,FALSE)</f>
        <v>100.8</v>
      </c>
      <c r="N49" s="239">
        <f t="shared" ref="N49:N52" si="24">L49-M49</f>
        <v>0</v>
      </c>
      <c r="O49" s="253">
        <f t="shared" ref="O49:O52" si="25">ROUND(N49/L49,10)</f>
        <v>0</v>
      </c>
      <c r="P49">
        <v>468720</v>
      </c>
      <c r="Q49" s="238">
        <f>VLOOKUP(A49,Sheet1!$C$2:$H$84,6,FALSE)</f>
        <v>468720</v>
      </c>
      <c r="R49" s="239">
        <f t="shared" ref="R49:R52" si="26">P49-Q49</f>
        <v>0</v>
      </c>
      <c r="S49" s="253">
        <f t="shared" ref="S49:S52" si="27">ROUND(R49/P49,10)</f>
        <v>0</v>
      </c>
      <c r="T49" s="10"/>
      <c r="U49" s="335">
        <v>2775135</v>
      </c>
    </row>
    <row r="50" spans="1:37" s="52" customFormat="1" ht="15">
      <c r="A50" s="291" t="str">
        <f>VLOOKUP(U50,Sheet1!$C$2:$C$84,1,FALSE)</f>
        <v>BXDZ9Z0</v>
      </c>
      <c r="B50" s="330" t="s">
        <v>385</v>
      </c>
      <c r="C50" s="330" t="s">
        <v>514</v>
      </c>
      <c r="D50">
        <v>1235</v>
      </c>
      <c r="E50" s="238">
        <f>VLOOKUP(A50,Sheet1!$C$2:$E$84,3,FALSE)</f>
        <v>1235</v>
      </c>
      <c r="F50" s="239">
        <f t="shared" si="20"/>
        <v>0</v>
      </c>
      <c r="G50" s="253">
        <f t="shared" si="21"/>
        <v>0</v>
      </c>
      <c r="H50">
        <v>178736.63</v>
      </c>
      <c r="I50" s="241">
        <f>VLOOKUP(A50,Sheet1!$C$2:$F$84,4,FALSE)</f>
        <v>162568.85</v>
      </c>
      <c r="J50" s="239">
        <f t="shared" si="22"/>
        <v>16167.779999999999</v>
      </c>
      <c r="K50" s="253">
        <f t="shared" si="23"/>
        <v>9.0455884700000003E-2</v>
      </c>
      <c r="L50" s="342">
        <v>426.82</v>
      </c>
      <c r="M50" s="238">
        <f>VLOOKUP(A50,Sheet1!$C$2:$G$84,5,FALSE)</f>
        <v>426.82</v>
      </c>
      <c r="N50" s="239">
        <f t="shared" si="24"/>
        <v>0</v>
      </c>
      <c r="O50" s="253">
        <f t="shared" si="25"/>
        <v>0</v>
      </c>
      <c r="P50">
        <v>527122.69999999995</v>
      </c>
      <c r="Q50" s="238">
        <f>VLOOKUP(A50,Sheet1!$C$2:$H$84,6,FALSE)</f>
        <v>527122.69999999995</v>
      </c>
      <c r="R50" s="239">
        <f t="shared" si="26"/>
        <v>0</v>
      </c>
      <c r="S50" s="253">
        <f t="shared" si="27"/>
        <v>0</v>
      </c>
      <c r="T50" s="10"/>
      <c r="U50" s="335" t="s">
        <v>386</v>
      </c>
    </row>
    <row r="51" spans="1:37" s="52" customFormat="1" ht="15">
      <c r="A51" s="291" t="str">
        <f>VLOOKUP(U51,Sheet1!$C$2:$C$84,1,FALSE)</f>
        <v>BMCNGB3</v>
      </c>
      <c r="B51" s="330" t="s">
        <v>388</v>
      </c>
      <c r="C51" s="330" t="s">
        <v>515</v>
      </c>
      <c r="D51">
        <v>13000</v>
      </c>
      <c r="E51" s="238">
        <f>VLOOKUP(A51,Sheet1!$C$2:$E$84,3,FALSE)</f>
        <v>13000</v>
      </c>
      <c r="F51" s="239">
        <f t="shared" si="20"/>
        <v>0</v>
      </c>
      <c r="G51" s="253">
        <f t="shared" si="21"/>
        <v>0</v>
      </c>
      <c r="H51">
        <v>334131.20000000001</v>
      </c>
      <c r="I51" s="241">
        <f>VLOOKUP(A51,Sheet1!$C$2:$F$84,4,FALSE)</f>
        <v>334131.20000000001</v>
      </c>
      <c r="J51" s="239">
        <f t="shared" si="22"/>
        <v>0</v>
      </c>
      <c r="K51" s="253">
        <f t="shared" si="23"/>
        <v>0</v>
      </c>
      <c r="L51" s="342">
        <v>25.02</v>
      </c>
      <c r="M51" s="238">
        <f>VLOOKUP(A51,Sheet1!$C$2:$G$84,5,FALSE)</f>
        <v>25.02</v>
      </c>
      <c r="N51" s="239">
        <f t="shared" si="24"/>
        <v>0</v>
      </c>
      <c r="O51" s="253">
        <f t="shared" si="25"/>
        <v>0</v>
      </c>
      <c r="P51">
        <v>325260</v>
      </c>
      <c r="Q51" s="238">
        <f>VLOOKUP(A51,Sheet1!$C$2:$H$84,6,FALSE)</f>
        <v>325260</v>
      </c>
      <c r="R51" s="239">
        <f t="shared" si="26"/>
        <v>0</v>
      </c>
      <c r="S51" s="253">
        <f t="shared" si="27"/>
        <v>0</v>
      </c>
      <c r="T51" s="10"/>
      <c r="U51" s="335" t="s">
        <v>389</v>
      </c>
    </row>
    <row r="52" spans="1:37" s="52" customFormat="1" ht="15">
      <c r="A52" s="291" t="str">
        <f>VLOOKUP(U52,Sheet1!$C$2:$C$84,1,FALSE)</f>
        <v>B1Q3J35</v>
      </c>
      <c r="B52" s="330" t="s">
        <v>516</v>
      </c>
      <c r="C52" s="330" t="s">
        <v>517</v>
      </c>
      <c r="D52">
        <v>12237</v>
      </c>
      <c r="E52" s="238">
        <f>VLOOKUP(A52,Sheet1!$C$2:$E$84,3,FALSE)</f>
        <v>12237</v>
      </c>
      <c r="F52" s="239">
        <f t="shared" si="20"/>
        <v>0</v>
      </c>
      <c r="G52" s="253">
        <f t="shared" si="21"/>
        <v>0</v>
      </c>
      <c r="H52">
        <v>237984.83</v>
      </c>
      <c r="I52" s="241">
        <f>VLOOKUP(A52,Sheet1!$C$2:$F$84,4,FALSE)</f>
        <v>237984.83</v>
      </c>
      <c r="J52" s="239">
        <f t="shared" si="22"/>
        <v>0</v>
      </c>
      <c r="K52" s="253">
        <f t="shared" si="23"/>
        <v>0</v>
      </c>
      <c r="L52" s="342">
        <v>16.577576000000001</v>
      </c>
      <c r="M52" s="238">
        <f>VLOOKUP(A52,Sheet1!$C$2:$G$84,5,FALSE)</f>
        <v>16.53</v>
      </c>
      <c r="N52" s="239">
        <f t="shared" si="24"/>
        <v>4.7575999999999397E-2</v>
      </c>
      <c r="O52" s="253">
        <f t="shared" si="25"/>
        <v>2.8699009000000002E-3</v>
      </c>
      <c r="P52">
        <v>202859.79</v>
      </c>
      <c r="Q52" s="238">
        <f>VLOOKUP(A52,Sheet1!$C$2:$H$84,6,FALSE)</f>
        <v>202317.5</v>
      </c>
      <c r="R52" s="239">
        <f t="shared" si="26"/>
        <v>542.29000000000815</v>
      </c>
      <c r="S52" s="253">
        <f t="shared" si="27"/>
        <v>2.6732256999999998E-3</v>
      </c>
      <c r="T52" s="10"/>
      <c r="U52" s="335" t="s">
        <v>391</v>
      </c>
    </row>
    <row r="53" spans="1:37" s="52" customFormat="1" ht="15">
      <c r="A53" s="291">
        <f>VLOOKUP(U53,Sheet1!$C$2:$C$84,1,FALSE)</f>
        <v>2615565</v>
      </c>
      <c r="B53" s="330" t="s">
        <v>394</v>
      </c>
      <c r="C53" s="330" t="s">
        <v>469</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2">
        <v>32.4</v>
      </c>
      <c r="M53" s="238">
        <f>VLOOKUP(A53,Sheet1!$C$2:$G$84,5,FALSE)</f>
        <v>32.4</v>
      </c>
      <c r="N53" s="239">
        <f t="shared" si="16"/>
        <v>0</v>
      </c>
      <c r="O53" s="253">
        <f t="shared" si="17"/>
        <v>0</v>
      </c>
      <c r="P53">
        <v>774360</v>
      </c>
      <c r="Q53" s="238">
        <f>VLOOKUP(A53,Sheet1!$C$2:$H$84,6,FALSE)</f>
        <v>774360</v>
      </c>
      <c r="R53" s="239">
        <f t="shared" si="18"/>
        <v>0</v>
      </c>
      <c r="S53" s="253">
        <f t="shared" si="19"/>
        <v>0</v>
      </c>
      <c r="T53" s="10"/>
      <c r="U53" s="335">
        <v>2615565</v>
      </c>
    </row>
    <row r="54" spans="1:37" s="52" customFormat="1" ht="15">
      <c r="A54" s="291" t="str">
        <f>VLOOKUP(U54,Sheet1!$C$2:$C$84,1,FALSE)</f>
        <v>B1WY233</v>
      </c>
      <c r="B54" s="330" t="s">
        <v>479</v>
      </c>
      <c r="C54" s="330" t="s">
        <v>480</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2">
        <v>18.550021999999998</v>
      </c>
      <c r="M54" s="238">
        <f>VLOOKUP(A54,Sheet1!$C$2:$G$84,5,FALSE)</f>
        <v>18.57</v>
      </c>
      <c r="N54" s="239">
        <f t="shared" si="16"/>
        <v>-1.9978000000001828E-2</v>
      </c>
      <c r="O54" s="253">
        <f t="shared" si="17"/>
        <v>-1.0769798999999999E-3</v>
      </c>
      <c r="P54">
        <v>485917.84</v>
      </c>
      <c r="Q54" s="238">
        <f>VLOOKUP(A54,Sheet1!$C$2:$H$84,6,FALSE)</f>
        <v>486525.61</v>
      </c>
      <c r="R54" s="239">
        <f t="shared" si="18"/>
        <v>-607.76999999996042</v>
      </c>
      <c r="S54" s="253">
        <f t="shared" si="19"/>
        <v>-1.2507670000000001E-3</v>
      </c>
      <c r="T54" s="10"/>
      <c r="U54" s="335" t="s">
        <v>396</v>
      </c>
    </row>
    <row r="55" spans="1:37" s="52" customFormat="1" ht="15">
      <c r="A55" s="291">
        <f>VLOOKUP(U55,Sheet1!$C$2:$C$84,1,FALSE)</f>
        <v>2821481</v>
      </c>
      <c r="B55" s="330">
        <v>835699307</v>
      </c>
      <c r="C55" s="330" t="s">
        <v>518</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2">
        <v>86.05</v>
      </c>
      <c r="M55" s="238">
        <f>VLOOKUP(A55,Sheet1!$C$2:$G$84,5,FALSE)</f>
        <v>86.05</v>
      </c>
      <c r="N55" s="239">
        <f t="shared" si="16"/>
        <v>0</v>
      </c>
      <c r="O55" s="253">
        <f t="shared" si="17"/>
        <v>0</v>
      </c>
      <c r="P55">
        <v>1264935</v>
      </c>
      <c r="Q55" s="238">
        <f>VLOOKUP(A55,Sheet1!$C$2:$H$84,6,FALSE)</f>
        <v>1264935</v>
      </c>
      <c r="R55" s="239">
        <f t="shared" si="18"/>
        <v>0</v>
      </c>
      <c r="S55" s="253">
        <f t="shared" si="19"/>
        <v>0</v>
      </c>
      <c r="T55" s="10"/>
      <c r="U55" s="335">
        <v>2821481</v>
      </c>
    </row>
    <row r="56" spans="1:37" s="52" customFormat="1" ht="15">
      <c r="A56" s="291">
        <f>VLOOKUP(U56,Sheet1!$C$2:$C$84,1,FALSE)</f>
        <v>6356406</v>
      </c>
      <c r="B56" s="330">
        <v>635640006</v>
      </c>
      <c r="C56" s="330" t="s">
        <v>399</v>
      </c>
      <c r="D56">
        <v>7521</v>
      </c>
      <c r="E56" s="238">
        <f>VLOOKUP(A56,Sheet1!$C$2:$E$84,3,FALSE)</f>
        <v>7521</v>
      </c>
      <c r="F56" s="239">
        <f t="shared" si="0"/>
        <v>0</v>
      </c>
      <c r="G56" s="253">
        <f t="shared" si="4"/>
        <v>0</v>
      </c>
      <c r="H56">
        <v>250945.74</v>
      </c>
      <c r="I56" s="241">
        <f>VLOOKUP(A56,Sheet1!$C$2:$F$84,4,FALSE)</f>
        <v>230255.65</v>
      </c>
      <c r="J56" s="239">
        <f t="shared" si="1"/>
        <v>20690.089999999997</v>
      </c>
      <c r="K56" s="253">
        <f t="shared" si="5"/>
        <v>8.2448460799999998E-2</v>
      </c>
      <c r="L56" s="342">
        <v>15.120407999999999</v>
      </c>
      <c r="M56" s="238">
        <f>VLOOKUP(A56,Sheet1!$C$2:$G$84,5,FALSE)</f>
        <v>15.09</v>
      </c>
      <c r="N56" s="239">
        <f t="shared" si="16"/>
        <v>3.0407999999999547E-2</v>
      </c>
      <c r="O56" s="253">
        <f t="shared" si="17"/>
        <v>2.0110568000000001E-3</v>
      </c>
      <c r="P56">
        <v>113720.59</v>
      </c>
      <c r="Q56" s="238">
        <f>VLOOKUP(A56,Sheet1!$C$2:$H$84,6,FALSE)</f>
        <v>113484.09</v>
      </c>
      <c r="R56" s="239">
        <f t="shared" si="18"/>
        <v>236.5</v>
      </c>
      <c r="S56" s="253">
        <f t="shared" si="19"/>
        <v>2.0796586000000001E-3</v>
      </c>
      <c r="T56" s="10"/>
      <c r="U56" s="335">
        <v>6356406</v>
      </c>
    </row>
    <row r="57" spans="1:37" s="52" customFormat="1" ht="15">
      <c r="A57" s="291" t="str">
        <f>VLOOKUP(U57,Sheet1!$C$2:$C$84,1,FALSE)</f>
        <v>B1JB4K8</v>
      </c>
      <c r="B57" s="330" t="s">
        <v>477</v>
      </c>
      <c r="C57" s="330" t="s">
        <v>478</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119.684106</v>
      </c>
      <c r="M57" s="238">
        <f>VLOOKUP(A57,Sheet1!$C$2:$G$84,5,FALSE)</f>
        <v>119.58</v>
      </c>
      <c r="N57" s="239">
        <f t="shared" si="16"/>
        <v>0.10410600000000159</v>
      </c>
      <c r="O57" s="253">
        <f t="shared" si="17"/>
        <v>8.6983980000000002E-4</v>
      </c>
      <c r="P57">
        <v>1018392.06</v>
      </c>
      <c r="Q57" s="238">
        <f>VLOOKUP(A57,Sheet1!$C$2:$H$84,6,FALSE)</f>
        <v>1017546.17</v>
      </c>
      <c r="R57" s="239">
        <f t="shared" si="18"/>
        <v>845.89000000001397</v>
      </c>
      <c r="S57" s="253">
        <f t="shared" si="19"/>
        <v>8.306133E-4</v>
      </c>
      <c r="T57" s="10"/>
      <c r="U57" s="335" t="s">
        <v>400</v>
      </c>
    </row>
    <row r="58" spans="1:37" s="52" customFormat="1" ht="15">
      <c r="A58" s="291">
        <f>VLOOKUP(U58,Sheet1!$C$2:$C$84,1,FALSE)</f>
        <v>2113382</v>
      </c>
      <c r="B58" s="330">
        <v>874039100</v>
      </c>
      <c r="C58" s="330" t="s">
        <v>519</v>
      </c>
      <c r="D58">
        <v>11200</v>
      </c>
      <c r="E58" s="238">
        <f>VLOOKUP(A58,Sheet1!$C$2:$E$84,3,FALSE)</f>
        <v>11200</v>
      </c>
      <c r="F58" s="239">
        <f t="shared" si="0"/>
        <v>0</v>
      </c>
      <c r="G58" s="253">
        <f t="shared" si="4"/>
        <v>0</v>
      </c>
      <c r="H58">
        <v>1261041.1599999999</v>
      </c>
      <c r="I58" s="241">
        <f>VLOOKUP(A58,Sheet1!$C$2:$F$84,4,FALSE)</f>
        <v>1261041.1599999999</v>
      </c>
      <c r="J58" s="239">
        <f t="shared" si="1"/>
        <v>0</v>
      </c>
      <c r="K58" s="253">
        <f t="shared" si="5"/>
        <v>0</v>
      </c>
      <c r="L58" s="342">
        <v>92.93</v>
      </c>
      <c r="M58" s="238">
        <f>VLOOKUP(A58,Sheet1!$C$2:$G$84,5,FALSE)</f>
        <v>92.93</v>
      </c>
      <c r="N58" s="239">
        <f t="shared" si="16"/>
        <v>0</v>
      </c>
      <c r="O58" s="253">
        <f t="shared" si="17"/>
        <v>0</v>
      </c>
      <c r="P58">
        <v>1040816</v>
      </c>
      <c r="Q58" s="238">
        <f>VLOOKUP(A58,Sheet1!$C$2:$H$84,6,FALSE)</f>
        <v>1040816</v>
      </c>
      <c r="R58" s="239">
        <f t="shared" si="18"/>
        <v>0</v>
      </c>
      <c r="S58" s="253">
        <f t="shared" si="19"/>
        <v>0</v>
      </c>
      <c r="T58" s="10"/>
      <c r="U58" s="335">
        <v>2113382</v>
      </c>
    </row>
    <row r="59" spans="1:37" s="52" customFormat="1" ht="15">
      <c r="A59" s="291">
        <f>VLOOKUP(U59,Sheet1!$C$2:$C$84,1,FALSE)</f>
        <v>6869302</v>
      </c>
      <c r="B59" s="330">
        <v>686930009</v>
      </c>
      <c r="C59" s="330" t="s">
        <v>467</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31.375425</v>
      </c>
      <c r="M59" s="238">
        <f>VLOOKUP(A59,Sheet1!$C$2:$G$84,5,FALSE)</f>
        <v>31.31</v>
      </c>
      <c r="N59" s="239">
        <f t="shared" si="2"/>
        <v>6.5425000000001177E-2</v>
      </c>
      <c r="O59" s="253">
        <f t="shared" si="3"/>
        <v>2.0852306999999998E-3</v>
      </c>
      <c r="P59">
        <v>282378.82</v>
      </c>
      <c r="Q59" s="238">
        <f>VLOOKUP(A59,Sheet1!$C$2:$H$84,6,FALSE)</f>
        <v>281791.57</v>
      </c>
      <c r="R59" s="239">
        <f t="shared" si="6"/>
        <v>587.25</v>
      </c>
      <c r="S59" s="253">
        <f t="shared" si="7"/>
        <v>2.0796530999999999E-3</v>
      </c>
      <c r="T59" s="10"/>
      <c r="U59" s="335">
        <v>6869302</v>
      </c>
    </row>
    <row r="60" spans="1:37" s="52" customFormat="1" ht="15">
      <c r="A60" s="291">
        <f>VLOOKUP(U60,Sheet1!$C$2:$C$84,1,FALSE)</f>
        <v>5999330</v>
      </c>
      <c r="B60" s="330">
        <v>599933900</v>
      </c>
      <c r="C60" s="330" t="s">
        <v>457</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361.53145000000001</v>
      </c>
      <c r="M60" s="238">
        <f>VLOOKUP(A60,Sheet1!$C$2:$G$84,5,FALSE)</f>
        <v>361.23</v>
      </c>
      <c r="N60" s="239">
        <f t="shared" si="2"/>
        <v>0.30144999999998845</v>
      </c>
      <c r="O60" s="253">
        <f t="shared" si="3"/>
        <v>8.33814E-4</v>
      </c>
      <c r="P60">
        <v>1373819.51</v>
      </c>
      <c r="Q60" s="238">
        <f>VLOOKUP(A60,Sheet1!$C$2:$H$84,6,FALSE)</f>
        <v>1372678.4</v>
      </c>
      <c r="R60" s="239">
        <f t="shared" si="6"/>
        <v>1141.1100000001024</v>
      </c>
      <c r="S60" s="253">
        <f t="shared" si="7"/>
        <v>8.3061129999999997E-4</v>
      </c>
      <c r="T60" s="10"/>
      <c r="U60" s="335">
        <v>5999330</v>
      </c>
    </row>
    <row r="61" spans="1:37" s="52" customFormat="1" ht="15">
      <c r="A61" s="291" t="str">
        <f>VLOOKUP(U61,Sheet1!$C$2:$C$84,1,FALSE)</f>
        <v>B61JC67</v>
      </c>
      <c r="B61" s="330" t="s">
        <v>520</v>
      </c>
      <c r="C61" s="330" t="s">
        <v>521</v>
      </c>
      <c r="D61">
        <v>18208</v>
      </c>
      <c r="E61" s="238">
        <f>VLOOKUP(A61,Sheet1!$C$2:$E$84,3,FALSE)</f>
        <v>18208</v>
      </c>
      <c r="F61" s="239">
        <f t="shared" si="0"/>
        <v>0</v>
      </c>
      <c r="G61" s="253">
        <f t="shared" si="4"/>
        <v>0</v>
      </c>
      <c r="H61">
        <v>163598.17000000001</v>
      </c>
      <c r="I61" s="241">
        <f>VLOOKUP(A61,Sheet1!$C$2:$F$84,4,FALSE)</f>
        <v>163597.71</v>
      </c>
      <c r="J61" s="239">
        <f t="shared" si="1"/>
        <v>0.46000000002095476</v>
      </c>
      <c r="K61" s="253">
        <f t="shared" si="5"/>
        <v>2.8117999999999999E-6</v>
      </c>
      <c r="L61" s="342">
        <v>8.0090280000000007</v>
      </c>
      <c r="M61" s="238">
        <f>VLOOKUP(A61,Sheet1!$C$2:$G$84,5,FALSE)</f>
        <v>7.96</v>
      </c>
      <c r="N61" s="239">
        <f t="shared" si="2"/>
        <v>4.9028000000000738E-2</v>
      </c>
      <c r="O61" s="253">
        <f t="shared" si="3"/>
        <v>6.1215918000000003E-3</v>
      </c>
      <c r="P61">
        <v>145828.38</v>
      </c>
      <c r="Q61" s="238">
        <f>VLOOKUP(A61,Sheet1!$C$2:$H$84,6,FALSE)</f>
        <v>144938.66</v>
      </c>
      <c r="R61" s="239">
        <f t="shared" si="6"/>
        <v>889.72000000000116</v>
      </c>
      <c r="S61" s="253">
        <f t="shared" si="7"/>
        <v>6.1011444000000003E-3</v>
      </c>
      <c r="T61" s="10"/>
      <c r="U61" s="335" t="s">
        <v>406</v>
      </c>
    </row>
    <row r="62" spans="1:37" s="52" customFormat="1" ht="15">
      <c r="A62" s="291" t="str">
        <f>VLOOKUP(U62,Sheet1!$C$2:$C$84,1,FALSE)</f>
        <v>BRTR118</v>
      </c>
      <c r="B62" s="330" t="s">
        <v>408</v>
      </c>
      <c r="C62" s="330" t="s">
        <v>485</v>
      </c>
      <c r="D62">
        <v>35000</v>
      </c>
      <c r="E62" s="238">
        <f>VLOOKUP(A62,Sheet1!$C$2:$E$84,3,FALSE)</f>
        <v>35000</v>
      </c>
      <c r="F62" s="239">
        <f t="shared" si="0"/>
        <v>0</v>
      </c>
      <c r="G62" s="253">
        <f t="shared" si="4"/>
        <v>0</v>
      </c>
      <c r="H62">
        <v>442307</v>
      </c>
      <c r="I62" s="241">
        <f>VLOOKUP(A62,Sheet1!$C$2:$F$84,4,FALSE)</f>
        <v>442307</v>
      </c>
      <c r="J62" s="239">
        <f t="shared" si="1"/>
        <v>0</v>
      </c>
      <c r="K62" s="253">
        <f t="shared" si="5"/>
        <v>0</v>
      </c>
      <c r="L62" s="342">
        <v>16.84</v>
      </c>
      <c r="M62" s="238">
        <f>VLOOKUP(A62,Sheet1!$C$2:$G$84,5,FALSE)</f>
        <v>16.84</v>
      </c>
      <c r="N62" s="239">
        <f t="shared" si="2"/>
        <v>0</v>
      </c>
      <c r="O62" s="253">
        <f t="shared" si="3"/>
        <v>0</v>
      </c>
      <c r="P62">
        <v>589400</v>
      </c>
      <c r="Q62" s="238">
        <f>VLOOKUP(A62,Sheet1!$C$2:$H$84,6,FALSE)</f>
        <v>589400</v>
      </c>
      <c r="R62" s="239">
        <f t="shared" si="6"/>
        <v>0</v>
      </c>
      <c r="S62" s="253">
        <f t="shared" si="7"/>
        <v>0</v>
      </c>
      <c r="T62" s="10"/>
      <c r="U62" s="335" t="s">
        <v>409</v>
      </c>
    </row>
    <row r="63" spans="1:37" s="52" customFormat="1" ht="15">
      <c r="A63" s="291" t="str">
        <f>VLOOKUP(U63,Sheet1!$C$2:$C$84,1,FALSE)</f>
        <v>BJFSR88</v>
      </c>
      <c r="B63" s="330" t="s">
        <v>411</v>
      </c>
      <c r="C63" s="330" t="s">
        <v>522</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2">
        <v>14.94</v>
      </c>
      <c r="M63" s="238">
        <f>VLOOKUP(A63,Sheet1!$C$2:$G$84,5,FALSE)</f>
        <v>14.94</v>
      </c>
      <c r="N63" s="239">
        <f t="shared" ref="N63" si="32">L63-M63</f>
        <v>0</v>
      </c>
      <c r="O63" s="253">
        <f t="shared" ref="O63" si="33">ROUND(N63/L63,10)</f>
        <v>0</v>
      </c>
      <c r="P63">
        <v>170316</v>
      </c>
      <c r="Q63" s="238">
        <f>VLOOKUP(A63,Sheet1!$C$2:$H$84,6,FALSE)</f>
        <v>170316</v>
      </c>
      <c r="R63" s="239">
        <f t="shared" ref="R63" si="34">P63-Q63</f>
        <v>0</v>
      </c>
      <c r="S63" s="253">
        <f t="shared" ref="S63" si="35">ROUND(R63/P63,10)</f>
        <v>0</v>
      </c>
      <c r="T63" s="172"/>
      <c r="U63" s="335" t="s">
        <v>412</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6916781</v>
      </c>
      <c r="B64" s="330">
        <v>691678007</v>
      </c>
      <c r="C64" s="330" t="s">
        <v>414</v>
      </c>
      <c r="D64">
        <v>10923</v>
      </c>
      <c r="E64" s="238">
        <f>VLOOKUP(A64,Sheet1!$C$2:$E$84,3,FALSE)</f>
        <v>10923</v>
      </c>
      <c r="F64" s="239">
        <f t="shared" si="28"/>
        <v>0</v>
      </c>
      <c r="G64" s="253">
        <f t="shared" si="29"/>
        <v>0</v>
      </c>
      <c r="H64">
        <v>170703.49</v>
      </c>
      <c r="I64" s="241">
        <f>VLOOKUP(A64,Sheet1!$C$2:$F$84,4,FALSE)</f>
        <v>170703.44</v>
      </c>
      <c r="J64" s="239">
        <f t="shared" si="30"/>
        <v>4.9999999988358468E-2</v>
      </c>
      <c r="K64" s="253">
        <f t="shared" si="31"/>
        <v>2.9289999999999998E-7</v>
      </c>
      <c r="L64" s="342">
        <v>21.71772</v>
      </c>
      <c r="M64" s="238">
        <f>VLOOKUP(A64,Sheet1!$C$2:$G$84,5,FALSE)</f>
        <v>21.68</v>
      </c>
      <c r="N64" s="239">
        <f t="shared" si="2"/>
        <v>3.7720000000000198E-2</v>
      </c>
      <c r="O64" s="253">
        <f t="shared" si="3"/>
        <v>1.7368306E-3</v>
      </c>
      <c r="P64">
        <v>237222.66</v>
      </c>
      <c r="Q64" s="238">
        <f>VLOOKUP(A64,Sheet1!$C$2:$H$84,6,FALSE)</f>
        <v>236776.85</v>
      </c>
      <c r="R64" s="239">
        <f t="shared" ref="R64:R77" si="36">P64-Q64</f>
        <v>445.80999999999767</v>
      </c>
      <c r="S64" s="253">
        <f t="shared" si="7"/>
        <v>1.8792893E-3</v>
      </c>
      <c r="T64" s="10"/>
      <c r="U64" s="335">
        <v>6916781</v>
      </c>
    </row>
    <row r="65" spans="1:16378" s="52" customFormat="1" ht="15">
      <c r="A65" s="291">
        <f>VLOOKUP(U65,Sheet1!$C$2:$C$84,1,FALSE)</f>
        <v>4031879</v>
      </c>
      <c r="B65" s="330">
        <v>403187909</v>
      </c>
      <c r="C65" s="330" t="s">
        <v>523</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29.433112000000001</v>
      </c>
      <c r="M65" s="238">
        <f>VLOOKUP(A65,Sheet1!$C$2:$G$84,5,FALSE)</f>
        <v>29.41</v>
      </c>
      <c r="N65" s="239">
        <f t="shared" si="2"/>
        <v>2.3112000000001132E-2</v>
      </c>
      <c r="O65" s="253">
        <f t="shared" si="3"/>
        <v>7.8523809999999999E-4</v>
      </c>
      <c r="P65">
        <v>803641.69</v>
      </c>
      <c r="Q65" s="238">
        <f>VLOOKUP(A65,Sheet1!$C$2:$H$84,6,FALSE)</f>
        <v>802974.18</v>
      </c>
      <c r="R65" s="239">
        <f t="shared" si="36"/>
        <v>667.5099999998929</v>
      </c>
      <c r="S65" s="253">
        <f t="shared" si="7"/>
        <v>8.3060649999999996E-4</v>
      </c>
      <c r="T65" s="10"/>
      <c r="U65" s="335">
        <v>4031879</v>
      </c>
    </row>
    <row r="66" spans="1:16378" s="52" customFormat="1" ht="15">
      <c r="A66" s="291">
        <f>VLOOKUP(U66,Sheet1!$C$2:$C$84,1,FALSE)</f>
        <v>6986041</v>
      </c>
      <c r="B66" s="330">
        <v>698604006</v>
      </c>
      <c r="C66" s="330" t="s">
        <v>459</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34.347020999999998</v>
      </c>
      <c r="M66" s="238">
        <f>VLOOKUP(A66,Sheet1!$C$2:$G$84,5,FALSE)</f>
        <v>34.28</v>
      </c>
      <c r="N66" s="239">
        <f t="shared" si="2"/>
        <v>6.7020999999996889E-2</v>
      </c>
      <c r="O66" s="253">
        <f t="shared" si="3"/>
        <v>1.9512900000000001E-3</v>
      </c>
      <c r="P66">
        <v>285080.27</v>
      </c>
      <c r="Q66" s="238">
        <f>VLOOKUP(A66,Sheet1!$C$2:$H$84,6,FALSE)</f>
        <v>284487.40999999997</v>
      </c>
      <c r="R66" s="239">
        <f t="shared" si="36"/>
        <v>592.86000000004424</v>
      </c>
      <c r="S66" s="253">
        <f t="shared" si="7"/>
        <v>2.0796247999999998E-3</v>
      </c>
      <c r="T66" s="10"/>
      <c r="U66" s="335">
        <v>6986041</v>
      </c>
    </row>
    <row r="67" spans="1:16378" s="52" customFormat="1" ht="15">
      <c r="A67" s="291" t="str">
        <f>VLOOKUP(U67,Sheet1!$C$2:$C$84,1,FALSE)</f>
        <v>BYW4289</v>
      </c>
      <c r="B67" s="330" t="s">
        <v>418</v>
      </c>
      <c r="C67" s="330" t="s">
        <v>524</v>
      </c>
      <c r="D67">
        <v>5600</v>
      </c>
      <c r="E67" s="238">
        <f>VLOOKUP(A67,Sheet1!$C$2:$E$84,3,FALSE)</f>
        <v>5600</v>
      </c>
      <c r="F67" s="239">
        <f t="shared" si="0"/>
        <v>0</v>
      </c>
      <c r="G67" s="253">
        <f t="shared" si="4"/>
        <v>0</v>
      </c>
      <c r="H67">
        <v>336728</v>
      </c>
      <c r="I67" s="241">
        <f>VLOOKUP(A67,Sheet1!$C$2:$F$84,4,FALSE)</f>
        <v>336728</v>
      </c>
      <c r="J67" s="239">
        <f t="shared" si="1"/>
        <v>0</v>
      </c>
      <c r="K67" s="253">
        <f t="shared" si="5"/>
        <v>0</v>
      </c>
      <c r="L67" s="342">
        <v>41.8</v>
      </c>
      <c r="M67" s="238">
        <f>VLOOKUP(A67,Sheet1!$C$2:$G$84,5,FALSE)</f>
        <v>41.8</v>
      </c>
      <c r="N67" s="239">
        <f t="shared" si="2"/>
        <v>0</v>
      </c>
      <c r="O67" s="253">
        <f t="shared" si="3"/>
        <v>0</v>
      </c>
      <c r="P67">
        <v>234080</v>
      </c>
      <c r="Q67" s="238">
        <f>VLOOKUP(A67,Sheet1!$C$2:$H$84,6,FALSE)</f>
        <v>234080</v>
      </c>
      <c r="R67" s="239">
        <f t="shared" si="36"/>
        <v>0</v>
      </c>
      <c r="S67" s="253">
        <f t="shared" si="7"/>
        <v>0</v>
      </c>
      <c r="T67" s="10"/>
      <c r="U67" s="335" t="s">
        <v>419</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1232039</v>
      </c>
      <c r="E81" s="247">
        <f t="shared" si="37"/>
        <v>1232039</v>
      </c>
      <c r="F81" s="248">
        <f t="shared" si="37"/>
        <v>0</v>
      </c>
      <c r="G81" s="284">
        <f t="shared" si="4"/>
        <v>0</v>
      </c>
      <c r="H81" s="246">
        <f>SUM(H3:H79)</f>
        <v>32585916.98</v>
      </c>
      <c r="I81" s="247">
        <f>SUM(I3:I79)</f>
        <v>32604797.820000008</v>
      </c>
      <c r="J81" s="248">
        <f t="shared" si="37"/>
        <v>-18880.840000000113</v>
      </c>
      <c r="K81" s="285">
        <f>ROUND(J81/H81,10)</f>
        <v>-5.794172E-4</v>
      </c>
      <c r="L81" s="345">
        <f t="shared" si="37"/>
        <v>5417.7250170000007</v>
      </c>
      <c r="M81" s="247">
        <f t="shared" si="37"/>
        <v>5411.8500000000022</v>
      </c>
      <c r="N81" s="248">
        <f t="shared" si="37"/>
        <v>5.8750169999999962</v>
      </c>
      <c r="O81" s="285">
        <f>ROUND(N81/L81,10)</f>
        <v>1.0844066E-3</v>
      </c>
      <c r="P81" s="246">
        <f t="shared" si="37"/>
        <v>39013890.18</v>
      </c>
      <c r="Q81" s="247">
        <f t="shared" si="37"/>
        <v>38992335.950000003</v>
      </c>
      <c r="R81" s="248">
        <f t="shared" si="37"/>
        <v>21554.229999999938</v>
      </c>
      <c r="S81" s="314">
        <f t="shared" si="37"/>
        <v>5.4515070499999992E-2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1178825.71</v>
      </c>
      <c r="D4">
        <v>1156599.03</v>
      </c>
      <c r="E4" s="79">
        <f>C4-D4</f>
        <v>22226.679999999935</v>
      </c>
      <c r="F4" s="262">
        <f>ROUND(E4/C4,10)</f>
        <v>1.88549332E-2</v>
      </c>
      <c r="G4" s="80"/>
    </row>
    <row r="5" spans="1:16384" ht="13.9" customHeight="1">
      <c r="A5" t="s">
        <v>433</v>
      </c>
      <c r="B5" t="s">
        <v>434</v>
      </c>
      <c r="C5">
        <v>13115.4</v>
      </c>
      <c r="D5">
        <v>13035.38</v>
      </c>
      <c r="E5" s="79">
        <f t="shared" ref="E5:E17" si="0">C5-D5</f>
        <v>80.020000000000437</v>
      </c>
      <c r="F5" s="262">
        <f t="shared" ref="F5:F19" si="1">ROUND(E5/C5,10)</f>
        <v>6.1012245000000003E-3</v>
      </c>
      <c r="G5" s="80"/>
    </row>
    <row r="6" spans="1:16384" ht="13.9" customHeight="1">
      <c r="A6" t="s">
        <v>435</v>
      </c>
      <c r="B6" t="s">
        <v>436</v>
      </c>
      <c r="C6">
        <v>31531.02</v>
      </c>
      <c r="D6">
        <v>31441.94</v>
      </c>
      <c r="E6" s="79">
        <f t="shared" si="0"/>
        <v>89.080000000001746</v>
      </c>
      <c r="F6" s="262">
        <f t="shared" si="1"/>
        <v>2.8251544E-3</v>
      </c>
      <c r="G6" s="80"/>
    </row>
    <row r="7" spans="1:16384" ht="13.9" customHeight="1">
      <c r="A7" t="s">
        <v>437</v>
      </c>
      <c r="B7" t="s">
        <v>438</v>
      </c>
      <c r="C7">
        <v>41465.620000000003</v>
      </c>
      <c r="D7">
        <v>41431.18</v>
      </c>
      <c r="E7" s="79">
        <f t="shared" si="0"/>
        <v>34.440000000002328</v>
      </c>
      <c r="F7" s="262">
        <f t="shared" si="1"/>
        <v>8.3056760000000003E-4</v>
      </c>
      <c r="G7" s="80"/>
    </row>
    <row r="8" spans="1:16384" ht="12.75">
      <c r="A8" t="s">
        <v>439</v>
      </c>
      <c r="B8" t="s">
        <v>440</v>
      </c>
      <c r="C8">
        <v>19394.72</v>
      </c>
      <c r="D8">
        <v>19418.98</v>
      </c>
      <c r="E8" s="79">
        <f t="shared" si="0"/>
        <v>-24.259999999998399</v>
      </c>
      <c r="F8" s="262">
        <f t="shared" si="1"/>
        <v>-1.2508559E-3</v>
      </c>
      <c r="G8" s="75"/>
    </row>
    <row r="9" spans="1:16384" ht="12.75">
      <c r="A9" t="s">
        <v>441</v>
      </c>
      <c r="B9" t="s">
        <v>442</v>
      </c>
      <c r="C9">
        <v>70395.19</v>
      </c>
      <c r="D9">
        <v>70248.789999999994</v>
      </c>
      <c r="E9" s="79">
        <f t="shared" si="0"/>
        <v>146.40000000000873</v>
      </c>
      <c r="F9" s="262">
        <f t="shared" si="1"/>
        <v>2.0796874999999999E-3</v>
      </c>
    </row>
    <row r="10" spans="1:16384" ht="12.75">
      <c r="A10" t="s">
        <v>443</v>
      </c>
      <c r="B10" t="s">
        <v>444</v>
      </c>
      <c r="C10">
        <v>10109.19</v>
      </c>
      <c r="D10">
        <v>10054.200000000001</v>
      </c>
      <c r="E10" s="79">
        <f t="shared" si="0"/>
        <v>54.989999999999782</v>
      </c>
      <c r="F10" s="262">
        <f t="shared" si="1"/>
        <v>5.4396050000000001E-3</v>
      </c>
      <c r="G10" s="71"/>
    </row>
    <row r="11" spans="1:16384" ht="12.75">
      <c r="A11" t="s">
        <v>445</v>
      </c>
      <c r="B11" t="s">
        <v>446</v>
      </c>
      <c r="C11">
        <v>27061.64</v>
      </c>
      <c r="D11">
        <v>26989.3</v>
      </c>
      <c r="E11" s="79">
        <f>C11-D11</f>
        <v>72.340000000000146</v>
      </c>
      <c r="F11" s="262">
        <f t="shared" si="1"/>
        <v>2.6731565000000001E-3</v>
      </c>
      <c r="G11" s="71"/>
    </row>
    <row r="12" spans="1:16384" ht="12.75">
      <c r="A12" t="s">
        <v>447</v>
      </c>
      <c r="B12" t="s">
        <v>448</v>
      </c>
      <c r="C12">
        <v>3934.14</v>
      </c>
      <c r="D12">
        <v>3926.74</v>
      </c>
      <c r="E12" s="79">
        <f>C12-D12</f>
        <v>7.4000000000000909</v>
      </c>
      <c r="F12" s="262">
        <f t="shared" si="1"/>
        <v>1.8809702000000001E-3</v>
      </c>
      <c r="G12" s="71"/>
    </row>
    <row r="13" spans="1:16384" ht="12.75">
      <c r="A13" t="s">
        <v>449</v>
      </c>
      <c r="B13" t="s">
        <v>450</v>
      </c>
      <c r="C13">
        <v>-22226.68</v>
      </c>
      <c r="D13">
        <v>0</v>
      </c>
      <c r="E13" s="79">
        <f t="shared" si="0"/>
        <v>-22226.68</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1373605.9499999997</v>
      </c>
      <c r="D19" s="85">
        <f>SUM(D4:D18)</f>
        <v>1373145.5399999998</v>
      </c>
      <c r="E19" s="85">
        <f>SUM(E4:E18)</f>
        <v>460.40999999994892</v>
      </c>
      <c r="F19" s="262">
        <f t="shared" si="1"/>
        <v>3.3518349999999997E-4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449</v>
      </c>
      <c r="C2" s="330" t="s">
        <v>334</v>
      </c>
      <c r="D2" t="s">
        <v>451</v>
      </c>
      <c r="E2">
        <v>6400</v>
      </c>
      <c r="F2">
        <v>6400</v>
      </c>
      <c r="G2" s="260">
        <f>E2-F2</f>
        <v>0</v>
      </c>
      <c r="H2" s="276">
        <f>ROUND(G2/E2,10)</f>
        <v>0</v>
      </c>
      <c r="I2">
        <v>7016.76</v>
      </c>
      <c r="J2">
        <v>7016.76</v>
      </c>
      <c r="K2" s="260">
        <f>I2-J2</f>
        <v>0</v>
      </c>
      <c r="L2" s="276">
        <f>ROUND(K2/I2,10)</f>
        <v>0</v>
      </c>
      <c r="M2">
        <v>2465.35</v>
      </c>
      <c r="N2">
        <v>2465.35</v>
      </c>
      <c r="O2" s="260">
        <f>M2-N2</f>
        <v>0</v>
      </c>
      <c r="P2" s="276">
        <f>ROUND(O2/M2,10)</f>
        <v>0</v>
      </c>
      <c r="Q2">
        <v>0</v>
      </c>
      <c r="R2">
        <v>0</v>
      </c>
      <c r="S2" s="260">
        <f>Q2-R2</f>
        <v>0</v>
      </c>
      <c r="T2" s="276" t="e">
        <f>ROUND(S2/Q2,10)</f>
        <v>#DIV/0!</v>
      </c>
      <c r="U2" s="155"/>
      <c r="V2" s="254"/>
      <c r="W2" s="254"/>
      <c r="X2" s="254"/>
    </row>
    <row r="3" spans="1:24" s="69" customFormat="1" ht="12.75">
      <c r="A3" t="s">
        <v>261</v>
      </c>
      <c r="B3" t="s">
        <v>449</v>
      </c>
      <c r="C3" s="330">
        <v>589339209</v>
      </c>
      <c r="D3" t="s">
        <v>452</v>
      </c>
      <c r="E3">
        <v>7500</v>
      </c>
      <c r="F3">
        <v>7500</v>
      </c>
      <c r="G3" s="260">
        <f t="shared" ref="G3" si="0">E3-F3</f>
        <v>0</v>
      </c>
      <c r="H3" s="276">
        <f t="shared" ref="H3" si="1">ROUND(G3/E3,10)</f>
        <v>0</v>
      </c>
      <c r="I3">
        <v>0</v>
      </c>
      <c r="J3">
        <v>0</v>
      </c>
      <c r="K3" s="260">
        <f t="shared" ref="K3" si="2">I3-J3</f>
        <v>0</v>
      </c>
      <c r="L3" s="276" t="e">
        <f t="shared" ref="L3" si="3">ROUND(K3/I3,10)</f>
        <v>#DIV/0!</v>
      </c>
      <c r="M3">
        <v>0</v>
      </c>
      <c r="N3">
        <v>0</v>
      </c>
      <c r="O3" s="260">
        <f t="shared" ref="O3:O78" si="4">M3-N3</f>
        <v>0</v>
      </c>
      <c r="P3" s="276" t="e">
        <f t="shared" ref="P3:P78" si="5">ROUND(O3/M3,10)</f>
        <v>#DIV/0!</v>
      </c>
      <c r="Q3">
        <v>0</v>
      </c>
      <c r="R3">
        <v>0</v>
      </c>
      <c r="S3" s="260">
        <f t="shared" ref="S3:S78" si="6">Q3-R3</f>
        <v>0</v>
      </c>
      <c r="T3" s="276" t="e">
        <f t="shared" ref="T3:T78" si="7">ROUND(S3/Q3,10)</f>
        <v>#DIV/0!</v>
      </c>
      <c r="U3" s="155"/>
    </row>
    <row r="4" spans="1:24" s="69" customFormat="1" ht="12.75">
      <c r="A4" t="s">
        <v>261</v>
      </c>
      <c r="B4" t="s">
        <v>449</v>
      </c>
      <c r="C4" s="330" t="s">
        <v>347</v>
      </c>
      <c r="D4" t="s">
        <v>453</v>
      </c>
      <c r="E4">
        <v>15191</v>
      </c>
      <c r="F4">
        <v>15191</v>
      </c>
      <c r="G4" s="260">
        <f t="shared" ref="G4:G5" si="8">E4-F4</f>
        <v>0</v>
      </c>
      <c r="H4" s="276">
        <f t="shared" ref="H4:H5" si="9">ROUND(G4/E4,10)</f>
        <v>0</v>
      </c>
      <c r="I4">
        <v>13049.07</v>
      </c>
      <c r="J4">
        <v>13049.07</v>
      </c>
      <c r="K4" s="260">
        <f t="shared" ref="K4:K30" si="10">I4-J4</f>
        <v>0</v>
      </c>
      <c r="L4" s="276">
        <f t="shared" ref="L4:L30" si="11">ROUND(K4/I4,10)</f>
        <v>0</v>
      </c>
      <c r="M4">
        <v>0</v>
      </c>
      <c r="N4">
        <v>0</v>
      </c>
      <c r="O4" s="260">
        <f t="shared" si="4"/>
        <v>0</v>
      </c>
      <c r="P4" s="276" t="e">
        <f t="shared" si="5"/>
        <v>#DIV/0!</v>
      </c>
      <c r="Q4">
        <v>0</v>
      </c>
      <c r="R4">
        <v>0</v>
      </c>
      <c r="S4" s="260">
        <f t="shared" si="6"/>
        <v>0</v>
      </c>
      <c r="T4" s="276" t="e">
        <f t="shared" si="7"/>
        <v>#DIV/0!</v>
      </c>
      <c r="U4" s="155"/>
    </row>
    <row r="5" spans="1:24" s="69" customFormat="1" ht="12.75">
      <c r="A5" t="s">
        <v>261</v>
      </c>
      <c r="B5" t="s">
        <v>437</v>
      </c>
      <c r="C5" s="330" t="s">
        <v>454</v>
      </c>
      <c r="D5" t="s">
        <v>455</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437</v>
      </c>
      <c r="C6" s="330" t="s">
        <v>454</v>
      </c>
      <c r="D6" t="s">
        <v>455</v>
      </c>
      <c r="E6">
        <v>3630</v>
      </c>
      <c r="F6">
        <v>3630</v>
      </c>
      <c r="G6" s="260">
        <f t="shared" ref="G6:G29" si="12">E6-F6</f>
        <v>0</v>
      </c>
      <c r="H6" s="276">
        <f t="shared" ref="H6:H2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437</v>
      </c>
      <c r="C7" s="330" t="s">
        <v>454</v>
      </c>
      <c r="D7" t="s">
        <v>455</v>
      </c>
      <c r="E7">
        <v>3630</v>
      </c>
      <c r="F7">
        <v>3630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437</v>
      </c>
      <c r="C8" s="330" t="s">
        <v>454</v>
      </c>
      <c r="D8" t="s">
        <v>455</v>
      </c>
      <c r="E8">
        <v>3630</v>
      </c>
      <c r="F8">
        <v>3630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437</v>
      </c>
      <c r="C9" s="330" t="s">
        <v>454</v>
      </c>
      <c r="D9" t="s">
        <v>455</v>
      </c>
      <c r="E9">
        <v>3630</v>
      </c>
      <c r="F9">
        <v>3630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437</v>
      </c>
      <c r="C10" s="330" t="s">
        <v>454</v>
      </c>
      <c r="D10" t="s">
        <v>455</v>
      </c>
      <c r="E10">
        <v>3630</v>
      </c>
      <c r="F10">
        <v>3630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437</v>
      </c>
      <c r="C11" s="330" t="s">
        <v>454</v>
      </c>
      <c r="D11" t="s">
        <v>455</v>
      </c>
      <c r="E11">
        <v>3630</v>
      </c>
      <c r="F11">
        <v>3630</v>
      </c>
      <c r="G11" s="260">
        <f t="shared" si="12"/>
        <v>0</v>
      </c>
      <c r="H11" s="276">
        <f t="shared" si="13"/>
        <v>0</v>
      </c>
      <c r="I11">
        <v>5060.76</v>
      </c>
      <c r="J11">
        <v>5060.76</v>
      </c>
      <c r="K11" s="260">
        <f t="shared" si="10"/>
        <v>0</v>
      </c>
      <c r="L11" s="276">
        <f t="shared" si="11"/>
        <v>0</v>
      </c>
      <c r="M11">
        <v>893.08</v>
      </c>
      <c r="N11">
        <v>893.08</v>
      </c>
      <c r="O11" s="260">
        <f t="shared" si="4"/>
        <v>0</v>
      </c>
      <c r="P11" s="276">
        <f t="shared" si="5"/>
        <v>0</v>
      </c>
      <c r="Q11">
        <v>-47.98</v>
      </c>
      <c r="R11">
        <v>-47.98</v>
      </c>
      <c r="S11" s="260">
        <f t="shared" si="6"/>
        <v>0</v>
      </c>
      <c r="T11" s="276">
        <f t="shared" si="7"/>
        <v>0</v>
      </c>
      <c r="U11" s="155"/>
    </row>
    <row r="12" spans="1:24" s="69" customFormat="1" ht="12.75">
      <c r="A12" t="s">
        <v>261</v>
      </c>
      <c r="B12" t="s">
        <v>437</v>
      </c>
      <c r="C12" s="330" t="s">
        <v>454</v>
      </c>
      <c r="D12" t="s">
        <v>455</v>
      </c>
      <c r="E12">
        <v>3630</v>
      </c>
      <c r="F12">
        <v>3630</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449</v>
      </c>
      <c r="C13" s="330">
        <v>705015105</v>
      </c>
      <c r="D13" t="s">
        <v>456</v>
      </c>
      <c r="E13">
        <v>46000</v>
      </c>
      <c r="F13">
        <v>46000</v>
      </c>
      <c r="G13" s="260">
        <f t="shared" ref="G13:G22" si="14">E13-F13</f>
        <v>0</v>
      </c>
      <c r="H13" s="276">
        <f t="shared" ref="H13:H22" si="15">ROUND(G13/E13,10)</f>
        <v>0</v>
      </c>
      <c r="I13">
        <v>8711.7099999999991</v>
      </c>
      <c r="J13">
        <v>8711.7099999999991</v>
      </c>
      <c r="K13" s="260">
        <f t="shared" ref="K13:K22" si="16">I13-J13</f>
        <v>0</v>
      </c>
      <c r="L13" s="276">
        <f t="shared" ref="L13:L22" si="17">ROUND(K13/I13,10)</f>
        <v>0</v>
      </c>
      <c r="M13">
        <v>0</v>
      </c>
      <c r="N13">
        <v>0</v>
      </c>
      <c r="O13" s="260">
        <f t="shared" ref="O13:O22" si="18">M13-N13</f>
        <v>0</v>
      </c>
      <c r="P13" s="276" t="e">
        <f t="shared" ref="P13:P22" si="19">ROUND(O13/M13,10)</f>
        <v>#DIV/0!</v>
      </c>
      <c r="Q13">
        <v>0</v>
      </c>
      <c r="R13">
        <v>0</v>
      </c>
      <c r="S13" s="260">
        <f t="shared" ref="S13:S22" si="20">Q13-R13</f>
        <v>0</v>
      </c>
      <c r="T13" s="276" t="e">
        <f t="shared" ref="T13:T22" si="21">ROUND(S13/Q13,10)</f>
        <v>#DIV/0!</v>
      </c>
      <c r="U13" s="155"/>
    </row>
    <row r="14" spans="1:24" s="69" customFormat="1" ht="12.75">
      <c r="A14" t="s">
        <v>261</v>
      </c>
      <c r="B14" t="s">
        <v>437</v>
      </c>
      <c r="C14" s="330">
        <v>599933900</v>
      </c>
      <c r="D14" t="s">
        <v>457</v>
      </c>
      <c r="E14">
        <v>3800</v>
      </c>
      <c r="F14">
        <v>3800</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5"/>
    </row>
    <row r="15" spans="1:24" s="69" customFormat="1" ht="12.75">
      <c r="A15" t="s">
        <v>261</v>
      </c>
      <c r="B15" t="s">
        <v>437</v>
      </c>
      <c r="C15" s="330">
        <v>599933900</v>
      </c>
      <c r="D15" t="s">
        <v>457</v>
      </c>
      <c r="E15">
        <v>3800</v>
      </c>
      <c r="F15">
        <v>3800</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437</v>
      </c>
      <c r="C16" s="330">
        <v>599933900</v>
      </c>
      <c r="D16" t="s">
        <v>457</v>
      </c>
      <c r="E16">
        <v>3800</v>
      </c>
      <c r="F16">
        <v>3800</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5"/>
    </row>
    <row r="17" spans="1:21" s="69" customFormat="1" ht="12.75">
      <c r="A17" t="s">
        <v>261</v>
      </c>
      <c r="B17" t="s">
        <v>449</v>
      </c>
      <c r="C17" s="330" t="s">
        <v>310</v>
      </c>
      <c r="D17" t="s">
        <v>458</v>
      </c>
      <c r="E17">
        <v>19400</v>
      </c>
      <c r="F17">
        <v>19400</v>
      </c>
      <c r="G17" s="260">
        <f t="shared" si="14"/>
        <v>0</v>
      </c>
      <c r="H17" s="276">
        <f t="shared" si="15"/>
        <v>0</v>
      </c>
      <c r="I17">
        <v>0</v>
      </c>
      <c r="J17">
        <v>0</v>
      </c>
      <c r="K17" s="260">
        <f t="shared" si="16"/>
        <v>0</v>
      </c>
      <c r="L17" s="276" t="e">
        <f t="shared" si="17"/>
        <v>#DIV/0!</v>
      </c>
      <c r="M17">
        <v>0</v>
      </c>
      <c r="N17">
        <v>0</v>
      </c>
      <c r="O17" s="260">
        <f t="shared" si="18"/>
        <v>0</v>
      </c>
      <c r="P17" s="276" t="e">
        <f t="shared" si="19"/>
        <v>#DIV/0!</v>
      </c>
      <c r="Q17">
        <v>0</v>
      </c>
      <c r="R17">
        <v>0</v>
      </c>
      <c r="S17" s="260">
        <f t="shared" si="20"/>
        <v>0</v>
      </c>
      <c r="T17" s="276" t="e">
        <f t="shared" si="21"/>
        <v>#DIV/0!</v>
      </c>
      <c r="U17" s="155"/>
    </row>
    <row r="18" spans="1:21" s="69" customFormat="1" ht="12.75">
      <c r="A18" t="s">
        <v>261</v>
      </c>
      <c r="B18" t="s">
        <v>441</v>
      </c>
      <c r="C18" s="330">
        <v>698604006</v>
      </c>
      <c r="D18" t="s">
        <v>459</v>
      </c>
      <c r="E18">
        <v>8300</v>
      </c>
      <c r="F18">
        <v>8300</v>
      </c>
      <c r="G18" s="260">
        <f t="shared" si="14"/>
        <v>0</v>
      </c>
      <c r="H18" s="276">
        <f t="shared" si="15"/>
        <v>0</v>
      </c>
      <c r="I18">
        <v>1867.11</v>
      </c>
      <c r="J18">
        <v>1867.11</v>
      </c>
      <c r="K18" s="260">
        <f t="shared" si="16"/>
        <v>0</v>
      </c>
      <c r="L18" s="276">
        <f t="shared" si="17"/>
        <v>0</v>
      </c>
      <c r="M18">
        <v>0</v>
      </c>
      <c r="N18">
        <v>0</v>
      </c>
      <c r="O18" s="260">
        <f t="shared" si="18"/>
        <v>0</v>
      </c>
      <c r="P18" s="276" t="e">
        <f t="shared" si="19"/>
        <v>#DIV/0!</v>
      </c>
      <c r="Q18">
        <v>-201.47</v>
      </c>
      <c r="R18">
        <v>-201.47</v>
      </c>
      <c r="S18" s="260">
        <f t="shared" si="20"/>
        <v>0</v>
      </c>
      <c r="T18" s="276">
        <f t="shared" si="21"/>
        <v>0</v>
      </c>
      <c r="U18" s="155"/>
    </row>
    <row r="19" spans="1:21" s="69" customFormat="1" ht="12.75">
      <c r="A19" t="s">
        <v>261</v>
      </c>
      <c r="B19" t="s">
        <v>439</v>
      </c>
      <c r="C19" s="330" t="s">
        <v>460</v>
      </c>
      <c r="D19" t="s">
        <v>318</v>
      </c>
      <c r="E19">
        <v>90009</v>
      </c>
      <c r="F19">
        <v>90009</v>
      </c>
      <c r="G19" s="260">
        <f t="shared" si="14"/>
        <v>0</v>
      </c>
      <c r="H19" s="276">
        <f t="shared" si="15"/>
        <v>0</v>
      </c>
      <c r="I19">
        <v>17828.189999999999</v>
      </c>
      <c r="J19">
        <v>17828.189999999999</v>
      </c>
      <c r="K19" s="260">
        <f t="shared" si="16"/>
        <v>0</v>
      </c>
      <c r="L19" s="276">
        <f t="shared" si="17"/>
        <v>0</v>
      </c>
      <c r="M19">
        <v>0</v>
      </c>
      <c r="N19">
        <v>0</v>
      </c>
      <c r="O19" s="260">
        <f t="shared" si="18"/>
        <v>0</v>
      </c>
      <c r="P19" s="276" t="e">
        <f t="shared" si="19"/>
        <v>#DIV/0!</v>
      </c>
      <c r="Q19">
        <v>-651.22</v>
      </c>
      <c r="R19">
        <v>-651.22</v>
      </c>
      <c r="S19" s="260">
        <f t="shared" si="20"/>
        <v>0</v>
      </c>
      <c r="T19" s="276">
        <f t="shared" si="21"/>
        <v>0</v>
      </c>
      <c r="U19" s="155"/>
    </row>
    <row r="20" spans="1:21" s="69" customFormat="1" ht="12.75">
      <c r="A20" t="s">
        <v>261</v>
      </c>
      <c r="B20" t="s">
        <v>437</v>
      </c>
      <c r="C20" s="330">
        <v>403197908</v>
      </c>
      <c r="D20" t="s">
        <v>295</v>
      </c>
      <c r="E20">
        <v>1275</v>
      </c>
      <c r="F20">
        <v>1275</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5"/>
    </row>
    <row r="21" spans="1:21" s="69" customFormat="1" ht="12.75">
      <c r="A21" t="s">
        <v>261</v>
      </c>
      <c r="B21" t="s">
        <v>437</v>
      </c>
      <c r="C21" s="330">
        <v>403197908</v>
      </c>
      <c r="D21" t="s">
        <v>295</v>
      </c>
      <c r="E21">
        <v>2175</v>
      </c>
      <c r="F21">
        <v>2175</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5"/>
    </row>
    <row r="22" spans="1:21" s="69" customFormat="1" ht="12.75">
      <c r="A22" t="s">
        <v>261</v>
      </c>
      <c r="B22" t="s">
        <v>437</v>
      </c>
      <c r="C22" s="330">
        <v>403197908</v>
      </c>
      <c r="D22" t="s">
        <v>295</v>
      </c>
      <c r="E22">
        <v>1275</v>
      </c>
      <c r="F22">
        <v>1275</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437</v>
      </c>
      <c r="C23" s="330">
        <v>403197908</v>
      </c>
      <c r="D23" t="s">
        <v>295</v>
      </c>
      <c r="E23">
        <v>2175</v>
      </c>
      <c r="F23">
        <v>2175</v>
      </c>
      <c r="G23" s="260">
        <f t="shared" si="12"/>
        <v>0</v>
      </c>
      <c r="H23" s="276">
        <f t="shared" si="13"/>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437</v>
      </c>
      <c r="C24" s="330">
        <v>474184900</v>
      </c>
      <c r="D24" t="s">
        <v>366</v>
      </c>
      <c r="E24">
        <v>2838</v>
      </c>
      <c r="F24">
        <v>2838</v>
      </c>
      <c r="G24" s="260">
        <f t="shared" si="12"/>
        <v>0</v>
      </c>
      <c r="H24" s="276">
        <f t="shared" si="13"/>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437</v>
      </c>
      <c r="C25" s="330">
        <v>474184900</v>
      </c>
      <c r="D25" t="s">
        <v>366</v>
      </c>
      <c r="E25">
        <v>2838</v>
      </c>
      <c r="F25">
        <v>2838</v>
      </c>
      <c r="G25" s="260">
        <f t="shared" si="12"/>
        <v>0</v>
      </c>
      <c r="H25" s="276">
        <f t="shared" si="13"/>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437</v>
      </c>
      <c r="C26" s="330">
        <v>474184900</v>
      </c>
      <c r="D26" t="s">
        <v>366</v>
      </c>
      <c r="E26">
        <v>4638</v>
      </c>
      <c r="F26">
        <v>4638</v>
      </c>
      <c r="G26" s="260">
        <f t="shared" si="12"/>
        <v>0</v>
      </c>
      <c r="H26" s="276">
        <f t="shared" si="13"/>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437</v>
      </c>
      <c r="C27" s="330">
        <v>474184900</v>
      </c>
      <c r="D27" t="s">
        <v>366</v>
      </c>
      <c r="E27">
        <v>4638</v>
      </c>
      <c r="F27">
        <v>4638</v>
      </c>
      <c r="G27" s="260">
        <f t="shared" si="12"/>
        <v>0</v>
      </c>
      <c r="H27" s="276">
        <f t="shared" si="13"/>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437</v>
      </c>
      <c r="C28" s="330">
        <v>474184900</v>
      </c>
      <c r="D28" t="s">
        <v>366</v>
      </c>
      <c r="E28">
        <v>4638</v>
      </c>
      <c r="F28">
        <v>4638</v>
      </c>
      <c r="G28" s="260">
        <f t="shared" si="12"/>
        <v>0</v>
      </c>
      <c r="H28" s="276">
        <f t="shared" si="13"/>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437</v>
      </c>
      <c r="C29" s="330">
        <v>474184900</v>
      </c>
      <c r="D29" t="s">
        <v>366</v>
      </c>
      <c r="E29">
        <v>4638</v>
      </c>
      <c r="F29">
        <v>4638</v>
      </c>
      <c r="G29" s="260">
        <f t="shared" si="12"/>
        <v>0</v>
      </c>
      <c r="H29" s="276">
        <f t="shared" si="13"/>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437</v>
      </c>
      <c r="C30" s="330">
        <v>533004909</v>
      </c>
      <c r="D30" t="s">
        <v>461</v>
      </c>
      <c r="E30">
        <v>6569</v>
      </c>
      <c r="F30">
        <v>6569</v>
      </c>
      <c r="G30" s="260">
        <f t="shared" ref="G30:G41" si="22">E30-F30</f>
        <v>0</v>
      </c>
      <c r="H30" s="276">
        <f t="shared" ref="H30:H41" si="23">ROUND(G30/E30,10)</f>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437</v>
      </c>
      <c r="C31" s="330">
        <v>533004909</v>
      </c>
      <c r="D31" t="s">
        <v>461</v>
      </c>
      <c r="E31">
        <v>6569</v>
      </c>
      <c r="F31">
        <v>6569</v>
      </c>
      <c r="G31" s="260">
        <f t="shared" si="22"/>
        <v>0</v>
      </c>
      <c r="H31" s="276">
        <f t="shared" si="23"/>
        <v>0</v>
      </c>
      <c r="I31">
        <v>0</v>
      </c>
      <c r="J31">
        <v>0</v>
      </c>
      <c r="K31" s="260">
        <f t="shared" ref="K31:K41" si="24">I31-J31</f>
        <v>0</v>
      </c>
      <c r="L31" s="276" t="e">
        <f t="shared" ref="L31:L41" si="25">ROUND(K31/I31,10)</f>
        <v>#DIV/0!</v>
      </c>
      <c r="M31">
        <v>0</v>
      </c>
      <c r="N31">
        <v>0</v>
      </c>
      <c r="O31" s="260">
        <f t="shared" ref="O31:O41" si="26">M31-N31</f>
        <v>0</v>
      </c>
      <c r="P31" s="276" t="e">
        <f t="shared" ref="P31:P41" si="27">ROUND(O31/M31,10)</f>
        <v>#DIV/0!</v>
      </c>
      <c r="Q31">
        <v>0</v>
      </c>
      <c r="R31">
        <v>0</v>
      </c>
      <c r="S31" s="260">
        <f t="shared" ref="S31:S41" si="28">Q31-R31</f>
        <v>0</v>
      </c>
      <c r="T31" s="276" t="e">
        <f t="shared" ref="T31:T41" si="29">ROUND(S31/Q31,10)</f>
        <v>#DIV/0!</v>
      </c>
      <c r="U31" s="155"/>
    </row>
    <row r="32" spans="1:21" s="69" customFormat="1" ht="12.75">
      <c r="A32" t="s">
        <v>261</v>
      </c>
      <c r="B32" t="s">
        <v>437</v>
      </c>
      <c r="C32" s="330">
        <v>533004909</v>
      </c>
      <c r="D32" t="s">
        <v>461</v>
      </c>
      <c r="E32">
        <v>6569</v>
      </c>
      <c r="F32">
        <v>6569</v>
      </c>
      <c r="G32" s="260">
        <f t="shared" si="22"/>
        <v>0</v>
      </c>
      <c r="H32" s="276">
        <f t="shared" si="23"/>
        <v>0</v>
      </c>
      <c r="I32">
        <v>0</v>
      </c>
      <c r="J32">
        <v>0</v>
      </c>
      <c r="K32" s="260">
        <f t="shared" si="24"/>
        <v>0</v>
      </c>
      <c r="L32" s="276" t="e">
        <f t="shared" si="25"/>
        <v>#DIV/0!</v>
      </c>
      <c r="M32">
        <v>0</v>
      </c>
      <c r="N32">
        <v>0</v>
      </c>
      <c r="O32" s="260">
        <f t="shared" si="26"/>
        <v>0</v>
      </c>
      <c r="P32" s="276" t="e">
        <f t="shared" si="27"/>
        <v>#DIV/0!</v>
      </c>
      <c r="Q32">
        <v>0</v>
      </c>
      <c r="R32">
        <v>0</v>
      </c>
      <c r="S32" s="260">
        <f t="shared" si="28"/>
        <v>0</v>
      </c>
      <c r="T32" s="276" t="e">
        <f t="shared" si="29"/>
        <v>#DIV/0!</v>
      </c>
      <c r="U32" s="155"/>
    </row>
    <row r="33" spans="1:21" s="69" customFormat="1" ht="12.75">
      <c r="A33" t="s">
        <v>261</v>
      </c>
      <c r="B33" t="s">
        <v>437</v>
      </c>
      <c r="C33" s="330">
        <v>575035902</v>
      </c>
      <c r="D33" t="s">
        <v>462</v>
      </c>
      <c r="E33">
        <v>14142</v>
      </c>
      <c r="F33">
        <v>14142</v>
      </c>
      <c r="G33" s="260">
        <f t="shared" si="22"/>
        <v>0</v>
      </c>
      <c r="H33" s="276">
        <f t="shared" si="23"/>
        <v>0</v>
      </c>
      <c r="I33">
        <v>0</v>
      </c>
      <c r="J33">
        <v>0</v>
      </c>
      <c r="K33" s="260">
        <f t="shared" si="24"/>
        <v>0</v>
      </c>
      <c r="L33" s="276" t="e">
        <f t="shared" si="25"/>
        <v>#DIV/0!</v>
      </c>
      <c r="M33">
        <v>0</v>
      </c>
      <c r="N33">
        <v>0</v>
      </c>
      <c r="O33" s="260">
        <f t="shared" si="26"/>
        <v>0</v>
      </c>
      <c r="P33" s="276" t="e">
        <f t="shared" si="27"/>
        <v>#DIV/0!</v>
      </c>
      <c r="Q33">
        <v>0</v>
      </c>
      <c r="R33">
        <v>0</v>
      </c>
      <c r="S33" s="260">
        <f t="shared" si="28"/>
        <v>0</v>
      </c>
      <c r="T33" s="276" t="e">
        <f t="shared" si="29"/>
        <v>#DIV/0!</v>
      </c>
      <c r="U33" s="155"/>
    </row>
    <row r="34" spans="1:21" s="69" customFormat="1" ht="12.75">
      <c r="A34" t="s">
        <v>261</v>
      </c>
      <c r="B34" t="s">
        <v>437</v>
      </c>
      <c r="C34" s="330">
        <v>575035902</v>
      </c>
      <c r="D34" t="s">
        <v>462</v>
      </c>
      <c r="E34">
        <v>14142</v>
      </c>
      <c r="F34">
        <v>14142</v>
      </c>
      <c r="G34" s="260">
        <f t="shared" si="22"/>
        <v>0</v>
      </c>
      <c r="H34" s="276">
        <f t="shared" si="23"/>
        <v>0</v>
      </c>
      <c r="I34">
        <v>0</v>
      </c>
      <c r="J34">
        <v>0</v>
      </c>
      <c r="K34" s="260">
        <f t="shared" si="24"/>
        <v>0</v>
      </c>
      <c r="L34" s="276" t="e">
        <f t="shared" si="25"/>
        <v>#DIV/0!</v>
      </c>
      <c r="M34">
        <v>0</v>
      </c>
      <c r="N34">
        <v>0</v>
      </c>
      <c r="O34" s="260">
        <f t="shared" si="26"/>
        <v>0</v>
      </c>
      <c r="P34" s="276" t="e">
        <f t="shared" si="27"/>
        <v>#DIV/0!</v>
      </c>
      <c r="Q34">
        <v>0</v>
      </c>
      <c r="R34">
        <v>0</v>
      </c>
      <c r="S34" s="260">
        <f t="shared" si="28"/>
        <v>0</v>
      </c>
      <c r="T34" s="276" t="e">
        <f t="shared" si="29"/>
        <v>#DIV/0!</v>
      </c>
      <c r="U34" s="155"/>
    </row>
    <row r="35" spans="1:21" s="69" customFormat="1" ht="12.75">
      <c r="A35" t="s">
        <v>261</v>
      </c>
      <c r="B35" t="s">
        <v>437</v>
      </c>
      <c r="C35" s="330">
        <v>575035902</v>
      </c>
      <c r="D35" t="s">
        <v>462</v>
      </c>
      <c r="E35">
        <v>14142</v>
      </c>
      <c r="F35">
        <v>14142</v>
      </c>
      <c r="G35" s="260">
        <f t="shared" si="22"/>
        <v>0</v>
      </c>
      <c r="H35" s="276">
        <f t="shared" si="23"/>
        <v>0</v>
      </c>
      <c r="I35">
        <v>0</v>
      </c>
      <c r="J35">
        <v>0</v>
      </c>
      <c r="K35" s="260">
        <f t="shared" si="24"/>
        <v>0</v>
      </c>
      <c r="L35" s="276" t="e">
        <f t="shared" si="25"/>
        <v>#DIV/0!</v>
      </c>
      <c r="M35">
        <v>0</v>
      </c>
      <c r="N35">
        <v>0</v>
      </c>
      <c r="O35" s="260">
        <f t="shared" si="26"/>
        <v>0</v>
      </c>
      <c r="P35" s="276" t="e">
        <f t="shared" si="27"/>
        <v>#DIV/0!</v>
      </c>
      <c r="Q35">
        <v>0</v>
      </c>
      <c r="R35">
        <v>0</v>
      </c>
      <c r="S35" s="260">
        <f t="shared" si="28"/>
        <v>0</v>
      </c>
      <c r="T35" s="276" t="e">
        <f t="shared" si="29"/>
        <v>#DIV/0!</v>
      </c>
      <c r="U35" s="155"/>
    </row>
    <row r="36" spans="1:21" s="69" customFormat="1" ht="12.75">
      <c r="A36" t="s">
        <v>261</v>
      </c>
      <c r="B36" t="s">
        <v>441</v>
      </c>
      <c r="C36" s="330">
        <v>649926003</v>
      </c>
      <c r="D36" t="s">
        <v>355</v>
      </c>
      <c r="E36">
        <v>4900</v>
      </c>
      <c r="F36">
        <v>4900</v>
      </c>
      <c r="G36" s="260">
        <f t="shared" si="22"/>
        <v>0</v>
      </c>
      <c r="H36" s="276">
        <f t="shared" si="23"/>
        <v>0</v>
      </c>
      <c r="I36">
        <v>3614.31</v>
      </c>
      <c r="J36">
        <v>3614.31</v>
      </c>
      <c r="K36" s="260">
        <f t="shared" si="24"/>
        <v>0</v>
      </c>
      <c r="L36" s="276">
        <f t="shared" si="25"/>
        <v>0</v>
      </c>
      <c r="M36">
        <v>0</v>
      </c>
      <c r="N36">
        <v>0</v>
      </c>
      <c r="O36" s="260">
        <f t="shared" si="26"/>
        <v>0</v>
      </c>
      <c r="P36" s="276" t="e">
        <f t="shared" si="27"/>
        <v>#DIV/0!</v>
      </c>
      <c r="Q36">
        <v>-210.48</v>
      </c>
      <c r="R36">
        <v>-210.48</v>
      </c>
      <c r="S36" s="260">
        <f t="shared" si="28"/>
        <v>0</v>
      </c>
      <c r="T36" s="276">
        <f t="shared" si="29"/>
        <v>0</v>
      </c>
      <c r="U36" s="155"/>
    </row>
    <row r="37" spans="1:21" s="69" customFormat="1" ht="12.75">
      <c r="A37" t="s">
        <v>261</v>
      </c>
      <c r="B37" t="s">
        <v>441</v>
      </c>
      <c r="C37" s="330">
        <v>655580009</v>
      </c>
      <c r="D37" t="s">
        <v>463</v>
      </c>
      <c r="E37">
        <v>7600</v>
      </c>
      <c r="F37">
        <v>7600</v>
      </c>
      <c r="G37" s="260">
        <f t="shared" si="22"/>
        <v>0</v>
      </c>
      <c r="H37" s="276">
        <f t="shared" si="23"/>
        <v>0</v>
      </c>
      <c r="I37">
        <v>3861.82</v>
      </c>
      <c r="J37">
        <v>3861.82</v>
      </c>
      <c r="K37" s="260">
        <f t="shared" si="24"/>
        <v>0</v>
      </c>
      <c r="L37" s="276">
        <f t="shared" si="25"/>
        <v>0</v>
      </c>
      <c r="M37">
        <v>0</v>
      </c>
      <c r="N37">
        <v>0</v>
      </c>
      <c r="O37" s="260">
        <f t="shared" si="26"/>
        <v>0</v>
      </c>
      <c r="P37" s="276" t="e">
        <f t="shared" si="27"/>
        <v>#DIV/0!</v>
      </c>
      <c r="Q37">
        <v>-224.9</v>
      </c>
      <c r="R37">
        <v>-224.9</v>
      </c>
      <c r="S37" s="260">
        <f t="shared" si="28"/>
        <v>0</v>
      </c>
      <c r="T37" s="276">
        <f t="shared" si="29"/>
        <v>0</v>
      </c>
      <c r="U37" s="155"/>
    </row>
    <row r="38" spans="1:21" s="69" customFormat="1" ht="12.75">
      <c r="A38" t="s">
        <v>261</v>
      </c>
      <c r="B38" t="s">
        <v>441</v>
      </c>
      <c r="C38" s="330">
        <v>664068004</v>
      </c>
      <c r="D38" t="s">
        <v>464</v>
      </c>
      <c r="E38">
        <v>9688</v>
      </c>
      <c r="F38">
        <v>9688</v>
      </c>
      <c r="G38" s="260">
        <f t="shared" si="22"/>
        <v>0</v>
      </c>
      <c r="H38" s="276">
        <f t="shared" si="23"/>
        <v>0</v>
      </c>
      <c r="I38">
        <v>2779</v>
      </c>
      <c r="J38">
        <v>2779</v>
      </c>
      <c r="K38" s="260">
        <f t="shared" si="24"/>
        <v>0</v>
      </c>
      <c r="L38" s="276">
        <f t="shared" si="25"/>
        <v>0</v>
      </c>
      <c r="M38">
        <v>0</v>
      </c>
      <c r="N38">
        <v>0</v>
      </c>
      <c r="O38" s="260">
        <f t="shared" si="26"/>
        <v>0</v>
      </c>
      <c r="P38" s="276" t="e">
        <f t="shared" si="27"/>
        <v>#DIV/0!</v>
      </c>
      <c r="Q38">
        <v>-161.83000000000001</v>
      </c>
      <c r="R38">
        <v>-161.83000000000001</v>
      </c>
      <c r="S38" s="260">
        <f t="shared" si="28"/>
        <v>0</v>
      </c>
      <c r="T38" s="276">
        <f t="shared" si="29"/>
        <v>0</v>
      </c>
      <c r="U38" s="155"/>
    </row>
    <row r="39" spans="1:21" s="69" customFormat="1" ht="12.75">
      <c r="A39" t="s">
        <v>261</v>
      </c>
      <c r="B39" t="s">
        <v>441</v>
      </c>
      <c r="C39" s="330">
        <v>665942009</v>
      </c>
      <c r="D39" t="s">
        <v>465</v>
      </c>
      <c r="E39">
        <v>11369</v>
      </c>
      <c r="F39">
        <v>11369</v>
      </c>
      <c r="G39" s="260">
        <f t="shared" si="22"/>
        <v>0</v>
      </c>
      <c r="H39" s="276">
        <f t="shared" si="23"/>
        <v>0</v>
      </c>
      <c r="I39">
        <v>4286.1499999999996</v>
      </c>
      <c r="J39">
        <v>4286.1499999999996</v>
      </c>
      <c r="K39" s="260">
        <f t="shared" si="24"/>
        <v>0</v>
      </c>
      <c r="L39" s="276">
        <f t="shared" si="25"/>
        <v>0</v>
      </c>
      <c r="M39">
        <v>0</v>
      </c>
      <c r="N39">
        <v>0</v>
      </c>
      <c r="O39" s="260">
        <f t="shared" si="26"/>
        <v>0</v>
      </c>
      <c r="P39" s="276" t="e">
        <f t="shared" si="27"/>
        <v>#DIV/0!</v>
      </c>
      <c r="Q39">
        <v>-249.61</v>
      </c>
      <c r="R39">
        <v>-249.61</v>
      </c>
      <c r="S39" s="260">
        <f t="shared" si="28"/>
        <v>0</v>
      </c>
      <c r="T39" s="276">
        <f t="shared" si="29"/>
        <v>0</v>
      </c>
      <c r="U39" s="155"/>
    </row>
    <row r="40" spans="1:21" s="69" customFormat="1" ht="12.75">
      <c r="A40" t="s">
        <v>261</v>
      </c>
      <c r="B40" t="s">
        <v>441</v>
      </c>
      <c r="C40" s="330">
        <v>666114004</v>
      </c>
      <c r="D40" t="s">
        <v>466</v>
      </c>
      <c r="E40">
        <v>23000</v>
      </c>
      <c r="F40">
        <v>23000</v>
      </c>
      <c r="G40" s="260">
        <f t="shared" si="22"/>
        <v>0</v>
      </c>
      <c r="H40" s="276">
        <f t="shared" si="23"/>
        <v>0</v>
      </c>
      <c r="I40">
        <v>7351.56</v>
      </c>
      <c r="J40">
        <v>7351.56</v>
      </c>
      <c r="K40" s="260">
        <f t="shared" si="24"/>
        <v>0</v>
      </c>
      <c r="L40" s="276">
        <f t="shared" si="25"/>
        <v>0</v>
      </c>
      <c r="M40">
        <v>0</v>
      </c>
      <c r="N40">
        <v>0</v>
      </c>
      <c r="O40" s="260">
        <f t="shared" si="26"/>
        <v>0</v>
      </c>
      <c r="P40" s="276" t="e">
        <f t="shared" si="27"/>
        <v>#DIV/0!</v>
      </c>
      <c r="Q40">
        <v>-428.13</v>
      </c>
      <c r="R40">
        <v>-428.13</v>
      </c>
      <c r="S40" s="260">
        <f t="shared" si="28"/>
        <v>0</v>
      </c>
      <c r="T40" s="276">
        <f t="shared" si="29"/>
        <v>0</v>
      </c>
      <c r="U40" s="155"/>
    </row>
    <row r="41" spans="1:21" s="69" customFormat="1" ht="12.75">
      <c r="A41" t="s">
        <v>261</v>
      </c>
      <c r="B41" t="s">
        <v>447</v>
      </c>
      <c r="C41" s="330">
        <v>691678007</v>
      </c>
      <c r="D41" t="s">
        <v>414</v>
      </c>
      <c r="E41">
        <v>10923</v>
      </c>
      <c r="F41">
        <v>10923</v>
      </c>
      <c r="G41" s="260">
        <f t="shared" si="22"/>
        <v>0</v>
      </c>
      <c r="H41" s="276">
        <f t="shared" si="23"/>
        <v>0</v>
      </c>
      <c r="I41">
        <v>4722.6099999999997</v>
      </c>
      <c r="J41">
        <v>4722.6099999999997</v>
      </c>
      <c r="K41" s="260">
        <f t="shared" si="24"/>
        <v>0</v>
      </c>
      <c r="L41" s="276">
        <f t="shared" si="25"/>
        <v>0</v>
      </c>
      <c r="M41">
        <v>0</v>
      </c>
      <c r="N41">
        <v>0</v>
      </c>
      <c r="O41" s="260">
        <f t="shared" si="26"/>
        <v>0</v>
      </c>
      <c r="P41" s="276" t="e">
        <f t="shared" si="27"/>
        <v>#DIV/0!</v>
      </c>
      <c r="Q41">
        <v>23.43</v>
      </c>
      <c r="R41">
        <v>23.43</v>
      </c>
      <c r="S41" s="260">
        <f t="shared" si="28"/>
        <v>0</v>
      </c>
      <c r="T41" s="276">
        <f t="shared" si="29"/>
        <v>0</v>
      </c>
      <c r="U41" s="155"/>
    </row>
    <row r="42" spans="1:21" s="69" customFormat="1" ht="12.75">
      <c r="A42" t="s">
        <v>261</v>
      </c>
      <c r="B42" t="s">
        <v>437</v>
      </c>
      <c r="C42" s="330">
        <v>588950907</v>
      </c>
      <c r="D42" t="s">
        <v>346</v>
      </c>
      <c r="E42">
        <v>24398</v>
      </c>
      <c r="F42">
        <v>24398</v>
      </c>
      <c r="G42" s="260">
        <f t="shared" ref="G42:G78" si="30">E42-F42</f>
        <v>0</v>
      </c>
      <c r="H42" s="276">
        <f t="shared" ref="H42:H78" si="31">ROUND(G42/E42,10)</f>
        <v>0</v>
      </c>
      <c r="I42">
        <v>0</v>
      </c>
      <c r="J42">
        <v>0</v>
      </c>
      <c r="K42" s="260">
        <f t="shared" ref="K42:K78" si="32">I42-J42</f>
        <v>0</v>
      </c>
      <c r="L42" s="276" t="e">
        <f t="shared" ref="L42:L78" si="33">ROUND(K42/I42,10)</f>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437</v>
      </c>
      <c r="C43" s="330">
        <v>588950907</v>
      </c>
      <c r="D43" t="s">
        <v>346</v>
      </c>
      <c r="E43">
        <v>24398</v>
      </c>
      <c r="F43">
        <v>24398</v>
      </c>
      <c r="G43" s="260">
        <f t="shared" si="30"/>
        <v>0</v>
      </c>
      <c r="H43" s="276">
        <f t="shared" si="31"/>
        <v>0</v>
      </c>
      <c r="I43">
        <v>0</v>
      </c>
      <c r="J43">
        <v>0</v>
      </c>
      <c r="K43" s="260">
        <f t="shared" si="32"/>
        <v>0</v>
      </c>
      <c r="L43" s="276" t="e">
        <f t="shared" si="33"/>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437</v>
      </c>
      <c r="C44" s="330">
        <v>588950907</v>
      </c>
      <c r="D44" t="s">
        <v>346</v>
      </c>
      <c r="E44">
        <v>24398</v>
      </c>
      <c r="F44">
        <v>24398</v>
      </c>
      <c r="G44" s="260">
        <f t="shared" si="30"/>
        <v>0</v>
      </c>
      <c r="H44" s="276">
        <f t="shared" si="31"/>
        <v>0</v>
      </c>
      <c r="I44">
        <v>0</v>
      </c>
      <c r="J44">
        <v>0</v>
      </c>
      <c r="K44" s="260">
        <f t="shared" si="32"/>
        <v>0</v>
      </c>
      <c r="L44" s="276" t="e">
        <f t="shared" si="33"/>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437</v>
      </c>
      <c r="C45" s="330">
        <v>588950907</v>
      </c>
      <c r="D45" t="s">
        <v>346</v>
      </c>
      <c r="E45">
        <v>24398</v>
      </c>
      <c r="F45">
        <v>24398</v>
      </c>
      <c r="G45" s="260">
        <f t="shared" si="30"/>
        <v>0</v>
      </c>
      <c r="H45" s="276">
        <f t="shared" si="31"/>
        <v>0</v>
      </c>
      <c r="I45">
        <v>0</v>
      </c>
      <c r="J45">
        <v>0</v>
      </c>
      <c r="K45" s="260">
        <f t="shared" si="32"/>
        <v>0</v>
      </c>
      <c r="L45" s="276" t="e">
        <f t="shared" si="33"/>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v>635640006</v>
      </c>
      <c r="D46" t="s">
        <v>399</v>
      </c>
      <c r="E46">
        <v>7521</v>
      </c>
      <c r="F46">
        <v>7521</v>
      </c>
      <c r="G46" s="260">
        <f t="shared" si="30"/>
        <v>0</v>
      </c>
      <c r="H46" s="276">
        <f t="shared" si="31"/>
        <v>0</v>
      </c>
      <c r="I46">
        <v>1725.92</v>
      </c>
      <c r="J46">
        <v>1725.92</v>
      </c>
      <c r="K46" s="260">
        <f t="shared" si="32"/>
        <v>0</v>
      </c>
      <c r="L46" s="276">
        <f t="shared" si="33"/>
        <v>0</v>
      </c>
      <c r="M46">
        <v>0</v>
      </c>
      <c r="N46">
        <v>0</v>
      </c>
      <c r="O46" s="260">
        <f t="shared" si="4"/>
        <v>0</v>
      </c>
      <c r="P46" s="276" t="e">
        <f t="shared" si="5"/>
        <v>#DIV/0!</v>
      </c>
      <c r="Q46">
        <v>-100.51</v>
      </c>
      <c r="R46">
        <v>-100.51</v>
      </c>
      <c r="S46" s="260">
        <f t="shared" si="6"/>
        <v>0</v>
      </c>
      <c r="T46" s="276">
        <f t="shared" si="7"/>
        <v>0</v>
      </c>
      <c r="U46" s="155"/>
    </row>
    <row r="47" spans="1:21" s="69" customFormat="1" ht="12.75">
      <c r="A47" t="s">
        <v>261</v>
      </c>
      <c r="B47" t="s">
        <v>441</v>
      </c>
      <c r="C47" s="330">
        <v>686930009</v>
      </c>
      <c r="D47" t="s">
        <v>467</v>
      </c>
      <c r="E47">
        <v>9000</v>
      </c>
      <c r="F47">
        <v>9000</v>
      </c>
      <c r="G47" s="260">
        <f t="shared" si="30"/>
        <v>0</v>
      </c>
      <c r="H47" s="276">
        <f t="shared" si="31"/>
        <v>0</v>
      </c>
      <c r="I47">
        <v>3319.26</v>
      </c>
      <c r="J47">
        <v>3319.26</v>
      </c>
      <c r="K47" s="260">
        <f t="shared" si="32"/>
        <v>0</v>
      </c>
      <c r="L47" s="276">
        <f t="shared" si="33"/>
        <v>0</v>
      </c>
      <c r="M47">
        <v>0</v>
      </c>
      <c r="N47">
        <v>0</v>
      </c>
      <c r="O47" s="260">
        <f t="shared" si="4"/>
        <v>0</v>
      </c>
      <c r="P47" s="276" t="e">
        <f t="shared" si="5"/>
        <v>#DIV/0!</v>
      </c>
      <c r="Q47">
        <v>-193.3</v>
      </c>
      <c r="R47">
        <v>-193.3</v>
      </c>
      <c r="S47" s="260">
        <f t="shared" si="6"/>
        <v>0</v>
      </c>
      <c r="T47" s="276">
        <f t="shared" si="7"/>
        <v>0</v>
      </c>
      <c r="U47" s="155"/>
    </row>
    <row r="48" spans="1:21" s="69" customFormat="1" ht="12.75">
      <c r="A48" t="s">
        <v>261</v>
      </c>
      <c r="B48" t="s">
        <v>449</v>
      </c>
      <c r="C48" s="330">
        <v>803054204</v>
      </c>
      <c r="D48" t="s">
        <v>468</v>
      </c>
      <c r="E48">
        <v>3300</v>
      </c>
      <c r="F48">
        <v>3300</v>
      </c>
      <c r="G48" s="260">
        <f t="shared" si="30"/>
        <v>0</v>
      </c>
      <c r="H48" s="276">
        <f t="shared" si="31"/>
        <v>0</v>
      </c>
      <c r="I48">
        <v>0</v>
      </c>
      <c r="J48">
        <v>0</v>
      </c>
      <c r="K48" s="260">
        <f t="shared" si="32"/>
        <v>0</v>
      </c>
      <c r="L48" s="276" t="e">
        <f t="shared" si="33"/>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449</v>
      </c>
      <c r="C49" s="330">
        <v>803054204</v>
      </c>
      <c r="D49" t="s">
        <v>468</v>
      </c>
      <c r="E49">
        <v>5800</v>
      </c>
      <c r="F49">
        <v>5800</v>
      </c>
      <c r="G49" s="260">
        <f t="shared" si="30"/>
        <v>0</v>
      </c>
      <c r="H49" s="276">
        <f t="shared" si="31"/>
        <v>0</v>
      </c>
      <c r="I49">
        <v>0</v>
      </c>
      <c r="J49">
        <v>0</v>
      </c>
      <c r="K49" s="260">
        <f t="shared" si="32"/>
        <v>0</v>
      </c>
      <c r="L49" s="276" t="e">
        <f t="shared" si="33"/>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449</v>
      </c>
      <c r="C50" s="330">
        <v>803054204</v>
      </c>
      <c r="D50" t="s">
        <v>468</v>
      </c>
      <c r="E50">
        <v>9600</v>
      </c>
      <c r="F50">
        <v>9600</v>
      </c>
      <c r="G50" s="260">
        <f t="shared" si="30"/>
        <v>0</v>
      </c>
      <c r="H50" s="276">
        <f t="shared" si="31"/>
        <v>0</v>
      </c>
      <c r="I50">
        <v>0</v>
      </c>
      <c r="J50">
        <v>0</v>
      </c>
      <c r="K50" s="260">
        <f t="shared" si="32"/>
        <v>0</v>
      </c>
      <c r="L50" s="276" t="e">
        <f t="shared" si="33"/>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449</v>
      </c>
      <c r="C51" s="330">
        <v>803054204</v>
      </c>
      <c r="D51" t="s">
        <v>468</v>
      </c>
      <c r="E51">
        <v>8250</v>
      </c>
      <c r="F51">
        <v>8250</v>
      </c>
      <c r="G51" s="260">
        <f t="shared" si="30"/>
        <v>0</v>
      </c>
      <c r="H51" s="276">
        <f t="shared" si="31"/>
        <v>0</v>
      </c>
      <c r="I51">
        <v>0</v>
      </c>
      <c r="J51">
        <v>0</v>
      </c>
      <c r="K51" s="260">
        <f t="shared" si="32"/>
        <v>0</v>
      </c>
      <c r="L51" s="276" t="e">
        <f t="shared" si="33"/>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449</v>
      </c>
      <c r="C52" s="330">
        <v>803054204</v>
      </c>
      <c r="D52" t="s">
        <v>468</v>
      </c>
      <c r="E52">
        <v>4650</v>
      </c>
      <c r="F52">
        <v>4650</v>
      </c>
      <c r="G52" s="260">
        <f t="shared" si="30"/>
        <v>0</v>
      </c>
      <c r="H52" s="276">
        <f t="shared" si="31"/>
        <v>0</v>
      </c>
      <c r="I52">
        <v>0</v>
      </c>
      <c r="J52">
        <v>0</v>
      </c>
      <c r="K52" s="260">
        <f t="shared" si="32"/>
        <v>0</v>
      </c>
      <c r="L52" s="276" t="e">
        <f t="shared" si="33"/>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449</v>
      </c>
      <c r="C53" s="330" t="s">
        <v>394</v>
      </c>
      <c r="D53" t="s">
        <v>469</v>
      </c>
      <c r="E53">
        <v>23900</v>
      </c>
      <c r="F53">
        <v>23900</v>
      </c>
      <c r="G53" s="260">
        <f t="shared" si="30"/>
        <v>0</v>
      </c>
      <c r="H53" s="276">
        <f t="shared" si="31"/>
        <v>0</v>
      </c>
      <c r="I53">
        <v>11041.8</v>
      </c>
      <c r="J53">
        <v>11041.8</v>
      </c>
      <c r="K53" s="260">
        <f t="shared" si="32"/>
        <v>0</v>
      </c>
      <c r="L53" s="276">
        <f t="shared" si="33"/>
        <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435</v>
      </c>
      <c r="C54" s="330">
        <v>712459908</v>
      </c>
      <c r="D54" t="s">
        <v>470</v>
      </c>
      <c r="E54">
        <v>3146</v>
      </c>
      <c r="F54">
        <v>3146</v>
      </c>
      <c r="G54" s="260">
        <f t="shared" si="30"/>
        <v>0</v>
      </c>
      <c r="H54" s="276">
        <f t="shared" si="31"/>
        <v>0</v>
      </c>
      <c r="I54">
        <v>0</v>
      </c>
      <c r="J54">
        <v>0</v>
      </c>
      <c r="K54" s="260">
        <f t="shared" si="32"/>
        <v>0</v>
      </c>
      <c r="L54" s="276" t="e">
        <f t="shared" si="33"/>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435</v>
      </c>
      <c r="C55" s="330">
        <v>733337901</v>
      </c>
      <c r="D55" t="s">
        <v>471</v>
      </c>
      <c r="E55">
        <v>2200</v>
      </c>
      <c r="F55">
        <v>2200</v>
      </c>
      <c r="G55" s="260">
        <f t="shared" si="30"/>
        <v>0</v>
      </c>
      <c r="H55" s="276">
        <f t="shared" si="31"/>
        <v>0</v>
      </c>
      <c r="I55">
        <v>0</v>
      </c>
      <c r="J55">
        <v>0</v>
      </c>
      <c r="K55" s="260">
        <f t="shared" si="32"/>
        <v>0</v>
      </c>
      <c r="L55" s="276" t="e">
        <f t="shared" si="33"/>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449</v>
      </c>
      <c r="C56" s="330" t="s">
        <v>472</v>
      </c>
      <c r="D56" t="s">
        <v>473</v>
      </c>
      <c r="E56">
        <v>3000</v>
      </c>
      <c r="F56">
        <v>3000</v>
      </c>
      <c r="G56" s="260">
        <f t="shared" si="30"/>
        <v>0</v>
      </c>
      <c r="H56" s="276">
        <f t="shared" si="31"/>
        <v>0</v>
      </c>
      <c r="I56">
        <v>0</v>
      </c>
      <c r="J56">
        <v>0</v>
      </c>
      <c r="K56" s="260">
        <f t="shared" si="32"/>
        <v>0</v>
      </c>
      <c r="L56" s="276" t="e">
        <f t="shared" si="33"/>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449</v>
      </c>
      <c r="C57" s="330" t="s">
        <v>472</v>
      </c>
      <c r="D57" t="s">
        <v>473</v>
      </c>
      <c r="E57">
        <v>3000</v>
      </c>
      <c r="F57">
        <v>3000</v>
      </c>
      <c r="G57" s="260">
        <f t="shared" si="30"/>
        <v>0</v>
      </c>
      <c r="H57" s="276">
        <f t="shared" si="31"/>
        <v>0</v>
      </c>
      <c r="I57">
        <v>0</v>
      </c>
      <c r="J57">
        <v>0</v>
      </c>
      <c r="K57" s="260">
        <f t="shared" si="32"/>
        <v>0</v>
      </c>
      <c r="L57" s="276" t="e">
        <f t="shared" si="33"/>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439</v>
      </c>
      <c r="C58" s="330" t="s">
        <v>474</v>
      </c>
      <c r="D58" t="s">
        <v>475</v>
      </c>
      <c r="E58">
        <v>9500</v>
      </c>
      <c r="F58">
        <v>9500</v>
      </c>
      <c r="G58" s="260">
        <f t="shared" si="30"/>
        <v>0</v>
      </c>
      <c r="H58" s="276">
        <f t="shared" si="31"/>
        <v>0</v>
      </c>
      <c r="I58">
        <v>8272.27</v>
      </c>
      <c r="J58">
        <v>8272.27</v>
      </c>
      <c r="K58" s="260">
        <f t="shared" si="32"/>
        <v>0</v>
      </c>
      <c r="L58" s="276">
        <f t="shared" si="33"/>
        <v>0</v>
      </c>
      <c r="M58">
        <v>0</v>
      </c>
      <c r="N58">
        <v>0</v>
      </c>
      <c r="O58" s="260">
        <f t="shared" si="4"/>
        <v>0</v>
      </c>
      <c r="P58" s="276" t="e">
        <f t="shared" si="5"/>
        <v>#DIV/0!</v>
      </c>
      <c r="Q58">
        <v>76.81</v>
      </c>
      <c r="R58">
        <v>76.81</v>
      </c>
      <c r="S58" s="260">
        <f t="shared" si="6"/>
        <v>0</v>
      </c>
      <c r="T58" s="276">
        <f t="shared" si="7"/>
        <v>0</v>
      </c>
      <c r="U58" s="155"/>
    </row>
    <row r="59" spans="1:21" s="69" customFormat="1" ht="12.75">
      <c r="A59" t="s">
        <v>261</v>
      </c>
      <c r="B59" t="s">
        <v>449</v>
      </c>
      <c r="C59" s="330" t="s">
        <v>357</v>
      </c>
      <c r="D59" t="s">
        <v>476</v>
      </c>
      <c r="E59">
        <v>2500</v>
      </c>
      <c r="F59">
        <v>2500</v>
      </c>
      <c r="G59" s="260">
        <f t="shared" si="30"/>
        <v>0</v>
      </c>
      <c r="H59" s="276">
        <f t="shared" si="31"/>
        <v>0</v>
      </c>
      <c r="I59">
        <v>0</v>
      </c>
      <c r="J59">
        <v>0</v>
      </c>
      <c r="K59" s="260">
        <f t="shared" si="32"/>
        <v>0</v>
      </c>
      <c r="L59" s="276" t="e">
        <f t="shared" si="33"/>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437</v>
      </c>
      <c r="C60" s="330" t="s">
        <v>477</v>
      </c>
      <c r="D60" t="s">
        <v>478</v>
      </c>
      <c r="E60">
        <v>2432</v>
      </c>
      <c r="F60">
        <v>2432</v>
      </c>
      <c r="G60" s="260">
        <f t="shared" si="30"/>
        <v>0</v>
      </c>
      <c r="H60" s="276">
        <f t="shared" si="31"/>
        <v>0</v>
      </c>
      <c r="I60">
        <v>0</v>
      </c>
      <c r="J60">
        <v>0</v>
      </c>
      <c r="K60" s="260">
        <f t="shared" si="32"/>
        <v>0</v>
      </c>
      <c r="L60" s="276" t="e">
        <f t="shared" si="33"/>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437</v>
      </c>
      <c r="C61" s="330" t="s">
        <v>477</v>
      </c>
      <c r="D61" t="s">
        <v>478</v>
      </c>
      <c r="E61">
        <v>2432</v>
      </c>
      <c r="F61">
        <v>2432</v>
      </c>
      <c r="G61" s="260">
        <f t="shared" si="30"/>
        <v>0</v>
      </c>
      <c r="H61" s="276">
        <f t="shared" si="31"/>
        <v>0</v>
      </c>
      <c r="I61">
        <v>0</v>
      </c>
      <c r="J61">
        <v>0</v>
      </c>
      <c r="K61" s="260">
        <f t="shared" si="32"/>
        <v>0</v>
      </c>
      <c r="L61" s="276" t="e">
        <f t="shared" si="33"/>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437</v>
      </c>
      <c r="C62" s="330" t="s">
        <v>477</v>
      </c>
      <c r="D62" t="s">
        <v>478</v>
      </c>
      <c r="E62">
        <v>8509</v>
      </c>
      <c r="F62">
        <v>8509</v>
      </c>
      <c r="G62" s="260">
        <f t="shared" si="30"/>
        <v>0</v>
      </c>
      <c r="H62" s="276">
        <f t="shared" si="31"/>
        <v>0</v>
      </c>
      <c r="I62">
        <v>0</v>
      </c>
      <c r="J62">
        <v>0</v>
      </c>
      <c r="K62" s="260">
        <f t="shared" si="32"/>
        <v>0</v>
      </c>
      <c r="L62" s="276" t="e">
        <f t="shared" si="33"/>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437</v>
      </c>
      <c r="C63" s="330" t="s">
        <v>477</v>
      </c>
      <c r="D63" t="s">
        <v>478</v>
      </c>
      <c r="E63">
        <v>8509</v>
      </c>
      <c r="F63">
        <v>8509</v>
      </c>
      <c r="G63" s="260">
        <f t="shared" si="30"/>
        <v>0</v>
      </c>
      <c r="H63" s="276">
        <f t="shared" si="31"/>
        <v>0</v>
      </c>
      <c r="I63">
        <v>0</v>
      </c>
      <c r="J63">
        <v>0</v>
      </c>
      <c r="K63" s="260">
        <f t="shared" si="32"/>
        <v>0</v>
      </c>
      <c r="L63" s="276" t="e">
        <f t="shared" si="33"/>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437</v>
      </c>
      <c r="C64" s="330" t="s">
        <v>477</v>
      </c>
      <c r="D64" t="s">
        <v>478</v>
      </c>
      <c r="E64">
        <v>8509</v>
      </c>
      <c r="F64">
        <v>8509</v>
      </c>
      <c r="G64" s="260">
        <f t="shared" ref="G64:G73" si="34">E64-F64</f>
        <v>0</v>
      </c>
      <c r="H64" s="276">
        <f t="shared" ref="H64:H73" si="35">ROUND(G64/E64,10)</f>
        <v>0</v>
      </c>
      <c r="I64">
        <v>0</v>
      </c>
      <c r="J64">
        <v>0</v>
      </c>
      <c r="K64" s="260">
        <f t="shared" ref="K64:K73" si="36">I64-J64</f>
        <v>0</v>
      </c>
      <c r="L64" s="276" t="e">
        <f t="shared" ref="L64:L73" si="37">ROUND(K64/I64,10)</f>
        <v>#DIV/0!</v>
      </c>
      <c r="M64">
        <v>0</v>
      </c>
      <c r="N64">
        <v>0</v>
      </c>
      <c r="O64" s="260">
        <f t="shared" ref="O64:O72" si="38">M64-N64</f>
        <v>0</v>
      </c>
      <c r="P64" s="276" t="e">
        <f t="shared" ref="P64:P72" si="39">ROUND(O64/M64,10)</f>
        <v>#DIV/0!</v>
      </c>
      <c r="Q64">
        <v>0</v>
      </c>
      <c r="R64">
        <v>0</v>
      </c>
      <c r="S64" s="260">
        <f t="shared" ref="S64:S72" si="40">Q64-R64</f>
        <v>0</v>
      </c>
      <c r="T64" s="276" t="e">
        <f t="shared" ref="T64:T72" si="41">ROUND(S64/Q64,10)</f>
        <v>#DIV/0!</v>
      </c>
      <c r="U64" s="155"/>
    </row>
    <row r="65" spans="1:21" s="69" customFormat="1" ht="12.75">
      <c r="A65" t="s">
        <v>261</v>
      </c>
      <c r="B65" t="s">
        <v>439</v>
      </c>
      <c r="C65" s="330" t="s">
        <v>479</v>
      </c>
      <c r="D65" t="s">
        <v>480</v>
      </c>
      <c r="E65">
        <v>26195</v>
      </c>
      <c r="F65">
        <v>26195</v>
      </c>
      <c r="G65" s="260">
        <f t="shared" si="34"/>
        <v>0</v>
      </c>
      <c r="H65" s="276">
        <f t="shared" si="35"/>
        <v>0</v>
      </c>
      <c r="I65">
        <v>4210.01</v>
      </c>
      <c r="J65">
        <v>4210.01</v>
      </c>
      <c r="K65" s="260">
        <f t="shared" si="36"/>
        <v>0</v>
      </c>
      <c r="L65" s="276">
        <f t="shared" si="37"/>
        <v>0</v>
      </c>
      <c r="M65">
        <v>0</v>
      </c>
      <c r="N65">
        <v>0</v>
      </c>
      <c r="O65" s="260">
        <f t="shared" si="38"/>
        <v>0</v>
      </c>
      <c r="P65" s="276" t="e">
        <f t="shared" si="39"/>
        <v>#DIV/0!</v>
      </c>
      <c r="Q65">
        <v>-164.8</v>
      </c>
      <c r="R65">
        <v>-164.8</v>
      </c>
      <c r="S65" s="260">
        <f t="shared" si="40"/>
        <v>0</v>
      </c>
      <c r="T65" s="276">
        <f t="shared" si="41"/>
        <v>0</v>
      </c>
      <c r="U65" s="155"/>
    </row>
    <row r="66" spans="1:21" s="69" customFormat="1" ht="12.75">
      <c r="A66" t="s">
        <v>261</v>
      </c>
      <c r="B66" t="s">
        <v>435</v>
      </c>
      <c r="C66" s="330" t="s">
        <v>481</v>
      </c>
      <c r="D66" t="s">
        <v>351</v>
      </c>
      <c r="E66">
        <v>4054</v>
      </c>
      <c r="F66">
        <v>4054</v>
      </c>
      <c r="G66" s="260">
        <f t="shared" si="34"/>
        <v>0</v>
      </c>
      <c r="H66" s="276">
        <f t="shared" si="35"/>
        <v>0</v>
      </c>
      <c r="I66">
        <v>0</v>
      </c>
      <c r="J66">
        <v>0</v>
      </c>
      <c r="K66" s="260">
        <f t="shared" si="36"/>
        <v>0</v>
      </c>
      <c r="L66" s="276" t="e">
        <f t="shared" si="37"/>
        <v>#DIV/0!</v>
      </c>
      <c r="M66">
        <v>0</v>
      </c>
      <c r="N66">
        <v>0</v>
      </c>
      <c r="O66" s="260">
        <f t="shared" si="38"/>
        <v>0</v>
      </c>
      <c r="P66" s="276" t="e">
        <f t="shared" si="39"/>
        <v>#DIV/0!</v>
      </c>
      <c r="Q66">
        <v>0</v>
      </c>
      <c r="R66">
        <v>0</v>
      </c>
      <c r="S66" s="260">
        <f t="shared" si="40"/>
        <v>0</v>
      </c>
      <c r="T66" s="276" t="e">
        <f t="shared" si="41"/>
        <v>#DIV/0!</v>
      </c>
      <c r="U66" s="155"/>
    </row>
    <row r="67" spans="1:21" s="69" customFormat="1" ht="12.75">
      <c r="A67" t="s">
        <v>261</v>
      </c>
      <c r="B67" t="s">
        <v>435</v>
      </c>
      <c r="C67" s="330" t="s">
        <v>481</v>
      </c>
      <c r="D67" t="s">
        <v>351</v>
      </c>
      <c r="E67">
        <v>4054</v>
      </c>
      <c r="F67">
        <v>4054</v>
      </c>
      <c r="G67" s="260">
        <f t="shared" si="34"/>
        <v>0</v>
      </c>
      <c r="H67" s="276">
        <f t="shared" si="35"/>
        <v>0</v>
      </c>
      <c r="I67">
        <v>0</v>
      </c>
      <c r="J67">
        <v>0</v>
      </c>
      <c r="K67" s="260">
        <f t="shared" si="36"/>
        <v>0</v>
      </c>
      <c r="L67" s="276" t="e">
        <f t="shared" si="37"/>
        <v>#DIV/0!</v>
      </c>
      <c r="M67">
        <v>0</v>
      </c>
      <c r="N67">
        <v>0</v>
      </c>
      <c r="O67" s="260">
        <f t="shared" si="38"/>
        <v>0</v>
      </c>
      <c r="P67" s="276" t="e">
        <f t="shared" si="39"/>
        <v>#DIV/0!</v>
      </c>
      <c r="Q67">
        <v>0</v>
      </c>
      <c r="R67">
        <v>0</v>
      </c>
      <c r="S67" s="260">
        <f t="shared" si="40"/>
        <v>0</v>
      </c>
      <c r="T67" s="276" t="e">
        <f t="shared" si="41"/>
        <v>#DIV/0!</v>
      </c>
      <c r="U67" s="155"/>
    </row>
    <row r="68" spans="1:21" s="69" customFormat="1" ht="15">
      <c r="A68" s="323" t="s">
        <v>261</v>
      </c>
      <c r="B68" s="323" t="s">
        <v>435</v>
      </c>
      <c r="C68" s="334" t="s">
        <v>481</v>
      </c>
      <c r="D68" s="323" t="s">
        <v>351</v>
      </c>
      <c r="E68" s="323">
        <v>4054</v>
      </c>
      <c r="F68" s="323">
        <v>4054</v>
      </c>
      <c r="G68" s="260">
        <f t="shared" si="34"/>
        <v>0</v>
      </c>
      <c r="H68" s="276">
        <f t="shared" si="35"/>
        <v>0</v>
      </c>
      <c r="I68" s="324">
        <v>0</v>
      </c>
      <c r="J68" s="325">
        <v>0</v>
      </c>
      <c r="K68" s="260">
        <f t="shared" si="36"/>
        <v>0</v>
      </c>
      <c r="L68" s="276" t="e">
        <f t="shared" si="37"/>
        <v>#DIV/0!</v>
      </c>
      <c r="M68" s="326">
        <v>0</v>
      </c>
      <c r="N68" s="327">
        <v>0</v>
      </c>
      <c r="O68" s="260">
        <f t="shared" si="38"/>
        <v>0</v>
      </c>
      <c r="P68" s="276" t="e">
        <f t="shared" si="39"/>
        <v>#DIV/0!</v>
      </c>
      <c r="Q68" s="328">
        <v>0</v>
      </c>
      <c r="R68" s="329">
        <v>0</v>
      </c>
      <c r="S68" s="260">
        <f t="shared" si="40"/>
        <v>0</v>
      </c>
      <c r="T68" s="276" t="e">
        <f t="shared" si="41"/>
        <v>#DIV/0!</v>
      </c>
      <c r="U68" s="155"/>
    </row>
    <row r="69" spans="1:21" s="69" customFormat="1" ht="15">
      <c r="A69" s="323" t="s">
        <v>261</v>
      </c>
      <c r="B69" s="323" t="s">
        <v>449</v>
      </c>
      <c r="C69" s="334" t="s">
        <v>482</v>
      </c>
      <c r="D69" s="323" t="s">
        <v>483</v>
      </c>
      <c r="E69" s="323">
        <v>486.22</v>
      </c>
      <c r="F69" s="323">
        <v>486.22</v>
      </c>
      <c r="G69" s="260">
        <f t="shared" si="34"/>
        <v>0</v>
      </c>
      <c r="H69" s="276">
        <f t="shared" si="35"/>
        <v>0</v>
      </c>
      <c r="I69" s="324">
        <v>0</v>
      </c>
      <c r="J69" s="325">
        <v>0</v>
      </c>
      <c r="K69" s="260">
        <f t="shared" si="36"/>
        <v>0</v>
      </c>
      <c r="L69" s="276" t="e">
        <f t="shared" si="37"/>
        <v>#DIV/0!</v>
      </c>
      <c r="M69" s="326">
        <v>0</v>
      </c>
      <c r="N69" s="327">
        <v>0</v>
      </c>
      <c r="O69" s="260">
        <f t="shared" si="38"/>
        <v>0</v>
      </c>
      <c r="P69" s="276" t="e">
        <f t="shared" si="39"/>
        <v>#DIV/0!</v>
      </c>
      <c r="Q69" s="328">
        <v>0</v>
      </c>
      <c r="R69" s="329">
        <v>0</v>
      </c>
      <c r="S69" s="260">
        <f t="shared" si="40"/>
        <v>0</v>
      </c>
      <c r="T69" s="276" t="e">
        <f t="shared" si="41"/>
        <v>#DIV/0!</v>
      </c>
      <c r="U69" s="155"/>
    </row>
    <row r="70" spans="1:21" s="69" customFormat="1" ht="15">
      <c r="A70" s="323" t="s">
        <v>261</v>
      </c>
      <c r="B70" s="323" t="s">
        <v>449</v>
      </c>
      <c r="C70" s="334" t="s">
        <v>315</v>
      </c>
      <c r="D70" s="323" t="s">
        <v>484</v>
      </c>
      <c r="E70" s="323">
        <v>3800</v>
      </c>
      <c r="F70" s="323">
        <v>3800</v>
      </c>
      <c r="G70" s="260">
        <f t="shared" si="34"/>
        <v>0</v>
      </c>
      <c r="H70" s="276">
        <f t="shared" si="35"/>
        <v>0</v>
      </c>
      <c r="I70" s="324">
        <v>0</v>
      </c>
      <c r="J70" s="325">
        <v>0</v>
      </c>
      <c r="K70" s="260">
        <f t="shared" si="36"/>
        <v>0</v>
      </c>
      <c r="L70" s="276" t="e">
        <f t="shared" si="37"/>
        <v>#DIV/0!</v>
      </c>
      <c r="M70" s="326">
        <v>0</v>
      </c>
      <c r="N70" s="327">
        <v>0</v>
      </c>
      <c r="O70" s="260">
        <f t="shared" si="38"/>
        <v>0</v>
      </c>
      <c r="P70" s="276" t="e">
        <f t="shared" si="39"/>
        <v>#DIV/0!</v>
      </c>
      <c r="Q70" s="328">
        <v>0</v>
      </c>
      <c r="R70" s="329">
        <v>0</v>
      </c>
      <c r="S70" s="260">
        <f t="shared" si="40"/>
        <v>0</v>
      </c>
      <c r="T70" s="276" t="e">
        <f t="shared" si="41"/>
        <v>#DIV/0!</v>
      </c>
      <c r="U70" s="155"/>
    </row>
    <row r="71" spans="1:21" s="69" customFormat="1" ht="15">
      <c r="A71" s="323" t="s">
        <v>261</v>
      </c>
      <c r="B71" s="323" t="s">
        <v>449</v>
      </c>
      <c r="C71" s="334" t="s">
        <v>315</v>
      </c>
      <c r="D71" s="323" t="s">
        <v>484</v>
      </c>
      <c r="E71" s="323">
        <v>4500</v>
      </c>
      <c r="F71" s="323">
        <v>4500</v>
      </c>
      <c r="G71" s="260">
        <f t="shared" si="34"/>
        <v>0</v>
      </c>
      <c r="H71" s="276">
        <f t="shared" si="35"/>
        <v>0</v>
      </c>
      <c r="I71" s="324">
        <v>0</v>
      </c>
      <c r="J71" s="325">
        <v>0</v>
      </c>
      <c r="K71" s="260">
        <f t="shared" si="36"/>
        <v>0</v>
      </c>
      <c r="L71" s="276" t="e">
        <f t="shared" si="37"/>
        <v>#DIV/0!</v>
      </c>
      <c r="M71" s="326">
        <v>0</v>
      </c>
      <c r="N71" s="327">
        <v>0</v>
      </c>
      <c r="O71" s="260">
        <f t="shared" si="38"/>
        <v>0</v>
      </c>
      <c r="P71" s="276" t="e">
        <f t="shared" si="39"/>
        <v>#DIV/0!</v>
      </c>
      <c r="Q71" s="328">
        <v>0</v>
      </c>
      <c r="R71" s="329">
        <v>0</v>
      </c>
      <c r="S71" s="260">
        <f t="shared" si="40"/>
        <v>0</v>
      </c>
      <c r="T71" s="276" t="e">
        <f t="shared" si="41"/>
        <v>#DIV/0!</v>
      </c>
      <c r="U71" s="155"/>
    </row>
    <row r="72" spans="1:21" s="69" customFormat="1" ht="15">
      <c r="A72" s="323" t="s">
        <v>261</v>
      </c>
      <c r="B72" s="323" t="s">
        <v>449</v>
      </c>
      <c r="C72" s="334" t="s">
        <v>408</v>
      </c>
      <c r="D72" s="323" t="s">
        <v>485</v>
      </c>
      <c r="E72" s="323">
        <v>35000</v>
      </c>
      <c r="F72" s="323">
        <v>35000</v>
      </c>
      <c r="G72" s="260">
        <f t="shared" si="34"/>
        <v>0</v>
      </c>
      <c r="H72" s="276">
        <f t="shared" si="35"/>
        <v>0</v>
      </c>
      <c r="I72" s="324">
        <v>0</v>
      </c>
      <c r="J72" s="325">
        <v>0</v>
      </c>
      <c r="K72" s="260">
        <f t="shared" si="36"/>
        <v>0</v>
      </c>
      <c r="L72" s="276" t="e">
        <f t="shared" si="37"/>
        <v>#DIV/0!</v>
      </c>
      <c r="M72" s="326">
        <v>0</v>
      </c>
      <c r="N72" s="327">
        <v>0</v>
      </c>
      <c r="O72" s="260">
        <f t="shared" si="38"/>
        <v>0</v>
      </c>
      <c r="P72" s="276" t="e">
        <f t="shared" si="39"/>
        <v>#DIV/0!</v>
      </c>
      <c r="Q72" s="328">
        <v>0</v>
      </c>
      <c r="R72" s="329">
        <v>0</v>
      </c>
      <c r="S72" s="260">
        <f t="shared" si="40"/>
        <v>0</v>
      </c>
      <c r="T72" s="276" t="e">
        <f t="shared" si="41"/>
        <v>#DIV/0!</v>
      </c>
      <c r="U72" s="155"/>
    </row>
    <row r="73" spans="1:21" s="69" customFormat="1" ht="15">
      <c r="A73" s="323" t="s">
        <v>261</v>
      </c>
      <c r="B73" s="323" t="s">
        <v>449</v>
      </c>
      <c r="C73" s="334" t="s">
        <v>408</v>
      </c>
      <c r="D73" s="323" t="s">
        <v>485</v>
      </c>
      <c r="E73" s="323">
        <v>35000</v>
      </c>
      <c r="F73" s="323">
        <v>35000</v>
      </c>
      <c r="G73" s="260">
        <f t="shared" si="34"/>
        <v>0</v>
      </c>
      <c r="H73" s="276">
        <f t="shared" si="35"/>
        <v>0</v>
      </c>
      <c r="I73" s="324">
        <v>0</v>
      </c>
      <c r="J73" s="325">
        <v>0</v>
      </c>
      <c r="K73" s="260">
        <f t="shared" si="36"/>
        <v>0</v>
      </c>
      <c r="L73" s="276" t="e">
        <f t="shared" si="37"/>
        <v>#DIV/0!</v>
      </c>
      <c r="M73" s="326">
        <v>0</v>
      </c>
      <c r="N73" s="327">
        <v>0</v>
      </c>
      <c r="O73" s="260">
        <f t="shared" si="4"/>
        <v>0</v>
      </c>
      <c r="P73" s="276" t="e">
        <f t="shared" si="5"/>
        <v>#DIV/0!</v>
      </c>
      <c r="Q73" s="328">
        <v>0</v>
      </c>
      <c r="R73" s="329">
        <v>0</v>
      </c>
      <c r="S73" s="260">
        <f t="shared" si="6"/>
        <v>0</v>
      </c>
      <c r="T73" s="276" t="e">
        <f t="shared" si="7"/>
        <v>#DIV/0!</v>
      </c>
      <c r="U73" s="155"/>
    </row>
    <row r="74" spans="1:21" s="69" customFormat="1" ht="15">
      <c r="A74" s="323" t="s">
        <v>261</v>
      </c>
      <c r="B74" s="323" t="s">
        <v>449</v>
      </c>
      <c r="C74" s="334" t="s">
        <v>408</v>
      </c>
      <c r="D74" s="323" t="s">
        <v>485</v>
      </c>
      <c r="E74" s="323">
        <v>35000</v>
      </c>
      <c r="F74" s="323">
        <v>35000</v>
      </c>
      <c r="G74" s="260">
        <f t="shared" si="30"/>
        <v>0</v>
      </c>
      <c r="H74" s="276">
        <f t="shared" si="31"/>
        <v>0</v>
      </c>
      <c r="I74" s="324">
        <v>0</v>
      </c>
      <c r="J74" s="325">
        <v>0</v>
      </c>
      <c r="K74" s="260">
        <f t="shared" si="32"/>
        <v>0</v>
      </c>
      <c r="L74" s="276" t="e">
        <f t="shared" si="33"/>
        <v>#DIV/0!</v>
      </c>
      <c r="M74" s="326">
        <v>0</v>
      </c>
      <c r="N74" s="327">
        <v>0</v>
      </c>
      <c r="O74" s="260">
        <f t="shared" si="4"/>
        <v>0</v>
      </c>
      <c r="P74" s="276" t="e">
        <f t="shared" si="5"/>
        <v>#DIV/0!</v>
      </c>
      <c r="Q74" s="328">
        <v>0</v>
      </c>
      <c r="R74" s="329">
        <v>0</v>
      </c>
      <c r="S74" s="260">
        <f t="shared" si="6"/>
        <v>0</v>
      </c>
      <c r="T74" s="276" t="e">
        <f t="shared" si="7"/>
        <v>#DIV/0!</v>
      </c>
      <c r="U74" s="155"/>
    </row>
    <row r="75" spans="1:21" s="69" customFormat="1" ht="15">
      <c r="A75" s="313" t="s">
        <v>261</v>
      </c>
      <c r="B75" s="313" t="s">
        <v>449</v>
      </c>
      <c r="C75" s="335">
        <v>759530108</v>
      </c>
      <c r="D75" s="313" t="s">
        <v>486</v>
      </c>
      <c r="E75" s="313">
        <v>18600</v>
      </c>
      <c r="F75" s="313">
        <v>18600</v>
      </c>
      <c r="G75" s="260">
        <f t="shared" si="30"/>
        <v>0</v>
      </c>
      <c r="H75" s="276">
        <f t="shared" si="31"/>
        <v>0</v>
      </c>
      <c r="I75">
        <v>8964.8799999999992</v>
      </c>
      <c r="J75">
        <v>8964.8799999999992</v>
      </c>
      <c r="K75" s="260">
        <f t="shared" si="32"/>
        <v>0</v>
      </c>
      <c r="L75" s="276">
        <f t="shared" si="33"/>
        <v>0</v>
      </c>
      <c r="M75" s="313">
        <v>0</v>
      </c>
      <c r="N75" s="313">
        <v>0</v>
      </c>
      <c r="O75" s="260">
        <f t="shared" si="4"/>
        <v>0</v>
      </c>
      <c r="P75" s="276" t="e">
        <f t="shared" si="5"/>
        <v>#DIV/0!</v>
      </c>
      <c r="Q75" s="313">
        <v>0</v>
      </c>
      <c r="R75" s="313">
        <v>0</v>
      </c>
      <c r="S75" s="260">
        <f t="shared" si="6"/>
        <v>0</v>
      </c>
      <c r="T75" s="276" t="e">
        <f t="shared" si="7"/>
        <v>#DIV/0!</v>
      </c>
      <c r="U75" s="155"/>
    </row>
    <row r="76" spans="1:21" s="69" customFormat="1" ht="15">
      <c r="A76" s="313"/>
      <c r="B76" s="313"/>
      <c r="C76" s="335"/>
      <c r="D76" s="313"/>
      <c r="E76" s="313"/>
      <c r="F76" s="313"/>
      <c r="G76" s="260">
        <f t="shared" si="30"/>
        <v>0</v>
      </c>
      <c r="H76" s="276" t="e">
        <f t="shared" si="31"/>
        <v>#DIV/0!</v>
      </c>
      <c r="I76"/>
      <c r="J76"/>
      <c r="K76" s="260">
        <f t="shared" si="32"/>
        <v>0</v>
      </c>
      <c r="L76" s="276" t="e">
        <f t="shared" si="33"/>
        <v>#DIV/0!</v>
      </c>
      <c r="M76" s="313"/>
      <c r="N76" s="313"/>
      <c r="O76" s="260">
        <f t="shared" si="4"/>
        <v>0</v>
      </c>
      <c r="P76" s="276" t="e">
        <f t="shared" si="5"/>
        <v>#DIV/0!</v>
      </c>
      <c r="Q76" s="313"/>
      <c r="R76" s="313"/>
      <c r="S76" s="260">
        <f t="shared" si="6"/>
        <v>0</v>
      </c>
      <c r="T76" s="276" t="e">
        <f t="shared" si="7"/>
        <v>#DIV/0!</v>
      </c>
      <c r="U76" s="155"/>
    </row>
    <row r="77" spans="1:21" s="206" customFormat="1" ht="15">
      <c r="A77" s="313"/>
      <c r="B77" s="313"/>
      <c r="C77" s="335"/>
      <c r="D77" s="313"/>
      <c r="E77" s="313"/>
      <c r="F77" s="313"/>
      <c r="G77" s="260">
        <f t="shared" si="30"/>
        <v>0</v>
      </c>
      <c r="H77" s="276" t="e">
        <f t="shared" si="31"/>
        <v>#DIV/0!</v>
      </c>
      <c r="I77"/>
      <c r="J77"/>
      <c r="K77" s="260">
        <f t="shared" si="32"/>
        <v>0</v>
      </c>
      <c r="L77" s="276" t="e">
        <f t="shared" si="33"/>
        <v>#DIV/0!</v>
      </c>
      <c r="M77" s="313"/>
      <c r="N77" s="313"/>
      <c r="O77" s="260">
        <f t="shared" si="4"/>
        <v>0</v>
      </c>
      <c r="P77" s="276" t="e">
        <f t="shared" si="5"/>
        <v>#DIV/0!</v>
      </c>
      <c r="Q77" s="313"/>
      <c r="R77" s="313"/>
      <c r="S77" s="260">
        <f t="shared" si="6"/>
        <v>0</v>
      </c>
      <c r="T77" s="276" t="e">
        <f t="shared" si="7"/>
        <v>#DIV/0!</v>
      </c>
      <c r="U77" s="203"/>
    </row>
    <row r="78" spans="1:21" s="206" customFormat="1" ht="15">
      <c r="A78" s="313"/>
      <c r="B78" s="313"/>
      <c r="C78" s="335"/>
      <c r="D78" s="313"/>
      <c r="E78" s="313"/>
      <c r="F78" s="313"/>
      <c r="G78" s="260">
        <f t="shared" si="30"/>
        <v>0</v>
      </c>
      <c r="H78" s="276" t="e">
        <f t="shared" si="31"/>
        <v>#DIV/0!</v>
      </c>
      <c r="I78"/>
      <c r="J78"/>
      <c r="K78" s="260">
        <f t="shared" si="32"/>
        <v>0</v>
      </c>
      <c r="L78" s="276" t="e">
        <f t="shared" si="33"/>
        <v>#DIV/0!</v>
      </c>
      <c r="M78"/>
      <c r="N78"/>
      <c r="O78" s="260">
        <f t="shared" si="4"/>
        <v>0</v>
      </c>
      <c r="P78" s="276" t="e">
        <f t="shared" si="5"/>
        <v>#DIV/0!</v>
      </c>
      <c r="Q78"/>
      <c r="R78"/>
      <c r="S78" s="260">
        <f t="shared" si="6"/>
        <v>0</v>
      </c>
      <c r="T78" s="276" t="e">
        <f t="shared" si="7"/>
        <v>#DIV/0!</v>
      </c>
      <c r="U78" s="203"/>
    </row>
    <row r="79" spans="1:21" s="157" customFormat="1" ht="12.75">
      <c r="A79" s="171" t="s">
        <v>143</v>
      </c>
      <c r="B79" s="179"/>
      <c r="C79" s="336"/>
      <c r="D79" s="179"/>
      <c r="E79" s="181"/>
      <c r="F79" s="271"/>
      <c r="G79" s="159"/>
      <c r="H79" s="159"/>
      <c r="I79" s="164"/>
      <c r="J79" s="158"/>
      <c r="K79" s="159"/>
      <c r="L79" s="159"/>
      <c r="M79" s="164"/>
      <c r="N79" s="158"/>
      <c r="O79" s="159"/>
      <c r="P79" s="159"/>
      <c r="Q79" s="164"/>
      <c r="R79" s="158"/>
      <c r="S79" s="159"/>
      <c r="T79" s="159"/>
      <c r="U79" s="158"/>
    </row>
    <row r="80" spans="1:21" s="67" customFormat="1">
      <c r="A80" s="112"/>
      <c r="B80" s="111"/>
      <c r="C80" s="114"/>
      <c r="D80" s="113"/>
      <c r="E80" s="204"/>
      <c r="F80" s="271"/>
      <c r="G80" s="153"/>
      <c r="H80" s="153"/>
      <c r="I80" s="164"/>
      <c r="J80" s="153"/>
      <c r="K80" s="153"/>
      <c r="L80" s="153"/>
      <c r="M80" s="164"/>
      <c r="N80" s="153"/>
      <c r="O80" s="153"/>
      <c r="P80" s="153"/>
      <c r="Q80" s="164"/>
      <c r="R80" s="153"/>
      <c r="S80" s="153"/>
      <c r="T80" s="153"/>
      <c r="U80" s="61"/>
    </row>
    <row r="81" spans="1:21" s="69" customFormat="1">
      <c r="A81" s="112"/>
      <c r="B81" s="111"/>
      <c r="C81" s="114"/>
      <c r="D81" s="113"/>
      <c r="E81" s="205">
        <f>SUM(E2:E80)</f>
        <v>788074.22</v>
      </c>
      <c r="F81" s="272">
        <f>SUM(F2:F80)</f>
        <v>788074.22</v>
      </c>
      <c r="G81" s="166">
        <f>SUM(G2:G80)</f>
        <v>0</v>
      </c>
      <c r="H81" s="276">
        <f>ROUND(G81/E81,10)</f>
        <v>0</v>
      </c>
      <c r="I81" s="165">
        <f>SUM(I2:I80)</f>
        <v>117683.19</v>
      </c>
      <c r="J81" s="166">
        <f>SUM(J2:J80)</f>
        <v>117683.19</v>
      </c>
      <c r="K81" s="166">
        <f>SUM(K2:K80)</f>
        <v>0</v>
      </c>
      <c r="L81" s="277">
        <f>ROUND(K81/I81,10)</f>
        <v>0</v>
      </c>
      <c r="M81" s="165">
        <f>SUM(M2:M80)</f>
        <v>3358.43</v>
      </c>
      <c r="N81" s="166">
        <f>SUM(N2:N80)</f>
        <v>3358.43</v>
      </c>
      <c r="O81" s="166">
        <f>SUM(O2:O80)</f>
        <v>0</v>
      </c>
      <c r="P81" s="277">
        <f>ROUND(O81/M81,10)</f>
        <v>0</v>
      </c>
      <c r="Q81" s="165">
        <f>SUM(Q2:Q80)</f>
        <v>-2533.9900000000011</v>
      </c>
      <c r="R81" s="166">
        <f>SUM(R2:R80)</f>
        <v>-2533.9900000000011</v>
      </c>
      <c r="S81" s="166">
        <f t="shared" ref="S81" si="42">SUM(S2:S80)</f>
        <v>0</v>
      </c>
      <c r="T81" s="277">
        <f>ROUND(S81/Q81,10)</f>
        <v>0</v>
      </c>
      <c r="U81" s="166">
        <f>SUM(U2:U80)</f>
        <v>0</v>
      </c>
    </row>
    <row r="82" spans="1:21">
      <c r="A82" s="112"/>
      <c r="B82" s="111"/>
      <c r="C82" s="114"/>
      <c r="D82" s="113"/>
      <c r="E82" s="113"/>
      <c r="F82" s="273"/>
      <c r="G82" s="160"/>
      <c r="H82" s="160"/>
      <c r="I82" s="161"/>
      <c r="J82" s="111"/>
      <c r="K82" s="111"/>
      <c r="L82" s="111"/>
      <c r="M82" s="161"/>
      <c r="N82" s="161"/>
      <c r="O82" s="161"/>
      <c r="P82" s="161"/>
      <c r="Q82" s="161"/>
      <c r="R82" s="161"/>
      <c r="S82" s="161"/>
      <c r="T82" s="161"/>
      <c r="U82" s="161"/>
    </row>
    <row r="83" spans="1:21">
      <c r="A83" s="112"/>
      <c r="B83" s="111"/>
      <c r="C83" s="114"/>
      <c r="D83" s="113"/>
      <c r="E83" s="113"/>
      <c r="F83" s="273"/>
      <c r="G83" s="160"/>
      <c r="H83" s="160"/>
      <c r="I83" s="161"/>
      <c r="J83" s="111"/>
      <c r="K83" s="111"/>
      <c r="L83" s="111"/>
      <c r="M83" s="161"/>
      <c r="N83" s="161"/>
      <c r="O83" s="161"/>
      <c r="P83" s="161"/>
      <c r="Q83" s="161"/>
      <c r="R83" s="161"/>
      <c r="S83" s="161"/>
      <c r="T83" s="161"/>
      <c r="U83" s="161"/>
    </row>
    <row r="85" spans="1:21">
      <c r="A85" s="72"/>
      <c r="Q8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401.62</v>
      </c>
      <c r="E2" s="313">
        <v>401.62</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401.62</v>
      </c>
      <c r="E8" s="266">
        <f>SUM(E2:E7)</f>
        <v>401.62</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334</v>
      </c>
      <c r="B2" t="s">
        <v>451</v>
      </c>
      <c r="C2">
        <v>6400</v>
      </c>
      <c r="D2" s="1">
        <v>44687</v>
      </c>
      <c r="E2" t="s">
        <v>449</v>
      </c>
      <c r="F2">
        <v>2465.35</v>
      </c>
      <c r="G2"/>
      <c r="H2" s="199">
        <f t="shared" ref="H2:H79" si="0">F2-G2</f>
        <v>2465.35</v>
      </c>
      <c r="I2" s="282">
        <f t="shared" ref="I2:I79" si="1">ROUND(H2/F2,10)</f>
        <v>1</v>
      </c>
      <c r="J2">
        <v>2465.35</v>
      </c>
      <c r="K2">
        <v>2465.35</v>
      </c>
      <c r="L2">
        <v>0</v>
      </c>
      <c r="M2"/>
      <c r="N2"/>
      <c r="O2"/>
      <c r="P2" s="199">
        <f t="shared" ref="P2:P79" si="2">J2-N2</f>
        <v>2465.35</v>
      </c>
      <c r="Q2" s="280">
        <f>ROUND(P2/J2,10)</f>
        <v>1</v>
      </c>
      <c r="R2" s="199">
        <f>K2-M2</f>
        <v>2465.35</v>
      </c>
      <c r="S2" s="280">
        <f>ROUND(R2/K2,10)</f>
        <v>1</v>
      </c>
      <c r="T2" s="199">
        <f>L2-O2</f>
        <v>0</v>
      </c>
      <c r="U2" s="280" t="e">
        <f>ROUND(T2/L2,10)</f>
        <v>#DIV/0!</v>
      </c>
      <c r="V2" s="8"/>
    </row>
    <row r="3" spans="1:22">
      <c r="A3" s="330">
        <v>589339209</v>
      </c>
      <c r="B3" t="s">
        <v>452</v>
      </c>
      <c r="C3">
        <v>7500</v>
      </c>
      <c r="D3" s="1">
        <v>43992</v>
      </c>
      <c r="E3" t="s">
        <v>449</v>
      </c>
      <c r="F3">
        <v>522.6</v>
      </c>
      <c r="G3"/>
      <c r="H3" s="199">
        <f t="shared" si="0"/>
        <v>522.6</v>
      </c>
      <c r="I3" s="282">
        <f t="shared" si="1"/>
        <v>1</v>
      </c>
      <c r="J3">
        <v>522.6</v>
      </c>
      <c r="K3">
        <v>522.6</v>
      </c>
      <c r="L3">
        <v>0</v>
      </c>
      <c r="M3"/>
      <c r="N3"/>
      <c r="O3"/>
      <c r="P3" s="199">
        <f t="shared" si="2"/>
        <v>522.6</v>
      </c>
      <c r="Q3" s="280">
        <f t="shared" ref="Q3:Q80" si="3">ROUND(P3/J3,10)</f>
        <v>1</v>
      </c>
      <c r="R3" s="199">
        <f t="shared" ref="R3:R79" si="4">K3-M3</f>
        <v>522.6</v>
      </c>
      <c r="S3" s="280">
        <f t="shared" ref="S3:S79" si="5">ROUND(R3/K3,10)</f>
        <v>1</v>
      </c>
      <c r="T3" s="199">
        <f t="shared" ref="T3:T79" si="6">L3-O3</f>
        <v>0</v>
      </c>
      <c r="U3" s="280" t="e">
        <f t="shared" ref="U3:U79" si="7">ROUND(T3/L3,10)</f>
        <v>#DIV/0!</v>
      </c>
      <c r="V3" s="8"/>
    </row>
    <row r="4" spans="1:22">
      <c r="A4" s="330" t="s">
        <v>347</v>
      </c>
      <c r="B4" t="s">
        <v>453</v>
      </c>
      <c r="C4">
        <v>15191</v>
      </c>
      <c r="D4" s="1">
        <v>44698</v>
      </c>
      <c r="E4" t="s">
        <v>449</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t="s">
        <v>454</v>
      </c>
      <c r="B5" t="s">
        <v>455</v>
      </c>
      <c r="C5">
        <v>3630</v>
      </c>
      <c r="D5" s="1">
        <v>43775</v>
      </c>
      <c r="E5" t="s">
        <v>437</v>
      </c>
      <c r="F5">
        <v>223.24</v>
      </c>
      <c r="G5"/>
      <c r="H5" s="199">
        <f t="shared" si="0"/>
        <v>223.24</v>
      </c>
      <c r="I5" s="282">
        <f t="shared" si="1"/>
        <v>1</v>
      </c>
      <c r="J5">
        <v>247.59</v>
      </c>
      <c r="K5">
        <v>235.51</v>
      </c>
      <c r="L5">
        <v>-12.08</v>
      </c>
      <c r="M5"/>
      <c r="N5"/>
      <c r="O5"/>
      <c r="P5" s="199">
        <f t="shared" si="2"/>
        <v>247.59</v>
      </c>
      <c r="Q5" s="280">
        <f t="shared" si="3"/>
        <v>1</v>
      </c>
      <c r="R5" s="199">
        <f t="shared" si="4"/>
        <v>235.51</v>
      </c>
      <c r="S5" s="280">
        <f t="shared" si="5"/>
        <v>1</v>
      </c>
      <c r="T5" s="199">
        <f t="shared" si="6"/>
        <v>-12.08</v>
      </c>
      <c r="U5" s="280">
        <f t="shared" si="7"/>
        <v>1</v>
      </c>
      <c r="V5" s="8"/>
    </row>
    <row r="6" spans="1:22">
      <c r="A6" s="330" t="s">
        <v>454</v>
      </c>
      <c r="B6" t="s">
        <v>455</v>
      </c>
      <c r="C6">
        <v>3630</v>
      </c>
      <c r="D6" s="1">
        <v>44140</v>
      </c>
      <c r="E6" t="s">
        <v>437</v>
      </c>
      <c r="F6">
        <v>234.13</v>
      </c>
      <c r="G6"/>
      <c r="H6" s="199">
        <f t="shared" si="0"/>
        <v>234.13</v>
      </c>
      <c r="I6" s="282">
        <f t="shared" si="1"/>
        <v>1</v>
      </c>
      <c r="J6">
        <v>277.10000000000002</v>
      </c>
      <c r="K6">
        <v>247</v>
      </c>
      <c r="L6">
        <v>-30.1</v>
      </c>
      <c r="M6"/>
      <c r="N6"/>
      <c r="O6"/>
      <c r="P6" s="199">
        <f t="shared" si="2"/>
        <v>277.10000000000002</v>
      </c>
      <c r="Q6" s="280">
        <f t="shared" si="3"/>
        <v>1</v>
      </c>
      <c r="R6" s="199">
        <f t="shared" si="4"/>
        <v>247</v>
      </c>
      <c r="S6" s="280">
        <f t="shared" si="5"/>
        <v>1</v>
      </c>
      <c r="T6" s="199">
        <f t="shared" si="6"/>
        <v>-30.1</v>
      </c>
      <c r="U6" s="280">
        <f t="shared" si="7"/>
        <v>1</v>
      </c>
      <c r="V6" s="8"/>
    </row>
    <row r="7" spans="1:22">
      <c r="A7" s="330" t="s">
        <v>454</v>
      </c>
      <c r="B7" t="s">
        <v>455</v>
      </c>
      <c r="C7">
        <v>3630</v>
      </c>
      <c r="D7" s="1">
        <v>44504</v>
      </c>
      <c r="E7" t="s">
        <v>437</v>
      </c>
      <c r="F7">
        <v>239.58</v>
      </c>
      <c r="G7"/>
      <c r="H7" s="199">
        <f t="shared" si="0"/>
        <v>239.58</v>
      </c>
      <c r="I7" s="282">
        <f t="shared" si="1"/>
        <v>1</v>
      </c>
      <c r="J7">
        <v>279.02999999999997</v>
      </c>
      <c r="K7">
        <v>252.74</v>
      </c>
      <c r="L7">
        <v>-26.29</v>
      </c>
      <c r="M7"/>
      <c r="N7"/>
      <c r="O7"/>
      <c r="P7" s="199">
        <f t="shared" si="2"/>
        <v>279.02999999999997</v>
      </c>
      <c r="Q7" s="280">
        <f t="shared" si="3"/>
        <v>1</v>
      </c>
      <c r="R7" s="199">
        <f t="shared" si="4"/>
        <v>252.74</v>
      </c>
      <c r="S7" s="280">
        <f t="shared" si="5"/>
        <v>1</v>
      </c>
      <c r="T7" s="199">
        <f t="shared" si="6"/>
        <v>-26.29</v>
      </c>
      <c r="U7" s="280">
        <f t="shared" si="7"/>
        <v>1</v>
      </c>
      <c r="V7" s="8"/>
    </row>
    <row r="8" spans="1:22">
      <c r="A8" s="330" t="s">
        <v>454</v>
      </c>
      <c r="B8" t="s">
        <v>455</v>
      </c>
      <c r="C8">
        <v>3630</v>
      </c>
      <c r="D8" s="1">
        <v>43591</v>
      </c>
      <c r="E8" t="s">
        <v>437</v>
      </c>
      <c r="F8">
        <v>778.63</v>
      </c>
      <c r="G8"/>
      <c r="H8" s="199">
        <f t="shared" si="0"/>
        <v>778.63</v>
      </c>
      <c r="I8" s="282">
        <f t="shared" si="1"/>
        <v>1</v>
      </c>
      <c r="J8">
        <v>869.41</v>
      </c>
      <c r="K8">
        <v>821.42</v>
      </c>
      <c r="L8">
        <v>-47.99</v>
      </c>
      <c r="M8"/>
      <c r="N8"/>
      <c r="O8"/>
      <c r="P8" s="199">
        <f t="shared" si="2"/>
        <v>869.41</v>
      </c>
      <c r="Q8" s="280">
        <f t="shared" ref="Q8" si="8">ROUND(P8/J8,10)</f>
        <v>1</v>
      </c>
      <c r="R8" s="199">
        <f t="shared" si="4"/>
        <v>821.42</v>
      </c>
      <c r="S8" s="280">
        <f t="shared" ref="S8" si="9">ROUND(R8/K8,10)</f>
        <v>1</v>
      </c>
      <c r="T8" s="199">
        <f t="shared" si="6"/>
        <v>-47.99</v>
      </c>
      <c r="U8" s="280">
        <f t="shared" si="7"/>
        <v>1</v>
      </c>
      <c r="V8" s="8"/>
    </row>
    <row r="9" spans="1:22">
      <c r="A9" s="330" t="s">
        <v>454</v>
      </c>
      <c r="B9" t="s">
        <v>455</v>
      </c>
      <c r="C9">
        <v>3630</v>
      </c>
      <c r="D9" s="1">
        <v>43958</v>
      </c>
      <c r="E9" t="s">
        <v>437</v>
      </c>
      <c r="F9">
        <v>811.3</v>
      </c>
      <c r="G9"/>
      <c r="H9" s="199">
        <f t="shared" si="0"/>
        <v>811.3</v>
      </c>
      <c r="I9" s="282">
        <f t="shared" si="1"/>
        <v>1</v>
      </c>
      <c r="J9">
        <v>879.49</v>
      </c>
      <c r="K9">
        <v>855.88</v>
      </c>
      <c r="L9">
        <v>-23.61</v>
      </c>
      <c r="M9"/>
      <c r="N9"/>
      <c r="O9"/>
      <c r="P9" s="199">
        <f t="shared" si="2"/>
        <v>879.49</v>
      </c>
      <c r="Q9" s="280">
        <f t="shared" si="3"/>
        <v>1</v>
      </c>
      <c r="R9" s="199">
        <f t="shared" si="4"/>
        <v>855.88</v>
      </c>
      <c r="S9" s="280">
        <f t="shared" si="5"/>
        <v>1</v>
      </c>
      <c r="T9" s="199">
        <f t="shared" si="6"/>
        <v>-23.61</v>
      </c>
      <c r="U9" s="280">
        <f t="shared" si="7"/>
        <v>1</v>
      </c>
      <c r="V9" s="8"/>
    </row>
    <row r="10" spans="1:22">
      <c r="A10" s="330" t="s">
        <v>454</v>
      </c>
      <c r="B10" t="s">
        <v>455</v>
      </c>
      <c r="C10">
        <v>3630</v>
      </c>
      <c r="D10" s="1">
        <v>44322</v>
      </c>
      <c r="E10" t="s">
        <v>437</v>
      </c>
      <c r="F10">
        <v>827.64</v>
      </c>
      <c r="G10"/>
      <c r="H10" s="199">
        <f t="shared" si="0"/>
        <v>827.64</v>
      </c>
      <c r="I10" s="282">
        <f t="shared" si="1"/>
        <v>1</v>
      </c>
      <c r="J10">
        <v>1000</v>
      </c>
      <c r="K10">
        <v>873.12</v>
      </c>
      <c r="L10">
        <v>-126.88</v>
      </c>
      <c r="M10"/>
      <c r="N10"/>
      <c r="O10"/>
      <c r="P10" s="199">
        <f t="shared" si="2"/>
        <v>1000</v>
      </c>
      <c r="Q10" s="280">
        <f t="shared" si="3"/>
        <v>1</v>
      </c>
      <c r="R10" s="199">
        <f t="shared" si="4"/>
        <v>873.12</v>
      </c>
      <c r="S10" s="280">
        <f t="shared" si="5"/>
        <v>1</v>
      </c>
      <c r="T10" s="199">
        <f t="shared" si="6"/>
        <v>-126.88</v>
      </c>
      <c r="U10" s="280">
        <f t="shared" si="7"/>
        <v>1</v>
      </c>
      <c r="V10" s="8"/>
    </row>
    <row r="11" spans="1:22">
      <c r="A11" s="330" t="s">
        <v>454</v>
      </c>
      <c r="B11" t="s">
        <v>455</v>
      </c>
      <c r="C11">
        <v>3630</v>
      </c>
      <c r="D11" s="1">
        <v>44685</v>
      </c>
      <c r="E11" t="s">
        <v>437</v>
      </c>
      <c r="F11">
        <v>838.53</v>
      </c>
      <c r="G11"/>
      <c r="H11" s="199">
        <f t="shared" ref="H11:H20" si="10">F11-G11</f>
        <v>838.53</v>
      </c>
      <c r="I11" s="282">
        <f t="shared" ref="I11:I20" si="11">ROUND(H11/F11,10)</f>
        <v>1</v>
      </c>
      <c r="J11">
        <v>893.08</v>
      </c>
      <c r="K11">
        <v>884.61</v>
      </c>
      <c r="L11">
        <v>-8.4700000000000006</v>
      </c>
      <c r="M11"/>
      <c r="N11"/>
      <c r="O11"/>
      <c r="P11" s="199">
        <f t="shared" ref="P11:P20" si="12">J11-N11</f>
        <v>893.08</v>
      </c>
      <c r="Q11" s="280">
        <f t="shared" ref="Q11:Q20" si="13">ROUND(P11/J11,10)</f>
        <v>1</v>
      </c>
      <c r="R11" s="199">
        <f t="shared" ref="R11:R20" si="14">K11-M11</f>
        <v>884.61</v>
      </c>
      <c r="S11" s="280">
        <f t="shared" ref="S11:S20" si="15">ROUND(R11/K11,10)</f>
        <v>1</v>
      </c>
      <c r="T11" s="199">
        <f t="shared" ref="T11:T20" si="16">L11-O11</f>
        <v>-8.4700000000000006</v>
      </c>
      <c r="U11" s="280">
        <f t="shared" ref="U11:U20" si="17">ROUND(T11/L11,10)</f>
        <v>1</v>
      </c>
      <c r="V11" s="8"/>
    </row>
    <row r="12" spans="1:22">
      <c r="A12" s="330" t="s">
        <v>454</v>
      </c>
      <c r="B12" t="s">
        <v>455</v>
      </c>
      <c r="C12">
        <v>3630</v>
      </c>
      <c r="D12" s="1">
        <v>43521</v>
      </c>
      <c r="E12" t="s">
        <v>437</v>
      </c>
      <c r="F12">
        <v>2450.25</v>
      </c>
      <c r="G12"/>
      <c r="H12" s="199">
        <f t="shared" si="10"/>
        <v>2450.25</v>
      </c>
      <c r="I12" s="282">
        <f t="shared" si="11"/>
        <v>1</v>
      </c>
      <c r="J12">
        <v>2780.79</v>
      </c>
      <c r="K12">
        <v>2584.89</v>
      </c>
      <c r="L12">
        <v>-195.9</v>
      </c>
      <c r="M12"/>
      <c r="N12"/>
      <c r="O12"/>
      <c r="P12" s="199">
        <f t="shared" si="12"/>
        <v>2780.79</v>
      </c>
      <c r="Q12" s="280">
        <f t="shared" si="13"/>
        <v>1</v>
      </c>
      <c r="R12" s="199">
        <f t="shared" si="14"/>
        <v>2584.89</v>
      </c>
      <c r="S12" s="280">
        <f t="shared" si="15"/>
        <v>1</v>
      </c>
      <c r="T12" s="199">
        <f t="shared" si="16"/>
        <v>-195.9</v>
      </c>
      <c r="U12" s="280">
        <f t="shared" si="17"/>
        <v>1</v>
      </c>
      <c r="V12" s="8"/>
    </row>
    <row r="13" spans="1:22">
      <c r="A13" s="330">
        <v>705015105</v>
      </c>
      <c r="B13" t="s">
        <v>456</v>
      </c>
      <c r="C13">
        <v>46000</v>
      </c>
      <c r="D13" s="1">
        <v>44692</v>
      </c>
      <c r="E13" t="s">
        <v>449</v>
      </c>
      <c r="F13">
        <v>0</v>
      </c>
      <c r="G13"/>
      <c r="H13" s="199">
        <f t="shared" si="10"/>
        <v>0</v>
      </c>
      <c r="I13" s="282" t="e">
        <f t="shared" si="11"/>
        <v>#DIV/0!</v>
      </c>
      <c r="J13">
        <v>0</v>
      </c>
      <c r="K13">
        <v>0</v>
      </c>
      <c r="L13">
        <v>0</v>
      </c>
      <c r="M13"/>
      <c r="N13"/>
      <c r="O13"/>
      <c r="P13" s="199">
        <f t="shared" si="12"/>
        <v>0</v>
      </c>
      <c r="Q13" s="280" t="e">
        <f t="shared" si="13"/>
        <v>#DIV/0!</v>
      </c>
      <c r="R13" s="199">
        <f t="shared" si="14"/>
        <v>0</v>
      </c>
      <c r="S13" s="280" t="e">
        <f t="shared" si="15"/>
        <v>#DIV/0!</v>
      </c>
      <c r="T13" s="199">
        <f t="shared" si="16"/>
        <v>0</v>
      </c>
      <c r="U13" s="280" t="e">
        <f t="shared" si="17"/>
        <v>#DIV/0!</v>
      </c>
      <c r="V13" s="8"/>
    </row>
    <row r="14" spans="1:22">
      <c r="A14" s="330">
        <v>599933900</v>
      </c>
      <c r="B14" t="s">
        <v>457</v>
      </c>
      <c r="C14">
        <v>3800</v>
      </c>
      <c r="D14" s="1">
        <v>43600</v>
      </c>
      <c r="E14" t="s">
        <v>437</v>
      </c>
      <c r="F14">
        <v>1083</v>
      </c>
      <c r="G14"/>
      <c r="H14" s="199">
        <f t="shared" si="10"/>
        <v>1083</v>
      </c>
      <c r="I14" s="282">
        <f t="shared" si="11"/>
        <v>1</v>
      </c>
      <c r="J14">
        <v>1217.6199999999999</v>
      </c>
      <c r="K14">
        <v>1142.51</v>
      </c>
      <c r="L14">
        <v>-75.11</v>
      </c>
      <c r="M14"/>
      <c r="N14"/>
      <c r="O14"/>
      <c r="P14" s="199">
        <f t="shared" si="12"/>
        <v>1217.6199999999999</v>
      </c>
      <c r="Q14" s="280">
        <f t="shared" si="13"/>
        <v>1</v>
      </c>
      <c r="R14" s="199">
        <f t="shared" si="14"/>
        <v>1142.51</v>
      </c>
      <c r="S14" s="280">
        <f t="shared" si="15"/>
        <v>1</v>
      </c>
      <c r="T14" s="199">
        <f t="shared" si="16"/>
        <v>-75.11</v>
      </c>
      <c r="U14" s="280">
        <f t="shared" si="17"/>
        <v>1</v>
      </c>
      <c r="V14" s="8"/>
    </row>
    <row r="15" spans="1:22">
      <c r="A15" s="330">
        <v>599933900</v>
      </c>
      <c r="B15" t="s">
        <v>457</v>
      </c>
      <c r="C15">
        <v>3800</v>
      </c>
      <c r="D15" s="1">
        <v>44018</v>
      </c>
      <c r="E15" t="s">
        <v>437</v>
      </c>
      <c r="F15">
        <v>1185.5999999999999</v>
      </c>
      <c r="G15"/>
      <c r="H15" s="199">
        <f t="shared" si="10"/>
        <v>1185.5999999999999</v>
      </c>
      <c r="I15" s="282">
        <f t="shared" si="11"/>
        <v>1</v>
      </c>
      <c r="J15">
        <v>1331.25</v>
      </c>
      <c r="K15">
        <v>1250.75</v>
      </c>
      <c r="L15">
        <v>-80.5</v>
      </c>
      <c r="M15"/>
      <c r="N15"/>
      <c r="O15"/>
      <c r="P15" s="199">
        <f t="shared" si="12"/>
        <v>1331.25</v>
      </c>
      <c r="Q15" s="280">
        <f t="shared" si="13"/>
        <v>1</v>
      </c>
      <c r="R15" s="199">
        <f t="shared" si="14"/>
        <v>1250.75</v>
      </c>
      <c r="S15" s="280">
        <f t="shared" si="15"/>
        <v>1</v>
      </c>
      <c r="T15" s="199">
        <f t="shared" si="16"/>
        <v>-80.5</v>
      </c>
      <c r="U15" s="280">
        <f t="shared" si="17"/>
        <v>1</v>
      </c>
      <c r="V15" s="8"/>
    </row>
    <row r="16" spans="1:22">
      <c r="A16" s="330">
        <v>599933900</v>
      </c>
      <c r="B16" t="s">
        <v>457</v>
      </c>
      <c r="C16">
        <v>3800</v>
      </c>
      <c r="D16" s="1">
        <v>44315</v>
      </c>
      <c r="E16" t="s">
        <v>437</v>
      </c>
      <c r="F16">
        <v>1048.8</v>
      </c>
      <c r="G16"/>
      <c r="H16" s="199">
        <f t="shared" si="10"/>
        <v>1048.8</v>
      </c>
      <c r="I16" s="282">
        <f t="shared" si="11"/>
        <v>1</v>
      </c>
      <c r="J16">
        <v>1267.1099999999999</v>
      </c>
      <c r="K16">
        <v>1106.43</v>
      </c>
      <c r="L16">
        <v>-160.68</v>
      </c>
      <c r="M16"/>
      <c r="N16"/>
      <c r="O16"/>
      <c r="P16" s="199">
        <f t="shared" si="12"/>
        <v>1267.1099999999999</v>
      </c>
      <c r="Q16" s="280">
        <f t="shared" si="13"/>
        <v>1</v>
      </c>
      <c r="R16" s="199">
        <f t="shared" si="14"/>
        <v>1106.43</v>
      </c>
      <c r="S16" s="280">
        <f t="shared" si="15"/>
        <v>1</v>
      </c>
      <c r="T16" s="199">
        <f t="shared" si="16"/>
        <v>-160.68</v>
      </c>
      <c r="U16" s="280">
        <f t="shared" si="17"/>
        <v>1</v>
      </c>
      <c r="V16" s="8"/>
    </row>
    <row r="17" spans="1:22">
      <c r="A17" s="330" t="s">
        <v>278</v>
      </c>
      <c r="B17" t="s">
        <v>264</v>
      </c>
      <c r="C17">
        <v>1247491.21</v>
      </c>
      <c r="D17" s="1">
        <v>44682</v>
      </c>
      <c r="E17" t="s">
        <v>449</v>
      </c>
      <c r="F17">
        <v>0</v>
      </c>
      <c r="G17"/>
      <c r="H17" s="199">
        <f t="shared" si="10"/>
        <v>0</v>
      </c>
      <c r="I17" s="282" t="e">
        <f t="shared" si="11"/>
        <v>#DIV/0!</v>
      </c>
      <c r="J17">
        <v>0</v>
      </c>
      <c r="K17">
        <v>0</v>
      </c>
      <c r="L17">
        <v>0</v>
      </c>
      <c r="M17"/>
      <c r="N17"/>
      <c r="O17"/>
      <c r="P17" s="199">
        <f t="shared" si="12"/>
        <v>0</v>
      </c>
      <c r="Q17" s="280" t="e">
        <f t="shared" si="13"/>
        <v>#DIV/0!</v>
      </c>
      <c r="R17" s="199">
        <f t="shared" si="14"/>
        <v>0</v>
      </c>
      <c r="S17" s="280" t="e">
        <f t="shared" si="15"/>
        <v>#DIV/0!</v>
      </c>
      <c r="T17" s="199">
        <f t="shared" si="16"/>
        <v>0</v>
      </c>
      <c r="U17" s="280" t="e">
        <f t="shared" si="17"/>
        <v>#DIV/0!</v>
      </c>
      <c r="V17" s="8"/>
    </row>
    <row r="18" spans="1:22">
      <c r="A18" s="330" t="s">
        <v>310</v>
      </c>
      <c r="B18" t="s">
        <v>458</v>
      </c>
      <c r="C18">
        <v>19400</v>
      </c>
      <c r="D18" s="1">
        <v>44291</v>
      </c>
      <c r="E18" t="s">
        <v>449</v>
      </c>
      <c r="F18">
        <v>451.92</v>
      </c>
      <c r="G18"/>
      <c r="H18" s="199">
        <f t="shared" si="10"/>
        <v>451.92</v>
      </c>
      <c r="I18" s="282">
        <f t="shared" si="11"/>
        <v>1</v>
      </c>
      <c r="J18">
        <v>451.92</v>
      </c>
      <c r="K18">
        <v>451.92</v>
      </c>
      <c r="L18">
        <v>0</v>
      </c>
      <c r="M18"/>
      <c r="N18"/>
      <c r="O18"/>
      <c r="P18" s="199">
        <f t="shared" si="12"/>
        <v>451.92</v>
      </c>
      <c r="Q18" s="280">
        <f t="shared" si="13"/>
        <v>1</v>
      </c>
      <c r="R18" s="199">
        <f t="shared" si="14"/>
        <v>451.92</v>
      </c>
      <c r="S18" s="280">
        <f t="shared" si="15"/>
        <v>1</v>
      </c>
      <c r="T18" s="199">
        <f t="shared" si="16"/>
        <v>0</v>
      </c>
      <c r="U18" s="280" t="e">
        <f t="shared" si="17"/>
        <v>#DIV/0!</v>
      </c>
      <c r="V18" s="8"/>
    </row>
    <row r="19" spans="1:22">
      <c r="A19" s="330">
        <v>698604006</v>
      </c>
      <c r="B19" t="s">
        <v>459</v>
      </c>
      <c r="C19">
        <v>8300</v>
      </c>
      <c r="D19" s="1">
        <v>44690</v>
      </c>
      <c r="E19" t="s">
        <v>441</v>
      </c>
      <c r="F19">
        <v>0</v>
      </c>
      <c r="G19"/>
      <c r="H19" s="199">
        <f t="shared" si="10"/>
        <v>0</v>
      </c>
      <c r="I19" s="282" t="e">
        <f t="shared" si="11"/>
        <v>#DIV/0!</v>
      </c>
      <c r="J19">
        <v>0</v>
      </c>
      <c r="K19">
        <v>0</v>
      </c>
      <c r="L19">
        <v>0</v>
      </c>
      <c r="M19"/>
      <c r="N19"/>
      <c r="O19"/>
      <c r="P19" s="199">
        <f t="shared" si="12"/>
        <v>0</v>
      </c>
      <c r="Q19" s="280" t="e">
        <f t="shared" si="13"/>
        <v>#DIV/0!</v>
      </c>
      <c r="R19" s="199">
        <f t="shared" si="14"/>
        <v>0</v>
      </c>
      <c r="S19" s="280" t="e">
        <f t="shared" si="15"/>
        <v>#DIV/0!</v>
      </c>
      <c r="T19" s="199">
        <f t="shared" si="16"/>
        <v>0</v>
      </c>
      <c r="U19" s="280" t="e">
        <f t="shared" si="17"/>
        <v>#DIV/0!</v>
      </c>
      <c r="V19" s="8"/>
    </row>
    <row r="20" spans="1:22">
      <c r="A20" s="330" t="s">
        <v>460</v>
      </c>
      <c r="B20" t="s">
        <v>318</v>
      </c>
      <c r="C20">
        <v>90009</v>
      </c>
      <c r="D20" s="1">
        <v>44713</v>
      </c>
      <c r="E20" t="s">
        <v>439</v>
      </c>
      <c r="F20">
        <v>0</v>
      </c>
      <c r="G20"/>
      <c r="H20" s="199">
        <f t="shared" si="10"/>
        <v>0</v>
      </c>
      <c r="I20" s="282" t="e">
        <f t="shared" si="11"/>
        <v>#DIV/0!</v>
      </c>
      <c r="J20">
        <v>0</v>
      </c>
      <c r="K20">
        <v>0</v>
      </c>
      <c r="L20">
        <v>0</v>
      </c>
      <c r="M20"/>
      <c r="N20"/>
      <c r="O20"/>
      <c r="P20" s="199">
        <f t="shared" si="12"/>
        <v>0</v>
      </c>
      <c r="Q20" s="280" t="e">
        <f t="shared" si="13"/>
        <v>#DIV/0!</v>
      </c>
      <c r="R20" s="199">
        <f t="shared" si="14"/>
        <v>0</v>
      </c>
      <c r="S20" s="280" t="e">
        <f t="shared" si="15"/>
        <v>#DIV/0!</v>
      </c>
      <c r="T20" s="199">
        <f t="shared" si="16"/>
        <v>0</v>
      </c>
      <c r="U20" s="280" t="e">
        <f t="shared" si="17"/>
        <v>#DIV/0!</v>
      </c>
      <c r="V20" s="8"/>
    </row>
    <row r="21" spans="1:22">
      <c r="A21" s="330">
        <v>403197908</v>
      </c>
      <c r="B21" t="s">
        <v>295</v>
      </c>
      <c r="C21">
        <v>1275</v>
      </c>
      <c r="D21" s="1">
        <v>42871</v>
      </c>
      <c r="E21" t="s">
        <v>437</v>
      </c>
      <c r="F21">
        <v>672.56</v>
      </c>
      <c r="G21"/>
      <c r="H21" s="199">
        <f t="shared" si="0"/>
        <v>672.56</v>
      </c>
      <c r="I21" s="282">
        <f t="shared" si="1"/>
        <v>1</v>
      </c>
      <c r="J21">
        <v>734.64</v>
      </c>
      <c r="K21">
        <v>709.52</v>
      </c>
      <c r="L21">
        <v>-25.12</v>
      </c>
      <c r="M21"/>
      <c r="N21"/>
      <c r="O21"/>
      <c r="P21" s="199">
        <f t="shared" si="2"/>
        <v>734.64</v>
      </c>
      <c r="Q21" s="280">
        <f t="shared" si="3"/>
        <v>1</v>
      </c>
      <c r="R21" s="199">
        <f t="shared" si="4"/>
        <v>709.52</v>
      </c>
      <c r="S21" s="280">
        <f t="shared" si="5"/>
        <v>1</v>
      </c>
      <c r="T21" s="199">
        <f t="shared" si="6"/>
        <v>-25.12</v>
      </c>
      <c r="U21" s="280">
        <f t="shared" si="7"/>
        <v>1</v>
      </c>
      <c r="V21" s="8"/>
    </row>
    <row r="22" spans="1:22">
      <c r="A22" s="330">
        <v>403197908</v>
      </c>
      <c r="B22" t="s">
        <v>295</v>
      </c>
      <c r="C22">
        <v>2175</v>
      </c>
      <c r="D22" s="1">
        <v>44334</v>
      </c>
      <c r="E22" t="s">
        <v>437</v>
      </c>
      <c r="F22">
        <v>1720.97</v>
      </c>
      <c r="G22"/>
      <c r="H22" s="199">
        <f t="shared" si="0"/>
        <v>1720.97</v>
      </c>
      <c r="I22" s="282">
        <f t="shared" si="1"/>
        <v>1</v>
      </c>
      <c r="J22">
        <v>2077.9</v>
      </c>
      <c r="K22">
        <v>1815.54</v>
      </c>
      <c r="L22">
        <v>-262.36</v>
      </c>
      <c r="M22"/>
      <c r="N22"/>
      <c r="O22"/>
      <c r="P22" s="199">
        <f t="shared" si="2"/>
        <v>2077.9</v>
      </c>
      <c r="Q22" s="280">
        <f t="shared" si="3"/>
        <v>1</v>
      </c>
      <c r="R22" s="199">
        <f t="shared" si="4"/>
        <v>1815.54</v>
      </c>
      <c r="S22" s="280">
        <f t="shared" si="5"/>
        <v>1</v>
      </c>
      <c r="T22" s="199">
        <f t="shared" si="6"/>
        <v>-262.36</v>
      </c>
      <c r="U22" s="280">
        <f t="shared" si="7"/>
        <v>1</v>
      </c>
      <c r="V22" s="8"/>
    </row>
    <row r="23" spans="1:22">
      <c r="A23" s="330">
        <v>403197908</v>
      </c>
      <c r="B23" t="s">
        <v>295</v>
      </c>
      <c r="C23">
        <v>1275</v>
      </c>
      <c r="D23" s="1">
        <v>43235</v>
      </c>
      <c r="E23" t="s">
        <v>437</v>
      </c>
      <c r="F23">
        <v>874.33</v>
      </c>
      <c r="G23"/>
      <c r="H23" s="199">
        <f t="shared" si="0"/>
        <v>874.33</v>
      </c>
      <c r="I23" s="282">
        <f t="shared" si="1"/>
        <v>1</v>
      </c>
      <c r="J23">
        <v>1038.6600000000001</v>
      </c>
      <c r="K23">
        <v>922.37</v>
      </c>
      <c r="L23">
        <v>-116.29</v>
      </c>
      <c r="M23"/>
      <c r="N23"/>
      <c r="O23"/>
      <c r="P23" s="199">
        <f t="shared" si="2"/>
        <v>1038.6600000000001</v>
      </c>
      <c r="Q23" s="280">
        <f t="shared" si="3"/>
        <v>1</v>
      </c>
      <c r="R23" s="199">
        <f t="shared" si="4"/>
        <v>922.37</v>
      </c>
      <c r="S23" s="280">
        <f t="shared" si="5"/>
        <v>1</v>
      </c>
      <c r="T23" s="199">
        <f t="shared" si="6"/>
        <v>-116.29</v>
      </c>
      <c r="U23" s="280">
        <f t="shared" si="7"/>
        <v>1</v>
      </c>
      <c r="V23" s="8"/>
    </row>
    <row r="24" spans="1:22">
      <c r="A24" s="330">
        <v>403197908</v>
      </c>
      <c r="B24" t="s">
        <v>295</v>
      </c>
      <c r="C24">
        <v>2175</v>
      </c>
      <c r="D24" s="1">
        <v>43599</v>
      </c>
      <c r="E24" t="s">
        <v>437</v>
      </c>
      <c r="F24">
        <v>1921.75</v>
      </c>
      <c r="G24"/>
      <c r="H24" s="199">
        <f t="shared" si="0"/>
        <v>1921.75</v>
      </c>
      <c r="I24" s="282">
        <f t="shared" si="1"/>
        <v>1</v>
      </c>
      <c r="J24">
        <v>2160.81</v>
      </c>
      <c r="K24">
        <v>2027.35</v>
      </c>
      <c r="L24">
        <v>-133.46</v>
      </c>
      <c r="M24"/>
      <c r="N24"/>
      <c r="O24"/>
      <c r="P24" s="199">
        <f t="shared" si="2"/>
        <v>2160.81</v>
      </c>
      <c r="Q24" s="280">
        <f t="shared" si="3"/>
        <v>1</v>
      </c>
      <c r="R24" s="199">
        <f t="shared" si="4"/>
        <v>2027.35</v>
      </c>
      <c r="S24" s="280">
        <f t="shared" si="5"/>
        <v>1</v>
      </c>
      <c r="T24" s="199">
        <f t="shared" si="6"/>
        <v>-133.46</v>
      </c>
      <c r="U24" s="280">
        <f t="shared" si="7"/>
        <v>1</v>
      </c>
      <c r="V24" s="8"/>
    </row>
    <row r="25" spans="1:22">
      <c r="A25" s="330">
        <v>474184900</v>
      </c>
      <c r="B25" t="s">
        <v>366</v>
      </c>
      <c r="C25">
        <v>2838</v>
      </c>
      <c r="D25" s="1">
        <v>42859</v>
      </c>
      <c r="E25" t="s">
        <v>437</v>
      </c>
      <c r="F25">
        <v>898.23</v>
      </c>
      <c r="G25"/>
      <c r="H25" s="199">
        <f t="shared" si="0"/>
        <v>898.23</v>
      </c>
      <c r="I25" s="282">
        <f t="shared" si="1"/>
        <v>1</v>
      </c>
      <c r="J25">
        <v>979.2</v>
      </c>
      <c r="K25">
        <v>947.59</v>
      </c>
      <c r="L25">
        <v>-31.61</v>
      </c>
      <c r="M25"/>
      <c r="N25"/>
      <c r="O25"/>
      <c r="P25" s="199">
        <f t="shared" si="2"/>
        <v>979.2</v>
      </c>
      <c r="Q25" s="280">
        <f t="shared" si="3"/>
        <v>1</v>
      </c>
      <c r="R25" s="199">
        <f t="shared" si="4"/>
        <v>947.59</v>
      </c>
      <c r="S25" s="280">
        <f t="shared" si="5"/>
        <v>1</v>
      </c>
      <c r="T25" s="199">
        <f t="shared" si="6"/>
        <v>-31.61</v>
      </c>
      <c r="U25" s="280">
        <f t="shared" si="7"/>
        <v>1</v>
      </c>
      <c r="V25" s="8"/>
    </row>
    <row r="26" spans="1:22">
      <c r="A26" s="330">
        <v>474184900</v>
      </c>
      <c r="B26" t="s">
        <v>366</v>
      </c>
      <c r="C26">
        <v>2838</v>
      </c>
      <c r="D26" s="1">
        <v>43223</v>
      </c>
      <c r="E26" t="s">
        <v>437</v>
      </c>
      <c r="F26">
        <v>935.65</v>
      </c>
      <c r="G26"/>
      <c r="H26" s="199">
        <f t="shared" si="0"/>
        <v>935.65</v>
      </c>
      <c r="I26" s="282">
        <f t="shared" si="1"/>
        <v>1</v>
      </c>
      <c r="J26">
        <v>1130.46</v>
      </c>
      <c r="K26">
        <v>987.06</v>
      </c>
      <c r="L26">
        <v>-143.4</v>
      </c>
      <c r="M26"/>
      <c r="N26"/>
      <c r="O26"/>
      <c r="P26" s="199">
        <f t="shared" si="2"/>
        <v>1130.46</v>
      </c>
      <c r="Q26" s="280">
        <f t="shared" si="3"/>
        <v>1</v>
      </c>
      <c r="R26" s="199">
        <f t="shared" si="4"/>
        <v>987.06</v>
      </c>
      <c r="S26" s="280">
        <f t="shared" si="5"/>
        <v>1</v>
      </c>
      <c r="T26" s="199">
        <f t="shared" si="6"/>
        <v>-143.4</v>
      </c>
      <c r="U26" s="280">
        <f t="shared" si="7"/>
        <v>1</v>
      </c>
      <c r="V26" s="8"/>
    </row>
    <row r="27" spans="1:22">
      <c r="A27" s="330">
        <v>474184900</v>
      </c>
      <c r="B27" t="s">
        <v>366</v>
      </c>
      <c r="C27">
        <v>4638</v>
      </c>
      <c r="D27" s="1">
        <v>43587</v>
      </c>
      <c r="E27" t="s">
        <v>437</v>
      </c>
      <c r="F27">
        <v>1529.09</v>
      </c>
      <c r="G27"/>
      <c r="H27" s="199">
        <f t="shared" si="0"/>
        <v>1529.09</v>
      </c>
      <c r="I27" s="282">
        <f t="shared" si="1"/>
        <v>1</v>
      </c>
      <c r="J27">
        <v>1707.38</v>
      </c>
      <c r="K27">
        <v>1613.11</v>
      </c>
      <c r="L27">
        <v>-94.27</v>
      </c>
      <c r="M27"/>
      <c r="N27"/>
      <c r="O27"/>
      <c r="P27" s="199">
        <f t="shared" si="2"/>
        <v>1707.38</v>
      </c>
      <c r="Q27" s="280">
        <f t="shared" si="3"/>
        <v>1</v>
      </c>
      <c r="R27" s="199">
        <f t="shared" si="4"/>
        <v>1613.11</v>
      </c>
      <c r="S27" s="280">
        <f t="shared" si="5"/>
        <v>1</v>
      </c>
      <c r="T27" s="199">
        <f t="shared" si="6"/>
        <v>-94.27</v>
      </c>
      <c r="U27" s="280">
        <f t="shared" si="7"/>
        <v>1</v>
      </c>
      <c r="V27" s="8"/>
    </row>
    <row r="28" spans="1:22">
      <c r="A28" s="330">
        <v>474184900</v>
      </c>
      <c r="B28" t="s">
        <v>366</v>
      </c>
      <c r="C28">
        <v>4638</v>
      </c>
      <c r="D28" s="1">
        <v>43985</v>
      </c>
      <c r="E28" t="s">
        <v>437</v>
      </c>
      <c r="F28">
        <v>1590.25</v>
      </c>
      <c r="G28"/>
      <c r="H28" s="199">
        <f t="shared" si="0"/>
        <v>1590.25</v>
      </c>
      <c r="I28" s="282">
        <f t="shared" si="1"/>
        <v>1</v>
      </c>
      <c r="J28">
        <v>1768.92</v>
      </c>
      <c r="K28">
        <v>1677.63</v>
      </c>
      <c r="L28">
        <v>-91.29</v>
      </c>
      <c r="M28"/>
      <c r="N28"/>
      <c r="O28"/>
      <c r="P28" s="199">
        <f t="shared" si="2"/>
        <v>1768.92</v>
      </c>
      <c r="Q28" s="280">
        <f t="shared" si="3"/>
        <v>1</v>
      </c>
      <c r="R28" s="199">
        <f t="shared" si="4"/>
        <v>1677.63</v>
      </c>
      <c r="S28" s="280">
        <f t="shared" si="5"/>
        <v>1</v>
      </c>
      <c r="T28" s="199">
        <f t="shared" si="6"/>
        <v>-91.29</v>
      </c>
      <c r="U28" s="280">
        <f t="shared" si="7"/>
        <v>1</v>
      </c>
      <c r="V28" s="8"/>
    </row>
    <row r="29" spans="1:22">
      <c r="A29" s="330">
        <v>474184900</v>
      </c>
      <c r="B29" t="s">
        <v>366</v>
      </c>
      <c r="C29">
        <v>4638</v>
      </c>
      <c r="D29" s="1">
        <v>44314</v>
      </c>
      <c r="E29" t="s">
        <v>437</v>
      </c>
      <c r="F29">
        <v>1712.58</v>
      </c>
      <c r="G29"/>
      <c r="H29" s="199">
        <f t="shared" si="0"/>
        <v>1712.58</v>
      </c>
      <c r="I29" s="282">
        <f t="shared" si="1"/>
        <v>1</v>
      </c>
      <c r="J29">
        <v>2069.23</v>
      </c>
      <c r="K29">
        <v>1806.69</v>
      </c>
      <c r="L29">
        <v>-262.54000000000002</v>
      </c>
      <c r="M29"/>
      <c r="N29"/>
      <c r="O29"/>
      <c r="P29" s="199">
        <f t="shared" si="2"/>
        <v>2069.23</v>
      </c>
      <c r="Q29" s="280">
        <f t="shared" si="3"/>
        <v>1</v>
      </c>
      <c r="R29" s="199">
        <f t="shared" si="4"/>
        <v>1806.69</v>
      </c>
      <c r="S29" s="280">
        <f t="shared" si="5"/>
        <v>1</v>
      </c>
      <c r="T29" s="199">
        <f t="shared" si="6"/>
        <v>-262.54000000000002</v>
      </c>
      <c r="U29" s="280">
        <f t="shared" si="7"/>
        <v>1</v>
      </c>
      <c r="V29" s="8"/>
    </row>
    <row r="30" spans="1:22">
      <c r="A30" s="330">
        <v>474184900</v>
      </c>
      <c r="B30" t="s">
        <v>366</v>
      </c>
      <c r="C30">
        <v>4638</v>
      </c>
      <c r="D30" s="1">
        <v>44678</v>
      </c>
      <c r="E30" t="s">
        <v>437</v>
      </c>
      <c r="F30">
        <v>2263.0500000000002</v>
      </c>
      <c r="G30"/>
      <c r="H30" s="199">
        <f t="shared" ref="H30:H38" si="18">F30-G30</f>
        <v>2263.0500000000002</v>
      </c>
      <c r="I30" s="282">
        <f t="shared" ref="I30:I38" si="19">ROUND(H30/F30,10)</f>
        <v>1</v>
      </c>
      <c r="J30">
        <v>2423.16</v>
      </c>
      <c r="K30">
        <v>2387.41</v>
      </c>
      <c r="L30">
        <v>-35.75</v>
      </c>
      <c r="M30"/>
      <c r="N30"/>
      <c r="O30"/>
      <c r="P30" s="199">
        <f t="shared" ref="P30:P38" si="20">J30-N30</f>
        <v>2423.16</v>
      </c>
      <c r="Q30" s="280">
        <f t="shared" ref="Q30:Q38" si="21">ROUND(P30/J30,10)</f>
        <v>1</v>
      </c>
      <c r="R30" s="199">
        <f t="shared" ref="R30:R38" si="22">K30-M30</f>
        <v>2387.41</v>
      </c>
      <c r="S30" s="280">
        <f t="shared" ref="S30:S38" si="23">ROUND(R30/K30,10)</f>
        <v>1</v>
      </c>
      <c r="T30" s="199">
        <f t="shared" ref="T30:T38" si="24">L30-O30</f>
        <v>-35.75</v>
      </c>
      <c r="U30" s="280">
        <f t="shared" ref="U30:U38" si="25">ROUND(T30/L30,10)</f>
        <v>1</v>
      </c>
      <c r="V30" s="8"/>
    </row>
    <row r="31" spans="1:22">
      <c r="A31" s="330">
        <v>533004909</v>
      </c>
      <c r="B31" t="s">
        <v>461</v>
      </c>
      <c r="C31">
        <v>6569</v>
      </c>
      <c r="D31" s="1">
        <v>44348</v>
      </c>
      <c r="E31" t="s">
        <v>437</v>
      </c>
      <c r="F31">
        <v>423.04</v>
      </c>
      <c r="G31"/>
      <c r="H31" s="199">
        <f t="shared" si="18"/>
        <v>423.04</v>
      </c>
      <c r="I31" s="282">
        <f t="shared" si="19"/>
        <v>1</v>
      </c>
      <c r="J31">
        <v>515.33000000000004</v>
      </c>
      <c r="K31">
        <v>446.29</v>
      </c>
      <c r="L31">
        <v>-69.040000000000006</v>
      </c>
      <c r="M31"/>
      <c r="N31"/>
      <c r="O31"/>
      <c r="P31" s="199">
        <f t="shared" si="20"/>
        <v>515.33000000000004</v>
      </c>
      <c r="Q31" s="280">
        <f t="shared" si="21"/>
        <v>1</v>
      </c>
      <c r="R31" s="199">
        <f t="shared" si="22"/>
        <v>446.29</v>
      </c>
      <c r="S31" s="280">
        <f t="shared" si="23"/>
        <v>1</v>
      </c>
      <c r="T31" s="199">
        <f t="shared" si="24"/>
        <v>-69.040000000000006</v>
      </c>
      <c r="U31" s="280">
        <f t="shared" si="25"/>
        <v>1</v>
      </c>
      <c r="V31" s="8"/>
    </row>
    <row r="32" spans="1:22">
      <c r="A32" s="330">
        <v>533004909</v>
      </c>
      <c r="B32" t="s">
        <v>461</v>
      </c>
      <c r="C32">
        <v>6569</v>
      </c>
      <c r="D32" s="1">
        <v>43616</v>
      </c>
      <c r="E32" t="s">
        <v>437</v>
      </c>
      <c r="F32">
        <v>640.48</v>
      </c>
      <c r="G32"/>
      <c r="H32" s="199">
        <f t="shared" si="18"/>
        <v>640.48</v>
      </c>
      <c r="I32" s="282">
        <f t="shared" si="19"/>
        <v>1</v>
      </c>
      <c r="J32">
        <v>713.65</v>
      </c>
      <c r="K32">
        <v>675.67</v>
      </c>
      <c r="L32">
        <v>-37.979999999999997</v>
      </c>
      <c r="M32"/>
      <c r="N32"/>
      <c r="O32"/>
      <c r="P32" s="199">
        <f t="shared" si="20"/>
        <v>713.65</v>
      </c>
      <c r="Q32" s="280">
        <f t="shared" si="21"/>
        <v>1</v>
      </c>
      <c r="R32" s="199">
        <f t="shared" si="22"/>
        <v>675.67</v>
      </c>
      <c r="S32" s="280">
        <f t="shared" si="23"/>
        <v>1</v>
      </c>
      <c r="T32" s="199">
        <f t="shared" si="24"/>
        <v>-37.979999999999997</v>
      </c>
      <c r="U32" s="280">
        <f t="shared" si="25"/>
        <v>1</v>
      </c>
      <c r="V32" s="8"/>
    </row>
    <row r="33" spans="1:22">
      <c r="A33" s="330">
        <v>533004909</v>
      </c>
      <c r="B33" t="s">
        <v>461</v>
      </c>
      <c r="C33">
        <v>6569</v>
      </c>
      <c r="D33" s="1">
        <v>43984</v>
      </c>
      <c r="E33" t="s">
        <v>437</v>
      </c>
      <c r="F33">
        <v>597.78</v>
      </c>
      <c r="G33"/>
      <c r="H33" s="199">
        <f t="shared" si="18"/>
        <v>597.78</v>
      </c>
      <c r="I33" s="282">
        <f t="shared" si="19"/>
        <v>1</v>
      </c>
      <c r="J33">
        <v>660.87</v>
      </c>
      <c r="K33">
        <v>630.63</v>
      </c>
      <c r="L33">
        <v>-30.24</v>
      </c>
      <c r="M33"/>
      <c r="N33"/>
      <c r="O33"/>
      <c r="P33" s="199">
        <f t="shared" si="20"/>
        <v>660.87</v>
      </c>
      <c r="Q33" s="280">
        <f t="shared" si="21"/>
        <v>1</v>
      </c>
      <c r="R33" s="199">
        <f t="shared" si="22"/>
        <v>630.63</v>
      </c>
      <c r="S33" s="280">
        <f t="shared" si="23"/>
        <v>1</v>
      </c>
      <c r="T33" s="199">
        <f t="shared" si="24"/>
        <v>-30.24</v>
      </c>
      <c r="U33" s="280">
        <f t="shared" si="25"/>
        <v>1</v>
      </c>
      <c r="V33" s="8"/>
    </row>
    <row r="34" spans="1:22">
      <c r="A34" s="330">
        <v>575035902</v>
      </c>
      <c r="B34" t="s">
        <v>462</v>
      </c>
      <c r="C34">
        <v>14142</v>
      </c>
      <c r="D34" s="1">
        <v>42878</v>
      </c>
      <c r="E34" t="s">
        <v>437</v>
      </c>
      <c r="F34">
        <v>298.39999999999998</v>
      </c>
      <c r="G34"/>
      <c r="H34" s="199">
        <f t="shared" si="18"/>
        <v>298.39999999999998</v>
      </c>
      <c r="I34" s="282">
        <f t="shared" si="19"/>
        <v>1</v>
      </c>
      <c r="J34">
        <v>334.06</v>
      </c>
      <c r="K34">
        <v>314.8</v>
      </c>
      <c r="L34">
        <v>-19.260000000000002</v>
      </c>
      <c r="M34"/>
      <c r="N34"/>
      <c r="O34"/>
      <c r="P34" s="199">
        <f t="shared" si="20"/>
        <v>334.06</v>
      </c>
      <c r="Q34" s="280">
        <f t="shared" si="21"/>
        <v>1</v>
      </c>
      <c r="R34" s="199">
        <f t="shared" si="22"/>
        <v>314.8</v>
      </c>
      <c r="S34" s="280">
        <f t="shared" si="23"/>
        <v>1</v>
      </c>
      <c r="T34" s="199">
        <f t="shared" si="24"/>
        <v>-19.260000000000002</v>
      </c>
      <c r="U34" s="280">
        <f t="shared" si="25"/>
        <v>1</v>
      </c>
      <c r="V34" s="8"/>
    </row>
    <row r="35" spans="1:22">
      <c r="A35" s="330">
        <v>575035902</v>
      </c>
      <c r="B35" t="s">
        <v>462</v>
      </c>
      <c r="C35">
        <v>14142</v>
      </c>
      <c r="D35" s="1">
        <v>42878</v>
      </c>
      <c r="E35" t="s">
        <v>437</v>
      </c>
      <c r="F35">
        <v>410.29</v>
      </c>
      <c r="G35"/>
      <c r="H35" s="199">
        <f t="shared" si="18"/>
        <v>410.29</v>
      </c>
      <c r="I35" s="282">
        <f t="shared" si="19"/>
        <v>1</v>
      </c>
      <c r="J35">
        <v>459.33</v>
      </c>
      <c r="K35">
        <v>432.84</v>
      </c>
      <c r="L35">
        <v>-26.49</v>
      </c>
      <c r="M35"/>
      <c r="N35"/>
      <c r="O35"/>
      <c r="P35" s="199">
        <f t="shared" si="20"/>
        <v>459.33</v>
      </c>
      <c r="Q35" s="280">
        <f t="shared" si="21"/>
        <v>1</v>
      </c>
      <c r="R35" s="199">
        <f t="shared" si="22"/>
        <v>432.84</v>
      </c>
      <c r="S35" s="280">
        <f t="shared" si="23"/>
        <v>1</v>
      </c>
      <c r="T35" s="199">
        <f t="shared" si="24"/>
        <v>-26.49</v>
      </c>
      <c r="U35" s="280">
        <f t="shared" si="25"/>
        <v>1</v>
      </c>
      <c r="V35" s="8"/>
    </row>
    <row r="36" spans="1:22">
      <c r="A36" s="330">
        <v>575035902</v>
      </c>
      <c r="B36" t="s">
        <v>462</v>
      </c>
      <c r="C36">
        <v>14142</v>
      </c>
      <c r="D36" s="1">
        <v>43249</v>
      </c>
      <c r="E36" t="s">
        <v>437</v>
      </c>
      <c r="F36">
        <v>410.29</v>
      </c>
      <c r="G36"/>
      <c r="H36" s="199">
        <f t="shared" si="18"/>
        <v>410.29</v>
      </c>
      <c r="I36" s="282">
        <f t="shared" si="19"/>
        <v>1</v>
      </c>
      <c r="J36">
        <v>478.18</v>
      </c>
      <c r="K36">
        <v>432.84</v>
      </c>
      <c r="L36">
        <v>-45.34</v>
      </c>
      <c r="M36"/>
      <c r="N36"/>
      <c r="O36"/>
      <c r="P36" s="199">
        <f t="shared" si="20"/>
        <v>478.18</v>
      </c>
      <c r="Q36" s="280">
        <f t="shared" si="21"/>
        <v>1</v>
      </c>
      <c r="R36" s="199">
        <f t="shared" si="22"/>
        <v>432.84</v>
      </c>
      <c r="S36" s="280">
        <f t="shared" si="23"/>
        <v>1</v>
      </c>
      <c r="T36" s="199">
        <f t="shared" si="24"/>
        <v>-45.34</v>
      </c>
      <c r="U36" s="280">
        <f t="shared" si="25"/>
        <v>1</v>
      </c>
      <c r="V36" s="8"/>
    </row>
    <row r="37" spans="1:22">
      <c r="A37" s="330">
        <v>649926003</v>
      </c>
      <c r="B37" t="s">
        <v>355</v>
      </c>
      <c r="C37">
        <v>4900</v>
      </c>
      <c r="D37" s="1">
        <v>44741</v>
      </c>
      <c r="E37" t="s">
        <v>441</v>
      </c>
      <c r="F37">
        <v>0</v>
      </c>
      <c r="G37"/>
      <c r="H37" s="199">
        <f t="shared" si="18"/>
        <v>0</v>
      </c>
      <c r="I37" s="282" t="e">
        <f t="shared" si="19"/>
        <v>#DIV/0!</v>
      </c>
      <c r="J37">
        <v>0</v>
      </c>
      <c r="K37">
        <v>0</v>
      </c>
      <c r="L37">
        <v>0</v>
      </c>
      <c r="M37"/>
      <c r="N37"/>
      <c r="O37"/>
      <c r="P37" s="199">
        <f t="shared" si="20"/>
        <v>0</v>
      </c>
      <c r="Q37" s="280" t="e">
        <f t="shared" si="21"/>
        <v>#DIV/0!</v>
      </c>
      <c r="R37" s="199">
        <f t="shared" si="22"/>
        <v>0</v>
      </c>
      <c r="S37" s="280" t="e">
        <f t="shared" si="23"/>
        <v>#DIV/0!</v>
      </c>
      <c r="T37" s="199">
        <f t="shared" si="24"/>
        <v>0</v>
      </c>
      <c r="U37" s="280" t="e">
        <f t="shared" si="25"/>
        <v>#DIV/0!</v>
      </c>
      <c r="V37" s="8"/>
    </row>
    <row r="38" spans="1:22">
      <c r="A38" s="330">
        <v>655580009</v>
      </c>
      <c r="B38" t="s">
        <v>463</v>
      </c>
      <c r="C38">
        <v>7600</v>
      </c>
      <c r="D38" s="1">
        <v>44741</v>
      </c>
      <c r="E38" t="s">
        <v>441</v>
      </c>
      <c r="F38">
        <v>0</v>
      </c>
      <c r="G38"/>
      <c r="H38" s="199">
        <f t="shared" si="18"/>
        <v>0</v>
      </c>
      <c r="I38" s="282" t="e">
        <f t="shared" si="19"/>
        <v>#DIV/0!</v>
      </c>
      <c r="J38">
        <v>0</v>
      </c>
      <c r="K38">
        <v>0</v>
      </c>
      <c r="L38">
        <v>0</v>
      </c>
      <c r="M38"/>
      <c r="N38"/>
      <c r="O38"/>
      <c r="P38" s="199">
        <f t="shared" si="20"/>
        <v>0</v>
      </c>
      <c r="Q38" s="280" t="e">
        <f t="shared" si="21"/>
        <v>#DIV/0!</v>
      </c>
      <c r="R38" s="199">
        <f t="shared" si="22"/>
        <v>0</v>
      </c>
      <c r="S38" s="280" t="e">
        <f t="shared" si="23"/>
        <v>#DIV/0!</v>
      </c>
      <c r="T38" s="199">
        <f t="shared" si="24"/>
        <v>0</v>
      </c>
      <c r="U38" s="280" t="e">
        <f t="shared" si="25"/>
        <v>#DIV/0!</v>
      </c>
      <c r="V38" s="8"/>
    </row>
    <row r="39" spans="1:22">
      <c r="A39" s="330">
        <v>664068004</v>
      </c>
      <c r="B39" t="s">
        <v>464</v>
      </c>
      <c r="C39">
        <v>9688</v>
      </c>
      <c r="D39" s="1">
        <v>44713</v>
      </c>
      <c r="E39" t="s">
        <v>441</v>
      </c>
      <c r="F39">
        <v>0</v>
      </c>
      <c r="G39"/>
      <c r="H39" s="199">
        <f t="shared" si="0"/>
        <v>0</v>
      </c>
      <c r="I39" s="282" t="e">
        <f t="shared" si="1"/>
        <v>#DIV/0!</v>
      </c>
      <c r="J39">
        <v>0</v>
      </c>
      <c r="K39">
        <v>0</v>
      </c>
      <c r="L39">
        <v>0</v>
      </c>
      <c r="M39"/>
      <c r="N39"/>
      <c r="O39"/>
      <c r="P39" s="199">
        <f t="shared" si="2"/>
        <v>0</v>
      </c>
      <c r="Q39" s="280" t="e">
        <f t="shared" si="3"/>
        <v>#DIV/0!</v>
      </c>
      <c r="R39" s="199">
        <f t="shared" si="4"/>
        <v>0</v>
      </c>
      <c r="S39" s="280" t="e">
        <f t="shared" si="5"/>
        <v>#DIV/0!</v>
      </c>
      <c r="T39" s="199">
        <f t="shared" si="6"/>
        <v>0</v>
      </c>
      <c r="U39" s="280" t="e">
        <f t="shared" si="7"/>
        <v>#DIV/0!</v>
      </c>
      <c r="V39" s="8"/>
    </row>
    <row r="40" spans="1:22">
      <c r="A40" s="330">
        <v>665942009</v>
      </c>
      <c r="B40" t="s">
        <v>465</v>
      </c>
      <c r="C40">
        <v>11369</v>
      </c>
      <c r="D40" s="1">
        <v>44736</v>
      </c>
      <c r="E40" t="s">
        <v>441</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v>666114004</v>
      </c>
      <c r="B41" t="s">
        <v>466</v>
      </c>
      <c r="C41">
        <v>23000</v>
      </c>
      <c r="D41" s="1">
        <v>44740</v>
      </c>
      <c r="E41" t="s">
        <v>441</v>
      </c>
      <c r="F41">
        <v>0</v>
      </c>
      <c r="G41"/>
      <c r="H41" s="199">
        <f t="shared" si="0"/>
        <v>0</v>
      </c>
      <c r="I41" s="282" t="e">
        <f t="shared" si="1"/>
        <v>#DIV/0!</v>
      </c>
      <c r="J41">
        <v>0</v>
      </c>
      <c r="K41">
        <v>0</v>
      </c>
      <c r="L41">
        <v>0</v>
      </c>
      <c r="M41"/>
      <c r="N41"/>
      <c r="O41"/>
      <c r="P41" s="199">
        <f t="shared" si="2"/>
        <v>0</v>
      </c>
      <c r="Q41" s="280" t="e">
        <f t="shared" si="3"/>
        <v>#DIV/0!</v>
      </c>
      <c r="R41" s="199">
        <f t="shared" si="4"/>
        <v>0</v>
      </c>
      <c r="S41" s="280" t="e">
        <f t="shared" si="5"/>
        <v>#DIV/0!</v>
      </c>
      <c r="T41" s="199">
        <f t="shared" si="6"/>
        <v>0</v>
      </c>
      <c r="U41" s="280" t="e">
        <f t="shared" si="7"/>
        <v>#DIV/0!</v>
      </c>
      <c r="V41" s="8"/>
    </row>
    <row r="42" spans="1:22">
      <c r="A42" s="330">
        <v>691678007</v>
      </c>
      <c r="B42" t="s">
        <v>414</v>
      </c>
      <c r="C42">
        <v>10923</v>
      </c>
      <c r="D42" s="1">
        <v>44694</v>
      </c>
      <c r="E42" t="s">
        <v>447</v>
      </c>
      <c r="F42">
        <v>0</v>
      </c>
      <c r="G42"/>
      <c r="H42" s="199">
        <f t="shared" si="0"/>
        <v>0</v>
      </c>
      <c r="I42" s="282" t="e">
        <f t="shared" si="1"/>
        <v>#DIV/0!</v>
      </c>
      <c r="J42">
        <v>0</v>
      </c>
      <c r="K42">
        <v>0</v>
      </c>
      <c r="L42">
        <v>0</v>
      </c>
      <c r="M42"/>
      <c r="N42"/>
      <c r="O42"/>
      <c r="P42" s="199">
        <f t="shared" si="2"/>
        <v>0</v>
      </c>
      <c r="Q42" s="280" t="e">
        <f t="shared" si="3"/>
        <v>#DIV/0!</v>
      </c>
      <c r="R42" s="199">
        <f t="shared" si="4"/>
        <v>0</v>
      </c>
      <c r="S42" s="280" t="e">
        <f t="shared" si="5"/>
        <v>#DIV/0!</v>
      </c>
      <c r="T42" s="199">
        <f t="shared" si="6"/>
        <v>0</v>
      </c>
      <c r="U42" s="280" t="e">
        <f t="shared" si="7"/>
        <v>#DIV/0!</v>
      </c>
      <c r="V42" s="8"/>
    </row>
    <row r="43" spans="1:22">
      <c r="A43" s="330">
        <v>588950907</v>
      </c>
      <c r="B43" t="s">
        <v>346</v>
      </c>
      <c r="C43">
        <v>24398</v>
      </c>
      <c r="D43" s="1">
        <v>44257</v>
      </c>
      <c r="E43" t="s">
        <v>437</v>
      </c>
      <c r="F43">
        <v>1415.69</v>
      </c>
      <c r="G43"/>
      <c r="H43" s="199">
        <f t="shared" si="0"/>
        <v>1415.69</v>
      </c>
      <c r="I43" s="282">
        <f t="shared" si="1"/>
        <v>1</v>
      </c>
      <c r="J43">
        <v>1718.37</v>
      </c>
      <c r="K43">
        <v>1493.48</v>
      </c>
      <c r="L43">
        <v>-224.89</v>
      </c>
      <c r="M43"/>
      <c r="N43"/>
      <c r="O43"/>
      <c r="P43" s="199">
        <f t="shared" si="2"/>
        <v>1718.37</v>
      </c>
      <c r="Q43" s="280">
        <f t="shared" si="3"/>
        <v>1</v>
      </c>
      <c r="R43" s="199">
        <f t="shared" si="4"/>
        <v>1493.48</v>
      </c>
      <c r="S43" s="280">
        <f t="shared" si="5"/>
        <v>1</v>
      </c>
      <c r="T43" s="199">
        <f t="shared" si="6"/>
        <v>-224.89</v>
      </c>
      <c r="U43" s="280">
        <f t="shared" si="7"/>
        <v>1</v>
      </c>
      <c r="V43" s="8"/>
    </row>
    <row r="44" spans="1:22">
      <c r="A44" s="330">
        <v>588950907</v>
      </c>
      <c r="B44" t="s">
        <v>346</v>
      </c>
      <c r="C44">
        <v>24398</v>
      </c>
      <c r="D44" s="1">
        <v>43522</v>
      </c>
      <c r="E44" t="s">
        <v>437</v>
      </c>
      <c r="F44">
        <v>1737.44</v>
      </c>
      <c r="G44"/>
      <c r="H44" s="199">
        <f t="shared" si="0"/>
        <v>1737.44</v>
      </c>
      <c r="I44" s="282">
        <f t="shared" si="1"/>
        <v>1</v>
      </c>
      <c r="J44">
        <v>1970.17</v>
      </c>
      <c r="K44">
        <v>1832.91</v>
      </c>
      <c r="L44">
        <v>-137.26</v>
      </c>
      <c r="M44"/>
      <c r="N44"/>
      <c r="O44"/>
      <c r="P44" s="199">
        <f t="shared" si="2"/>
        <v>1970.17</v>
      </c>
      <c r="Q44" s="280">
        <f t="shared" si="3"/>
        <v>1</v>
      </c>
      <c r="R44" s="199">
        <f t="shared" si="4"/>
        <v>1832.91</v>
      </c>
      <c r="S44" s="280">
        <f t="shared" si="5"/>
        <v>1</v>
      </c>
      <c r="T44" s="199">
        <f t="shared" si="6"/>
        <v>-137.26</v>
      </c>
      <c r="U44" s="280">
        <f t="shared" si="7"/>
        <v>1</v>
      </c>
      <c r="V44" s="8"/>
    </row>
    <row r="45" spans="1:22">
      <c r="A45" s="330">
        <v>588950907</v>
      </c>
      <c r="B45" t="s">
        <v>346</v>
      </c>
      <c r="C45">
        <v>24398</v>
      </c>
      <c r="D45" s="1">
        <v>43886</v>
      </c>
      <c r="E45" t="s">
        <v>437</v>
      </c>
      <c r="F45">
        <v>1737.44</v>
      </c>
      <c r="G45"/>
      <c r="H45" s="199">
        <f t="shared" si="0"/>
        <v>1737.44</v>
      </c>
      <c r="I45" s="282">
        <f t="shared" si="1"/>
        <v>1</v>
      </c>
      <c r="J45">
        <v>1885.47</v>
      </c>
      <c r="K45">
        <v>1832.91</v>
      </c>
      <c r="L45">
        <v>-52.56</v>
      </c>
      <c r="M45"/>
      <c r="N45"/>
      <c r="O45"/>
      <c r="P45" s="199">
        <f t="shared" si="2"/>
        <v>1885.47</v>
      </c>
      <c r="Q45" s="280">
        <f t="shared" si="3"/>
        <v>1</v>
      </c>
      <c r="R45" s="199">
        <f t="shared" si="4"/>
        <v>1832.91</v>
      </c>
      <c r="S45" s="280">
        <f t="shared" si="5"/>
        <v>1</v>
      </c>
      <c r="T45" s="199">
        <f t="shared" si="6"/>
        <v>-52.56</v>
      </c>
      <c r="U45" s="280">
        <f t="shared" si="7"/>
        <v>1</v>
      </c>
      <c r="V45" s="8"/>
    </row>
    <row r="46" spans="1:22">
      <c r="A46" s="330">
        <v>588950907</v>
      </c>
      <c r="B46" t="s">
        <v>346</v>
      </c>
      <c r="C46">
        <v>24398</v>
      </c>
      <c r="D46" s="1">
        <v>44614</v>
      </c>
      <c r="E46" t="s">
        <v>437</v>
      </c>
      <c r="F46">
        <v>1737.44</v>
      </c>
      <c r="G46"/>
      <c r="H46" s="199">
        <f t="shared" si="0"/>
        <v>1737.44</v>
      </c>
      <c r="I46" s="282">
        <f t="shared" si="1"/>
        <v>1</v>
      </c>
      <c r="J46">
        <v>1970.52</v>
      </c>
      <c r="K46">
        <v>1832.91</v>
      </c>
      <c r="L46">
        <v>-137.61000000000001</v>
      </c>
      <c r="M46"/>
      <c r="N46"/>
      <c r="O46"/>
      <c r="P46" s="199">
        <f t="shared" si="2"/>
        <v>1970.52</v>
      </c>
      <c r="Q46" s="280">
        <f t="shared" si="3"/>
        <v>1</v>
      </c>
      <c r="R46" s="199">
        <f t="shared" si="4"/>
        <v>1832.91</v>
      </c>
      <c r="S46" s="280">
        <f t="shared" si="5"/>
        <v>1</v>
      </c>
      <c r="T46" s="199">
        <f t="shared" si="6"/>
        <v>-137.61000000000001</v>
      </c>
      <c r="U46" s="280">
        <f t="shared" si="7"/>
        <v>1</v>
      </c>
      <c r="V46" s="8"/>
    </row>
    <row r="47" spans="1:22">
      <c r="A47" s="330">
        <v>635640006</v>
      </c>
      <c r="B47" t="s">
        <v>399</v>
      </c>
      <c r="C47">
        <v>7521</v>
      </c>
      <c r="D47" s="1">
        <v>44740</v>
      </c>
      <c r="E47" t="s">
        <v>441</v>
      </c>
      <c r="F47">
        <v>0</v>
      </c>
      <c r="G47"/>
      <c r="H47" s="199">
        <f t="shared" si="0"/>
        <v>0</v>
      </c>
      <c r="I47" s="282" t="e">
        <f t="shared" si="1"/>
        <v>#DIV/0!</v>
      </c>
      <c r="J47">
        <v>0</v>
      </c>
      <c r="K47">
        <v>0</v>
      </c>
      <c r="L47">
        <v>0</v>
      </c>
      <c r="M47"/>
      <c r="N47"/>
      <c r="O47"/>
      <c r="P47" s="199">
        <f t="shared" si="2"/>
        <v>0</v>
      </c>
      <c r="Q47" s="280" t="e">
        <f t="shared" si="3"/>
        <v>#DIV/0!</v>
      </c>
      <c r="R47" s="199">
        <f t="shared" si="4"/>
        <v>0</v>
      </c>
      <c r="S47" s="280" t="e">
        <f t="shared" si="5"/>
        <v>#DIV/0!</v>
      </c>
      <c r="T47" s="199">
        <f t="shared" si="6"/>
        <v>0</v>
      </c>
      <c r="U47" s="280" t="e">
        <f t="shared" si="7"/>
        <v>#DIV/0!</v>
      </c>
      <c r="V47" s="8"/>
    </row>
    <row r="48" spans="1:22">
      <c r="A48" s="330">
        <v>686930009</v>
      </c>
      <c r="B48" t="s">
        <v>467</v>
      </c>
      <c r="C48">
        <v>9000</v>
      </c>
      <c r="D48" s="1">
        <v>44740</v>
      </c>
      <c r="E48" t="s">
        <v>441</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803054204</v>
      </c>
      <c r="B49" t="s">
        <v>468</v>
      </c>
      <c r="C49">
        <v>3300</v>
      </c>
      <c r="D49" s="1">
        <v>42877</v>
      </c>
      <c r="E49" t="s">
        <v>449</v>
      </c>
      <c r="F49">
        <v>1305</v>
      </c>
      <c r="G49"/>
      <c r="H49" s="199">
        <f t="shared" si="0"/>
        <v>1305</v>
      </c>
      <c r="I49" s="282">
        <f t="shared" si="1"/>
        <v>1</v>
      </c>
      <c r="J49">
        <v>1305</v>
      </c>
      <c r="K49">
        <v>1305</v>
      </c>
      <c r="L49">
        <v>0</v>
      </c>
      <c r="M49"/>
      <c r="N49"/>
      <c r="O49"/>
      <c r="P49" s="199">
        <f t="shared" si="2"/>
        <v>1305</v>
      </c>
      <c r="Q49" s="280">
        <f t="shared" si="3"/>
        <v>1</v>
      </c>
      <c r="R49" s="199">
        <f t="shared" si="4"/>
        <v>1305</v>
      </c>
      <c r="S49" s="280">
        <f t="shared" si="5"/>
        <v>1</v>
      </c>
      <c r="T49" s="199">
        <f t="shared" si="6"/>
        <v>0</v>
      </c>
      <c r="U49" s="280" t="e">
        <f t="shared" si="7"/>
        <v>#DIV/0!</v>
      </c>
      <c r="V49" s="8"/>
    </row>
    <row r="50" spans="1:22">
      <c r="A50" s="330">
        <v>803054204</v>
      </c>
      <c r="B50" t="s">
        <v>468</v>
      </c>
      <c r="C50">
        <v>5800</v>
      </c>
      <c r="D50" s="1">
        <v>43249</v>
      </c>
      <c r="E50" t="s">
        <v>449</v>
      </c>
      <c r="F50">
        <v>2468.7800000000002</v>
      </c>
      <c r="G50"/>
      <c r="H50" s="199">
        <f t="shared" si="0"/>
        <v>2468.7800000000002</v>
      </c>
      <c r="I50" s="282">
        <f t="shared" si="1"/>
        <v>1</v>
      </c>
      <c r="J50">
        <v>2468.7800000000002</v>
      </c>
      <c r="K50">
        <v>2468.7800000000002</v>
      </c>
      <c r="L50">
        <v>0</v>
      </c>
      <c r="M50"/>
      <c r="N50"/>
      <c r="O50"/>
      <c r="P50" s="199">
        <f t="shared" si="2"/>
        <v>2468.7800000000002</v>
      </c>
      <c r="Q50" s="280">
        <f t="shared" si="3"/>
        <v>1</v>
      </c>
      <c r="R50" s="199">
        <f t="shared" si="4"/>
        <v>2468.7800000000002</v>
      </c>
      <c r="S50" s="280">
        <f t="shared" si="5"/>
        <v>1</v>
      </c>
      <c r="T50" s="199">
        <f t="shared" si="6"/>
        <v>0</v>
      </c>
      <c r="U50" s="280" t="e">
        <f t="shared" si="7"/>
        <v>#DIV/0!</v>
      </c>
      <c r="V50" s="8"/>
    </row>
    <row r="51" spans="1:22">
      <c r="A51" s="330">
        <v>803054204</v>
      </c>
      <c r="B51" t="s">
        <v>468</v>
      </c>
      <c r="C51">
        <v>9600</v>
      </c>
      <c r="D51" s="1">
        <v>43613</v>
      </c>
      <c r="E51" t="s">
        <v>449</v>
      </c>
      <c r="F51">
        <v>4136.07</v>
      </c>
      <c r="G51"/>
      <c r="H51" s="199">
        <f t="shared" si="0"/>
        <v>4136.07</v>
      </c>
      <c r="I51" s="282">
        <f t="shared" si="1"/>
        <v>1</v>
      </c>
      <c r="J51">
        <v>4136.07</v>
      </c>
      <c r="K51">
        <v>4136.07</v>
      </c>
      <c r="L51">
        <v>0</v>
      </c>
      <c r="M51"/>
      <c r="N51"/>
      <c r="O51"/>
      <c r="P51" s="199">
        <f t="shared" si="2"/>
        <v>4136.07</v>
      </c>
      <c r="Q51" s="280">
        <f t="shared" si="3"/>
        <v>1</v>
      </c>
      <c r="R51" s="199">
        <f t="shared" si="4"/>
        <v>4136.07</v>
      </c>
      <c r="S51" s="280">
        <f t="shared" si="5"/>
        <v>1</v>
      </c>
      <c r="T51" s="199">
        <f t="shared" si="6"/>
        <v>0</v>
      </c>
      <c r="U51" s="280" t="e">
        <f t="shared" si="7"/>
        <v>#DIV/0!</v>
      </c>
      <c r="V51" s="8"/>
    </row>
    <row r="52" spans="1:22">
      <c r="A52" s="330">
        <v>803054204</v>
      </c>
      <c r="B52" t="s">
        <v>468</v>
      </c>
      <c r="C52">
        <v>8250</v>
      </c>
      <c r="D52" s="1">
        <v>43984</v>
      </c>
      <c r="E52" t="s">
        <v>449</v>
      </c>
      <c r="F52">
        <v>3683.77</v>
      </c>
      <c r="G52"/>
      <c r="H52" s="199">
        <f t="shared" si="0"/>
        <v>3683.77</v>
      </c>
      <c r="I52" s="282">
        <f t="shared" si="1"/>
        <v>1</v>
      </c>
      <c r="J52">
        <v>3683.77</v>
      </c>
      <c r="K52">
        <v>3683.77</v>
      </c>
      <c r="L52">
        <v>0</v>
      </c>
      <c r="M52"/>
      <c r="N52"/>
      <c r="O52"/>
      <c r="P52" s="199">
        <f t="shared" si="2"/>
        <v>3683.77</v>
      </c>
      <c r="Q52" s="280">
        <f t="shared" si="3"/>
        <v>1</v>
      </c>
      <c r="R52" s="199">
        <f t="shared" si="4"/>
        <v>3683.77</v>
      </c>
      <c r="S52" s="280">
        <f t="shared" si="5"/>
        <v>1</v>
      </c>
      <c r="T52" s="199">
        <f t="shared" si="6"/>
        <v>0</v>
      </c>
      <c r="U52" s="280" t="e">
        <f t="shared" si="7"/>
        <v>#DIV/0!</v>
      </c>
      <c r="V52" s="8"/>
    </row>
    <row r="53" spans="1:22">
      <c r="A53" s="330">
        <v>803054204</v>
      </c>
      <c r="B53" t="s">
        <v>468</v>
      </c>
      <c r="C53">
        <v>4650</v>
      </c>
      <c r="D53" s="1">
        <v>44341</v>
      </c>
      <c r="E53" t="s">
        <v>449</v>
      </c>
      <c r="F53">
        <v>2721.64</v>
      </c>
      <c r="G53"/>
      <c r="H53" s="199">
        <f t="shared" si="0"/>
        <v>2721.64</v>
      </c>
      <c r="I53" s="282">
        <f t="shared" si="1"/>
        <v>1</v>
      </c>
      <c r="J53">
        <v>2721.64</v>
      </c>
      <c r="K53">
        <v>2721.64</v>
      </c>
      <c r="L53">
        <v>0</v>
      </c>
      <c r="M53"/>
      <c r="N53"/>
      <c r="O53"/>
      <c r="P53" s="199">
        <f t="shared" si="2"/>
        <v>2721.64</v>
      </c>
      <c r="Q53" s="280">
        <f t="shared" si="3"/>
        <v>1</v>
      </c>
      <c r="R53" s="199">
        <f t="shared" si="4"/>
        <v>2721.64</v>
      </c>
      <c r="S53" s="280">
        <f t="shared" si="5"/>
        <v>1</v>
      </c>
      <c r="T53" s="199">
        <f t="shared" si="6"/>
        <v>0</v>
      </c>
      <c r="U53" s="280" t="e">
        <f t="shared" si="7"/>
        <v>#DIV/0!</v>
      </c>
      <c r="V53" s="8"/>
    </row>
    <row r="54" spans="1:22">
      <c r="A54" s="330" t="s">
        <v>394</v>
      </c>
      <c r="B54" t="s">
        <v>469</v>
      </c>
      <c r="C54">
        <v>23900</v>
      </c>
      <c r="D54" s="1">
        <v>44692</v>
      </c>
      <c r="E54" t="s">
        <v>449</v>
      </c>
      <c r="F54">
        <v>0</v>
      </c>
      <c r="G54"/>
      <c r="H54" s="199">
        <f t="shared" si="0"/>
        <v>0</v>
      </c>
      <c r="I54" s="282" t="e">
        <f t="shared" si="1"/>
        <v>#DIV/0!</v>
      </c>
      <c r="J54">
        <v>0</v>
      </c>
      <c r="K54">
        <v>0</v>
      </c>
      <c r="L54">
        <v>0</v>
      </c>
      <c r="M54"/>
      <c r="N54"/>
      <c r="O54"/>
      <c r="P54" s="199">
        <f t="shared" si="2"/>
        <v>0</v>
      </c>
      <c r="Q54" s="280" t="e">
        <f t="shared" si="3"/>
        <v>#DIV/0!</v>
      </c>
      <c r="R54" s="199">
        <f t="shared" si="4"/>
        <v>0</v>
      </c>
      <c r="S54" s="280" t="e">
        <f t="shared" si="5"/>
        <v>#DIV/0!</v>
      </c>
      <c r="T54" s="199">
        <f t="shared" si="6"/>
        <v>0</v>
      </c>
      <c r="U54" s="280" t="e">
        <f t="shared" si="7"/>
        <v>#DIV/0!</v>
      </c>
      <c r="V54" s="8"/>
    </row>
    <row r="55" spans="1:22">
      <c r="A55" s="330">
        <v>712459908</v>
      </c>
      <c r="B55" t="s">
        <v>470</v>
      </c>
      <c r="C55">
        <v>3146</v>
      </c>
      <c r="D55" s="1">
        <v>44322</v>
      </c>
      <c r="E55" t="s">
        <v>435</v>
      </c>
      <c r="F55">
        <v>7047.04</v>
      </c>
      <c r="G55"/>
      <c r="H55" s="199">
        <f t="shared" si="0"/>
        <v>7047.04</v>
      </c>
      <c r="I55" s="282">
        <f t="shared" si="1"/>
        <v>1</v>
      </c>
      <c r="J55">
        <v>7729.98</v>
      </c>
      <c r="K55">
        <v>7260.12</v>
      </c>
      <c r="L55">
        <v>-469.86</v>
      </c>
      <c r="M55"/>
      <c r="N55"/>
      <c r="O55"/>
      <c r="P55" s="199">
        <f t="shared" si="2"/>
        <v>7729.98</v>
      </c>
      <c r="Q55" s="280">
        <f t="shared" si="3"/>
        <v>1</v>
      </c>
      <c r="R55" s="199">
        <f t="shared" si="4"/>
        <v>7260.12</v>
      </c>
      <c r="S55" s="280">
        <f t="shared" si="5"/>
        <v>1</v>
      </c>
      <c r="T55" s="199">
        <f t="shared" si="6"/>
        <v>-469.86</v>
      </c>
      <c r="U55" s="280">
        <f t="shared" si="7"/>
        <v>1</v>
      </c>
      <c r="V55" s="8"/>
    </row>
    <row r="56" spans="1:22">
      <c r="A56" s="330">
        <v>733337901</v>
      </c>
      <c r="B56" t="s">
        <v>471</v>
      </c>
      <c r="C56">
        <v>2200</v>
      </c>
      <c r="D56" s="1">
        <v>44328</v>
      </c>
      <c r="E56" t="s">
        <v>435</v>
      </c>
      <c r="F56">
        <v>1155</v>
      </c>
      <c r="G56"/>
      <c r="H56" s="199">
        <f t="shared" ref="H56:H67" si="26">F56-G56</f>
        <v>1155</v>
      </c>
      <c r="I56" s="282">
        <f t="shared" ref="I56:I67" si="27">ROUND(H56/F56,10)</f>
        <v>1</v>
      </c>
      <c r="J56">
        <v>1283.98</v>
      </c>
      <c r="K56">
        <v>1189.92</v>
      </c>
      <c r="L56">
        <v>-94.06</v>
      </c>
      <c r="M56"/>
      <c r="N56"/>
      <c r="O56"/>
      <c r="P56" s="199">
        <f t="shared" ref="P56:P67" si="28">J56-N56</f>
        <v>1283.98</v>
      </c>
      <c r="Q56" s="280">
        <f t="shared" ref="Q56:Q67" si="29">ROUND(P56/J56,10)</f>
        <v>1</v>
      </c>
      <c r="R56" s="199">
        <f t="shared" ref="R56:R67" si="30">K56-M56</f>
        <v>1189.92</v>
      </c>
      <c r="S56" s="280">
        <f t="shared" ref="S56:S67" si="31">ROUND(R56/K56,10)</f>
        <v>1</v>
      </c>
      <c r="T56" s="199">
        <f t="shared" ref="T56:T67" si="32">L56-O56</f>
        <v>-94.06</v>
      </c>
      <c r="U56" s="280">
        <f t="shared" ref="U56:U67" si="33">ROUND(T56/L56,10)</f>
        <v>1</v>
      </c>
      <c r="V56" s="8"/>
    </row>
    <row r="57" spans="1:22">
      <c r="A57" s="330" t="s">
        <v>472</v>
      </c>
      <c r="B57" t="s">
        <v>473</v>
      </c>
      <c r="C57">
        <v>3000</v>
      </c>
      <c r="D57" s="1">
        <v>43980</v>
      </c>
      <c r="E57" t="s">
        <v>449</v>
      </c>
      <c r="F57">
        <v>181.3</v>
      </c>
      <c r="G57"/>
      <c r="H57" s="199">
        <f t="shared" si="26"/>
        <v>181.3</v>
      </c>
      <c r="I57" s="282">
        <f t="shared" si="27"/>
        <v>1</v>
      </c>
      <c r="J57">
        <v>181.3</v>
      </c>
      <c r="K57">
        <v>181.3</v>
      </c>
      <c r="L57">
        <v>0</v>
      </c>
      <c r="M57"/>
      <c r="N57"/>
      <c r="O57"/>
      <c r="P57" s="199">
        <f t="shared" si="28"/>
        <v>181.3</v>
      </c>
      <c r="Q57" s="280">
        <f t="shared" si="29"/>
        <v>1</v>
      </c>
      <c r="R57" s="199">
        <f t="shared" si="30"/>
        <v>181.3</v>
      </c>
      <c r="S57" s="280">
        <f t="shared" si="31"/>
        <v>1</v>
      </c>
      <c r="T57" s="199">
        <f t="shared" si="32"/>
        <v>0</v>
      </c>
      <c r="U57" s="280" t="e">
        <f t="shared" si="33"/>
        <v>#DIV/0!</v>
      </c>
      <c r="V57" s="8"/>
    </row>
    <row r="58" spans="1:22">
      <c r="A58" s="330" t="s">
        <v>472</v>
      </c>
      <c r="B58" t="s">
        <v>473</v>
      </c>
      <c r="C58">
        <v>3000</v>
      </c>
      <c r="D58" s="1">
        <v>43616</v>
      </c>
      <c r="E58" t="s">
        <v>449</v>
      </c>
      <c r="F58">
        <v>9.81</v>
      </c>
      <c r="G58"/>
      <c r="H58" s="199">
        <f t="shared" si="26"/>
        <v>9.81</v>
      </c>
      <c r="I58" s="282">
        <f t="shared" si="27"/>
        <v>1</v>
      </c>
      <c r="J58">
        <v>9.81</v>
      </c>
      <c r="K58">
        <v>9.81</v>
      </c>
      <c r="L58">
        <v>0</v>
      </c>
      <c r="M58"/>
      <c r="N58"/>
      <c r="O58"/>
      <c r="P58" s="199">
        <f t="shared" si="28"/>
        <v>9.81</v>
      </c>
      <c r="Q58" s="280">
        <f t="shared" si="29"/>
        <v>1</v>
      </c>
      <c r="R58" s="199">
        <f t="shared" si="30"/>
        <v>9.81</v>
      </c>
      <c r="S58" s="280">
        <f t="shared" si="31"/>
        <v>1</v>
      </c>
      <c r="T58" s="199">
        <f t="shared" si="32"/>
        <v>0</v>
      </c>
      <c r="U58" s="280" t="e">
        <f t="shared" si="33"/>
        <v>#DIV/0!</v>
      </c>
      <c r="V58" s="8"/>
    </row>
    <row r="59" spans="1:22">
      <c r="A59" s="330" t="s">
        <v>474</v>
      </c>
      <c r="B59" t="s">
        <v>475</v>
      </c>
      <c r="C59">
        <v>9500</v>
      </c>
      <c r="D59" s="1">
        <v>44706</v>
      </c>
      <c r="E59" t="s">
        <v>439</v>
      </c>
      <c r="F59">
        <v>0</v>
      </c>
      <c r="G59"/>
      <c r="H59" s="199">
        <f t="shared" si="26"/>
        <v>0</v>
      </c>
      <c r="I59" s="282" t="e">
        <f t="shared" si="27"/>
        <v>#DIV/0!</v>
      </c>
      <c r="J59">
        <v>0</v>
      </c>
      <c r="K59">
        <v>0</v>
      </c>
      <c r="L59">
        <v>0</v>
      </c>
      <c r="M59"/>
      <c r="N59"/>
      <c r="O59"/>
      <c r="P59" s="199">
        <f t="shared" si="28"/>
        <v>0</v>
      </c>
      <c r="Q59" s="280" t="e">
        <f t="shared" si="29"/>
        <v>#DIV/0!</v>
      </c>
      <c r="R59" s="199">
        <f t="shared" si="30"/>
        <v>0</v>
      </c>
      <c r="S59" s="280" t="e">
        <f t="shared" si="31"/>
        <v>#DIV/0!</v>
      </c>
      <c r="T59" s="199">
        <f t="shared" si="32"/>
        <v>0</v>
      </c>
      <c r="U59" s="280" t="e">
        <f t="shared" si="33"/>
        <v>#DIV/0!</v>
      </c>
      <c r="V59" s="8"/>
    </row>
    <row r="60" spans="1:22">
      <c r="A60" s="330" t="s">
        <v>357</v>
      </c>
      <c r="B60" t="s">
        <v>476</v>
      </c>
      <c r="C60">
        <v>2500</v>
      </c>
      <c r="D60" s="1">
        <v>44461</v>
      </c>
      <c r="E60" t="s">
        <v>449</v>
      </c>
      <c r="F60">
        <v>804.85</v>
      </c>
      <c r="G60"/>
      <c r="H60" s="199">
        <f t="shared" si="26"/>
        <v>804.85</v>
      </c>
      <c r="I60" s="282">
        <f t="shared" si="27"/>
        <v>1</v>
      </c>
      <c r="J60">
        <v>804.85</v>
      </c>
      <c r="K60">
        <v>804.85</v>
      </c>
      <c r="L60">
        <v>0</v>
      </c>
      <c r="M60"/>
      <c r="N60"/>
      <c r="O60"/>
      <c r="P60" s="199">
        <f t="shared" si="28"/>
        <v>804.85</v>
      </c>
      <c r="Q60" s="280">
        <f t="shared" si="29"/>
        <v>1</v>
      </c>
      <c r="R60" s="199">
        <f t="shared" si="30"/>
        <v>804.85</v>
      </c>
      <c r="S60" s="280">
        <f t="shared" si="31"/>
        <v>1</v>
      </c>
      <c r="T60" s="199">
        <f t="shared" si="32"/>
        <v>0</v>
      </c>
      <c r="U60" s="280" t="e">
        <f t="shared" si="33"/>
        <v>#DIV/0!</v>
      </c>
      <c r="V60" s="8"/>
    </row>
    <row r="61" spans="1:22">
      <c r="A61" s="330" t="s">
        <v>477</v>
      </c>
      <c r="B61" t="s">
        <v>478</v>
      </c>
      <c r="C61">
        <v>2432</v>
      </c>
      <c r="D61" s="1">
        <v>42877</v>
      </c>
      <c r="E61" t="s">
        <v>437</v>
      </c>
      <c r="F61">
        <v>545.22</v>
      </c>
      <c r="G61"/>
      <c r="H61" s="199">
        <f t="shared" si="26"/>
        <v>545.22</v>
      </c>
      <c r="I61" s="282">
        <f t="shared" si="27"/>
        <v>1</v>
      </c>
      <c r="J61">
        <v>606.64</v>
      </c>
      <c r="K61">
        <v>575.17999999999995</v>
      </c>
      <c r="L61">
        <v>-31.46</v>
      </c>
      <c r="M61"/>
      <c r="N61"/>
      <c r="O61"/>
      <c r="P61" s="199">
        <f t="shared" si="28"/>
        <v>606.64</v>
      </c>
      <c r="Q61" s="280">
        <f t="shared" si="29"/>
        <v>1</v>
      </c>
      <c r="R61" s="199">
        <f t="shared" si="30"/>
        <v>575.17999999999995</v>
      </c>
      <c r="S61" s="280">
        <f t="shared" si="31"/>
        <v>1</v>
      </c>
      <c r="T61" s="199">
        <f t="shared" si="32"/>
        <v>-31.46</v>
      </c>
      <c r="U61" s="280">
        <f t="shared" si="33"/>
        <v>1</v>
      </c>
      <c r="V61" s="8"/>
    </row>
    <row r="62" spans="1:22">
      <c r="A62" s="330" t="s">
        <v>477</v>
      </c>
      <c r="B62" t="s">
        <v>478</v>
      </c>
      <c r="C62">
        <v>2432</v>
      </c>
      <c r="D62" s="1">
        <v>43242</v>
      </c>
      <c r="E62" t="s">
        <v>437</v>
      </c>
      <c r="F62">
        <v>564.47</v>
      </c>
      <c r="G62"/>
      <c r="H62" s="199">
        <f t="shared" si="26"/>
        <v>564.47</v>
      </c>
      <c r="I62" s="282">
        <f t="shared" si="27"/>
        <v>1</v>
      </c>
      <c r="J62">
        <v>665.62</v>
      </c>
      <c r="K62">
        <v>595.49</v>
      </c>
      <c r="L62">
        <v>-70.13</v>
      </c>
      <c r="M62"/>
      <c r="N62"/>
      <c r="O62"/>
      <c r="P62" s="199">
        <f t="shared" si="28"/>
        <v>665.62</v>
      </c>
      <c r="Q62" s="280">
        <f t="shared" si="29"/>
        <v>1</v>
      </c>
      <c r="R62" s="199">
        <f t="shared" si="30"/>
        <v>595.49</v>
      </c>
      <c r="S62" s="280">
        <f t="shared" si="31"/>
        <v>1</v>
      </c>
      <c r="T62" s="199">
        <f t="shared" si="32"/>
        <v>-70.13</v>
      </c>
      <c r="U62" s="280">
        <f t="shared" si="33"/>
        <v>1</v>
      </c>
      <c r="V62" s="8"/>
    </row>
    <row r="63" spans="1:22">
      <c r="A63" s="330" t="s">
        <v>477</v>
      </c>
      <c r="B63" t="s">
        <v>478</v>
      </c>
      <c r="C63">
        <v>8509</v>
      </c>
      <c r="D63" s="1">
        <v>43612</v>
      </c>
      <c r="E63" t="s">
        <v>437</v>
      </c>
      <c r="F63">
        <v>2019.82</v>
      </c>
      <c r="G63"/>
      <c r="H63" s="199">
        <f t="shared" si="26"/>
        <v>2019.82</v>
      </c>
      <c r="I63" s="282">
        <f t="shared" si="27"/>
        <v>1</v>
      </c>
      <c r="J63">
        <v>2252.1</v>
      </c>
      <c r="K63">
        <v>2130.81</v>
      </c>
      <c r="L63">
        <v>-121.29</v>
      </c>
      <c r="M63"/>
      <c r="N63"/>
      <c r="O63"/>
      <c r="P63" s="199">
        <f t="shared" si="28"/>
        <v>2252.1</v>
      </c>
      <c r="Q63" s="280">
        <f t="shared" si="29"/>
        <v>1</v>
      </c>
      <c r="R63" s="199">
        <f t="shared" si="30"/>
        <v>2130.81</v>
      </c>
      <c r="S63" s="280">
        <f t="shared" si="31"/>
        <v>1</v>
      </c>
      <c r="T63" s="199">
        <f t="shared" si="32"/>
        <v>-121.29</v>
      </c>
      <c r="U63" s="280">
        <f t="shared" si="33"/>
        <v>1</v>
      </c>
      <c r="V63" s="8"/>
    </row>
    <row r="64" spans="1:22">
      <c r="A64" s="330" t="s">
        <v>477</v>
      </c>
      <c r="B64" t="s">
        <v>478</v>
      </c>
      <c r="C64">
        <v>8509</v>
      </c>
      <c r="D64" s="1">
        <v>44004</v>
      </c>
      <c r="E64" t="s">
        <v>437</v>
      </c>
      <c r="F64">
        <v>2132.04</v>
      </c>
      <c r="G64"/>
      <c r="H64" s="199">
        <f t="shared" si="26"/>
        <v>2132.04</v>
      </c>
      <c r="I64" s="282">
        <f t="shared" si="27"/>
        <v>1</v>
      </c>
      <c r="J64">
        <v>2392.04</v>
      </c>
      <c r="K64">
        <v>2249.1999999999998</v>
      </c>
      <c r="L64">
        <v>-142.84</v>
      </c>
      <c r="M64"/>
      <c r="N64"/>
      <c r="O64"/>
      <c r="P64" s="199">
        <f t="shared" si="28"/>
        <v>2392.04</v>
      </c>
      <c r="Q64" s="280">
        <f t="shared" si="29"/>
        <v>1</v>
      </c>
      <c r="R64" s="199">
        <f t="shared" si="30"/>
        <v>2249.1999999999998</v>
      </c>
      <c r="S64" s="280">
        <f t="shared" si="31"/>
        <v>1</v>
      </c>
      <c r="T64" s="199">
        <f t="shared" si="32"/>
        <v>-142.84</v>
      </c>
      <c r="U64" s="280">
        <f t="shared" si="33"/>
        <v>1</v>
      </c>
      <c r="V64" s="8"/>
    </row>
    <row r="65" spans="1:22">
      <c r="A65" s="330" t="s">
        <v>477</v>
      </c>
      <c r="B65" t="s">
        <v>478</v>
      </c>
      <c r="C65">
        <v>8509</v>
      </c>
      <c r="D65" s="1">
        <v>44326</v>
      </c>
      <c r="E65" t="s">
        <v>437</v>
      </c>
      <c r="F65">
        <v>2176.92</v>
      </c>
      <c r="G65"/>
      <c r="H65" s="199">
        <f t="shared" si="26"/>
        <v>2176.92</v>
      </c>
      <c r="I65" s="282">
        <f t="shared" si="27"/>
        <v>1</v>
      </c>
      <c r="J65">
        <v>2625.15</v>
      </c>
      <c r="K65">
        <v>2296.54</v>
      </c>
      <c r="L65">
        <v>-328.61</v>
      </c>
      <c r="M65"/>
      <c r="N65"/>
      <c r="O65"/>
      <c r="P65" s="199">
        <f t="shared" si="28"/>
        <v>2625.15</v>
      </c>
      <c r="Q65" s="280">
        <f t="shared" si="29"/>
        <v>1</v>
      </c>
      <c r="R65" s="199">
        <f t="shared" si="30"/>
        <v>2296.54</v>
      </c>
      <c r="S65" s="280">
        <f t="shared" si="31"/>
        <v>1</v>
      </c>
      <c r="T65" s="199">
        <f t="shared" si="32"/>
        <v>-328.61</v>
      </c>
      <c r="U65" s="280">
        <f t="shared" si="33"/>
        <v>1</v>
      </c>
      <c r="V65" s="8"/>
    </row>
    <row r="66" spans="1:22">
      <c r="A66" s="330" t="s">
        <v>479</v>
      </c>
      <c r="B66" t="s">
        <v>480</v>
      </c>
      <c r="C66">
        <v>26195</v>
      </c>
      <c r="D66" s="1">
        <v>44694</v>
      </c>
      <c r="E66" t="s">
        <v>439</v>
      </c>
      <c r="F66">
        <v>0</v>
      </c>
      <c r="G66"/>
      <c r="H66" s="199">
        <f t="shared" si="26"/>
        <v>0</v>
      </c>
      <c r="I66" s="282" t="e">
        <f t="shared" si="27"/>
        <v>#DIV/0!</v>
      </c>
      <c r="J66">
        <v>0</v>
      </c>
      <c r="K66">
        <v>0</v>
      </c>
      <c r="L66">
        <v>0</v>
      </c>
      <c r="M66"/>
      <c r="N66"/>
      <c r="O66"/>
      <c r="P66" s="199">
        <f t="shared" si="28"/>
        <v>0</v>
      </c>
      <c r="Q66" s="280" t="e">
        <f t="shared" si="29"/>
        <v>#DIV/0!</v>
      </c>
      <c r="R66" s="199">
        <f t="shared" si="30"/>
        <v>0</v>
      </c>
      <c r="S66" s="280" t="e">
        <f t="shared" si="31"/>
        <v>#DIV/0!</v>
      </c>
      <c r="T66" s="199">
        <f t="shared" si="32"/>
        <v>0</v>
      </c>
      <c r="U66" s="280" t="e">
        <f t="shared" si="33"/>
        <v>#DIV/0!</v>
      </c>
      <c r="V66" s="8"/>
    </row>
    <row r="67" spans="1:22">
      <c r="A67" s="330" t="s">
        <v>481</v>
      </c>
      <c r="B67" t="s">
        <v>351</v>
      </c>
      <c r="C67">
        <v>4054</v>
      </c>
      <c r="D67" s="1">
        <v>44306</v>
      </c>
      <c r="E67" t="s">
        <v>435</v>
      </c>
      <c r="F67">
        <v>908.1</v>
      </c>
      <c r="G67"/>
      <c r="H67" s="199">
        <f t="shared" si="26"/>
        <v>908.1</v>
      </c>
      <c r="I67" s="282">
        <f t="shared" si="27"/>
        <v>1</v>
      </c>
      <c r="J67">
        <v>988.19</v>
      </c>
      <c r="K67">
        <v>935.56</v>
      </c>
      <c r="L67">
        <v>-52.63</v>
      </c>
      <c r="M67"/>
      <c r="N67"/>
      <c r="O67"/>
      <c r="P67" s="199">
        <f t="shared" si="28"/>
        <v>988.19</v>
      </c>
      <c r="Q67" s="280">
        <f t="shared" si="29"/>
        <v>1</v>
      </c>
      <c r="R67" s="199">
        <f t="shared" si="30"/>
        <v>935.56</v>
      </c>
      <c r="S67" s="280">
        <f t="shared" si="31"/>
        <v>1</v>
      </c>
      <c r="T67" s="199">
        <f t="shared" si="32"/>
        <v>-52.63</v>
      </c>
      <c r="U67" s="280">
        <f t="shared" si="33"/>
        <v>1</v>
      </c>
      <c r="V67" s="8"/>
    </row>
    <row r="68" spans="1:22" ht="15">
      <c r="A68" s="334" t="s">
        <v>481</v>
      </c>
      <c r="B68" s="318" t="s">
        <v>351</v>
      </c>
      <c r="C68" s="318">
        <v>4054</v>
      </c>
      <c r="D68" s="319">
        <v>43976</v>
      </c>
      <c r="E68" s="318" t="s">
        <v>435</v>
      </c>
      <c r="F68" s="320">
        <v>0.01</v>
      </c>
      <c r="G68" s="321"/>
      <c r="H68" s="199">
        <f t="shared" si="0"/>
        <v>0.01</v>
      </c>
      <c r="I68" s="282">
        <f t="shared" si="1"/>
        <v>1</v>
      </c>
      <c r="J68" s="322">
        <v>0.01</v>
      </c>
      <c r="K68" s="322">
        <v>0.01</v>
      </c>
      <c r="L68" s="322">
        <v>0</v>
      </c>
      <c r="M68" s="322"/>
      <c r="N68" s="322"/>
      <c r="O68" s="322"/>
      <c r="P68" s="199">
        <f t="shared" si="2"/>
        <v>0.01</v>
      </c>
      <c r="Q68" s="280">
        <f t="shared" si="3"/>
        <v>1</v>
      </c>
      <c r="R68" s="199">
        <f t="shared" si="4"/>
        <v>0.01</v>
      </c>
      <c r="S68" s="280">
        <f t="shared" si="5"/>
        <v>1</v>
      </c>
      <c r="T68" s="199">
        <f t="shared" si="6"/>
        <v>0</v>
      </c>
      <c r="U68" s="280" t="e">
        <f t="shared" si="7"/>
        <v>#DIV/0!</v>
      </c>
      <c r="V68" s="8"/>
    </row>
    <row r="69" spans="1:22" ht="15">
      <c r="A69" s="334" t="s">
        <v>481</v>
      </c>
      <c r="B69" s="318" t="s">
        <v>351</v>
      </c>
      <c r="C69" s="318">
        <v>4054</v>
      </c>
      <c r="D69" s="319">
        <v>44671</v>
      </c>
      <c r="E69" s="318" t="s">
        <v>435</v>
      </c>
      <c r="F69" s="320">
        <v>2128.35</v>
      </c>
      <c r="G69" s="321"/>
      <c r="H69" s="199">
        <f t="shared" si="0"/>
        <v>2128.35</v>
      </c>
      <c r="I69" s="282">
        <f t="shared" si="1"/>
        <v>1</v>
      </c>
      <c r="J69" s="322">
        <v>2257.48</v>
      </c>
      <c r="K69" s="322">
        <v>2192.71</v>
      </c>
      <c r="L69" s="322">
        <v>-64.77</v>
      </c>
      <c r="M69" s="322"/>
      <c r="N69" s="322"/>
      <c r="O69" s="322"/>
      <c r="P69" s="199">
        <f t="shared" si="2"/>
        <v>2257.48</v>
      </c>
      <c r="Q69" s="280">
        <f t="shared" si="3"/>
        <v>1</v>
      </c>
      <c r="R69" s="199">
        <f t="shared" si="4"/>
        <v>2192.71</v>
      </c>
      <c r="S69" s="280">
        <f t="shared" si="5"/>
        <v>1</v>
      </c>
      <c r="T69" s="199">
        <f t="shared" si="6"/>
        <v>-64.77</v>
      </c>
      <c r="U69" s="280">
        <f t="shared" si="7"/>
        <v>1</v>
      </c>
      <c r="V69" s="8"/>
    </row>
    <row r="70" spans="1:22" ht="15">
      <c r="A70" s="334" t="s">
        <v>482</v>
      </c>
      <c r="B70" s="318" t="s">
        <v>483</v>
      </c>
      <c r="C70" s="318">
        <v>486.22</v>
      </c>
      <c r="D70" s="319">
        <v>44158</v>
      </c>
      <c r="E70" s="318" t="s">
        <v>449</v>
      </c>
      <c r="F70" s="320">
        <v>486.22</v>
      </c>
      <c r="G70" s="321"/>
      <c r="H70" s="199">
        <f t="shared" si="0"/>
        <v>486.22</v>
      </c>
      <c r="I70" s="282">
        <f t="shared" si="1"/>
        <v>1</v>
      </c>
      <c r="J70" s="322">
        <v>486.22</v>
      </c>
      <c r="K70" s="322">
        <v>486.22</v>
      </c>
      <c r="L70" s="322">
        <v>0</v>
      </c>
      <c r="M70" s="322"/>
      <c r="N70" s="322"/>
      <c r="O70" s="322"/>
      <c r="P70" s="199">
        <f t="shared" si="2"/>
        <v>486.22</v>
      </c>
      <c r="Q70" s="280">
        <f t="shared" si="3"/>
        <v>1</v>
      </c>
      <c r="R70" s="199">
        <f t="shared" si="4"/>
        <v>486.22</v>
      </c>
      <c r="S70" s="280">
        <f t="shared" si="5"/>
        <v>1</v>
      </c>
      <c r="T70" s="199">
        <f t="shared" si="6"/>
        <v>0</v>
      </c>
      <c r="U70" s="280" t="e">
        <f t="shared" si="7"/>
        <v>#DIV/0!</v>
      </c>
      <c r="V70" s="8"/>
    </row>
    <row r="71" spans="1:22" ht="15">
      <c r="A71" s="334" t="s">
        <v>315</v>
      </c>
      <c r="B71" s="318" t="s">
        <v>484</v>
      </c>
      <c r="C71" s="318">
        <v>3800</v>
      </c>
      <c r="D71" s="319">
        <v>43784</v>
      </c>
      <c r="E71" s="318" t="s">
        <v>449</v>
      </c>
      <c r="F71" s="320">
        <v>666.73</v>
      </c>
      <c r="G71" s="321"/>
      <c r="H71" s="199">
        <f t="shared" si="0"/>
        <v>666.73</v>
      </c>
      <c r="I71" s="282">
        <f t="shared" si="1"/>
        <v>1</v>
      </c>
      <c r="J71" s="322">
        <v>666.73</v>
      </c>
      <c r="K71" s="322">
        <v>666.73</v>
      </c>
      <c r="L71" s="322">
        <v>0</v>
      </c>
      <c r="M71" s="322"/>
      <c r="N71" s="322"/>
      <c r="O71" s="322"/>
      <c r="P71" s="199">
        <f t="shared" si="2"/>
        <v>666.73</v>
      </c>
      <c r="Q71" s="280">
        <f t="shared" si="3"/>
        <v>1</v>
      </c>
      <c r="R71" s="199">
        <f t="shared" si="4"/>
        <v>666.73</v>
      </c>
      <c r="S71" s="280">
        <f t="shared" si="5"/>
        <v>1</v>
      </c>
      <c r="T71" s="199">
        <f t="shared" si="6"/>
        <v>0</v>
      </c>
      <c r="U71" s="280" t="e">
        <f t="shared" si="7"/>
        <v>#DIV/0!</v>
      </c>
      <c r="V71" s="8"/>
    </row>
    <row r="72" spans="1:22" ht="15">
      <c r="A72" s="334" t="s">
        <v>315</v>
      </c>
      <c r="B72" s="318" t="s">
        <v>484</v>
      </c>
      <c r="C72" s="318">
        <v>4500</v>
      </c>
      <c r="D72" s="319">
        <v>43593</v>
      </c>
      <c r="E72" s="318" t="s">
        <v>449</v>
      </c>
      <c r="F72" s="320">
        <v>1581.93</v>
      </c>
      <c r="G72" s="321"/>
      <c r="H72" s="199">
        <f t="shared" si="0"/>
        <v>1581.93</v>
      </c>
      <c r="I72" s="282">
        <f t="shared" si="1"/>
        <v>1</v>
      </c>
      <c r="J72" s="322">
        <v>1581.93</v>
      </c>
      <c r="K72" s="322">
        <v>1581.93</v>
      </c>
      <c r="L72" s="322">
        <v>0</v>
      </c>
      <c r="M72" s="322"/>
      <c r="N72" s="322"/>
      <c r="O72" s="322"/>
      <c r="P72" s="199">
        <f t="shared" si="2"/>
        <v>1581.93</v>
      </c>
      <c r="Q72" s="280">
        <f t="shared" si="3"/>
        <v>1</v>
      </c>
      <c r="R72" s="199">
        <f t="shared" si="4"/>
        <v>1581.93</v>
      </c>
      <c r="S72" s="280">
        <f t="shared" si="5"/>
        <v>1</v>
      </c>
      <c r="T72" s="199">
        <f t="shared" si="6"/>
        <v>0</v>
      </c>
      <c r="U72" s="280" t="e">
        <f t="shared" si="7"/>
        <v>#DIV/0!</v>
      </c>
      <c r="V72" s="8"/>
    </row>
    <row r="73" spans="1:22" ht="15">
      <c r="A73" s="334" t="s">
        <v>408</v>
      </c>
      <c r="B73" s="318" t="s">
        <v>485</v>
      </c>
      <c r="C73" s="318">
        <v>35000</v>
      </c>
      <c r="D73" s="319">
        <v>44665</v>
      </c>
      <c r="E73" s="318" t="s">
        <v>449</v>
      </c>
      <c r="F73" s="320">
        <v>3062.5</v>
      </c>
      <c r="G73" s="321"/>
      <c r="H73" s="199">
        <f t="shared" si="0"/>
        <v>3062.5</v>
      </c>
      <c r="I73" s="282">
        <f t="shared" si="1"/>
        <v>1</v>
      </c>
      <c r="J73" s="322">
        <v>3062.5</v>
      </c>
      <c r="K73" s="322">
        <v>3062.5</v>
      </c>
      <c r="L73" s="322">
        <v>0</v>
      </c>
      <c r="M73" s="322"/>
      <c r="N73" s="322"/>
      <c r="O73" s="322"/>
      <c r="P73" s="199">
        <f t="shared" si="2"/>
        <v>3062.5</v>
      </c>
      <c r="Q73" s="280">
        <f t="shared" si="3"/>
        <v>1</v>
      </c>
      <c r="R73" s="199">
        <f t="shared" si="4"/>
        <v>3062.5</v>
      </c>
      <c r="S73" s="280">
        <f t="shared" si="5"/>
        <v>1</v>
      </c>
      <c r="T73" s="199">
        <f t="shared" si="6"/>
        <v>0</v>
      </c>
      <c r="U73" s="280" t="e">
        <f t="shared" si="7"/>
        <v>#DIV/0!</v>
      </c>
      <c r="V73" s="8"/>
    </row>
    <row r="74" spans="1:22" ht="15">
      <c r="A74" s="335" t="s">
        <v>408</v>
      </c>
      <c r="B74" s="313" t="s">
        <v>485</v>
      </c>
      <c r="C74" s="313">
        <v>35000</v>
      </c>
      <c r="D74" s="316">
        <v>44162</v>
      </c>
      <c r="E74" s="313" t="s">
        <v>449</v>
      </c>
      <c r="F74" s="313">
        <v>2235.63</v>
      </c>
      <c r="G74" s="313"/>
      <c r="H74" s="199">
        <f t="shared" si="0"/>
        <v>2235.63</v>
      </c>
      <c r="I74" s="282">
        <f t="shared" si="1"/>
        <v>1</v>
      </c>
      <c r="J74">
        <v>2235.63</v>
      </c>
      <c r="K74">
        <v>2235.63</v>
      </c>
      <c r="L74">
        <v>0</v>
      </c>
      <c r="M74"/>
      <c r="N74"/>
      <c r="O74"/>
      <c r="P74" s="199">
        <f t="shared" si="2"/>
        <v>2235.63</v>
      </c>
      <c r="Q74" s="280">
        <f t="shared" si="3"/>
        <v>1</v>
      </c>
      <c r="R74" s="199">
        <f t="shared" si="4"/>
        <v>2235.63</v>
      </c>
      <c r="S74" s="280">
        <f t="shared" si="5"/>
        <v>1</v>
      </c>
      <c r="T74" s="199">
        <f t="shared" si="6"/>
        <v>0</v>
      </c>
      <c r="U74" s="280" t="e">
        <f t="shared" si="7"/>
        <v>#DIV/0!</v>
      </c>
      <c r="V74" s="8"/>
    </row>
    <row r="75" spans="1:22" ht="15">
      <c r="A75" s="335" t="s">
        <v>408</v>
      </c>
      <c r="B75" s="313" t="s">
        <v>485</v>
      </c>
      <c r="C75" s="313">
        <v>35000</v>
      </c>
      <c r="D75" s="316">
        <v>44301</v>
      </c>
      <c r="E75" s="313" t="s">
        <v>449</v>
      </c>
      <c r="F75" s="313">
        <v>2266.25</v>
      </c>
      <c r="G75" s="313"/>
      <c r="H75" s="199">
        <f t="shared" si="0"/>
        <v>2266.25</v>
      </c>
      <c r="I75" s="282">
        <f t="shared" si="1"/>
        <v>1</v>
      </c>
      <c r="J75">
        <v>2266.25</v>
      </c>
      <c r="K75">
        <v>2266.25</v>
      </c>
      <c r="L75">
        <v>0</v>
      </c>
      <c r="M75"/>
      <c r="N75"/>
      <c r="O75"/>
      <c r="P75" s="199">
        <f t="shared" si="2"/>
        <v>2266.25</v>
      </c>
      <c r="Q75" s="280">
        <f t="shared" si="3"/>
        <v>1</v>
      </c>
      <c r="R75" s="199">
        <f t="shared" si="4"/>
        <v>2266.25</v>
      </c>
      <c r="S75" s="280">
        <f t="shared" si="5"/>
        <v>1</v>
      </c>
      <c r="T75" s="199">
        <f t="shared" si="6"/>
        <v>0</v>
      </c>
      <c r="U75" s="280" t="e">
        <f t="shared" si="7"/>
        <v>#DIV/0!</v>
      </c>
      <c r="V75" s="8"/>
    </row>
    <row r="76" spans="1:22" ht="15">
      <c r="A76" s="335">
        <v>759530108</v>
      </c>
      <c r="B76" s="313" t="s">
        <v>486</v>
      </c>
      <c r="C76" s="313">
        <v>18600</v>
      </c>
      <c r="D76" s="316">
        <v>44722</v>
      </c>
      <c r="E76" s="313" t="s">
        <v>449</v>
      </c>
      <c r="F76" s="313">
        <v>0</v>
      </c>
      <c r="G76" s="313"/>
      <c r="H76" s="199">
        <f t="shared" si="0"/>
        <v>0</v>
      </c>
      <c r="I76" s="282" t="e">
        <f t="shared" si="1"/>
        <v>#DIV/0!</v>
      </c>
      <c r="J76">
        <v>0</v>
      </c>
      <c r="K76">
        <v>0</v>
      </c>
      <c r="L76">
        <v>0</v>
      </c>
      <c r="M76"/>
      <c r="N76"/>
      <c r="O76"/>
      <c r="P76" s="199">
        <f t="shared" si="2"/>
        <v>0</v>
      </c>
      <c r="Q76" s="280" t="e">
        <f t="shared" si="3"/>
        <v>#DIV/0!</v>
      </c>
      <c r="R76" s="199">
        <f t="shared" si="4"/>
        <v>0</v>
      </c>
      <c r="S76" s="280" t="e">
        <f t="shared" si="5"/>
        <v>#DIV/0!</v>
      </c>
      <c r="T76" s="199">
        <f t="shared" si="6"/>
        <v>0</v>
      </c>
      <c r="U76" s="280" t="e">
        <f t="shared" si="7"/>
        <v>#DIV/0!</v>
      </c>
      <c r="V76" s="8"/>
    </row>
    <row r="77" spans="1:22">
      <c r="A77" s="330"/>
      <c r="B77"/>
      <c r="C77"/>
      <c r="D77" s="1"/>
      <c r="E77"/>
      <c r="F77"/>
      <c r="G77"/>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c r="A78" s="330"/>
      <c r="B78"/>
      <c r="C78"/>
      <c r="D78" s="1"/>
      <c r="E78"/>
      <c r="F78"/>
      <c r="G78"/>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8" t="s">
        <v>143</v>
      </c>
      <c r="B79" s="192"/>
      <c r="C79" s="256"/>
      <c r="D79" s="183"/>
      <c r="E79" s="182"/>
      <c r="F79" s="175">
        <v>0</v>
      </c>
      <c r="G79" s="173">
        <v>0</v>
      </c>
      <c r="H79" s="199">
        <f t="shared" si="0"/>
        <v>0</v>
      </c>
      <c r="I79" s="282" t="e">
        <f t="shared" si="1"/>
        <v>#DIV/0!</v>
      </c>
      <c r="J79" s="175"/>
      <c r="K79" s="175"/>
      <c r="L79" s="207"/>
      <c r="M79" s="197"/>
      <c r="N79" s="197"/>
      <c r="O79" s="207"/>
      <c r="P79" s="199">
        <f t="shared" si="2"/>
        <v>0</v>
      </c>
      <c r="Q79" s="280" t="e">
        <f t="shared" si="3"/>
        <v>#DIV/0!</v>
      </c>
      <c r="R79" s="199">
        <f t="shared" si="4"/>
        <v>0</v>
      </c>
      <c r="S79" s="280" t="e">
        <f t="shared" si="5"/>
        <v>#DIV/0!</v>
      </c>
      <c r="T79" s="199">
        <f t="shared" si="6"/>
        <v>0</v>
      </c>
      <c r="U79" s="280" t="e">
        <f t="shared" si="7"/>
        <v>#DIV/0!</v>
      </c>
      <c r="V79" s="8"/>
    </row>
    <row r="80" spans="1:22" ht="13.5" thickBot="1">
      <c r="A80" s="339"/>
      <c r="B80" s="185"/>
      <c r="C80" s="257"/>
      <c r="D80" s="186"/>
      <c r="E80" s="186"/>
      <c r="F80" s="176">
        <f>SUM(F2:F79)</f>
        <v>80974.77</v>
      </c>
      <c r="G80" s="174">
        <f>SUM(G2:G79)</f>
        <v>0</v>
      </c>
      <c r="H80" s="12">
        <f>SUM(H2:H79)</f>
        <v>80974.77</v>
      </c>
      <c r="I80" s="283">
        <f t="shared" ref="I80" si="34">ROUND(H80/F80,10)</f>
        <v>1</v>
      </c>
      <c r="J80" s="195">
        <f t="shared" ref="J80:P80" si="35">SUM(J2:J79)</f>
        <v>87690.319999999978</v>
      </c>
      <c r="K80" s="176">
        <f t="shared" si="35"/>
        <v>83550.299999999988</v>
      </c>
      <c r="L80" s="195">
        <f t="shared" si="35"/>
        <v>-4140.0200000000004</v>
      </c>
      <c r="M80" s="198">
        <f t="shared" si="35"/>
        <v>0</v>
      </c>
      <c r="N80" s="198">
        <f t="shared" si="35"/>
        <v>0</v>
      </c>
      <c r="O80" s="198">
        <f t="shared" si="35"/>
        <v>0</v>
      </c>
      <c r="P80" s="9">
        <f t="shared" si="35"/>
        <v>87690.319999999978</v>
      </c>
      <c r="Q80" s="281">
        <f t="shared" si="3"/>
        <v>1</v>
      </c>
      <c r="R80" s="9">
        <f>SUM(R2:R79)</f>
        <v>83550.299999999988</v>
      </c>
      <c r="S80" s="281">
        <f>ROUND(R80/K80,10)</f>
        <v>1</v>
      </c>
      <c r="T80" s="281"/>
      <c r="U80" s="281">
        <f>ROUND(T80/L80,10)</f>
        <v>0</v>
      </c>
      <c r="V80" s="184"/>
    </row>
    <row r="81" spans="1:22" ht="13.5" thickTop="1">
      <c r="A81" s="339"/>
      <c r="B81" s="185"/>
      <c r="C81" s="258"/>
      <c r="D81" s="188"/>
      <c r="E81" s="188"/>
      <c r="F81" s="13"/>
      <c r="G81" s="13"/>
      <c r="H81" s="13"/>
      <c r="I81" s="13"/>
      <c r="J81" s="189"/>
      <c r="K81" s="13"/>
      <c r="L81" s="189"/>
      <c r="M81" s="187"/>
      <c r="N81" s="187"/>
      <c r="O81" s="187"/>
      <c r="P81" s="187"/>
      <c r="Q81" s="187"/>
      <c r="R81" s="187"/>
      <c r="S81" s="187"/>
      <c r="T81" s="187"/>
      <c r="U81" s="187"/>
      <c r="V81" s="184"/>
    </row>
    <row r="82" spans="1:22">
      <c r="A82" s="339"/>
      <c r="B82" s="185"/>
      <c r="C82" s="258"/>
      <c r="D82" s="188"/>
      <c r="E82" s="188"/>
      <c r="F82" s="13"/>
      <c r="G82" s="13"/>
      <c r="H82" s="13"/>
      <c r="I82" s="13"/>
      <c r="J82" s="187"/>
      <c r="K82" s="13"/>
      <c r="L82" s="187"/>
      <c r="M82" s="187"/>
      <c r="N82" s="187"/>
      <c r="O82" s="187"/>
      <c r="P82" s="187"/>
      <c r="Q82" s="187"/>
      <c r="R82" s="187"/>
      <c r="S82" s="187"/>
      <c r="T82" s="187"/>
      <c r="U82" s="187"/>
      <c r="V82" s="184"/>
    </row>
    <row r="83" spans="1:22">
      <c r="A83" s="339"/>
      <c r="B83" s="185"/>
      <c r="C83" s="258"/>
      <c r="D83" s="188"/>
      <c r="E83" s="188"/>
      <c r="F83" s="13"/>
      <c r="G83" s="13"/>
      <c r="H83" s="13"/>
      <c r="I83" s="13"/>
      <c r="J83" s="187"/>
      <c r="K83" s="13"/>
      <c r="L83" s="187"/>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91" spans="1:22">
      <c r="J91" s="191"/>
    </row>
    <row r="94" spans="1:22">
      <c r="A94" s="341"/>
    </row>
    <row r="95" spans="1:22">
      <c r="A95" s="34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449</v>
      </c>
      <c r="B4" s="102">
        <v>1714.07</v>
      </c>
      <c r="C4" s="102">
        <v>1714.07</v>
      </c>
      <c r="D4" s="102" t="s">
        <v>433</v>
      </c>
      <c r="E4" s="102">
        <v>1714.07</v>
      </c>
      <c r="F4" s="102">
        <v>1714.07</v>
      </c>
      <c r="G4" s="102">
        <v>-6.93</v>
      </c>
      <c r="H4" s="102">
        <v>-6.93</v>
      </c>
      <c r="I4" s="110"/>
      <c r="J4" s="148">
        <v>44680</v>
      </c>
      <c r="K4" s="148">
        <v>44683</v>
      </c>
      <c r="L4" s="110"/>
    </row>
    <row r="5" spans="1:16">
      <c r="A5" s="102" t="s">
        <v>449</v>
      </c>
      <c r="B5" s="102">
        <v>8609.7800000000007</v>
      </c>
      <c r="C5" s="102">
        <v>8609.7800000000007</v>
      </c>
      <c r="D5" s="102" t="s">
        <v>435</v>
      </c>
      <c r="E5" s="102">
        <v>8609.7800000000007</v>
      </c>
      <c r="F5" s="102">
        <v>8609.7800000000007</v>
      </c>
      <c r="G5" s="102">
        <v>-21.17</v>
      </c>
      <c r="H5" s="102">
        <v>-21.17</v>
      </c>
      <c r="I5" s="110"/>
      <c r="J5" s="148">
        <v>44680</v>
      </c>
      <c r="K5" s="148">
        <v>44683</v>
      </c>
      <c r="L5" s="110"/>
    </row>
    <row r="6" spans="1:16">
      <c r="A6" s="102" t="s">
        <v>449</v>
      </c>
      <c r="B6" s="102">
        <v>17895.310000000001</v>
      </c>
      <c r="C6" s="102">
        <v>17895.310000000001</v>
      </c>
      <c r="D6" s="102" t="s">
        <v>437</v>
      </c>
      <c r="E6" s="102">
        <v>17895.310000000001</v>
      </c>
      <c r="F6" s="102">
        <v>17895.310000000001</v>
      </c>
      <c r="G6" s="102">
        <v>-13.79</v>
      </c>
      <c r="H6" s="102">
        <v>-13.79</v>
      </c>
      <c r="I6" s="110"/>
      <c r="J6" s="148">
        <v>44680</v>
      </c>
      <c r="K6" s="148">
        <v>44683</v>
      </c>
      <c r="L6" s="110"/>
    </row>
    <row r="7" spans="1:16">
      <c r="A7" s="102" t="s">
        <v>449</v>
      </c>
      <c r="B7" s="102">
        <v>8732.4</v>
      </c>
      <c r="C7" s="102">
        <v>8732.4</v>
      </c>
      <c r="D7" s="102" t="s">
        <v>445</v>
      </c>
      <c r="E7" s="102">
        <v>8732.4</v>
      </c>
      <c r="F7" s="102">
        <v>8732.4</v>
      </c>
      <c r="G7" s="102">
        <v>-14.25</v>
      </c>
      <c r="H7" s="102">
        <v>-14.25</v>
      </c>
      <c r="I7" s="110"/>
      <c r="J7" s="148">
        <v>44680</v>
      </c>
      <c r="K7" s="148">
        <v>44683</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36951.560000000005</v>
      </c>
      <c r="C11" s="88">
        <f t="shared" ref="C11:H11" si="0">SUM(C4:C10)</f>
        <v>36951.560000000005</v>
      </c>
      <c r="D11" s="88">
        <f t="shared" si="0"/>
        <v>0</v>
      </c>
      <c r="E11" s="88">
        <f>SUM(E4:E10)</f>
        <v>36951.560000000005</v>
      </c>
      <c r="F11" s="88">
        <f t="shared" si="0"/>
        <v>36951.560000000005</v>
      </c>
      <c r="G11" s="88">
        <f t="shared" si="0"/>
        <v>-56.14</v>
      </c>
      <c r="H11" s="88">
        <f t="shared" si="0"/>
        <v>-56.14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-56.14</v>
      </c>
      <c r="E25" s="95">
        <f>H11</f>
        <v>-56.14</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204.2</v>
      </c>
      <c r="H2">
        <v>444124.59</v>
      </c>
      <c r="I2">
        <v>399696.88</v>
      </c>
      <c r="J2">
        <v>193.72</v>
      </c>
      <c r="K2">
        <v>421341</v>
      </c>
      <c r="L2" t="s">
        <v>296</v>
      </c>
      <c r="M2" s="1">
        <v>44681</v>
      </c>
    </row>
    <row r="3" spans="1:13">
      <c r="A3" t="s">
        <v>294</v>
      </c>
      <c r="B3" s="332" t="s">
        <v>297</v>
      </c>
      <c r="C3" s="330" t="s">
        <v>298</v>
      </c>
      <c r="D3" t="s">
        <v>299</v>
      </c>
      <c r="E3">
        <v>13071</v>
      </c>
      <c r="F3">
        <v>629572.42000000004</v>
      </c>
      <c r="G3">
        <v>46.71</v>
      </c>
      <c r="H3">
        <v>610546.41</v>
      </c>
      <c r="I3">
        <v>629572.42000000004</v>
      </c>
      <c r="J3">
        <v>46.71</v>
      </c>
      <c r="K3">
        <v>610546.41</v>
      </c>
      <c r="L3" t="s">
        <v>300</v>
      </c>
      <c r="M3" s="1">
        <v>44681</v>
      </c>
    </row>
    <row r="4" spans="1:13">
      <c r="A4" t="s">
        <v>294</v>
      </c>
      <c r="B4" s="330">
        <v>1317205</v>
      </c>
      <c r="C4" s="330" t="s">
        <v>301</v>
      </c>
      <c r="D4" t="s">
        <v>302</v>
      </c>
      <c r="E4">
        <v>26500</v>
      </c>
      <c r="F4">
        <v>860006.55</v>
      </c>
      <c r="G4">
        <v>39.04</v>
      </c>
      <c r="H4">
        <v>1034560</v>
      </c>
      <c r="I4">
        <v>860006.55</v>
      </c>
      <c r="J4">
        <v>39.04</v>
      </c>
      <c r="K4">
        <v>1034560</v>
      </c>
      <c r="L4" t="s">
        <v>300</v>
      </c>
      <c r="M4" s="1">
        <v>44681</v>
      </c>
    </row>
    <row r="5" spans="1:13">
      <c r="A5" t="s">
        <v>294</v>
      </c>
      <c r="B5" s="330" t="s">
        <v>303</v>
      </c>
      <c r="C5" s="330" t="s">
        <v>303</v>
      </c>
      <c r="D5" t="s">
        <v>304</v>
      </c>
      <c r="E5">
        <v>3630</v>
      </c>
      <c r="F5">
        <v>344371.12</v>
      </c>
      <c r="G5">
        <v>87.59</v>
      </c>
      <c r="H5">
        <v>317964.58</v>
      </c>
      <c r="I5">
        <v>320329.48</v>
      </c>
      <c r="J5">
        <v>83.1</v>
      </c>
      <c r="K5">
        <v>301653</v>
      </c>
      <c r="L5" t="s">
        <v>296</v>
      </c>
      <c r="M5" s="1">
        <v>44681</v>
      </c>
    </row>
    <row r="6" spans="1:13">
      <c r="A6" t="s">
        <v>294</v>
      </c>
      <c r="B6" s="330" t="s">
        <v>305</v>
      </c>
      <c r="C6" s="330" t="s">
        <v>306</v>
      </c>
      <c r="D6" t="s">
        <v>307</v>
      </c>
      <c r="E6">
        <v>5900</v>
      </c>
      <c r="F6">
        <v>1164194.3600000001</v>
      </c>
      <c r="G6">
        <v>97.09</v>
      </c>
      <c r="H6">
        <v>572831</v>
      </c>
      <c r="I6">
        <v>1164194.3600000001</v>
      </c>
      <c r="J6">
        <v>97.09</v>
      </c>
      <c r="K6">
        <v>572831</v>
      </c>
      <c r="L6" t="s">
        <v>300</v>
      </c>
      <c r="M6" s="1">
        <v>44681</v>
      </c>
    </row>
    <row r="7" spans="1:13">
      <c r="A7" t="s">
        <v>294</v>
      </c>
      <c r="B7" s="330" t="s">
        <v>308</v>
      </c>
      <c r="C7" s="330">
        <v>2722670</v>
      </c>
      <c r="D7" t="s">
        <v>309</v>
      </c>
      <c r="E7">
        <v>52941</v>
      </c>
      <c r="F7">
        <v>800160.94</v>
      </c>
      <c r="G7">
        <v>19.43</v>
      </c>
      <c r="H7">
        <v>1028643.63</v>
      </c>
      <c r="I7">
        <v>800160.94</v>
      </c>
      <c r="J7">
        <v>19.43</v>
      </c>
      <c r="K7">
        <v>1028643.63</v>
      </c>
      <c r="L7" t="s">
        <v>300</v>
      </c>
      <c r="M7" s="1">
        <v>44681</v>
      </c>
    </row>
    <row r="8" spans="1:13">
      <c r="A8" t="s">
        <v>294</v>
      </c>
      <c r="B8" s="332" t="s">
        <v>310</v>
      </c>
      <c r="C8" s="330">
        <v>2257495</v>
      </c>
      <c r="D8" t="s">
        <v>311</v>
      </c>
      <c r="E8">
        <v>19400</v>
      </c>
      <c r="F8">
        <v>454359.64</v>
      </c>
      <c r="G8">
        <v>20.420000000000002</v>
      </c>
      <c r="H8">
        <v>396148</v>
      </c>
      <c r="I8">
        <v>454359.64</v>
      </c>
      <c r="J8">
        <v>20.420000000000002</v>
      </c>
      <c r="K8">
        <v>396148</v>
      </c>
      <c r="L8" t="s">
        <v>300</v>
      </c>
      <c r="M8" s="1">
        <v>44681</v>
      </c>
    </row>
    <row r="9" spans="1:13">
      <c r="A9" t="s">
        <v>294</v>
      </c>
      <c r="B9" s="330" t="s">
        <v>312</v>
      </c>
      <c r="C9" s="330" t="s">
        <v>313</v>
      </c>
      <c r="D9" t="s">
        <v>314</v>
      </c>
      <c r="E9">
        <v>2600</v>
      </c>
      <c r="F9">
        <v>349173.6</v>
      </c>
      <c r="G9">
        <v>91.27</v>
      </c>
      <c r="H9">
        <v>237302</v>
      </c>
      <c r="I9">
        <v>349173.6</v>
      </c>
      <c r="J9">
        <v>91.27</v>
      </c>
      <c r="K9">
        <v>237302</v>
      </c>
      <c r="L9" t="s">
        <v>300</v>
      </c>
      <c r="M9" s="1">
        <v>44681</v>
      </c>
    </row>
    <row r="10" spans="1:13">
      <c r="A10" t="s">
        <v>294</v>
      </c>
      <c r="B10" s="330" t="s">
        <v>315</v>
      </c>
      <c r="C10" s="330" t="s">
        <v>316</v>
      </c>
      <c r="D10" t="s">
        <v>317</v>
      </c>
      <c r="E10">
        <v>2600</v>
      </c>
      <c r="F10">
        <v>446641</v>
      </c>
      <c r="G10">
        <v>563.77</v>
      </c>
      <c r="H10">
        <v>1465802</v>
      </c>
      <c r="I10">
        <v>446641</v>
      </c>
      <c r="J10">
        <v>563.77</v>
      </c>
      <c r="K10">
        <v>1465802</v>
      </c>
      <c r="L10" t="s">
        <v>300</v>
      </c>
      <c r="M10" s="1">
        <v>44681</v>
      </c>
    </row>
    <row r="11" spans="1:13">
      <c r="A11" t="s">
        <v>294</v>
      </c>
      <c r="B11" s="370" t="s">
        <v>432</v>
      </c>
      <c r="C11" s="370" t="s">
        <v>432</v>
      </c>
      <c r="D11" t="s">
        <v>318</v>
      </c>
      <c r="E11">
        <v>90009</v>
      </c>
      <c r="F11">
        <v>710345.82</v>
      </c>
      <c r="G11">
        <v>9.3000000000000007</v>
      </c>
      <c r="H11">
        <v>837293.02</v>
      </c>
      <c r="I11">
        <v>546624.09</v>
      </c>
      <c r="J11">
        <v>7.4</v>
      </c>
      <c r="K11">
        <v>666066.6</v>
      </c>
      <c r="L11" t="s">
        <v>319</v>
      </c>
      <c r="M11" s="1">
        <v>44681</v>
      </c>
    </row>
    <row r="12" spans="1:13">
      <c r="A12" t="s">
        <v>294</v>
      </c>
      <c r="B12" s="370">
        <v>7124594</v>
      </c>
      <c r="C12" s="370">
        <v>7124594</v>
      </c>
      <c r="D12" t="s">
        <v>320</v>
      </c>
      <c r="E12">
        <v>3146</v>
      </c>
      <c r="F12">
        <v>470293.67</v>
      </c>
      <c r="G12">
        <v>174.95</v>
      </c>
      <c r="H12">
        <v>550404.56000000006</v>
      </c>
      <c r="I12">
        <v>472170.82</v>
      </c>
      <c r="J12">
        <v>170.3</v>
      </c>
      <c r="K12">
        <v>535763.80000000005</v>
      </c>
      <c r="L12" t="s">
        <v>321</v>
      </c>
      <c r="M12" s="1">
        <v>44681</v>
      </c>
    </row>
    <row r="13" spans="1:13">
      <c r="A13" t="s">
        <v>294</v>
      </c>
      <c r="B13" s="330" t="s">
        <v>322</v>
      </c>
      <c r="C13" s="330" t="s">
        <v>322</v>
      </c>
      <c r="D13" t="s">
        <v>323</v>
      </c>
      <c r="E13">
        <v>20993</v>
      </c>
      <c r="F13">
        <v>627886.01</v>
      </c>
      <c r="G13">
        <v>39.01</v>
      </c>
      <c r="H13">
        <v>818872.14</v>
      </c>
      <c r="I13">
        <v>485049.25</v>
      </c>
      <c r="J13">
        <v>31.03</v>
      </c>
      <c r="K13">
        <v>651412.79</v>
      </c>
      <c r="L13" t="s">
        <v>319</v>
      </c>
      <c r="M13" s="1">
        <v>44681</v>
      </c>
    </row>
    <row r="14" spans="1:13">
      <c r="A14" t="s">
        <v>294</v>
      </c>
      <c r="B14" s="330">
        <v>124765108</v>
      </c>
      <c r="C14" s="330">
        <v>2125097</v>
      </c>
      <c r="D14" t="s">
        <v>324</v>
      </c>
      <c r="E14">
        <v>31400</v>
      </c>
      <c r="F14">
        <v>561500.48</v>
      </c>
      <c r="G14">
        <v>23.78</v>
      </c>
      <c r="H14">
        <v>746692</v>
      </c>
      <c r="I14">
        <v>561500.48</v>
      </c>
      <c r="J14">
        <v>23.78</v>
      </c>
      <c r="K14">
        <v>746692</v>
      </c>
      <c r="L14" t="s">
        <v>300</v>
      </c>
      <c r="M14" s="1">
        <v>44681</v>
      </c>
    </row>
    <row r="15" spans="1:13">
      <c r="A15" t="s">
        <v>294</v>
      </c>
      <c r="B15" s="330">
        <v>151290889</v>
      </c>
      <c r="C15" s="330">
        <v>2488671</v>
      </c>
      <c r="D15" t="s">
        <v>325</v>
      </c>
      <c r="E15">
        <v>46000</v>
      </c>
      <c r="F15">
        <v>378630.6</v>
      </c>
      <c r="G15">
        <v>4.4000000000000004</v>
      </c>
      <c r="H15">
        <v>202400</v>
      </c>
      <c r="I15">
        <v>378630.6</v>
      </c>
      <c r="J15">
        <v>4.4000000000000004</v>
      </c>
      <c r="K15">
        <v>202400</v>
      </c>
      <c r="L15" t="s">
        <v>300</v>
      </c>
      <c r="M15" s="1">
        <v>44681</v>
      </c>
    </row>
    <row r="16" spans="1:13">
      <c r="A16" t="s">
        <v>294</v>
      </c>
      <c r="B16" s="330" t="s">
        <v>326</v>
      </c>
      <c r="C16" s="330" t="s">
        <v>327</v>
      </c>
      <c r="D16" t="s">
        <v>328</v>
      </c>
      <c r="E16">
        <v>11500</v>
      </c>
      <c r="F16">
        <v>647302.86</v>
      </c>
      <c r="G16">
        <v>79.73</v>
      </c>
      <c r="H16">
        <v>916895</v>
      </c>
      <c r="I16">
        <v>647302.86</v>
      </c>
      <c r="J16">
        <v>79.73</v>
      </c>
      <c r="K16">
        <v>916895</v>
      </c>
      <c r="L16" t="s">
        <v>300</v>
      </c>
      <c r="M16" s="1">
        <v>44681</v>
      </c>
    </row>
    <row r="17" spans="1:13">
      <c r="A17" t="s">
        <v>294</v>
      </c>
      <c r="B17" s="330">
        <v>7171589</v>
      </c>
      <c r="C17" s="330">
        <v>7171589</v>
      </c>
      <c r="D17" t="s">
        <v>329</v>
      </c>
      <c r="E17">
        <v>16931</v>
      </c>
      <c r="F17">
        <v>234842.51</v>
      </c>
      <c r="G17">
        <v>6.9</v>
      </c>
      <c r="H17">
        <v>116850.69</v>
      </c>
      <c r="I17">
        <v>233135.48</v>
      </c>
      <c r="J17">
        <v>6.72</v>
      </c>
      <c r="K17">
        <v>113742.46</v>
      </c>
      <c r="L17" t="s">
        <v>321</v>
      </c>
      <c r="M17" s="1">
        <v>44681</v>
      </c>
    </row>
    <row r="18" spans="1:13">
      <c r="A18" t="s">
        <v>294</v>
      </c>
      <c r="B18" s="330">
        <v>6185495</v>
      </c>
      <c r="C18" s="330">
        <v>6185495</v>
      </c>
      <c r="D18" t="s">
        <v>330</v>
      </c>
      <c r="E18">
        <v>1694</v>
      </c>
      <c r="F18">
        <v>162339.54999999999</v>
      </c>
      <c r="G18">
        <v>193.04</v>
      </c>
      <c r="H18">
        <v>327002.53999999998</v>
      </c>
      <c r="I18">
        <v>216222.16</v>
      </c>
      <c r="J18">
        <v>273.3</v>
      </c>
      <c r="K18">
        <v>462970.2</v>
      </c>
      <c r="L18" t="s">
        <v>331</v>
      </c>
      <c r="M18" s="1">
        <v>44681</v>
      </c>
    </row>
    <row r="19" spans="1:13">
      <c r="A19" t="s">
        <v>294</v>
      </c>
      <c r="B19" s="330" t="s">
        <v>332</v>
      </c>
      <c r="C19" s="330" t="s">
        <v>332</v>
      </c>
      <c r="D19" t="s">
        <v>333</v>
      </c>
      <c r="E19">
        <v>32845</v>
      </c>
      <c r="F19">
        <v>707076.58</v>
      </c>
      <c r="G19">
        <v>44.84</v>
      </c>
      <c r="H19">
        <v>1472606.8</v>
      </c>
      <c r="I19">
        <v>634632.89</v>
      </c>
      <c r="J19">
        <v>42.53</v>
      </c>
      <c r="K19">
        <v>1397062.07</v>
      </c>
      <c r="L19" t="s">
        <v>296</v>
      </c>
      <c r="M19" s="1">
        <v>44681</v>
      </c>
    </row>
    <row r="20" spans="1:13">
      <c r="A20" t="s">
        <v>294</v>
      </c>
      <c r="B20" s="330" t="s">
        <v>334</v>
      </c>
      <c r="C20" s="330" t="s">
        <v>335</v>
      </c>
      <c r="D20" t="s">
        <v>336</v>
      </c>
      <c r="E20">
        <v>6400</v>
      </c>
      <c r="F20">
        <v>464829</v>
      </c>
      <c r="G20">
        <v>209.74</v>
      </c>
      <c r="H20">
        <v>1342336</v>
      </c>
      <c r="I20">
        <v>464829</v>
      </c>
      <c r="J20">
        <v>209.74</v>
      </c>
      <c r="K20">
        <v>1342336</v>
      </c>
      <c r="L20" t="s">
        <v>300</v>
      </c>
      <c r="M20" s="1">
        <v>44681</v>
      </c>
    </row>
    <row r="21" spans="1:13">
      <c r="A21" t="s">
        <v>294</v>
      </c>
      <c r="B21" s="330">
        <v>398438408</v>
      </c>
      <c r="C21" s="330" t="s">
        <v>337</v>
      </c>
      <c r="D21" t="s">
        <v>338</v>
      </c>
      <c r="E21">
        <v>32700</v>
      </c>
      <c r="F21">
        <v>671551.45</v>
      </c>
      <c r="G21">
        <v>10.73</v>
      </c>
      <c r="H21">
        <v>350871</v>
      </c>
      <c r="I21">
        <v>671551.45</v>
      </c>
      <c r="J21">
        <v>10.73</v>
      </c>
      <c r="K21">
        <v>350871</v>
      </c>
      <c r="L21" t="s">
        <v>300</v>
      </c>
      <c r="M21" s="1">
        <v>44681</v>
      </c>
    </row>
    <row r="22" spans="1:13">
      <c r="A22" t="s">
        <v>294</v>
      </c>
      <c r="B22" s="330" t="s">
        <v>339</v>
      </c>
      <c r="C22" s="330">
        <v>2781648</v>
      </c>
      <c r="D22" t="s">
        <v>340</v>
      </c>
      <c r="E22">
        <v>6500</v>
      </c>
      <c r="F22">
        <v>474474</v>
      </c>
      <c r="G22">
        <v>55.21</v>
      </c>
      <c r="H22">
        <v>358865</v>
      </c>
      <c r="I22">
        <v>474474</v>
      </c>
      <c r="J22">
        <v>55.21</v>
      </c>
      <c r="K22">
        <v>358865</v>
      </c>
      <c r="L22" t="s">
        <v>300</v>
      </c>
      <c r="M22" s="1">
        <v>44681</v>
      </c>
    </row>
    <row r="23" spans="1:13">
      <c r="A23" t="s">
        <v>294</v>
      </c>
      <c r="B23" s="330" t="s">
        <v>341</v>
      </c>
      <c r="C23" s="330">
        <v>2569286</v>
      </c>
      <c r="D23" t="s">
        <v>342</v>
      </c>
      <c r="E23">
        <v>68000</v>
      </c>
      <c r="F23">
        <v>835973.88</v>
      </c>
      <c r="G23">
        <v>19.04</v>
      </c>
      <c r="H23">
        <v>1294720</v>
      </c>
      <c r="I23">
        <v>835973.88</v>
      </c>
      <c r="J23">
        <v>19.04</v>
      </c>
      <c r="K23">
        <v>1294720</v>
      </c>
      <c r="L23" t="s">
        <v>300</v>
      </c>
      <c r="M23" s="1">
        <v>44681</v>
      </c>
    </row>
    <row r="24" spans="1:13">
      <c r="A24" t="s">
        <v>294</v>
      </c>
      <c r="B24" s="330" t="s">
        <v>343</v>
      </c>
      <c r="C24" s="330" t="s">
        <v>344</v>
      </c>
      <c r="D24" t="s">
        <v>345</v>
      </c>
      <c r="E24">
        <v>3200</v>
      </c>
      <c r="F24">
        <v>539311.41</v>
      </c>
      <c r="G24">
        <v>226.21</v>
      </c>
      <c r="H24">
        <v>723872</v>
      </c>
      <c r="I24">
        <v>539311.41</v>
      </c>
      <c r="J24">
        <v>226.21</v>
      </c>
      <c r="K24">
        <v>723872</v>
      </c>
      <c r="L24" t="s">
        <v>300</v>
      </c>
      <c r="M24" s="1">
        <v>44681</v>
      </c>
    </row>
    <row r="25" spans="1:13">
      <c r="A25" t="s">
        <v>294</v>
      </c>
      <c r="B25" s="330">
        <v>5889505</v>
      </c>
      <c r="C25" s="330">
        <v>5889505</v>
      </c>
      <c r="D25" t="s">
        <v>346</v>
      </c>
      <c r="E25">
        <v>24398</v>
      </c>
      <c r="F25">
        <v>488975.04</v>
      </c>
      <c r="G25">
        <v>28.93</v>
      </c>
      <c r="H25">
        <v>705939.81</v>
      </c>
      <c r="I25">
        <v>444139.74</v>
      </c>
      <c r="J25">
        <v>27.45</v>
      </c>
      <c r="K25">
        <v>669725.1</v>
      </c>
      <c r="L25" t="s">
        <v>296</v>
      </c>
      <c r="M25" s="1">
        <v>44681</v>
      </c>
    </row>
    <row r="26" spans="1:13">
      <c r="A26" t="s">
        <v>294</v>
      </c>
      <c r="B26" s="330" t="s">
        <v>347</v>
      </c>
      <c r="C26" s="330" t="s">
        <v>348</v>
      </c>
      <c r="D26" t="s">
        <v>349</v>
      </c>
      <c r="E26">
        <v>15191</v>
      </c>
      <c r="F26">
        <v>885587.83</v>
      </c>
      <c r="G26">
        <v>64.81</v>
      </c>
      <c r="H26">
        <v>984528.71</v>
      </c>
      <c r="I26">
        <v>885587.83</v>
      </c>
      <c r="J26">
        <v>64.81</v>
      </c>
      <c r="K26">
        <v>984528.71</v>
      </c>
      <c r="L26" t="s">
        <v>300</v>
      </c>
      <c r="M26" s="1">
        <v>44681</v>
      </c>
    </row>
    <row r="27" spans="1:13">
      <c r="A27" t="s">
        <v>294</v>
      </c>
      <c r="B27" s="330" t="s">
        <v>350</v>
      </c>
      <c r="C27" s="330" t="s">
        <v>350</v>
      </c>
      <c r="D27" t="s">
        <v>351</v>
      </c>
      <c r="E27">
        <v>4054</v>
      </c>
      <c r="F27">
        <v>197003.16</v>
      </c>
      <c r="G27">
        <v>48.56</v>
      </c>
      <c r="H27">
        <v>196869.3</v>
      </c>
      <c r="I27">
        <v>196619</v>
      </c>
      <c r="J27">
        <v>47.27</v>
      </c>
      <c r="K27">
        <v>191632.58</v>
      </c>
      <c r="L27" t="s">
        <v>321</v>
      </c>
      <c r="M27" s="1">
        <v>44681</v>
      </c>
    </row>
    <row r="28" spans="1:13">
      <c r="A28" t="s">
        <v>294</v>
      </c>
      <c r="B28" s="330" t="s">
        <v>352</v>
      </c>
      <c r="C28" s="330" t="s">
        <v>353</v>
      </c>
      <c r="D28" t="s">
        <v>354</v>
      </c>
      <c r="E28">
        <v>15259</v>
      </c>
      <c r="F28">
        <v>694416.13</v>
      </c>
      <c r="G28">
        <v>45.92</v>
      </c>
      <c r="H28">
        <v>700693.28</v>
      </c>
      <c r="I28">
        <v>694416.13</v>
      </c>
      <c r="J28">
        <v>45.92</v>
      </c>
      <c r="K28">
        <v>700693.28</v>
      </c>
      <c r="L28" t="s">
        <v>300</v>
      </c>
      <c r="M28" s="1">
        <v>44681</v>
      </c>
    </row>
    <row r="29" spans="1:13">
      <c r="A29" t="s">
        <v>294</v>
      </c>
      <c r="B29" s="330">
        <v>6499260</v>
      </c>
      <c r="C29" s="330">
        <v>6499260</v>
      </c>
      <c r="D29" t="s">
        <v>355</v>
      </c>
      <c r="E29">
        <v>4900</v>
      </c>
      <c r="F29">
        <v>273131.55</v>
      </c>
      <c r="G29">
        <v>52.86</v>
      </c>
      <c r="H29">
        <v>259021.03</v>
      </c>
      <c r="I29">
        <v>30249672</v>
      </c>
      <c r="J29">
        <v>6863</v>
      </c>
      <c r="K29">
        <v>33628700</v>
      </c>
      <c r="L29" t="s">
        <v>356</v>
      </c>
      <c r="M29" s="1">
        <v>44681</v>
      </c>
    </row>
    <row r="30" spans="1:13">
      <c r="A30" t="s">
        <v>294</v>
      </c>
      <c r="B30" s="330" t="s">
        <v>357</v>
      </c>
      <c r="C30" s="330" t="s">
        <v>358</v>
      </c>
      <c r="D30" t="s">
        <v>359</v>
      </c>
      <c r="E30">
        <v>2500</v>
      </c>
      <c r="F30">
        <v>205250.5</v>
      </c>
      <c r="G30">
        <v>65.3</v>
      </c>
      <c r="H30">
        <v>163250</v>
      </c>
      <c r="I30">
        <v>205250.5</v>
      </c>
      <c r="J30">
        <v>65.3</v>
      </c>
      <c r="K30">
        <v>163250</v>
      </c>
      <c r="L30" t="s">
        <v>300</v>
      </c>
      <c r="M30" s="1">
        <v>44681</v>
      </c>
    </row>
    <row r="31" spans="1:13">
      <c r="A31" t="s">
        <v>294</v>
      </c>
      <c r="B31" s="330" t="s">
        <v>360</v>
      </c>
      <c r="C31" s="330" t="s">
        <v>360</v>
      </c>
      <c r="D31" t="s">
        <v>361</v>
      </c>
      <c r="E31">
        <v>9500</v>
      </c>
      <c r="F31">
        <v>559219.54</v>
      </c>
      <c r="G31">
        <v>99.51</v>
      </c>
      <c r="H31">
        <v>945342.55</v>
      </c>
      <c r="I31">
        <v>424160.04</v>
      </c>
      <c r="J31">
        <v>79.16</v>
      </c>
      <c r="K31">
        <v>752020</v>
      </c>
      <c r="L31" t="s">
        <v>319</v>
      </c>
      <c r="M31" s="1">
        <v>44681</v>
      </c>
    </row>
    <row r="32" spans="1:13">
      <c r="A32" t="s">
        <v>294</v>
      </c>
      <c r="B32" s="330">
        <v>7333378</v>
      </c>
      <c r="C32" s="330">
        <v>7333378</v>
      </c>
      <c r="D32" t="s">
        <v>362</v>
      </c>
      <c r="E32">
        <v>2200</v>
      </c>
      <c r="F32">
        <v>395018.39</v>
      </c>
      <c r="G32">
        <v>594.21</v>
      </c>
      <c r="H32">
        <v>1307252.93</v>
      </c>
      <c r="I32">
        <v>394729.6</v>
      </c>
      <c r="J32">
        <v>578.4</v>
      </c>
      <c r="K32">
        <v>1272480</v>
      </c>
      <c r="L32" t="s">
        <v>321</v>
      </c>
      <c r="M32" s="1">
        <v>44681</v>
      </c>
    </row>
    <row r="33" spans="1:13">
      <c r="A33" t="s">
        <v>294</v>
      </c>
      <c r="B33" s="330" t="s">
        <v>363</v>
      </c>
      <c r="C33" s="330" t="s">
        <v>363</v>
      </c>
      <c r="D33" t="s">
        <v>364</v>
      </c>
      <c r="E33">
        <v>2843</v>
      </c>
      <c r="F33">
        <v>197919.6</v>
      </c>
      <c r="G33">
        <v>146.19</v>
      </c>
      <c r="H33">
        <v>415626.6</v>
      </c>
      <c r="I33">
        <v>265357.58</v>
      </c>
      <c r="J33">
        <v>206.98</v>
      </c>
      <c r="K33">
        <v>588444.14</v>
      </c>
      <c r="L33" t="s">
        <v>331</v>
      </c>
      <c r="M33" s="1">
        <v>44681</v>
      </c>
    </row>
    <row r="34" spans="1:13">
      <c r="A34" t="s">
        <v>294</v>
      </c>
      <c r="B34" s="330">
        <v>6555805</v>
      </c>
      <c r="C34" s="330">
        <v>6555805</v>
      </c>
      <c r="D34" t="s">
        <v>365</v>
      </c>
      <c r="E34">
        <v>7600</v>
      </c>
      <c r="F34">
        <v>302299.82</v>
      </c>
      <c r="G34">
        <v>29.82</v>
      </c>
      <c r="H34">
        <v>226600.94</v>
      </c>
      <c r="I34">
        <v>33528932</v>
      </c>
      <c r="J34">
        <v>3871</v>
      </c>
      <c r="K34">
        <v>29419600</v>
      </c>
      <c r="L34" t="s">
        <v>356</v>
      </c>
      <c r="M34" s="1">
        <v>44681</v>
      </c>
    </row>
    <row r="35" spans="1:13">
      <c r="A35" t="s">
        <v>294</v>
      </c>
      <c r="B35" s="330">
        <v>4741844</v>
      </c>
      <c r="C35" s="330">
        <v>4741844</v>
      </c>
      <c r="D35" t="s">
        <v>366</v>
      </c>
      <c r="E35">
        <v>4638</v>
      </c>
      <c r="F35">
        <v>497928.6</v>
      </c>
      <c r="G35">
        <v>186.52</v>
      </c>
      <c r="H35">
        <v>865072.31</v>
      </c>
      <c r="I35">
        <v>452311.28</v>
      </c>
      <c r="J35">
        <v>176.95</v>
      </c>
      <c r="K35">
        <v>820694.1</v>
      </c>
      <c r="L35" t="s">
        <v>296</v>
      </c>
      <c r="M35" s="1">
        <v>44681</v>
      </c>
    </row>
    <row r="36" spans="1:13">
      <c r="A36" t="s">
        <v>294</v>
      </c>
      <c r="B36" s="330">
        <v>631512209</v>
      </c>
      <c r="C36" s="330" t="s">
        <v>367</v>
      </c>
      <c r="D36" t="s">
        <v>368</v>
      </c>
      <c r="E36">
        <v>18570</v>
      </c>
      <c r="F36">
        <v>507071.38</v>
      </c>
      <c r="G36">
        <v>20.100000000000001</v>
      </c>
      <c r="H36">
        <v>373257</v>
      </c>
      <c r="I36">
        <v>507071.38</v>
      </c>
      <c r="J36">
        <v>20.100000000000001</v>
      </c>
      <c r="K36">
        <v>373257</v>
      </c>
      <c r="L36" t="s">
        <v>300</v>
      </c>
      <c r="M36" s="1">
        <v>44681</v>
      </c>
    </row>
    <row r="37" spans="1:13">
      <c r="A37" t="s">
        <v>294</v>
      </c>
      <c r="B37" s="330">
        <v>6640682</v>
      </c>
      <c r="C37" s="330">
        <v>6640682</v>
      </c>
      <c r="D37" t="s">
        <v>369</v>
      </c>
      <c r="E37">
        <v>9688</v>
      </c>
      <c r="F37">
        <v>554007.82999999996</v>
      </c>
      <c r="G37">
        <v>65.77</v>
      </c>
      <c r="H37">
        <v>637185.80000000005</v>
      </c>
      <c r="I37">
        <v>61791790</v>
      </c>
      <c r="J37">
        <v>8539</v>
      </c>
      <c r="K37">
        <v>82725832</v>
      </c>
      <c r="L37" t="s">
        <v>356</v>
      </c>
      <c r="M37" s="1">
        <v>44681</v>
      </c>
    </row>
    <row r="38" spans="1:13">
      <c r="A38" t="s">
        <v>294</v>
      </c>
      <c r="B38" s="330">
        <v>654902204</v>
      </c>
      <c r="C38" s="330">
        <v>2640891</v>
      </c>
      <c r="D38" t="s">
        <v>370</v>
      </c>
      <c r="E38">
        <v>40000</v>
      </c>
      <c r="F38">
        <v>137044</v>
      </c>
      <c r="G38">
        <v>5.04</v>
      </c>
      <c r="H38">
        <v>201600</v>
      </c>
      <c r="I38">
        <v>137044</v>
      </c>
      <c r="J38">
        <v>5.04</v>
      </c>
      <c r="K38">
        <v>201600</v>
      </c>
      <c r="L38" t="s">
        <v>300</v>
      </c>
      <c r="M38" s="1">
        <v>44681</v>
      </c>
    </row>
    <row r="39" spans="1:13">
      <c r="A39" t="s">
        <v>294</v>
      </c>
      <c r="B39" s="330">
        <v>6659428</v>
      </c>
      <c r="C39" s="330">
        <v>6659428</v>
      </c>
      <c r="D39" t="s">
        <v>371</v>
      </c>
      <c r="E39">
        <v>11369</v>
      </c>
      <c r="F39">
        <v>512177.05</v>
      </c>
      <c r="G39">
        <v>59.51</v>
      </c>
      <c r="H39">
        <v>676553.14</v>
      </c>
      <c r="I39">
        <v>57428222</v>
      </c>
      <c r="J39">
        <v>7726</v>
      </c>
      <c r="K39">
        <v>87836894</v>
      </c>
      <c r="L39" t="s">
        <v>356</v>
      </c>
      <c r="M39" s="1">
        <v>44681</v>
      </c>
    </row>
    <row r="40" spans="1:13">
      <c r="A40" t="s">
        <v>294</v>
      </c>
      <c r="B40" s="330">
        <v>683715106</v>
      </c>
      <c r="C40" s="330">
        <v>2655657</v>
      </c>
      <c r="D40" t="s">
        <v>372</v>
      </c>
      <c r="E40">
        <v>15400</v>
      </c>
      <c r="F40">
        <v>547201.56000000006</v>
      </c>
      <c r="G40">
        <v>40.049999999999997</v>
      </c>
      <c r="H40">
        <v>616770</v>
      </c>
      <c r="I40">
        <v>547201.56000000006</v>
      </c>
      <c r="J40">
        <v>40.049999999999997</v>
      </c>
      <c r="K40">
        <v>616770</v>
      </c>
      <c r="L40" t="s">
        <v>300</v>
      </c>
      <c r="M40" s="1">
        <v>44681</v>
      </c>
    </row>
    <row r="41" spans="1:13">
      <c r="A41" t="s">
        <v>294</v>
      </c>
      <c r="B41" s="330">
        <v>6661144</v>
      </c>
      <c r="C41" s="330">
        <v>6661144</v>
      </c>
      <c r="D41" t="s">
        <v>373</v>
      </c>
      <c r="E41">
        <v>23000</v>
      </c>
      <c r="F41">
        <v>365871.12</v>
      </c>
      <c r="G41">
        <v>18.29</v>
      </c>
      <c r="H41">
        <v>420565.35</v>
      </c>
      <c r="I41">
        <v>40687512</v>
      </c>
      <c r="J41">
        <v>2374</v>
      </c>
      <c r="K41">
        <v>54602000</v>
      </c>
      <c r="L41" t="s">
        <v>356</v>
      </c>
      <c r="M41" s="1">
        <v>44681</v>
      </c>
    </row>
    <row r="42" spans="1:13">
      <c r="A42" t="s">
        <v>294</v>
      </c>
      <c r="B42" s="330" t="s">
        <v>374</v>
      </c>
      <c r="C42" s="330" t="s">
        <v>375</v>
      </c>
      <c r="D42" t="s">
        <v>376</v>
      </c>
      <c r="E42">
        <v>15900</v>
      </c>
      <c r="F42">
        <v>791814.67</v>
      </c>
      <c r="G42">
        <v>14.71</v>
      </c>
      <c r="H42">
        <v>233889</v>
      </c>
      <c r="I42">
        <v>791814.67</v>
      </c>
      <c r="J42">
        <v>14.71</v>
      </c>
      <c r="K42">
        <v>233889</v>
      </c>
      <c r="L42" t="s">
        <v>300</v>
      </c>
      <c r="M42" s="1">
        <v>44681</v>
      </c>
    </row>
    <row r="43" spans="1:13">
      <c r="A43" t="s">
        <v>294</v>
      </c>
      <c r="B43" s="330">
        <v>705015105</v>
      </c>
      <c r="C43" s="330">
        <v>2704485</v>
      </c>
      <c r="D43" t="s">
        <v>377</v>
      </c>
      <c r="E43">
        <v>46000</v>
      </c>
      <c r="F43">
        <v>532692.30000000005</v>
      </c>
      <c r="G43">
        <v>9.69</v>
      </c>
      <c r="H43">
        <v>445740</v>
      </c>
      <c r="I43">
        <v>532692.30000000005</v>
      </c>
      <c r="J43">
        <v>9.69</v>
      </c>
      <c r="K43">
        <v>445740</v>
      </c>
      <c r="L43" t="s">
        <v>300</v>
      </c>
      <c r="M43" s="1">
        <v>44681</v>
      </c>
    </row>
    <row r="44" spans="1:13">
      <c r="A44" t="s">
        <v>294</v>
      </c>
      <c r="B44" s="330" t="s">
        <v>378</v>
      </c>
      <c r="C44" s="330" t="s">
        <v>379</v>
      </c>
      <c r="D44" t="s">
        <v>380</v>
      </c>
      <c r="E44">
        <v>32000</v>
      </c>
      <c r="F44">
        <v>354809.59999999998</v>
      </c>
      <c r="G44">
        <v>11.94</v>
      </c>
      <c r="H44">
        <v>382080</v>
      </c>
      <c r="I44">
        <v>354809.59999999998</v>
      </c>
      <c r="J44">
        <v>11.94</v>
      </c>
      <c r="K44">
        <v>382080</v>
      </c>
      <c r="L44" t="s">
        <v>300</v>
      </c>
      <c r="M44" s="1">
        <v>44681</v>
      </c>
    </row>
    <row r="45" spans="1:13">
      <c r="A45" t="s">
        <v>294</v>
      </c>
      <c r="B45" s="330">
        <v>6229597</v>
      </c>
      <c r="C45" s="330">
        <v>6229597</v>
      </c>
      <c r="D45" t="s">
        <v>381</v>
      </c>
      <c r="E45">
        <v>65312</v>
      </c>
      <c r="F45">
        <v>520489.58</v>
      </c>
      <c r="G45">
        <v>7.07</v>
      </c>
      <c r="H45">
        <v>461807.1</v>
      </c>
      <c r="I45">
        <v>58335633</v>
      </c>
      <c r="J45">
        <v>918</v>
      </c>
      <c r="K45">
        <v>59956416</v>
      </c>
      <c r="L45" t="s">
        <v>356</v>
      </c>
      <c r="M45" s="1">
        <v>44681</v>
      </c>
    </row>
    <row r="46" spans="1:13">
      <c r="A46" t="s">
        <v>294</v>
      </c>
      <c r="B46" s="330">
        <v>759530108</v>
      </c>
      <c r="C46" s="330" t="s">
        <v>382</v>
      </c>
      <c r="D46" t="s">
        <v>383</v>
      </c>
      <c r="E46">
        <v>18600</v>
      </c>
      <c r="F46">
        <v>387899.78</v>
      </c>
      <c r="G46">
        <v>29.45</v>
      </c>
      <c r="H46">
        <v>547770</v>
      </c>
      <c r="I46">
        <v>387899.78</v>
      </c>
      <c r="J46">
        <v>29.45</v>
      </c>
      <c r="K46">
        <v>547770</v>
      </c>
      <c r="L46" t="s">
        <v>300</v>
      </c>
      <c r="M46" s="1">
        <v>44681</v>
      </c>
    </row>
    <row r="47" spans="1:13">
      <c r="A47" t="s">
        <v>294</v>
      </c>
      <c r="B47" s="330">
        <v>803054204</v>
      </c>
      <c r="C47" s="330">
        <v>2775135</v>
      </c>
      <c r="D47" t="s">
        <v>384</v>
      </c>
      <c r="E47">
        <v>4650</v>
      </c>
      <c r="F47">
        <v>554223.89</v>
      </c>
      <c r="G47">
        <v>100.8</v>
      </c>
      <c r="H47">
        <v>468720</v>
      </c>
      <c r="I47">
        <v>554223.89</v>
      </c>
      <c r="J47">
        <v>100.8</v>
      </c>
      <c r="K47">
        <v>468720</v>
      </c>
      <c r="L47" t="s">
        <v>300</v>
      </c>
      <c r="M47" s="1">
        <v>44681</v>
      </c>
    </row>
    <row r="48" spans="1:13">
      <c r="A48" t="s">
        <v>294</v>
      </c>
      <c r="B48" s="330" t="s">
        <v>385</v>
      </c>
      <c r="C48" s="330" t="s">
        <v>386</v>
      </c>
      <c r="D48" t="s">
        <v>387</v>
      </c>
      <c r="E48">
        <v>1235</v>
      </c>
      <c r="F48">
        <v>162568.85</v>
      </c>
      <c r="G48">
        <v>426.82</v>
      </c>
      <c r="H48">
        <v>527122.69999999995</v>
      </c>
      <c r="I48">
        <v>162568.85</v>
      </c>
      <c r="J48">
        <v>426.82</v>
      </c>
      <c r="K48">
        <v>527122.69999999995</v>
      </c>
      <c r="L48" t="s">
        <v>300</v>
      </c>
      <c r="M48" s="1">
        <v>44681</v>
      </c>
    </row>
    <row r="49" spans="1:13">
      <c r="A49" t="s">
        <v>294</v>
      </c>
      <c r="B49" s="330" t="s">
        <v>388</v>
      </c>
      <c r="C49" s="330" t="s">
        <v>389</v>
      </c>
      <c r="D49" t="s">
        <v>390</v>
      </c>
      <c r="E49">
        <v>13000</v>
      </c>
      <c r="F49">
        <v>334131.20000000001</v>
      </c>
      <c r="G49">
        <v>25.02</v>
      </c>
      <c r="H49">
        <v>325260</v>
      </c>
      <c r="I49">
        <v>334131.20000000001</v>
      </c>
      <c r="J49">
        <v>25.02</v>
      </c>
      <c r="K49">
        <v>325260</v>
      </c>
      <c r="L49" t="s">
        <v>300</v>
      </c>
      <c r="M49" s="1">
        <v>44681</v>
      </c>
    </row>
    <row r="50" spans="1:13">
      <c r="A50" t="s">
        <v>294</v>
      </c>
      <c r="B50" s="330" t="s">
        <v>391</v>
      </c>
      <c r="C50" s="330" t="s">
        <v>391</v>
      </c>
      <c r="D50" t="s">
        <v>392</v>
      </c>
      <c r="E50">
        <v>12237</v>
      </c>
      <c r="F50">
        <v>237984.83</v>
      </c>
      <c r="G50">
        <v>16.53</v>
      </c>
      <c r="H50">
        <v>202317.5</v>
      </c>
      <c r="I50">
        <v>2136580.2000000002</v>
      </c>
      <c r="J50">
        <v>162.35</v>
      </c>
      <c r="K50">
        <v>1986676.95</v>
      </c>
      <c r="L50" t="s">
        <v>393</v>
      </c>
      <c r="M50" s="1">
        <v>44681</v>
      </c>
    </row>
    <row r="51" spans="1:13">
      <c r="A51" t="s">
        <v>294</v>
      </c>
      <c r="B51" s="330" t="s">
        <v>394</v>
      </c>
      <c r="C51" s="330">
        <v>2615565</v>
      </c>
      <c r="D51" t="s">
        <v>395</v>
      </c>
      <c r="E51">
        <v>23900</v>
      </c>
      <c r="F51">
        <v>805315.16</v>
      </c>
      <c r="G51">
        <v>32.4</v>
      </c>
      <c r="H51">
        <v>774360</v>
      </c>
      <c r="I51">
        <v>805315.16</v>
      </c>
      <c r="J51">
        <v>32.4</v>
      </c>
      <c r="K51">
        <v>774360</v>
      </c>
      <c r="L51" t="s">
        <v>300</v>
      </c>
      <c r="M51" s="1">
        <v>44681</v>
      </c>
    </row>
    <row r="52" spans="1:13">
      <c r="A52" t="s">
        <v>294</v>
      </c>
      <c r="B52" s="330" t="s">
        <v>396</v>
      </c>
      <c r="C52" s="330" t="s">
        <v>396</v>
      </c>
      <c r="D52" t="s">
        <v>397</v>
      </c>
      <c r="E52">
        <v>26195</v>
      </c>
      <c r="F52">
        <v>520932.36</v>
      </c>
      <c r="G52">
        <v>18.57</v>
      </c>
      <c r="H52">
        <v>486525.61</v>
      </c>
      <c r="I52">
        <v>403348.79</v>
      </c>
      <c r="J52">
        <v>14.77</v>
      </c>
      <c r="K52">
        <v>387031.12</v>
      </c>
      <c r="L52" t="s">
        <v>319</v>
      </c>
      <c r="M52" s="1">
        <v>44681</v>
      </c>
    </row>
    <row r="53" spans="1:13">
      <c r="A53" t="s">
        <v>294</v>
      </c>
      <c r="B53" s="330">
        <v>835699307</v>
      </c>
      <c r="C53" s="330">
        <v>2821481</v>
      </c>
      <c r="D53" t="s">
        <v>398</v>
      </c>
      <c r="E53">
        <v>14700</v>
      </c>
      <c r="F53">
        <v>616831.12</v>
      </c>
      <c r="G53">
        <v>86.05</v>
      </c>
      <c r="H53">
        <v>1264935</v>
      </c>
      <c r="I53">
        <v>616831.12</v>
      </c>
      <c r="J53">
        <v>86.05</v>
      </c>
      <c r="K53">
        <v>1264935</v>
      </c>
      <c r="L53" t="s">
        <v>300</v>
      </c>
      <c r="M53" s="1">
        <v>44681</v>
      </c>
    </row>
    <row r="54" spans="1:13">
      <c r="A54" t="s">
        <v>294</v>
      </c>
      <c r="B54" s="330">
        <v>6356406</v>
      </c>
      <c r="C54" s="330">
        <v>6356406</v>
      </c>
      <c r="D54" t="s">
        <v>399</v>
      </c>
      <c r="E54">
        <v>7521</v>
      </c>
      <c r="F54">
        <v>230255.65</v>
      </c>
      <c r="G54">
        <v>15.09</v>
      </c>
      <c r="H54">
        <v>113484.09</v>
      </c>
      <c r="I54">
        <v>25932473</v>
      </c>
      <c r="J54">
        <v>1959</v>
      </c>
      <c r="K54">
        <v>14733639</v>
      </c>
      <c r="L54" t="s">
        <v>356</v>
      </c>
      <c r="M54" s="1">
        <v>44681</v>
      </c>
    </row>
    <row r="55" spans="1:13">
      <c r="A55" t="s">
        <v>294</v>
      </c>
      <c r="B55" s="330" t="s">
        <v>400</v>
      </c>
      <c r="C55" s="330" t="s">
        <v>400</v>
      </c>
      <c r="D55" t="s">
        <v>401</v>
      </c>
      <c r="E55">
        <v>8509</v>
      </c>
      <c r="F55">
        <v>683825.18</v>
      </c>
      <c r="G55">
        <v>119.58</v>
      </c>
      <c r="H55">
        <v>1017546.17</v>
      </c>
      <c r="I55">
        <v>611503.18999999994</v>
      </c>
      <c r="J55">
        <v>113.45</v>
      </c>
      <c r="K55">
        <v>965346.05</v>
      </c>
      <c r="L55" t="s">
        <v>296</v>
      </c>
      <c r="M55" s="1">
        <v>44681</v>
      </c>
    </row>
    <row r="56" spans="1:13">
      <c r="A56" t="s">
        <v>294</v>
      </c>
      <c r="B56" s="330">
        <v>874039100</v>
      </c>
      <c r="C56" s="330">
        <v>2113382</v>
      </c>
      <c r="D56" t="s">
        <v>402</v>
      </c>
      <c r="E56">
        <v>11200</v>
      </c>
      <c r="F56">
        <v>1261041.1599999999</v>
      </c>
      <c r="G56">
        <v>92.93</v>
      </c>
      <c r="H56">
        <v>1040816</v>
      </c>
      <c r="I56">
        <v>1261041.1599999999</v>
      </c>
      <c r="J56">
        <v>92.93</v>
      </c>
      <c r="K56">
        <v>1040816</v>
      </c>
      <c r="L56" t="s">
        <v>300</v>
      </c>
      <c r="M56" s="1">
        <v>44681</v>
      </c>
    </row>
    <row r="57" spans="1:13">
      <c r="A57" t="s">
        <v>294</v>
      </c>
      <c r="B57" s="330">
        <v>6869302</v>
      </c>
      <c r="C57" s="330">
        <v>6869302</v>
      </c>
      <c r="D57" t="s">
        <v>403</v>
      </c>
      <c r="E57">
        <v>9000</v>
      </c>
      <c r="F57">
        <v>297065.8</v>
      </c>
      <c r="G57">
        <v>31.31</v>
      </c>
      <c r="H57">
        <v>281791.57</v>
      </c>
      <c r="I57">
        <v>33615966.490000002</v>
      </c>
      <c r="J57">
        <v>4065</v>
      </c>
      <c r="K57">
        <v>36585000</v>
      </c>
      <c r="L57" t="s">
        <v>356</v>
      </c>
      <c r="M57" s="1">
        <v>44681</v>
      </c>
    </row>
    <row r="58" spans="1:13">
      <c r="A58" t="s">
        <v>294</v>
      </c>
      <c r="B58" s="330">
        <v>294821608</v>
      </c>
      <c r="C58" s="330">
        <v>2031730</v>
      </c>
      <c r="D58" t="s">
        <v>404</v>
      </c>
      <c r="E58">
        <v>90300</v>
      </c>
      <c r="F58">
        <v>678780.05</v>
      </c>
      <c r="G58">
        <v>7.96</v>
      </c>
      <c r="H58">
        <v>718788</v>
      </c>
      <c r="I58">
        <v>678780.05</v>
      </c>
      <c r="J58">
        <v>7.96</v>
      </c>
      <c r="K58">
        <v>718788</v>
      </c>
      <c r="L58" t="s">
        <v>300</v>
      </c>
      <c r="M58" s="1">
        <v>44681</v>
      </c>
    </row>
    <row r="59" spans="1:13">
      <c r="A59" t="s">
        <v>294</v>
      </c>
      <c r="B59" s="330">
        <v>5999330</v>
      </c>
      <c r="C59" s="330">
        <v>5999330</v>
      </c>
      <c r="D59" t="s">
        <v>405</v>
      </c>
      <c r="E59">
        <v>3800</v>
      </c>
      <c r="F59">
        <v>672025.92</v>
      </c>
      <c r="G59">
        <v>361.23</v>
      </c>
      <c r="H59">
        <v>1372678.4</v>
      </c>
      <c r="I59">
        <v>585399.44999999995</v>
      </c>
      <c r="J59">
        <v>342.7</v>
      </c>
      <c r="K59">
        <v>1302260</v>
      </c>
      <c r="L59" t="s">
        <v>296</v>
      </c>
      <c r="M59" s="1">
        <v>44681</v>
      </c>
    </row>
    <row r="60" spans="1:13">
      <c r="A60" t="s">
        <v>294</v>
      </c>
      <c r="B60" s="330" t="s">
        <v>406</v>
      </c>
      <c r="C60" s="330" t="s">
        <v>406</v>
      </c>
      <c r="D60" t="s">
        <v>407</v>
      </c>
      <c r="E60">
        <v>18208</v>
      </c>
      <c r="F60">
        <v>163597.71</v>
      </c>
      <c r="G60">
        <v>7.96</v>
      </c>
      <c r="H60">
        <v>144938.66</v>
      </c>
      <c r="I60">
        <v>218266.1</v>
      </c>
      <c r="J60">
        <v>11.27</v>
      </c>
      <c r="K60">
        <v>205204.16</v>
      </c>
      <c r="L60" t="s">
        <v>331</v>
      </c>
      <c r="M60" s="1">
        <v>44681</v>
      </c>
    </row>
    <row r="61" spans="1:13">
      <c r="A61" t="s">
        <v>294</v>
      </c>
      <c r="B61" s="330" t="s">
        <v>408</v>
      </c>
      <c r="C61" s="330" t="s">
        <v>409</v>
      </c>
      <c r="D61" t="s">
        <v>410</v>
      </c>
      <c r="E61">
        <v>35000</v>
      </c>
      <c r="F61">
        <v>442307</v>
      </c>
      <c r="G61">
        <v>16.84</v>
      </c>
      <c r="H61">
        <v>589400</v>
      </c>
      <c r="I61">
        <v>442307</v>
      </c>
      <c r="J61">
        <v>16.84</v>
      </c>
      <c r="K61">
        <v>589400</v>
      </c>
      <c r="L61" t="s">
        <v>300</v>
      </c>
      <c r="M61" s="1">
        <v>44681</v>
      </c>
    </row>
    <row r="62" spans="1:13">
      <c r="A62" t="s">
        <v>294</v>
      </c>
      <c r="B62" s="330" t="s">
        <v>411</v>
      </c>
      <c r="C62" s="330" t="s">
        <v>412</v>
      </c>
      <c r="D62" t="s">
        <v>413</v>
      </c>
      <c r="E62">
        <v>11400</v>
      </c>
      <c r="F62">
        <v>776752.02</v>
      </c>
      <c r="G62">
        <v>14.94</v>
      </c>
      <c r="H62">
        <v>170316</v>
      </c>
      <c r="I62">
        <v>776752.02</v>
      </c>
      <c r="J62">
        <v>14.94</v>
      </c>
      <c r="K62">
        <v>170316</v>
      </c>
      <c r="L62" t="s">
        <v>300</v>
      </c>
      <c r="M62" s="1">
        <v>44681</v>
      </c>
    </row>
    <row r="63" spans="1:13">
      <c r="A63" t="s">
        <v>294</v>
      </c>
      <c r="B63" s="330">
        <v>6916781</v>
      </c>
      <c r="C63" s="330">
        <v>6916781</v>
      </c>
      <c r="D63" t="s">
        <v>414</v>
      </c>
      <c r="E63">
        <v>10923</v>
      </c>
      <c r="F63">
        <v>170703.44</v>
      </c>
      <c r="G63">
        <v>21.68</v>
      </c>
      <c r="H63">
        <v>236776.85</v>
      </c>
      <c r="I63">
        <v>237957.11</v>
      </c>
      <c r="J63">
        <v>29.99</v>
      </c>
      <c r="K63">
        <v>327580.77</v>
      </c>
      <c r="L63" t="s">
        <v>415</v>
      </c>
      <c r="M63" s="1">
        <v>44681</v>
      </c>
    </row>
    <row r="64" spans="1:13">
      <c r="A64" t="s">
        <v>294</v>
      </c>
      <c r="B64" s="330">
        <v>4031879</v>
      </c>
      <c r="C64" s="330">
        <v>4031879</v>
      </c>
      <c r="D64" t="s">
        <v>416</v>
      </c>
      <c r="E64">
        <v>27304</v>
      </c>
      <c r="F64">
        <v>552308.05000000005</v>
      </c>
      <c r="G64">
        <v>29.41</v>
      </c>
      <c r="H64">
        <v>802974.18</v>
      </c>
      <c r="I64">
        <v>493779.59</v>
      </c>
      <c r="J64">
        <v>27.9</v>
      </c>
      <c r="K64">
        <v>761781.6</v>
      </c>
      <c r="L64" t="s">
        <v>296</v>
      </c>
      <c r="M64" s="1">
        <v>44681</v>
      </c>
    </row>
    <row r="65" spans="1:13">
      <c r="A65" t="s">
        <v>294</v>
      </c>
      <c r="B65" s="330">
        <v>6986041</v>
      </c>
      <c r="C65" s="330">
        <v>6986041</v>
      </c>
      <c r="D65" t="s">
        <v>417</v>
      </c>
      <c r="E65">
        <v>8300</v>
      </c>
      <c r="F65">
        <v>221817.63</v>
      </c>
      <c r="G65">
        <v>34.28</v>
      </c>
      <c r="H65">
        <v>284487.40999999997</v>
      </c>
      <c r="I65">
        <v>25065392</v>
      </c>
      <c r="J65">
        <v>4450</v>
      </c>
      <c r="K65">
        <v>36935000</v>
      </c>
      <c r="L65" t="s">
        <v>356</v>
      </c>
      <c r="M65" s="1">
        <v>44681</v>
      </c>
    </row>
    <row r="66" spans="1:13">
      <c r="A66" t="s">
        <v>294</v>
      </c>
      <c r="B66" s="332" t="s">
        <v>418</v>
      </c>
      <c r="C66" s="332" t="s">
        <v>419</v>
      </c>
      <c r="D66" t="s">
        <v>420</v>
      </c>
      <c r="E66">
        <v>5600</v>
      </c>
      <c r="F66">
        <v>336728</v>
      </c>
      <c r="G66">
        <v>41.8</v>
      </c>
      <c r="H66">
        <v>234080</v>
      </c>
      <c r="I66">
        <v>336728</v>
      </c>
      <c r="J66">
        <v>41.8</v>
      </c>
      <c r="K66">
        <v>234080</v>
      </c>
      <c r="L66" t="s">
        <v>300</v>
      </c>
      <c r="M66" s="1">
        <v>44681</v>
      </c>
    </row>
    <row r="67" spans="1:13">
      <c r="A67" t="s">
        <v>294</v>
      </c>
      <c r="B67" s="330" t="s">
        <v>421</v>
      </c>
      <c r="C67" s="330" t="s">
        <v>421</v>
      </c>
      <c r="D67" t="s">
        <v>422</v>
      </c>
      <c r="F67">
        <v>1156599.03</v>
      </c>
      <c r="H67">
        <v>1156599.03</v>
      </c>
      <c r="I67">
        <v>1156599.03</v>
      </c>
      <c r="K67">
        <v>1156599.03</v>
      </c>
      <c r="L67" t="s">
        <v>300</v>
      </c>
      <c r="M67" s="1">
        <v>44681</v>
      </c>
    </row>
    <row r="68" spans="1:13">
      <c r="A68" t="s">
        <v>294</v>
      </c>
      <c r="B68" s="330" t="s">
        <v>421</v>
      </c>
      <c r="C68" s="330" t="s">
        <v>421</v>
      </c>
      <c r="D68" t="s">
        <v>423</v>
      </c>
      <c r="E68">
        <v>18455.490000000002</v>
      </c>
      <c r="F68">
        <v>13452.95</v>
      </c>
      <c r="G68">
        <v>0.71</v>
      </c>
      <c r="H68">
        <v>13035.38</v>
      </c>
      <c r="I68">
        <v>18455.490000000002</v>
      </c>
      <c r="J68">
        <v>1</v>
      </c>
      <c r="K68">
        <v>18455.490000000002</v>
      </c>
      <c r="L68" t="s">
        <v>331</v>
      </c>
      <c r="M68" s="1">
        <v>44681</v>
      </c>
    </row>
    <row r="69" spans="1:13">
      <c r="A69" t="s">
        <v>294</v>
      </c>
      <c r="B69" s="371" t="s">
        <v>421</v>
      </c>
      <c r="C69" s="330" t="s">
        <v>421</v>
      </c>
      <c r="D69" t="s">
        <v>424</v>
      </c>
      <c r="E69">
        <v>30605.58</v>
      </c>
      <c r="F69">
        <v>32816.18</v>
      </c>
      <c r="G69">
        <v>1.03</v>
      </c>
      <c r="H69">
        <v>31441.94</v>
      </c>
      <c r="I69">
        <v>30605.58</v>
      </c>
      <c r="J69">
        <v>1</v>
      </c>
      <c r="K69">
        <v>30605.58</v>
      </c>
      <c r="L69" t="s">
        <v>321</v>
      </c>
      <c r="M69" s="1">
        <v>44681</v>
      </c>
    </row>
    <row r="70" spans="1:13">
      <c r="A70" t="s">
        <v>294</v>
      </c>
      <c r="B70" s="330" t="s">
        <v>421</v>
      </c>
      <c r="C70" s="330" t="s">
        <v>421</v>
      </c>
      <c r="D70" t="s">
        <v>425</v>
      </c>
      <c r="E70">
        <v>39305.760000000002</v>
      </c>
      <c r="F70">
        <v>43590.32</v>
      </c>
      <c r="G70">
        <v>1.05</v>
      </c>
      <c r="H70">
        <v>41431.18</v>
      </c>
      <c r="I70">
        <v>39305.760000000002</v>
      </c>
      <c r="J70">
        <v>1</v>
      </c>
      <c r="K70">
        <v>39305.760000000002</v>
      </c>
      <c r="L70" t="s">
        <v>296</v>
      </c>
      <c r="M70" s="1">
        <v>44681</v>
      </c>
    </row>
    <row r="71" spans="1:13">
      <c r="A71" t="s">
        <v>294</v>
      </c>
      <c r="B71" s="330" t="s">
        <v>421</v>
      </c>
      <c r="C71" s="330" t="s">
        <v>421</v>
      </c>
      <c r="D71" t="s">
        <v>426</v>
      </c>
      <c r="E71">
        <v>15447.8</v>
      </c>
      <c r="F71">
        <v>20953.990000000002</v>
      </c>
      <c r="G71">
        <v>1.26</v>
      </c>
      <c r="H71">
        <v>19418.98</v>
      </c>
      <c r="I71">
        <v>15447.8</v>
      </c>
      <c r="J71">
        <v>1</v>
      </c>
      <c r="K71">
        <v>15447.8</v>
      </c>
      <c r="L71" t="s">
        <v>319</v>
      </c>
      <c r="M71" s="1">
        <v>44681</v>
      </c>
    </row>
    <row r="72" spans="1:13">
      <c r="A72" t="s">
        <v>294</v>
      </c>
      <c r="B72" s="330" t="s">
        <v>421</v>
      </c>
      <c r="C72" s="330" t="s">
        <v>421</v>
      </c>
      <c r="D72" t="s">
        <v>427</v>
      </c>
      <c r="E72">
        <v>9120401</v>
      </c>
      <c r="F72">
        <v>80379.12</v>
      </c>
      <c r="G72">
        <v>0.01</v>
      </c>
      <c r="H72">
        <v>70248.789999999994</v>
      </c>
      <c r="I72">
        <v>9120401</v>
      </c>
      <c r="J72">
        <v>1</v>
      </c>
      <c r="K72">
        <v>9120401</v>
      </c>
      <c r="L72" t="s">
        <v>356</v>
      </c>
      <c r="M72" s="1">
        <v>44681</v>
      </c>
    </row>
    <row r="73" spans="1:13">
      <c r="A73" t="s">
        <v>294</v>
      </c>
      <c r="B73" s="330" t="s">
        <v>421</v>
      </c>
      <c r="C73" s="330" t="s">
        <v>421</v>
      </c>
      <c r="D73" t="s">
        <v>428</v>
      </c>
      <c r="E73">
        <v>94182.75</v>
      </c>
      <c r="F73">
        <v>10905.77</v>
      </c>
      <c r="G73">
        <v>0.11</v>
      </c>
      <c r="H73">
        <v>10054.200000000001</v>
      </c>
      <c r="I73">
        <v>94182.75</v>
      </c>
      <c r="J73">
        <v>1</v>
      </c>
      <c r="K73">
        <v>94182.75</v>
      </c>
      <c r="L73" t="s">
        <v>429</v>
      </c>
      <c r="M73" s="1">
        <v>44681</v>
      </c>
    </row>
    <row r="74" spans="1:13">
      <c r="A74" t="s">
        <v>294</v>
      </c>
      <c r="B74" s="330" t="s">
        <v>421</v>
      </c>
      <c r="C74" s="330" t="s">
        <v>421</v>
      </c>
      <c r="D74" t="s">
        <v>430</v>
      </c>
      <c r="E74">
        <v>265024.13</v>
      </c>
      <c r="F74">
        <v>28692.77</v>
      </c>
      <c r="G74">
        <v>0.1</v>
      </c>
      <c r="H74">
        <v>26989.3</v>
      </c>
      <c r="I74">
        <v>265024.13</v>
      </c>
      <c r="J74">
        <v>1</v>
      </c>
      <c r="K74">
        <v>265024.13</v>
      </c>
      <c r="L74" t="s">
        <v>393</v>
      </c>
      <c r="M74" s="1">
        <v>44681</v>
      </c>
    </row>
    <row r="75" spans="1:13">
      <c r="A75" t="s">
        <v>294</v>
      </c>
      <c r="B75" s="330" t="s">
        <v>421</v>
      </c>
      <c r="C75" s="330" t="s">
        <v>421</v>
      </c>
      <c r="D75" t="s">
        <v>431</v>
      </c>
      <c r="E75">
        <v>5432.65</v>
      </c>
      <c r="F75">
        <v>4032.06</v>
      </c>
      <c r="G75">
        <v>0.72</v>
      </c>
      <c r="H75">
        <v>3926.74</v>
      </c>
      <c r="I75">
        <v>5432.65</v>
      </c>
      <c r="J75">
        <v>1</v>
      </c>
      <c r="K75">
        <v>5432.65</v>
      </c>
      <c r="L75" t="s">
        <v>415</v>
      </c>
      <c r="M75" s="1">
        <v>44681</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2022-05-03T14:30:11Z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