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12" l="1"/>
  <c r="T21" i="12" s="1"/>
  <c r="O21" i="12"/>
  <c r="P21" i="12" s="1"/>
  <c r="K21" i="12"/>
  <c r="L21" i="12" s="1"/>
  <c r="G21" i="12"/>
  <c r="H21" i="12" s="1"/>
  <c r="S20" i="12"/>
  <c r="T20" i="12" s="1"/>
  <c r="O20" i="12"/>
  <c r="P20" i="12" s="1"/>
  <c r="K20" i="12"/>
  <c r="L20" i="12" s="1"/>
  <c r="G20" i="12"/>
  <c r="H20" i="12" s="1"/>
  <c r="S19" i="12"/>
  <c r="T19" i="12" s="1"/>
  <c r="P19" i="12"/>
  <c r="O19" i="12"/>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E69" i="12"/>
  <c r="A12" i="2"/>
  <c r="I12" i="2" s="1"/>
  <c r="J12" i="2" s="1"/>
  <c r="K12" i="2" s="1"/>
  <c r="A11" i="2"/>
  <c r="I11" i="2" s="1"/>
  <c r="J11" i="2" s="1"/>
  <c r="K11" i="2" s="1"/>
  <c r="T12" i="7"/>
  <c r="U12" i="7" s="1"/>
  <c r="S12" i="7"/>
  <c r="R12" i="7"/>
  <c r="P12" i="7"/>
  <c r="Q12" i="7" s="1"/>
  <c r="H12" i="7"/>
  <c r="I12" i="7" s="1"/>
  <c r="T11" i="7"/>
  <c r="U11" i="7" s="1"/>
  <c r="S11" i="7"/>
  <c r="R11" i="7"/>
  <c r="P11" i="7"/>
  <c r="Q11" i="7" s="1"/>
  <c r="I11" i="7"/>
  <c r="H11" i="7"/>
  <c r="T10" i="7"/>
  <c r="U10" i="7" s="1"/>
  <c r="R10" i="7"/>
  <c r="S10" i="7" s="1"/>
  <c r="P10" i="7"/>
  <c r="Q10" i="7" s="1"/>
  <c r="H10" i="7"/>
  <c r="I10" i="7" s="1"/>
  <c r="T9" i="7"/>
  <c r="U9" i="7" s="1"/>
  <c r="R9" i="7"/>
  <c r="S9" i="7" s="1"/>
  <c r="P9" i="7"/>
  <c r="Q9" i="7" s="1"/>
  <c r="I9" i="7"/>
  <c r="H9" i="7"/>
  <c r="T8" i="7"/>
  <c r="U8" i="7" s="1"/>
  <c r="S8" i="7"/>
  <c r="R8" i="7"/>
  <c r="P8" i="7"/>
  <c r="Q8" i="7" s="1"/>
  <c r="H8" i="7"/>
  <c r="I8" i="7" s="1"/>
  <c r="T7" i="7"/>
  <c r="U7" i="7" s="1"/>
  <c r="R7" i="7"/>
  <c r="S7" i="7" s="1"/>
  <c r="P7" i="7"/>
  <c r="Q7" i="7" s="1"/>
  <c r="I7" i="7"/>
  <c r="H7" i="7"/>
  <c r="H14" i="7"/>
  <c r="I14" i="7" s="1"/>
  <c r="P14" i="7"/>
  <c r="Q14" i="7" s="1"/>
  <c r="R14" i="7"/>
  <c r="S14" i="7" s="1"/>
  <c r="T14" i="7"/>
  <c r="U14" i="7" s="1"/>
  <c r="H15" i="7"/>
  <c r="I15" i="7" s="1"/>
  <c r="P15" i="7"/>
  <c r="Q15" i="7" s="1"/>
  <c r="R15" i="7"/>
  <c r="S15" i="7" s="1"/>
  <c r="T15" i="7"/>
  <c r="U15" i="7" s="1"/>
  <c r="H16" i="7"/>
  <c r="I16" i="7" s="1"/>
  <c r="P16" i="7"/>
  <c r="Q16" i="7" s="1"/>
  <c r="R16" i="7"/>
  <c r="S16" i="7"/>
  <c r="T16" i="7"/>
  <c r="U16" i="7" s="1"/>
  <c r="H17" i="7"/>
  <c r="I17" i="7" s="1"/>
  <c r="P17" i="7"/>
  <c r="Q17" i="7" s="1"/>
  <c r="R17" i="7"/>
  <c r="S17" i="7" s="1"/>
  <c r="T17" i="7"/>
  <c r="U17" i="7" s="1"/>
  <c r="H18" i="7"/>
  <c r="I18" i="7" s="1"/>
  <c r="P18" i="7"/>
  <c r="Q18" i="7" s="1"/>
  <c r="R18" i="7"/>
  <c r="S18" i="7" s="1"/>
  <c r="T18" i="7"/>
  <c r="U18" i="7" s="1"/>
  <c r="H19" i="7"/>
  <c r="I19" i="7" s="1"/>
  <c r="P19" i="7"/>
  <c r="Q19" i="7" s="1"/>
  <c r="R19" i="7"/>
  <c r="S19" i="7" s="1"/>
  <c r="T19" i="7"/>
  <c r="U19" i="7" s="1"/>
  <c r="F69" i="7"/>
  <c r="E11" i="2" l="1"/>
  <c r="F11" i="2" s="1"/>
  <c r="G11" i="2" s="1"/>
  <c r="Q11" i="2"/>
  <c r="R11" i="2" s="1"/>
  <c r="S11" i="2" s="1"/>
  <c r="E12" i="2"/>
  <c r="F12" i="2" s="1"/>
  <c r="G12" i="2" s="1"/>
  <c r="M11" i="2"/>
  <c r="N11" i="2" s="1"/>
  <c r="O11" i="2" s="1"/>
  <c r="Q12" i="2"/>
  <c r="R12" i="2" s="1"/>
  <c r="S12" i="2" s="1"/>
  <c r="M12" i="2"/>
  <c r="N12" i="2" s="1"/>
  <c r="O12" i="2" s="1"/>
  <c r="D51" i="1" l="1"/>
  <c r="D50" i="1"/>
  <c r="D49" i="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E14" i="3" l="1"/>
  <c r="F14" i="3" s="1"/>
  <c r="F4" i="9" l="1"/>
  <c r="F5" i="9"/>
  <c r="F6" i="9"/>
  <c r="F7" i="9"/>
  <c r="F8" i="9"/>
  <c r="F9" i="9"/>
  <c r="F10" i="9"/>
  <c r="G4" i="9"/>
  <c r="T3" i="7" l="1"/>
  <c r="T4" i="7"/>
  <c r="T5" i="7"/>
  <c r="T6" i="7"/>
  <c r="T13"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13"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13" i="7"/>
  <c r="P20" i="7"/>
  <c r="P21" i="7"/>
  <c r="P22" i="7"/>
  <c r="P23" i="7"/>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3" i="7"/>
  <c r="I3" i="7" s="1"/>
  <c r="H4" i="7"/>
  <c r="I4" i="7" s="1"/>
  <c r="H5" i="7"/>
  <c r="I5" i="7" s="1"/>
  <c r="H6" i="7"/>
  <c r="I6" i="7" s="1"/>
  <c r="H13" i="7"/>
  <c r="I13" i="7" s="1"/>
  <c r="H20" i="7"/>
  <c r="I20" i="7" s="1"/>
  <c r="H21" i="7"/>
  <c r="I21" i="7" s="1"/>
  <c r="H22" i="7"/>
  <c r="I22" i="7" s="1"/>
  <c r="H23" i="7"/>
  <c r="I23" i="7" s="1"/>
  <c r="H2" i="7"/>
  <c r="I2" i="7" s="1"/>
  <c r="S3" i="12"/>
  <c r="T3" i="12" s="1"/>
  <c r="S4" i="12"/>
  <c r="T4" i="12" s="1"/>
  <c r="S5" i="12"/>
  <c r="T5" i="12" s="1"/>
  <c r="S6" i="12"/>
  <c r="T6" i="12" s="1"/>
  <c r="S7" i="12"/>
  <c r="T7" i="12" s="1"/>
  <c r="S8" i="12"/>
  <c r="T8" i="12" s="1"/>
  <c r="S9" i="12"/>
  <c r="T9" i="12" s="1"/>
  <c r="S10" i="12"/>
  <c r="T10" i="12" s="1"/>
  <c r="S11" i="12"/>
  <c r="T11" i="12" s="1"/>
  <c r="S12" i="12"/>
  <c r="T12" i="12" s="1"/>
  <c r="S13" i="12"/>
  <c r="T13"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O3" i="12"/>
  <c r="P3" i="12" s="1"/>
  <c r="O4" i="12"/>
  <c r="P4" i="12" s="1"/>
  <c r="O5" i="12"/>
  <c r="P5" i="12" s="1"/>
  <c r="O6" i="12"/>
  <c r="P6" i="12" s="1"/>
  <c r="O7" i="12"/>
  <c r="P7" i="12" s="1"/>
  <c r="O8" i="12"/>
  <c r="P8" i="12" s="1"/>
  <c r="O9" i="12"/>
  <c r="P9" i="12" s="1"/>
  <c r="O10" i="12"/>
  <c r="P10" i="12" s="1"/>
  <c r="O11" i="12"/>
  <c r="P11" i="12" s="1"/>
  <c r="O12" i="12"/>
  <c r="P12" i="12" s="1"/>
  <c r="O13" i="12"/>
  <c r="P13"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62" i="12"/>
  <c r="L62" i="12" s="1"/>
  <c r="K63" i="12"/>
  <c r="L63" i="12" s="1"/>
  <c r="K64" i="12"/>
  <c r="L64" i="12" s="1"/>
  <c r="K65" i="12"/>
  <c r="L65" i="12" s="1"/>
  <c r="K66" i="12"/>
  <c r="L66"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62" i="12"/>
  <c r="H62" i="12" s="1"/>
  <c r="G63" i="12"/>
  <c r="H63" i="12" s="1"/>
  <c r="G64" i="12"/>
  <c r="H64" i="12" s="1"/>
  <c r="G65" i="12"/>
  <c r="H65" i="12" s="1"/>
  <c r="G66" i="12"/>
  <c r="H66" i="12" s="1"/>
  <c r="A4" i="2"/>
  <c r="A5" i="2"/>
  <c r="I5" i="2" s="1"/>
  <c r="A6" i="2"/>
  <c r="A7" i="2"/>
  <c r="E7" i="2" s="1"/>
  <c r="A8" i="2"/>
  <c r="M8" i="2" s="1"/>
  <c r="A9" i="2"/>
  <c r="E9" i="2" s="1"/>
  <c r="A10" i="2"/>
  <c r="A13" i="2"/>
  <c r="E13" i="2" s="1"/>
  <c r="A14" i="2"/>
  <c r="A15" i="2"/>
  <c r="I15"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5"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5" i="2"/>
  <c r="M15" i="2"/>
  <c r="Q13" i="2"/>
  <c r="M13"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3" i="2"/>
  <c r="I7" i="2"/>
  <c r="I76" i="2" l="1"/>
  <c r="E35" i="1"/>
  <c r="E28" i="1" l="1"/>
  <c r="E56" i="1"/>
  <c r="F56" i="1" s="1"/>
  <c r="E34" i="1"/>
  <c r="E33" i="1"/>
  <c r="K28" i="12" l="1"/>
  <c r="L28" i="12" s="1"/>
  <c r="G28" i="12"/>
  <c r="H28" i="12" s="1"/>
  <c r="K26" i="12"/>
  <c r="L26" i="12" s="1"/>
  <c r="K22" i="12"/>
  <c r="L22" i="12" s="1"/>
  <c r="G26" i="12"/>
  <c r="H26" i="12" s="1"/>
  <c r="G22" i="12"/>
  <c r="H22"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K27" i="12" l="1"/>
  <c r="L27" i="12" s="1"/>
  <c r="K25" i="12"/>
  <c r="L25" i="12" s="1"/>
  <c r="K24" i="12"/>
  <c r="L24" i="12" s="1"/>
  <c r="K23" i="12"/>
  <c r="L23" i="12" s="1"/>
  <c r="K13" i="12"/>
  <c r="L13" i="12" s="1"/>
  <c r="K12" i="12"/>
  <c r="L12" i="12" s="1"/>
  <c r="K11" i="12"/>
  <c r="L11" i="12" s="1"/>
  <c r="K10" i="12"/>
  <c r="L10" i="12" s="1"/>
  <c r="K9" i="12"/>
  <c r="L9" i="12" s="1"/>
  <c r="K8" i="12"/>
  <c r="L8" i="12" s="1"/>
  <c r="K7" i="12"/>
  <c r="L7" i="12" s="1"/>
  <c r="K6" i="12"/>
  <c r="L6" i="12" s="1"/>
  <c r="K5" i="12"/>
  <c r="L5" i="12" s="1"/>
  <c r="K4" i="12"/>
  <c r="L4" i="12" s="1"/>
  <c r="G27" i="12"/>
  <c r="H27" i="12" s="1"/>
  <c r="G25" i="12"/>
  <c r="H25" i="12" s="1"/>
  <c r="G24" i="12"/>
  <c r="H24" i="12" s="1"/>
  <c r="G23" i="12"/>
  <c r="H23"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3" i="7"/>
  <c r="U6" i="7"/>
  <c r="U5" i="7"/>
  <c r="U4" i="7"/>
  <c r="U3" i="7"/>
  <c r="T2" i="7"/>
  <c r="U2" i="7" s="1"/>
  <c r="S68" i="7" l="1"/>
  <c r="S67" i="7"/>
  <c r="S66" i="7"/>
  <c r="S65" i="7"/>
  <c r="S64" i="7"/>
  <c r="S63" i="7"/>
  <c r="S62" i="7"/>
  <c r="S61" i="7"/>
  <c r="S60" i="7"/>
  <c r="S59" i="7"/>
  <c r="S58" i="7"/>
  <c r="S57" i="7"/>
  <c r="S56" i="7"/>
  <c r="S55" i="7"/>
  <c r="S42" i="7"/>
  <c r="S23" i="7"/>
  <c r="S22" i="7"/>
  <c r="S21" i="7"/>
  <c r="S20" i="7"/>
  <c r="S13" i="7"/>
  <c r="S6" i="7"/>
  <c r="S5" i="7"/>
  <c r="S4" i="7"/>
  <c r="S3" i="7"/>
  <c r="R2" i="7"/>
  <c r="R69" i="7" s="1"/>
  <c r="S2" i="12"/>
  <c r="S69" i="12" s="1"/>
  <c r="O2" i="12"/>
  <c r="O69" i="12" s="1"/>
  <c r="K2" i="12"/>
  <c r="K69"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0" i="2"/>
  <c r="S10" i="2" s="1"/>
  <c r="R9" i="2"/>
  <c r="S9" i="2" s="1"/>
  <c r="R7" i="2"/>
  <c r="S7" i="2" s="1"/>
  <c r="R6" i="2"/>
  <c r="S6" i="2" s="1"/>
  <c r="R5" i="2"/>
  <c r="S5" i="2" s="1"/>
  <c r="R4" i="2"/>
  <c r="S4" i="2" s="1"/>
  <c r="S3" i="2"/>
  <c r="D76" i="2" l="1"/>
  <c r="E76" i="2"/>
  <c r="P2" i="7" l="1"/>
  <c r="Q2" i="7" s="1"/>
  <c r="Q3" i="7"/>
  <c r="Q4" i="7"/>
  <c r="Q5" i="7"/>
  <c r="Q6" i="7"/>
  <c r="Q13"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9" i="12" l="1"/>
  <c r="T69" i="12" s="1"/>
  <c r="O69" i="7"/>
  <c r="N69" i="7"/>
  <c r="M69" i="7"/>
  <c r="D25" i="1" s="1"/>
  <c r="L69" i="7"/>
  <c r="U69" i="7" s="1"/>
  <c r="K69" i="7"/>
  <c r="S69" i="7" s="1"/>
  <c r="J69" i="7"/>
  <c r="C25" i="1" s="1"/>
  <c r="U69" i="12"/>
  <c r="R69" i="12"/>
  <c r="N69" i="12"/>
  <c r="M69" i="12"/>
  <c r="P69" i="12" s="1"/>
  <c r="J69" i="12"/>
  <c r="G69" i="12"/>
  <c r="F69" i="12"/>
  <c r="I69" i="12"/>
  <c r="L69" i="12" s="1"/>
  <c r="Q76" i="2"/>
  <c r="P76" i="2"/>
  <c r="M76" i="2"/>
  <c r="L76" i="2"/>
  <c r="O76" i="2" s="1"/>
  <c r="D19" i="9"/>
  <c r="D48" i="1" l="1"/>
  <c r="H69" i="12"/>
  <c r="D37" i="1"/>
  <c r="C31" i="1"/>
  <c r="G19" i="9"/>
  <c r="C37" i="1"/>
  <c r="Q55" i="7"/>
  <c r="Q56" i="7"/>
  <c r="Q57" i="7"/>
  <c r="Q58" i="7"/>
  <c r="Q59" i="7"/>
  <c r="Q60" i="7"/>
  <c r="Q61" i="7"/>
  <c r="Q62" i="7"/>
  <c r="Q63" i="7"/>
  <c r="Q64" i="7"/>
  <c r="Q65" i="7"/>
  <c r="Q66" i="7"/>
  <c r="Q67" i="7"/>
  <c r="Q68" i="7"/>
  <c r="H69" i="7" l="1"/>
  <c r="I69" i="7" s="1"/>
  <c r="P69" i="7"/>
  <c r="Q69"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E53" i="1" s="1"/>
  <c r="D58" i="1"/>
  <c r="E22" i="1"/>
  <c r="F26" i="11"/>
  <c r="F25" i="11"/>
  <c r="E14" i="1"/>
  <c r="E43" i="1" l="1"/>
  <c r="E44" i="1" s="1"/>
  <c r="F52" i="1"/>
  <c r="C58" i="1"/>
  <c r="F43" i="1" l="1"/>
</calcChain>
</file>

<file path=xl/sharedStrings.xml><?xml version="1.0" encoding="utf-8"?>
<sst xmlns="http://schemas.openxmlformats.org/spreadsheetml/2006/main" count="1358" uniqueCount="530">
  <si>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</si>
  <si>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</si>
  <si>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</si>
  <si>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</si>
  <si>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</si>
  <si>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</si>
  <si>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</si>
  <si>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</si>
  <si>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</si>
  <si>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</si>
  <si>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</si>
  <si>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</si>
  <si>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</si>
  <si>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</si>
  <si>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</si>
  <si>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</si>
  <si>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</si>
  <si>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</si>
  <si>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</si>
  <si>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</si>
  <si>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</si>
  <si>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</si>
  <si>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</si>
  <si>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</si>
  <si>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</si>
  <si>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</si>
  <si>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</si>
  <si>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</si>
  <si>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</si>
  <si>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</si>
  <si>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</si>
  <si>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</si>
  <si>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</si>
  <si>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</si>
  <si>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</si>
  <si>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</si>
  <si>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</si>
  <si>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</si>
  <si>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</si>
  <si>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</si>
  <si>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</si>
  <si>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</si>
  <si>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</si>
  <si>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</si>
  <si>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</si>
  <si>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</si>
  <si>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</si>
  <si>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</si>
  <si>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</si>
  <si>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</si>
  <si>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</si>
  <si>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</si>
  <si>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</si>
  <si>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</si>
  <si>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</si>
  <si>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</si>
  <si>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</si>
  <si>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</si>
  <si>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</si>
  <si>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</si>
  <si>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</si>
  <si>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</si>
  <si>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</si>
  <si>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</si>
  <si>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</si>
  <si>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</si>
  <si>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</si>
  <si>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</si>
  <si>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</si>
  <si>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</si>
  <si>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</si>
  <si>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</si>
  <si>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</si>
  <si>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</si>
  <si>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</si>
  <si>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</si>
  <si>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</si>
  <si>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</si>
  <si>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</si>
  <si>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</si>
  <si>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</si>
  <si>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</si>
  <si>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</si>
  <si>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</si>
  <si>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</si>
  <si>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</si>
  <si>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</si>
  <si>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</si>
  <si>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</si>
  <si>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</si>
  <si>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</si>
  <si>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</si>
  <si>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</si>
  <si>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</si>
  <si>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</si>
  <si>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</si>
  <si>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</si>
  <si>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</si>
  <si>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</si>
  <si>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</si>
  <si>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</si>
  <si>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</si>
  <si>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</si>
  <si>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</si>
  <si>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</si>
  <si>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</si>
  <si>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</si>
  <si>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</si>
  <si>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</si>
  <si>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</si>
  <si>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</si>
  <si>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</si>
  <si>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</si>
  <si>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</si>
  <si>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</si>
  <si>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</si>
  <si>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</si>
  <si>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</si>
  <si>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</si>
  <si>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</si>
  <si>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</si>
  <si>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</si>
  <si>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</si>
  <si>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</si>
  <si>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</si>
  <si>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</si>
  <si>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</si>
  <si>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</si>
  <si>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</si>
  <si>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</si>
  <si>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</si>
  <si>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</si>
  <si>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</si>
  <si>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</si>
  <si>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</si>
  <si>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</si>
  <si>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</si>
  <si>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</si>
  <si>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</si>
  <si>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</si>
  <si>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</si>
  <si>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</si>
  <si>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</si>
  <si>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</si>
  <si>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</si>
  <si>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</si>
  <si>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</si>
  <si>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</si>
  <si>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</si>
  <si>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</si>
  <si>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</si>
  <si>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</si>
  <si>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</si>
  <si>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</si>
  <si>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</si>
  <si>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</si>
  <si>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</si>
  <si>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</si>
  <si>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</si>
  <si>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</si>
  <si>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</si>
  <si>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</si>
  <si>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</si>
  <si>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</si>
  <si>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</si>
  <si>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</si>
  <si>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</si>
  <si>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</si>
  <si>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</si>
  <si>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</si>
  <si>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</si>
  <si>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</si>
  <si>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</si>
  <si>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</si>
  <si>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</si>
  <si>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</si>
  <si>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</si>
  <si>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</si>
  <si>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</si>
  <si>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</si>
  <si>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</si>
  <si>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</si>
  <si>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</si>
  <si>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</si>
  <si>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</si>
  <si>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</si>
  <si>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</si>
  <si>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</si>
  <si>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</si>
  <si>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</si>
  <si>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</si>
  <si>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</si>
  <si>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</si>
  <si>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</si>
  <si>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</si>
  <si>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</si>
  <si>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</si>
  <si>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</si>
  <si>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</si>
  <si>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</si>
  <si>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</si>
  <si>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</si>
  <si>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</si>
  <si>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</si>
  <si>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</si>
  <si>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</si>
  <si>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</si>
  <si>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</si>
  <si>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</si>
  <si>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</si>
  <si>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</si>
  <si>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</si>
  <si>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</si>
  <si>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</si>
  <si>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</si>
  <si>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</si>
  <si>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</si>
  <si>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</si>
  <si>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</si>
  <si>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</si>
  <si>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</si>
  <si>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</si>
  <si>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</si>
  <si>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</si>
  <si>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</si>
  <si>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</si>
  <si>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</si>
  <si>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</si>
  <si>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</si>
  <si>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</si>
  <si>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</si>
  <si>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</si>
  <si>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</si>
  <si>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</si>
  <si>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</si>
  <si>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</si>
  <si>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</si>
  <si>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</si>
  <si>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</si>
  <si>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</si>
  <si>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</si>
  <si>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</si>
  <si>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</si>
  <si>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</si>
  <si>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</si>
  <si>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</si>
  <si>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</si>
  <si>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</si>
  <si>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</si>
  <si>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</si>
  <si>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</si>
  <si>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</si>
  <si>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</si>
  <si>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</si>
  <si>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</si>
  <si>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</si>
  <si>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</si>
  <si>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</si>
  <si>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</si>
  <si>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</si>
  <si>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</si>
  <si>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</si>
  <si>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</si>
  <si>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</si>
  <si>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</si>
  <si>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</si>
  <si>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</si>
  <si>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</si>
  <si>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</si>
  <si>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</si>
  <si>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</si>
  <si>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</si>
  <si>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</si>
  <si>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</si>
  <si>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</si>
  <si>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</si>
  <si>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</si>
  <si>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</si>
  <si>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</si>
  <si>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</si>
  <si>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</si>
  <si>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</si>
  <si>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</si>
  <si>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</si>
  <si>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</si>
  <si>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</si>
  <si>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</si>
  <si>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</si>
  <si>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</si>
  <si>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</si>
  <si>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</si>
  <si>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</si>
  <si>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</si>
  <si>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</si>
  <si>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</si>
  <si>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</si>
  <si>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</si>
  <si>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</si>
  <si>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</si>
  <si>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</si>
  <si>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</si>
  <si>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</si>
  <si>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</si>
  <si>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</si>
  <si>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</si>
  <si>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</si>
  <si>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</si>
  <si>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</si>
  <si>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</si>
  <si>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</si>
  <si>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</si>
  <si>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</si>
  <si>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</si>
  <si>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</si>
  <si>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</si>
  <si>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</si>
  <si>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</si>
  <si>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</si>
  <si>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</si>
  <si>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</si>
  <si>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</si>
  <si>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</si>
  <si>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</si>
  <si>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</si>
  <si>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</si>
  <si>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</si>
  <si>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</si>
  <si>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</si>
  <si>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</si>
  <si>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</si>
  <si>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</si>
  <si>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</si>
  <si>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</si>
  <si>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</si>
  <si>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</si>
  <si>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</si>
  <si>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</si>
  <si>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</si>
  <si>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</si>
  <si>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</si>
  <si>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</si>
  <si>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</si>
  <si>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</si>
  <si>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</si>
  <si>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</si>
  <si>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</si>
  <si>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</si>
  <si>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</si>
  <si>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</si>
  <si>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</si>
  <si>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</si>
  <si>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</si>
  <si>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</si>
  <si>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</si>
  <si>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</si>
  <si>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</si>
  <si>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</si>
  <si>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</si>
  <si>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</si>
  <si>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</si>
  <si>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</si>
  <si>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</si>
  <si>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</si>
  <si>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</si>
  <si>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</si>
  <si>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</si>
  <si>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</si>
  <si>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</si>
  <si>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</si>
  <si>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</si>
  <si>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</si>
  <si>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</si>
  <si>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</si>
  <si>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</si>
  <si>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</si>
  <si>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</si>
  <si>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</si>
  <si>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</si>
  <si>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</si>
  <si>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</si>
  <si>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</si>
  <si>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</si>
  <si>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</si>
  <si>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</si>
  <si>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</si>
  <si>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</si>
  <si>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</si>
  <si>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</si>
  <si>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</si>
  <si>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</si>
  <si>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</si>
  <si>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</si>
  <si>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</si>
  <si>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</si>
  <si>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</si>
  <si>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</si>
  <si>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</si>
  <si>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</si>
  <si>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</si>
  <si>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</si>
  <si>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</si>
  <si>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</si>
  <si>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</si>
  <si>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</si>
  <si>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</si>
  <si>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</si>
  <si>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</si>
  <si>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</si>
  <si>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</si>
  <si>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</si>
  <si>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</si>
  <si>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</si>
  <si>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</si>
  <si>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</si>
  <si>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</si>
  <si>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</si>
  <si>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</si>
  <si>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</si>
  <si>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</si>
  <si>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</si>
  <si>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</si>
  <si>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</si>
  <si>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</si>
  <si>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</si>
  <si>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</si>
  <si>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</si>
  <si>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</si>
  <si>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</si>
  <si>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</si>
  <si>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</si>
  <si>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</si>
  <si>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</si>
  <si>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</si>
  <si>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</si>
  <si>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</si>
  <si>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</si>
  <si>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</si>
  <si>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</si>
  <si>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</si>
  <si>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BJ2KSG907</t>
  </si>
  <si>
    <t>AKZO NOBEL N.V.</t>
  </si>
  <si>
    <t>EUR</t>
  </si>
  <si>
    <t>PEARSON PLC SPONSORED ADR</t>
  </si>
  <si>
    <t>USD</t>
  </si>
  <si>
    <t>TELEPERFORMANCE</t>
  </si>
  <si>
    <t>ICICI BANK LTD SPON ADR</t>
  </si>
  <si>
    <t>PAN PACIFIC INTERNATIONAL HO</t>
  </si>
  <si>
    <t>JPY</t>
  </si>
  <si>
    <t>ANGLOGOLD ASHANTI SPON ADR</t>
  </si>
  <si>
    <t>YASKAWA ELECTRIC CORP</t>
  </si>
  <si>
    <t>DASSAULT SYSTEMES SE</t>
  </si>
  <si>
    <t>DEUTSCHE BANK AG REGISTERED</t>
  </si>
  <si>
    <t>SAP SE SPONSORED ADR</t>
  </si>
  <si>
    <t>CHF</t>
  </si>
  <si>
    <t>LONZA GROUP AG REG</t>
  </si>
  <si>
    <t>92334N103</t>
  </si>
  <si>
    <t>VEOLIA ENVIRONNEMENT ADR</t>
  </si>
  <si>
    <t>ERICSSON (LM) TEL SP ADR</t>
  </si>
  <si>
    <t>B0SWJX907</t>
  </si>
  <si>
    <t>LONDON STOCK EXCHANGE GROUP</t>
  </si>
  <si>
    <t>GBP</t>
  </si>
  <si>
    <t>B1JB4K905</t>
  </si>
  <si>
    <t>SYMRISE AG</t>
  </si>
  <si>
    <t>B4R2R5908</t>
  </si>
  <si>
    <t>GRIFOLS SA ADR</t>
  </si>
  <si>
    <t>ASML HOLDING NV NY REG SHS</t>
  </si>
  <si>
    <t>UBS GROUP AG REG</t>
  </si>
  <si>
    <t>RELX PLC   SPON ADR</t>
  </si>
  <si>
    <t>FERRARI NV</t>
  </si>
  <si>
    <t>YUM CHINA HOLDINGS INC</t>
  </si>
  <si>
    <t>MERCK KGAA SPONSORED ADR</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</si>
  <si>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</si>
  <si>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</si>
  <si>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</si>
  <si>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</si>
  <si>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</si>
  <si>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</si>
  <si>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</si>
  <si>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</si>
  <si>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</si>
  <si>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</si>
  <si>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</si>
  <si>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</si>
  <si>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</si>
  <si>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</si>
  <si>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</si>
  <si>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ALIBABA GROUP HOLDING SP ADR</t>
  </si>
  <si>
    <t>AMERICA MOVIL SPN ADR CL L</t>
  </si>
  <si>
    <t>ASAHI KASEI CORP</t>
  </si>
  <si>
    <t>ASCENDIS PHARMA A/S   ADR</t>
  </si>
  <si>
    <t>026349902</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</si>
  <si>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</si>
  <si>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</si>
  <si>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</si>
  <si>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</si>
  <si>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</si>
  <si>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</si>
  <si>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</si>
  <si>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</si>
  <si>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</si>
  <si>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</si>
  <si>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</si>
  <si>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</si>
  <si>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LOGITECH INTERNATIONAL REG</t>
  </si>
  <si>
    <t>B28YTC906</t>
  </si>
  <si>
    <t>MAKITA CORP</t>
  </si>
  <si>
    <t>NASPERS LTD N SHS SPON ADR</t>
  </si>
  <si>
    <t>NIDEC CORP</t>
  </si>
  <si>
    <t>NOKIA CORP SPON ADR</t>
  </si>
  <si>
    <t>OMRON CORP</t>
  </si>
  <si>
    <t>OPEN TEXT CORP</t>
  </si>
  <si>
    <t>PAGSEGURO DIGITAL LTD CL A</t>
  </si>
  <si>
    <t>RAKUTEN GROUP INC</t>
  </si>
  <si>
    <t>SEIKO EPSON CORP</t>
  </si>
  <si>
    <t>SHOPIFY INC   CLASS A</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</si>
  <si>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</si>
  <si>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</si>
  <si>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</si>
  <si>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</si>
  <si>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</si>
  <si>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</si>
  <si>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</si>
  <si>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</si>
  <si>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</si>
  <si>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</si>
  <si>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</si>
  <si>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</si>
  <si>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</si>
  <si>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VALE SA SP ADR</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</si>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</sst>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44439</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583772.98999999987</v>
      </c>
      <c r="D14" s="211">
        <f>Cash!D19</f>
        <v>583729.86999999976</v>
      </c>
      <c r="E14" s="212">
        <f>C14-D14</f>
        <v>43.120000000111759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1399337</v>
      </c>
      <c r="D17" s="215">
        <f>Share_Cost_Mkt!E76</f>
        <v>1399337</v>
      </c>
      <c r="E17" s="212">
        <f>C17-D17</f>
        <v>0</v>
      </c>
      <c r="F17" s="36"/>
      <c r="G17" s="37" t="s">
        <v>51</v>
      </c>
      <c r="H17" s="38"/>
    </row>
    <row r="18" spans="1:8" ht="15.75">
      <c r="A18" s="45"/>
      <c r="B18" s="47" t="s">
        <v>39</v>
      </c>
      <c r="C18" s="212">
        <f>Share_Cost_Mkt!H76</f>
        <v>32796614.740000002</v>
      </c>
      <c r="D18" s="212">
        <f>Share_Cost_Mkt!I76</f>
        <v>32786618.490000006</v>
      </c>
      <c r="E18" s="212">
        <f>C18-D18</f>
        <v>9996.2499999962747</v>
      </c>
      <c r="F18" s="36"/>
      <c r="G18" s="37" t="s">
        <v>51</v>
      </c>
      <c r="H18" s="38"/>
    </row>
    <row r="19" spans="1:8" ht="79.900000000000006" customHeight="1">
      <c r="A19" s="45"/>
      <c r="B19" s="47" t="s">
        <v>40</v>
      </c>
      <c r="C19" s="212">
        <f>Share_Cost_Mkt!P76</f>
        <v>50394186.939999968</v>
      </c>
      <c r="D19" s="212">
        <f>Share_Cost_Mkt!Q76</f>
        <v>50476060.79999999</v>
      </c>
      <c r="E19" s="212">
        <f>C19-D19</f>
        <v>-81873.860000021756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24.63</v>
      </c>
      <c r="D23" s="212">
        <f>SUM(INT_BNI_IM)</f>
        <v>24.63</v>
      </c>
      <c r="E23" s="212">
        <f t="shared" si="0"/>
        <v>0</v>
      </c>
      <c r="F23" s="36"/>
      <c r="G23" s="37" t="s">
        <v>3</v>
      </c>
      <c r="H23" s="38"/>
    </row>
    <row r="24" spans="1:8" ht="27.75" customHeight="1">
      <c r="A24" s="45"/>
      <c r="B24" s="45" t="s">
        <v>228</v>
      </c>
      <c r="C24" s="212">
        <f>SUM(Dividends!I69)</f>
        <v>26385.09</v>
      </c>
      <c r="D24" s="212">
        <f>SUM(Dividends!J69)</f>
        <v>26385.09</v>
      </c>
      <c r="E24" s="212">
        <f t="shared" si="0"/>
        <v>0</v>
      </c>
      <c r="F24" s="36"/>
      <c r="G24" s="37" t="s">
        <v>1</v>
      </c>
      <c r="H24" s="38"/>
    </row>
    <row r="25" spans="1:8" ht="15.75">
      <c r="A25" s="45"/>
      <c r="B25" s="45" t="s">
        <v>243</v>
      </c>
      <c r="C25" s="212">
        <f>Tax_Reclaims!J69</f>
        <v>81347.170000000013</v>
      </c>
      <c r="D25" s="212">
        <f>SUM(Tax_Reclaims!M69)</f>
        <v>0</v>
      </c>
      <c r="E25" s="212">
        <f t="shared" si="0"/>
        <v>81347.170000000013</v>
      </c>
      <c r="F25" s="36"/>
      <c r="G25" s="37" t="s">
        <v>2</v>
      </c>
      <c r="H25" s="38"/>
    </row>
    <row r="26" spans="1:8" ht="23.25" customHeight="1">
      <c r="A26" s="45"/>
      <c r="B26" s="47" t="s">
        <v>49</v>
      </c>
      <c r="C26" s="212">
        <f>SUM('Pending_FX '!B22)</f>
        <v>61.69</v>
      </c>
      <c r="D26" s="212">
        <f>SUM('Pending_FX '!C22)</f>
        <v>61.69</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4933.5599999999995</v>
      </c>
      <c r="D32" s="212">
        <f>SUM('Pending_FX '!C11)</f>
        <v>4933.5599999999995</v>
      </c>
      <c r="E32" s="212">
        <f t="shared" ref="E32:E41" si="1">C32-D32</f>
        <v>0</v>
      </c>
      <c r="F32" s="36"/>
      <c r="G32" s="37" t="s">
        <v>45</v>
      </c>
      <c r="H32" s="38"/>
    </row>
    <row r="33" spans="1:8" ht="15.75">
      <c r="A33" s="294"/>
      <c r="B33" s="217" t="s">
        <v>225</v>
      </c>
      <c r="C33" s="216">
        <v>51392.83</v>
      </c>
      <c r="D33" s="216"/>
      <c r="E33" s="212">
        <f>C33-D33</f>
        <v>51392.83</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SUM(Dividends!Q69,Tax_Reclaims!L69)</f>
        <v>1762.25</v>
      </c>
      <c r="D37" s="216">
        <f>SUM(Dividends!R69,Tax_Reclaims!O69)</f>
        <v>35.130000000000003</v>
      </c>
      <c r="E37" s="212">
        <f t="shared" si="1"/>
        <v>1727.12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-15.48</v>
      </c>
      <c r="D40" s="212">
        <f>'Pending_FX '!E25</f>
        <v>-15.48</v>
      </c>
      <c r="E40" s="212">
        <f t="shared" si="1"/>
        <v>0</v>
      </c>
      <c r="F40" s="36"/>
      <c r="G40" s="37" t="s">
        <v>45</v>
      </c>
      <c r="H40" s="46"/>
    </row>
    <row r="41" spans="1:8" ht="19.5" customHeight="1">
      <c r="A41" s="45"/>
      <c r="B41" s="217" t="s">
        <v>219</v>
      </c>
      <c r="C41" s="212">
        <f>'Pending_FX '!D26</f>
        <v>-0.16</v>
      </c>
      <c r="D41" s="212">
        <f>'Pending_FX '!E26</f>
        <v>-0.16</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51031199.049999975</v>
      </c>
      <c r="D43" s="212">
        <f>SUM(D14+D19+D22+D23+D24+D25+D26+D27+D28)-SUM(D31:D35)+SUM(D37+D38+D39+D40-D41)</f>
        <v>51081348.329999991</v>
      </c>
      <c r="E43" s="215">
        <f>C43-D43</f>
        <v>-50149.280000016093</v>
      </c>
      <c r="F43" s="302">
        <f>(E43/$D43)*10000</f>
        <v>-9.817532551419264</v>
      </c>
      <c r="G43" s="37" t="s">
        <v>248</v>
      </c>
      <c r="H43" s="46"/>
    </row>
    <row r="44" spans="1:8" ht="20.25" customHeight="1">
      <c r="A44" s="45"/>
      <c r="B44" s="303" t="s">
        <v>50</v>
      </c>
      <c r="C44" s="45"/>
      <c r="D44" s="45"/>
      <c r="E44" s="301">
        <f>IF(ISERROR(E43/C43),0,E43/C43)</f>
        <v>-9.8271804177832889E-4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81347.170000000013</v>
      </c>
      <c r="E48" s="212"/>
      <c r="F48" s="366"/>
      <c r="G48" s="37"/>
      <c r="H48" s="46"/>
    </row>
    <row r="49" spans="1:8" ht="20.25" customHeight="1">
      <c r="A49" s="29"/>
      <c r="B49" s="367" t="s">
        <v>284</v>
      </c>
      <c r="C49" s="364"/>
      <c r="D49" s="215">
        <f>C33</f>
        <v>51392.83</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51031199.049999975</v>
      </c>
      <c r="D52" s="215">
        <f>D43+D48-D49-D50-D51</f>
        <v>51111302.669999994</v>
      </c>
      <c r="E52" s="212">
        <f>C52-D52</f>
        <v>-80103.62000001967</v>
      </c>
      <c r="F52" s="369">
        <f>(E52/$D52)*10000</f>
        <v>-15.672388652899047</v>
      </c>
      <c r="G52" s="37" t="s">
        <v>288</v>
      </c>
      <c r="H52" s="46"/>
    </row>
    <row r="53" spans="1:8">
      <c r="A53" s="51"/>
      <c r="B53" s="363" t="s">
        <v>289</v>
      </c>
      <c r="C53" s="364"/>
      <c r="D53" s="364"/>
      <c r="E53" s="301">
        <f>IF(ISERROR(E52/C52),0,E52/C52)</f>
        <v>-1.5696989585044781E-3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51036070.600000001</v>
      </c>
      <c r="D56" s="315">
        <v>51036070.600000001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4871.5500000268221</v>
      </c>
      <c r="D58" s="305">
        <f>D56-D43</f>
        <v>-45277.729999989271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354.666021</v>
      </c>
      <c r="M3" s="238">
        <f>VLOOKUP(A3,Sheet1!$C$2:$G$84,5,FALSE)</f>
        <v>354.72</v>
      </c>
      <c r="N3" s="239">
        <f t="shared" ref="N3:N72" si="2">L3-M3</f>
        <v>-5.3979000000026645E-2</v>
      </c>
      <c r="O3" s="253">
        <f t="shared" ref="O3:O72" si="3">ROUND(N3/L3,10)</f>
        <v>-1.521967E-4</v>
      </c>
      <c r="P3">
        <v>771398.6</v>
      </c>
      <c r="Q3" s="238">
        <f>VLOOKUP(A3,Sheet1!$C$2:$H$84,6,FALSE)</f>
        <v>771521.55</v>
      </c>
      <c r="R3" s="239">
        <f>P3-Q3</f>
        <v>-122.95000000006985</v>
      </c>
      <c r="S3" s="253">
        <f>ROUND(R3/P3,10)</f>
        <v>-1.5938580000000001E-4</v>
      </c>
      <c r="T3" s="10"/>
      <c r="U3" s="335">
        <v>4031976</v>
      </c>
    </row>
    <row r="4" spans="1:21" s="52" customFormat="1" ht="15">
      <c r="A4" s="291" t="str">
        <f>VLOOKUP(U4,Sheet1!$C$2:$C$84,1,FALSE)</f>
        <v>B1HHKD3</v>
      </c>
      <c r="B4" s="330" t="s">
        <v>297</v>
      </c>
      <c r="C4" s="330" t="s">
        <v>483</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53.93</v>
      </c>
      <c r="M4" s="238">
        <f>VLOOKUP(A4,Sheet1!$C$2:$G$84,5,FALSE)</f>
        <v>53.93</v>
      </c>
      <c r="N4" s="239">
        <f t="shared" si="2"/>
        <v>0</v>
      </c>
      <c r="O4" s="253">
        <f t="shared" si="3"/>
        <v>0</v>
      </c>
      <c r="P4">
        <v>704919.03</v>
      </c>
      <c r="Q4" s="238">
        <f>VLOOKUP(A4,Sheet1!$C$2:$H$84,6,FALSE)</f>
        <v>704919.03</v>
      </c>
      <c r="R4" s="239">
        <f t="shared" ref="R4:R57" si="6">P4-Q4</f>
        <v>0</v>
      </c>
      <c r="S4" s="253">
        <f t="shared" ref="S4:S72" si="7">ROUND(R4/P4,10)</f>
        <v>0</v>
      </c>
      <c r="T4" s="10"/>
      <c r="U4" s="335" t="s">
        <v>298</v>
      </c>
    </row>
    <row r="5" spans="1:21" s="52" customFormat="1" ht="15">
      <c r="A5" s="291" t="str">
        <f>VLOOKUP(U5,Sheet1!$C$2:$C$84,1,FALSE)</f>
        <v>B6331J3</v>
      </c>
      <c r="B5" s="330" t="s">
        <v>484</v>
      </c>
      <c r="C5" s="330" t="s">
        <v>485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47.83</v>
      </c>
      <c r="M5" s="238">
        <f>VLOOKUP(A5,Sheet1!$C$2:$G$84,5,FALSE)</f>
        <v>47.83</v>
      </c>
      <c r="N5" s="239">
        <f t="shared" si="2"/>
        <v>0</v>
      </c>
      <c r="O5" s="253">
        <f t="shared" si="3"/>
        <v>0</v>
      </c>
      <c r="P5">
        <v>1267495</v>
      </c>
      <c r="Q5" s="238">
        <f>VLOOKUP(A5,Sheet1!$C$2:$H$84,6,FALSE)</f>
        <v>1267495</v>
      </c>
      <c r="R5" s="239">
        <f t="shared" si="6"/>
        <v>0</v>
      </c>
      <c r="S5" s="253">
        <f t="shared" si="7"/>
        <v>0</v>
      </c>
      <c r="T5" s="10"/>
      <c r="U5" s="335" t="s">
        <v>301</v>
      </c>
    </row>
    <row r="6" spans="1:21" s="52" customFormat="1" ht="15">
      <c r="A6" s="291" t="str">
        <f>VLOOKUP(U6,Sheet1!$C$2:$C$84,1,FALSE)</f>
        <v>BJ2KSG2</v>
      </c>
      <c r="B6" s="330" t="s">
        <v>439</v>
      </c>
      <c r="C6" s="330" t="s">
        <v>440</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123.238917</v>
      </c>
      <c r="M6" s="238">
        <f>VLOOKUP(A6,Sheet1!$C$2:$G$84,5,FALSE)</f>
        <v>123.26</v>
      </c>
      <c r="N6" s="239">
        <f t="shared" si="2"/>
        <v>-2.1083000000004404E-2</v>
      </c>
      <c r="O6" s="253">
        <f t="shared" si="3"/>
        <v>-1.710742E-4</v>
      </c>
      <c r="P6">
        <v>447357.27</v>
      </c>
      <c r="Q6" s="238">
        <f>VLOOKUP(A6,Sheet1!$C$2:$H$84,6,FALSE)</f>
        <v>447428.57</v>
      </c>
      <c r="R6" s="239">
        <f t="shared" si="6"/>
        <v>-71.299999999988358</v>
      </c>
      <c r="S6" s="253">
        <f t="shared" si="7"/>
        <v>-1.5938040000000001E-4</v>
      </c>
      <c r="T6" s="10"/>
      <c r="U6" s="335" t="s">
        <v>303</v>
      </c>
    </row>
    <row r="7" spans="1:21" s="52" customFormat="1" ht="15">
      <c r="A7" s="291" t="str">
        <f>VLOOKUP(U7,Sheet1!$C$2:$C$84,1,FALSE)</f>
        <v>BP41ZD1</v>
      </c>
      <c r="B7" s="330" t="s">
        <v>305</v>
      </c>
      <c r="C7" s="330" t="s">
        <v>486</v>
      </c>
      <c r="D7">
        <v>3100</v>
      </c>
      <c r="E7" s="238">
        <f>VLOOKUP(A7,Sheet1!$C$2:$E$84,3,FALSE)</f>
        <v>3100</v>
      </c>
      <c r="F7" s="239">
        <f t="shared" si="0"/>
        <v>0</v>
      </c>
      <c r="G7" s="253">
        <f t="shared" si="4"/>
        <v>0</v>
      </c>
      <c r="H7">
        <v>816800.04</v>
      </c>
      <c r="I7" s="241">
        <f>VLOOKUP(A7,Sheet1!$C$2:$F$84,4,FALSE)</f>
        <v>816800.04</v>
      </c>
      <c r="J7" s="239">
        <f t="shared" si="1"/>
        <v>0</v>
      </c>
      <c r="K7" s="253">
        <f t="shared" si="5"/>
        <v>0</v>
      </c>
      <c r="L7" s="342">
        <v>166.99</v>
      </c>
      <c r="M7" s="238">
        <f>VLOOKUP(A7,Sheet1!$C$2:$G$84,5,FALSE)</f>
        <v>166.99</v>
      </c>
      <c r="N7" s="239">
        <f t="shared" si="2"/>
        <v>0</v>
      </c>
      <c r="O7" s="253">
        <f t="shared" si="3"/>
        <v>0</v>
      </c>
      <c r="P7">
        <v>517669</v>
      </c>
      <c r="Q7" s="238">
        <f>VLOOKUP(A7,Sheet1!$C$2:$H$84,6,FALSE)</f>
        <v>517669</v>
      </c>
      <c r="R7" s="239">
        <f t="shared" si="6"/>
        <v>0</v>
      </c>
      <c r="S7" s="253">
        <f t="shared" si="7"/>
        <v>0</v>
      </c>
      <c r="T7" s="10"/>
      <c r="U7" s="335" t="s">
        <v>306</v>
      </c>
    </row>
    <row r="8" spans="1:21" s="52" customFormat="1" ht="15">
      <c r="A8" s="291">
        <f>VLOOKUP(U8,Sheet1!$C$2:$C$84,1,FALSE)</f>
        <v>2722670</v>
      </c>
      <c r="B8" s="330" t="s">
        <v>308</v>
      </c>
      <c r="C8" s="330" t="s">
        <v>487</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19.559999999999999</v>
      </c>
      <c r="M8" s="238">
        <f>VLOOKUP(A8,Sheet1!$C$2:$G$84,5,FALSE)</f>
        <v>19.559999999999999</v>
      </c>
      <c r="N8" s="239">
        <f t="shared" si="2"/>
        <v>0</v>
      </c>
      <c r="O8" s="253">
        <f t="shared" si="3"/>
        <v>0</v>
      </c>
      <c r="P8">
        <v>1035525.96</v>
      </c>
      <c r="Q8" s="238">
        <f>VLOOKUP(A8,Sheet1!$C$2:$H$84,6,FALSE)</f>
        <v>1035525.96</v>
      </c>
      <c r="R8" s="239">
        <f t="shared" si="6"/>
        <v>0</v>
      </c>
      <c r="S8" s="253">
        <f t="shared" si="7"/>
        <v>0</v>
      </c>
      <c r="T8" s="10"/>
      <c r="U8" s="335">
        <v>2722670</v>
      </c>
    </row>
    <row r="9" spans="1:21" s="52" customFormat="1" ht="15">
      <c r="A9" s="291">
        <f>VLOOKUP(U9,Sheet1!$C$2:$C$84,1,FALSE)</f>
        <v>2257495</v>
      </c>
      <c r="B9" s="330" t="s">
        <v>310</v>
      </c>
      <c r="C9" s="330" t="s">
        <v>448</v>
      </c>
      <c r="D9">
        <v>19400</v>
      </c>
      <c r="E9" s="238">
        <f>VLOOKUP(A9,Sheet1!$C$2:$E$84,3,FALSE)</f>
        <v>19400</v>
      </c>
      <c r="F9" s="239">
        <f t="shared" si="0"/>
        <v>0</v>
      </c>
      <c r="G9" s="253">
        <f t="shared" si="4"/>
        <v>0</v>
      </c>
      <c r="H9">
        <v>454359.64</v>
      </c>
      <c r="I9" s="241">
        <f>VLOOKUP(A9,Sheet1!$C$2:$F$84,4,FALSE)</f>
        <v>454359.64</v>
      </c>
      <c r="J9" s="239">
        <f t="shared" si="1"/>
        <v>0</v>
      </c>
      <c r="K9" s="253">
        <f t="shared" si="5"/>
        <v>0</v>
      </c>
      <c r="L9" s="342">
        <v>17.079999999999998</v>
      </c>
      <c r="M9" s="238">
        <f>VLOOKUP(A9,Sheet1!$C$2:$G$84,5,FALSE)</f>
        <v>17.079999999999998</v>
      </c>
      <c r="N9" s="239">
        <f t="shared" si="2"/>
        <v>0</v>
      </c>
      <c r="O9" s="253">
        <f t="shared" si="3"/>
        <v>0</v>
      </c>
      <c r="P9">
        <v>331352</v>
      </c>
      <c r="Q9" s="238">
        <f>VLOOKUP(A9,Sheet1!$C$2:$H$84,6,FALSE)</f>
        <v>331352</v>
      </c>
      <c r="R9" s="239">
        <f t="shared" si="6"/>
        <v>0</v>
      </c>
      <c r="S9" s="253">
        <f t="shared" si="7"/>
        <v>0</v>
      </c>
      <c r="T9" s="10"/>
      <c r="U9" s="335">
        <v>2257495</v>
      </c>
    </row>
    <row r="10" spans="1:21" s="52" customFormat="1" ht="15">
      <c r="A10" s="291">
        <f>VLOOKUP(U10,Sheet1!$C$2:$C$84,1,FALSE)</f>
        <v>6054603</v>
      </c>
      <c r="B10" s="330">
        <v>605460005</v>
      </c>
      <c r="C10" s="330" t="s">
        <v>488</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10.340433000000001</v>
      </c>
      <c r="M10" s="238">
        <f>VLOOKUP(A10,Sheet1!$C$2:$G$84,5,FALSE)</f>
        <v>10.4</v>
      </c>
      <c r="N10" s="239">
        <f t="shared" si="2"/>
        <v>-5.9566999999999481E-2</v>
      </c>
      <c r="O10" s="253">
        <f t="shared" si="3"/>
        <v>-5.7605905000000001E-3</v>
      </c>
      <c r="P10">
        <v>311247.03999999998</v>
      </c>
      <c r="Q10" s="238">
        <f>VLOOKUP(A10,Sheet1!$C$2:$H$84,6,FALSE)</f>
        <v>313119.89</v>
      </c>
      <c r="R10" s="239">
        <f t="shared" si="6"/>
        <v>-1872.8500000000349</v>
      </c>
      <c r="S10" s="253">
        <f t="shared" si="7"/>
        <v>-6.0172460000000004E-3</v>
      </c>
      <c r="T10" s="10"/>
      <c r="U10" s="335">
        <v>6054603</v>
      </c>
    </row>
    <row r="11" spans="1:21" s="52" customFormat="1" ht="15">
      <c r="A11" s="291" t="str">
        <f>VLOOKUP(U11,Sheet1!$C$2:$C$84,1,FALSE)</f>
        <v>BV9G6B8</v>
      </c>
      <c r="B11" s="330" t="s">
        <v>314</v>
      </c>
      <c r="C11" s="330" t="s">
        <v>489</v>
      </c>
      <c r="D11">
        <v>2600</v>
      </c>
      <c r="E11" s="238">
        <f>VLOOKUP(A11,Sheet1!$C$2:$E$84,3,FALSE)</f>
        <v>2600</v>
      </c>
      <c r="F11" s="239">
        <f t="shared" ref="F11:F12" si="8">D11-E11</f>
        <v>0</v>
      </c>
      <c r="G11" s="253">
        <f t="shared" ref="G11:G12" si="9">ROUND(F11/D11,10)</f>
        <v>0</v>
      </c>
      <c r="H11">
        <v>327673.92</v>
      </c>
      <c r="I11" s="241">
        <f>VLOOKUP(A11,Sheet1!$C$2:$F$84,4,FALSE)</f>
        <v>349173.6</v>
      </c>
      <c r="J11" s="239">
        <f t="shared" ref="J11:J12" si="10">H11-I11</f>
        <v>-21499.679999999993</v>
      </c>
      <c r="K11" s="253">
        <f t="shared" ref="K11:K12" si="11">ROUND(J11/H11,10)</f>
        <v>-6.5613033799999998E-2</v>
      </c>
      <c r="L11" s="342">
        <v>156.72999999999999</v>
      </c>
      <c r="M11" s="238">
        <f>VLOOKUP(A11,Sheet1!$C$2:$G$84,5,FALSE)</f>
        <v>156.72999999999999</v>
      </c>
      <c r="N11" s="239">
        <f t="shared" ref="N11:N12" si="12">L11-M11</f>
        <v>0</v>
      </c>
      <c r="O11" s="253">
        <f t="shared" ref="O11:O12" si="13">ROUND(N11/L11,10)</f>
        <v>0</v>
      </c>
      <c r="P11">
        <v>407498</v>
      </c>
      <c r="Q11" s="238">
        <f>VLOOKUP(A11,Sheet1!$C$2:$H$84,6,FALSE)</f>
        <v>407498</v>
      </c>
      <c r="R11" s="239">
        <f t="shared" ref="R11:R12" si="14">P11-Q11</f>
        <v>0</v>
      </c>
      <c r="S11" s="253">
        <f t="shared" ref="S11:S12" si="15">ROUND(R11/P11,10)</f>
        <v>0</v>
      </c>
      <c r="T11" s="10"/>
      <c r="U11" s="335" t="s">
        <v>315</v>
      </c>
    </row>
    <row r="12" spans="1:21" s="52" customFormat="1" ht="15">
      <c r="A12" s="291" t="str">
        <f>VLOOKUP(U12,Sheet1!$C$2:$C$84,1,FALSE)</f>
        <v>B908F01</v>
      </c>
      <c r="B12" s="330" t="s">
        <v>317</v>
      </c>
      <c r="C12" s="330" t="s">
        <v>465</v>
      </c>
      <c r="D12">
        <v>3150</v>
      </c>
      <c r="E12" s="238">
        <f>VLOOKUP(A12,Sheet1!$C$2:$E$84,3,FALSE)</f>
        <v>3150</v>
      </c>
      <c r="F12" s="239">
        <f t="shared" si="8"/>
        <v>0</v>
      </c>
      <c r="G12" s="253">
        <f t="shared" si="9"/>
        <v>0</v>
      </c>
      <c r="H12">
        <v>481412.4</v>
      </c>
      <c r="I12" s="241">
        <f>VLOOKUP(A12,Sheet1!$C$2:$F$84,4,FALSE)</f>
        <v>516430.5</v>
      </c>
      <c r="J12" s="239">
        <f t="shared" si="10"/>
        <v>-35018.099999999977</v>
      </c>
      <c r="K12" s="253">
        <f t="shared" si="11"/>
        <v>-7.2740336599999997E-2</v>
      </c>
      <c r="L12" s="342">
        <v>833.04</v>
      </c>
      <c r="M12" s="238">
        <f>VLOOKUP(A12,Sheet1!$C$2:$G$84,5,FALSE)</f>
        <v>833.04</v>
      </c>
      <c r="N12" s="239">
        <f t="shared" si="12"/>
        <v>0</v>
      </c>
      <c r="O12" s="253">
        <f t="shared" si="13"/>
        <v>0</v>
      </c>
      <c r="P12">
        <v>2624076</v>
      </c>
      <c r="Q12" s="238">
        <f>VLOOKUP(A12,Sheet1!$C$2:$H$84,6,FALSE)</f>
        <v>2624076</v>
      </c>
      <c r="R12" s="239">
        <f t="shared" si="14"/>
        <v>0</v>
      </c>
      <c r="S12" s="253">
        <f t="shared" si="15"/>
        <v>0</v>
      </c>
      <c r="T12" s="10"/>
      <c r="U12" s="335" t="s">
        <v>318</v>
      </c>
    </row>
    <row r="13" spans="1:21" s="52" customFormat="1" ht="15">
      <c r="A13" s="291" t="str">
        <f>VLOOKUP(U13,Sheet1!$C$2:$C$84,1,FALSE)</f>
        <v>0263494</v>
      </c>
      <c r="B13" s="330" t="s">
        <v>490</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7.8226069999999996</v>
      </c>
      <c r="M13" s="238">
        <f>VLOOKUP(A13,Sheet1!$C$2:$G$84,5,FALSE)</f>
        <v>7.82</v>
      </c>
      <c r="N13" s="239">
        <f t="shared" si="2"/>
        <v>2.6069999999993598E-3</v>
      </c>
      <c r="O13" s="253">
        <f t="shared" si="3"/>
        <v>3.3326489999999998E-4</v>
      </c>
      <c r="P13">
        <v>704105.02</v>
      </c>
      <c r="Q13" s="238">
        <f>VLOOKUP(A13,Sheet1!$C$2:$H$84,6,FALSE)</f>
        <v>703632.45</v>
      </c>
      <c r="R13" s="239">
        <f t="shared" si="6"/>
        <v>472.57000000006519</v>
      </c>
      <c r="S13" s="253">
        <f t="shared" si="7"/>
        <v>6.7116409999999995E-4</v>
      </c>
      <c r="T13" s="10"/>
      <c r="U13" s="335" t="s">
        <v>437</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159.48911100000001</v>
      </c>
      <c r="M14" s="238">
        <f>VLOOKUP(A14,Sheet1!$C$2:$G$84,5,FALSE)</f>
        <v>159.66999999999999</v>
      </c>
      <c r="N14" s="239">
        <f t="shared" si="2"/>
        <v>-0.18088899999997921</v>
      </c>
      <c r="O14" s="253">
        <f t="shared" si="3"/>
        <v>-1.1341776999999999E-3</v>
      </c>
      <c r="P14">
        <v>501752.74</v>
      </c>
      <c r="Q14" s="238">
        <f>VLOOKUP(A14,Sheet1!$C$2:$H$84,6,FALSE)</f>
        <v>502328.52</v>
      </c>
      <c r="R14" s="239">
        <f t="shared" si="6"/>
        <v>-575.78000000002794</v>
      </c>
      <c r="S14" s="253">
        <f t="shared" si="7"/>
        <v>-1.1475373E-3</v>
      </c>
      <c r="T14" s="10"/>
      <c r="U14" s="335">
        <v>7124594</v>
      </c>
    </row>
    <row r="15" spans="1:21" s="52" customFormat="1" ht="15">
      <c r="A15" s="291" t="str">
        <f>VLOOKUP(U15,Sheet1!$C$2:$C$84,1,FALSE)</f>
        <v>B3VCFN3</v>
      </c>
      <c r="B15" s="330" t="s">
        <v>382</v>
      </c>
      <c r="C15" s="330" t="s">
        <v>491</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8.51</v>
      </c>
      <c r="M15" s="238">
        <f>VLOOKUP(A15,Sheet1!$C$2:$G$84,5,FALSE)</f>
        <v>8.51</v>
      </c>
      <c r="N15" s="239">
        <f t="shared" si="2"/>
        <v>0</v>
      </c>
      <c r="O15" s="253">
        <f t="shared" si="3"/>
        <v>0</v>
      </c>
      <c r="P15">
        <v>272320</v>
      </c>
      <c r="Q15" s="238">
        <f>VLOOKUP(A15,Sheet1!$C$2:$H$84,6,FALSE)</f>
        <v>272320</v>
      </c>
      <c r="R15" s="239">
        <f t="shared" si="6"/>
        <v>0</v>
      </c>
      <c r="S15" s="253">
        <f t="shared" si="7"/>
        <v>0</v>
      </c>
      <c r="T15" s="10"/>
      <c r="U15" s="335" t="s">
        <v>383</v>
      </c>
    </row>
    <row r="16" spans="1:21" s="52" customFormat="1" ht="15">
      <c r="A16" s="291" t="str">
        <f>VLOOKUP(U16,Sheet1!$C$2:$C$84,1,FALSE)</f>
        <v>B0744B3</v>
      </c>
      <c r="B16" s="330" t="s">
        <v>492</v>
      </c>
      <c r="C16" s="330" t="s">
        <v>493</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36.277959000000003</v>
      </c>
      <c r="M16" s="238">
        <f>VLOOKUP(A16,Sheet1!$C$2:$G$84,5,FALSE)</f>
        <v>36.25</v>
      </c>
      <c r="N16" s="239">
        <f t="shared" si="2"/>
        <v>2.7959000000002732E-2</v>
      </c>
      <c r="O16" s="253">
        <f t="shared" si="3"/>
        <v>7.7068830000000005E-4</v>
      </c>
      <c r="P16">
        <v>757338.66</v>
      </c>
      <c r="Q16" s="238">
        <f>VLOOKUP(A16,Sheet1!$C$2:$H$84,6,FALSE)</f>
        <v>756830.37</v>
      </c>
      <c r="R16" s="239">
        <f t="shared" si="6"/>
        <v>508.29000000003725</v>
      </c>
      <c r="S16" s="253">
        <f t="shared" si="7"/>
        <v>6.711528E-4</v>
      </c>
      <c r="T16" s="10"/>
      <c r="U16" s="335" t="s">
        <v>324</v>
      </c>
    </row>
    <row r="17" spans="1:21" s="52" customFormat="1" ht="15">
      <c r="A17" s="291">
        <f>VLOOKUP(U17,Sheet1!$C$2:$C$84,1,FALSE)</f>
        <v>2125097</v>
      </c>
      <c r="B17" s="330">
        <v>124765108</v>
      </c>
      <c r="C17" s="330" t="s">
        <v>494</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28.84</v>
      </c>
      <c r="M17" s="238">
        <f>VLOOKUP(A17,Sheet1!$C$2:$G$84,5,FALSE)</f>
        <v>28.84</v>
      </c>
      <c r="N17" s="239">
        <f t="shared" si="2"/>
        <v>0</v>
      </c>
      <c r="O17" s="253">
        <f t="shared" si="3"/>
        <v>0</v>
      </c>
      <c r="P17">
        <v>905576</v>
      </c>
      <c r="Q17" s="238">
        <f>VLOOKUP(A17,Sheet1!$C$2:$H$84,6,FALSE)</f>
        <v>905576</v>
      </c>
      <c r="R17" s="239">
        <f t="shared" si="6"/>
        <v>0</v>
      </c>
      <c r="S17" s="253">
        <f t="shared" si="7"/>
        <v>0</v>
      </c>
      <c r="T17" s="10"/>
      <c r="U17" s="335">
        <v>2125097</v>
      </c>
    </row>
    <row r="18" spans="1:21" s="52" customFormat="1" ht="15">
      <c r="A18" s="291">
        <f>VLOOKUP(U18,Sheet1!$C$2:$C$84,1,FALSE)</f>
        <v>2488671</v>
      </c>
      <c r="B18" s="330">
        <v>151290889</v>
      </c>
      <c r="C18" s="330" t="s">
        <v>495</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8.1999999999999993</v>
      </c>
      <c r="M18" s="238">
        <f>VLOOKUP(A18,Sheet1!$C$2:$G$84,5,FALSE)</f>
        <v>8.1999999999999993</v>
      </c>
      <c r="N18" s="239">
        <f t="shared" si="2"/>
        <v>0</v>
      </c>
      <c r="O18" s="253">
        <f t="shared" si="3"/>
        <v>0</v>
      </c>
      <c r="P18">
        <v>377200</v>
      </c>
      <c r="Q18" s="238">
        <f>VLOOKUP(A18,Sheet1!$C$2:$H$84,6,FALSE)</f>
        <v>377200</v>
      </c>
      <c r="R18" s="239">
        <f t="shared" si="6"/>
        <v>0</v>
      </c>
      <c r="S18" s="253">
        <f t="shared" si="7"/>
        <v>0</v>
      </c>
      <c r="T18" s="10"/>
      <c r="U18" s="335">
        <v>2488671</v>
      </c>
    </row>
    <row r="19" spans="1:21" s="52" customFormat="1" ht="15">
      <c r="A19" s="291" t="str">
        <f>VLOOKUP(U19,Sheet1!$C$2:$C$84,1,FALSE)</f>
        <v>BJ2L553</v>
      </c>
      <c r="B19" s="330" t="s">
        <v>328</v>
      </c>
      <c r="C19" s="330" t="s">
        <v>496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89.36</v>
      </c>
      <c r="M19" s="238">
        <f>VLOOKUP(A19,Sheet1!$C$2:$G$84,5,FALSE)</f>
        <v>89.36</v>
      </c>
      <c r="N19" s="239">
        <f t="shared" si="2"/>
        <v>0</v>
      </c>
      <c r="O19" s="253">
        <f t="shared" si="3"/>
        <v>0</v>
      </c>
      <c r="P19">
        <v>1027640</v>
      </c>
      <c r="Q19" s="238">
        <f>VLOOKUP(A19,Sheet1!$C$2:$H$84,6,FALSE)</f>
        <v>1027640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10.604225</v>
      </c>
      <c r="M20" s="238">
        <f>VLOOKUP(A20,Sheet1!$C$2:$G$84,5,FALSE)</f>
        <v>10.62</v>
      </c>
      <c r="N20" s="239">
        <f t="shared" si="2"/>
        <v>-1.577499999999965E-2</v>
      </c>
      <c r="O20" s="253">
        <f t="shared" si="3"/>
        <v>-1.4876145999999999E-3</v>
      </c>
      <c r="P20">
        <v>179540.12</v>
      </c>
      <c r="Q20" s="238">
        <f>VLOOKUP(A20,Sheet1!$C$2:$H$84,6,FALSE)</f>
        <v>179746.16</v>
      </c>
      <c r="R20" s="239">
        <f t="shared" si="6"/>
        <v>-206.04000000000815</v>
      </c>
      <c r="S20" s="253">
        <f t="shared" si="7"/>
        <v>-1.1475986999999999E-3</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227.98131900000001</v>
      </c>
      <c r="M21" s="238">
        <f>VLOOKUP(A21,Sheet1!$C$2:$G$84,5,FALSE)</f>
        <v>226.08</v>
      </c>
      <c r="N21" s="239">
        <f t="shared" si="2"/>
        <v>1.9013190000000009</v>
      </c>
      <c r="O21" s="253">
        <f t="shared" si="3"/>
        <v>8.3398016999999998E-3</v>
      </c>
      <c r="P21">
        <v>386200.36</v>
      </c>
      <c r="Q21" s="238">
        <f>VLOOKUP(A21,Sheet1!$C$2:$H$84,6,FALSE)</f>
        <v>382986.99</v>
      </c>
      <c r="R21" s="239">
        <f t="shared" si="6"/>
        <v>3213.3699999999953</v>
      </c>
      <c r="S21" s="253">
        <f t="shared" si="7"/>
        <v>8.3204739E-3</v>
      </c>
      <c r="T21" s="10"/>
      <c r="U21" s="335">
        <v>6185495</v>
      </c>
    </row>
    <row r="22" spans="1:21" s="52" customFormat="1" ht="15">
      <c r="A22" s="291" t="str">
        <f>VLOOKUP(U22,Sheet1!$C$2:$C$84,1,FALSE)</f>
        <v>BM8H5Y5</v>
      </c>
      <c r="B22" s="330" t="s">
        <v>497</v>
      </c>
      <c r="C22" s="330" t="s">
        <v>498</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57.021608000000001</v>
      </c>
      <c r="M22" s="238">
        <f>VLOOKUP(A22,Sheet1!$C$2:$G$84,5,FALSE)</f>
        <v>57.03</v>
      </c>
      <c r="N22" s="239">
        <f t="shared" si="2"/>
        <v>-8.3920000000006212E-3</v>
      </c>
      <c r="O22" s="253">
        <f t="shared" si="3"/>
        <v>-1.4717229999999999E-4</v>
      </c>
      <c r="P22">
        <v>1872874.72</v>
      </c>
      <c r="Q22" s="238">
        <f>VLOOKUP(A22,Sheet1!$C$2:$H$84,6,FALSE)</f>
        <v>1873173.23</v>
      </c>
      <c r="R22" s="239">
        <f t="shared" si="6"/>
        <v>-298.51000000000931</v>
      </c>
      <c r="S22" s="253">
        <f t="shared" si="7"/>
        <v>-1.5938599999999999E-4</v>
      </c>
      <c r="T22" s="10"/>
      <c r="U22" s="335" t="s">
        <v>334</v>
      </c>
    </row>
    <row r="23" spans="1:21" s="52" customFormat="1" ht="15">
      <c r="A23" s="291">
        <f>VLOOKUP(U23,Sheet1!$C$2:$C$84,1,FALSE)</f>
        <v>2031730</v>
      </c>
      <c r="B23" s="330">
        <v>294821608</v>
      </c>
      <c r="C23" s="330" t="s">
        <v>457</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11.82</v>
      </c>
      <c r="M23" s="238">
        <f>VLOOKUP(A23,Sheet1!$C$2:$G$84,5,FALSE)</f>
        <v>11.82</v>
      </c>
      <c r="N23" s="239">
        <f t="shared" si="2"/>
        <v>0</v>
      </c>
      <c r="O23" s="253">
        <f t="shared" si="3"/>
        <v>0</v>
      </c>
      <c r="P23">
        <v>1067346</v>
      </c>
      <c r="Q23" s="238">
        <f>VLOOKUP(A23,Sheet1!$C$2:$H$84,6,FALSE)</f>
        <v>1067346</v>
      </c>
      <c r="R23" s="239">
        <f t="shared" si="6"/>
        <v>0</v>
      </c>
      <c r="S23" s="253">
        <f t="shared" si="7"/>
        <v>0</v>
      </c>
      <c r="T23" s="10"/>
      <c r="U23" s="335">
        <v>2031730</v>
      </c>
    </row>
    <row r="24" spans="1:21" s="52" customFormat="1" ht="15">
      <c r="A24" s="291" t="str">
        <f>VLOOKUP(U24,Sheet1!$C$2:$C$84,1,FALSE)</f>
        <v>BZ1GMK5</v>
      </c>
      <c r="B24" s="330" t="s">
        <v>337</v>
      </c>
      <c r="C24" s="330" t="s">
        <v>468</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217.4</v>
      </c>
      <c r="M24" s="238">
        <f>VLOOKUP(A24,Sheet1!$C$2:$G$84,5,FALSE)</f>
        <v>217.4</v>
      </c>
      <c r="N24" s="239">
        <f t="shared" si="2"/>
        <v>0</v>
      </c>
      <c r="O24" s="253">
        <f t="shared" si="3"/>
        <v>0</v>
      </c>
      <c r="P24">
        <v>1391360</v>
      </c>
      <c r="Q24" s="238">
        <f>VLOOKUP(A24,Sheet1!$C$2:$H$84,6,FALSE)</f>
        <v>1391360</v>
      </c>
      <c r="R24" s="239">
        <f t="shared" si="6"/>
        <v>0</v>
      </c>
      <c r="S24" s="253">
        <f t="shared" si="7"/>
        <v>0</v>
      </c>
      <c r="T24" s="10"/>
      <c r="U24" s="335" t="s">
        <v>338</v>
      </c>
    </row>
    <row r="25" spans="1:21" s="52" customFormat="1" ht="15">
      <c r="A25" s="291" t="str">
        <f>VLOOKUP(U25,Sheet1!$C$2:$C$84,1,FALSE)</f>
        <v>B8K7T65</v>
      </c>
      <c r="B25" s="330">
        <v>398438408</v>
      </c>
      <c r="C25" s="330" t="s">
        <v>464</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14.49</v>
      </c>
      <c r="M25" s="238">
        <f>VLOOKUP(A25,Sheet1!$C$2:$G$84,5,FALSE)</f>
        <v>14.49</v>
      </c>
      <c r="N25" s="239">
        <f t="shared" si="2"/>
        <v>0</v>
      </c>
      <c r="O25" s="253">
        <f t="shared" si="3"/>
        <v>0</v>
      </c>
      <c r="P25">
        <v>473823</v>
      </c>
      <c r="Q25" s="238">
        <f>VLOOKUP(A25,Sheet1!$C$2:$H$84,6,FALSE)</f>
        <v>473823</v>
      </c>
      <c r="R25" s="239">
        <f t="shared" si="6"/>
        <v>0</v>
      </c>
      <c r="S25" s="253">
        <f t="shared" si="7"/>
        <v>0</v>
      </c>
      <c r="T25" s="10"/>
      <c r="U25" s="335" t="s">
        <v>340</v>
      </c>
    </row>
    <row r="26" spans="1:21" s="52" customFormat="1" ht="15">
      <c r="A26" s="291">
        <f>VLOOKUP(U26,Sheet1!$C$2:$C$84,1,FALSE)</f>
        <v>2569286</v>
      </c>
      <c r="B26" s="330" t="s">
        <v>342</v>
      </c>
      <c r="C26" s="330" t="s">
        <v>445</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19.62</v>
      </c>
      <c r="M26" s="238">
        <f>VLOOKUP(A26,Sheet1!$C$2:$G$84,5,FALSE)</f>
        <v>19.62</v>
      </c>
      <c r="N26" s="239">
        <f t="shared" si="2"/>
        <v>0</v>
      </c>
      <c r="O26" s="253">
        <f t="shared" si="3"/>
        <v>0</v>
      </c>
      <c r="P26">
        <v>1334160</v>
      </c>
      <c r="Q26" s="238">
        <f>VLOOKUP(A26,Sheet1!$C$2:$H$84,6,FALSE)</f>
        <v>1334160</v>
      </c>
      <c r="R26" s="239">
        <f t="shared" si="6"/>
        <v>0</v>
      </c>
      <c r="S26" s="253">
        <f t="shared" si="7"/>
        <v>0</v>
      </c>
      <c r="T26" s="10"/>
      <c r="U26" s="335">
        <v>2569286</v>
      </c>
    </row>
    <row r="27" spans="1:21" s="52" customFormat="1" ht="15">
      <c r="A27" s="291" t="str">
        <f>VLOOKUP(U27,Sheet1!$C$2:$C$84,1,FALSE)</f>
        <v>B94G471</v>
      </c>
      <c r="B27" s="330" t="s">
        <v>344</v>
      </c>
      <c r="C27" s="330" t="s">
        <v>499</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255.77</v>
      </c>
      <c r="M27" s="238">
        <f>VLOOKUP(A27,Sheet1!$C$2:$G$84,5,FALSE)</f>
        <v>255.77</v>
      </c>
      <c r="N27" s="239">
        <f t="shared" si="2"/>
        <v>0</v>
      </c>
      <c r="O27" s="253">
        <f t="shared" si="3"/>
        <v>0</v>
      </c>
      <c r="P27">
        <v>818464</v>
      </c>
      <c r="Q27" s="238">
        <f>VLOOKUP(A27,Sheet1!$C$2:$H$84,6,FALSE)</f>
        <v>818464</v>
      </c>
      <c r="R27" s="239">
        <f t="shared" si="6"/>
        <v>0</v>
      </c>
      <c r="S27" s="253">
        <f t="shared" si="7"/>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42.572907999999998</v>
      </c>
      <c r="M28" s="238">
        <f>VLOOKUP(A28,Sheet1!$C$2:$G$84,5,FALSE)</f>
        <v>42.58</v>
      </c>
      <c r="N28" s="239">
        <f t="shared" si="2"/>
        <v>-7.0920000000000982E-3</v>
      </c>
      <c r="O28" s="253">
        <f t="shared" si="3"/>
        <v>-1.665848E-4</v>
      </c>
      <c r="P28">
        <v>1038693.8</v>
      </c>
      <c r="Q28" s="238">
        <f>VLOOKUP(A28,Sheet1!$C$2:$H$84,6,FALSE)</f>
        <v>1038859.35</v>
      </c>
      <c r="R28" s="239">
        <f t="shared" si="6"/>
        <v>-165.54999999993015</v>
      </c>
      <c r="S28" s="253">
        <f t="shared" si="7"/>
        <v>-1.5938289999999999E-4</v>
      </c>
      <c r="T28" s="10"/>
      <c r="U28" s="335">
        <v>5889505</v>
      </c>
    </row>
    <row r="29" spans="1:21" s="52" customFormat="1" ht="15">
      <c r="A29" s="291" t="str">
        <f>VLOOKUP(U29,Sheet1!$C$2:$C$84,1,FALSE)</f>
        <v>BF7NT10</v>
      </c>
      <c r="B29" s="330" t="s">
        <v>348</v>
      </c>
      <c r="C29" s="330" t="s">
        <v>500</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63.89</v>
      </c>
      <c r="M29" s="238">
        <f>VLOOKUP(A29,Sheet1!$C$2:$G$84,5,FALSE)</f>
        <v>63.89</v>
      </c>
      <c r="N29" s="239">
        <f t="shared" si="2"/>
        <v>0</v>
      </c>
      <c r="O29" s="253">
        <f t="shared" si="3"/>
        <v>0</v>
      </c>
      <c r="P29">
        <v>970552.99</v>
      </c>
      <c r="Q29" s="238">
        <f>VLOOKUP(A29,Sheet1!$C$2:$H$84,6,FALSE)</f>
        <v>970552.99</v>
      </c>
      <c r="R29" s="239">
        <f t="shared" si="6"/>
        <v>0</v>
      </c>
      <c r="S29" s="253">
        <f t="shared" si="7"/>
        <v>0</v>
      </c>
      <c r="T29" s="10"/>
      <c r="U29" s="335" t="s">
        <v>349</v>
      </c>
    </row>
    <row r="30" spans="1:21" s="52" customFormat="1" ht="15">
      <c r="A30" s="291" t="str">
        <f>VLOOKUP(U30,Sheet1!$C$2:$C$84,1,FALSE)</f>
        <v>B4R2R50</v>
      </c>
      <c r="B30" s="330" t="s">
        <v>463</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68.336881000000005</v>
      </c>
      <c r="M30" s="238">
        <f>VLOOKUP(A30,Sheet1!$C$2:$G$84,5,FALSE)</f>
        <v>68.42</v>
      </c>
      <c r="N30" s="239">
        <f t="shared" si="2"/>
        <v>-8.311899999999639E-2</v>
      </c>
      <c r="O30" s="253">
        <f t="shared" si="3"/>
        <v>-1.2163124999999999E-3</v>
      </c>
      <c r="P30">
        <v>277037.71999999997</v>
      </c>
      <c r="Q30" s="238">
        <f>VLOOKUP(A30,Sheet1!$C$2:$H$84,6,FALSE)</f>
        <v>277355.63</v>
      </c>
      <c r="R30" s="239">
        <f t="shared" si="6"/>
        <v>-317.9100000000326</v>
      </c>
      <c r="S30" s="253">
        <f t="shared" si="7"/>
        <v>-1.1475332999999999E-3</v>
      </c>
      <c r="T30" s="10"/>
      <c r="U30" s="335" t="s">
        <v>351</v>
      </c>
    </row>
    <row r="31" spans="1:21" s="52" customFormat="1" ht="15">
      <c r="A31" s="291" t="str">
        <f>VLOOKUP(U31,Sheet1!$C$2:$C$84,1,FALSE)</f>
        <v>B5BH372</v>
      </c>
      <c r="B31" s="330" t="s">
        <v>353</v>
      </c>
      <c r="C31" s="330" t="s">
        <v>501</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13.62</v>
      </c>
      <c r="M31" s="238">
        <f>VLOOKUP(A31,Sheet1!$C$2:$G$84,5,FALSE)</f>
        <v>13.62</v>
      </c>
      <c r="N31" s="239">
        <f t="shared" si="2"/>
        <v>0</v>
      </c>
      <c r="O31" s="253">
        <f t="shared" si="3"/>
        <v>0</v>
      </c>
      <c r="P31">
        <v>227454</v>
      </c>
      <c r="Q31" s="238">
        <f>VLOOKUP(A31,Sheet1!$C$2:$H$84,6,FALSE)</f>
        <v>227454</v>
      </c>
      <c r="R31" s="239">
        <f t="shared" si="6"/>
        <v>0</v>
      </c>
      <c r="S31" s="253">
        <f t="shared" si="7"/>
        <v>0</v>
      </c>
      <c r="T31" s="10"/>
      <c r="U31" s="335" t="s">
        <v>354</v>
      </c>
    </row>
    <row r="32" spans="1:21" s="52" customFormat="1" ht="15">
      <c r="A32" s="291" t="str">
        <f>VLOOKUP(U32,Sheet1!$C$2:$C$84,1,FALSE)</f>
        <v>B3DG2Y3</v>
      </c>
      <c r="B32" s="330" t="s">
        <v>356</v>
      </c>
      <c r="C32" s="330" t="s">
        <v>502</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45.51</v>
      </c>
      <c r="M32" s="238">
        <f>VLOOKUP(A32,Sheet1!$C$2:$G$84,5,FALSE)</f>
        <v>45.51</v>
      </c>
      <c r="N32" s="239">
        <f t="shared" si="2"/>
        <v>0</v>
      </c>
      <c r="O32" s="253">
        <f t="shared" si="3"/>
        <v>0</v>
      </c>
      <c r="P32">
        <v>694437.09</v>
      </c>
      <c r="Q32" s="238">
        <f>VLOOKUP(A32,Sheet1!$C$2:$H$84,6,FALSE)</f>
        <v>694437.09</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62.315674000000001</v>
      </c>
      <c r="M33" s="238">
        <f>VLOOKUP(A33,Sheet1!$C$2:$G$84,5,FALSE)</f>
        <v>63.47</v>
      </c>
      <c r="N33" s="239">
        <f t="shared" ref="N33:N53" si="16">L33-M33</f>
        <v>-1.1543259999999975</v>
      </c>
      <c r="O33" s="253">
        <f t="shared" ref="O33:O53" si="17">ROUND(N33/L33,10)</f>
        <v>-1.85238468E-2</v>
      </c>
      <c r="P33">
        <v>305346.81</v>
      </c>
      <c r="Q33" s="238">
        <f>VLOOKUP(A33,Sheet1!$C$2:$H$84,6,FALSE)</f>
        <v>311004.36</v>
      </c>
      <c r="R33" s="239">
        <f t="shared" ref="R33:R53" si="18">P33-Q33</f>
        <v>-5657.5499999999884</v>
      </c>
      <c r="S33" s="253">
        <f t="shared" ref="S33:S53" si="19">ROUND(R33/P33,10)</f>
        <v>-1.8528276100000001E-2</v>
      </c>
      <c r="T33" s="10"/>
      <c r="U33" s="335">
        <v>6499260</v>
      </c>
    </row>
    <row r="34" spans="1:21" s="52" customFormat="1" ht="15">
      <c r="A34" s="291" t="str">
        <f>VLOOKUP(U34,Sheet1!$C$2:$C$84,1,FALSE)</f>
        <v>B1921K0</v>
      </c>
      <c r="B34" s="330" t="s">
        <v>360</v>
      </c>
      <c r="C34" s="330" t="s">
        <v>503</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102.35</v>
      </c>
      <c r="M34" s="238">
        <f>VLOOKUP(A34,Sheet1!$C$2:$G$84,5,FALSE)</f>
        <v>102.35</v>
      </c>
      <c r="N34" s="239">
        <f t="shared" si="16"/>
        <v>0</v>
      </c>
      <c r="O34" s="253">
        <f t="shared" si="17"/>
        <v>0</v>
      </c>
      <c r="P34">
        <v>255875</v>
      </c>
      <c r="Q34" s="238">
        <f>VLOOKUP(A34,Sheet1!$C$2:$H$84,6,FALSE)</f>
        <v>255875</v>
      </c>
      <c r="R34" s="239">
        <f t="shared" si="18"/>
        <v>0</v>
      </c>
      <c r="S34" s="253">
        <f t="shared" si="19"/>
        <v>0</v>
      </c>
      <c r="T34" s="10"/>
      <c r="U34" s="335" t="s">
        <v>361</v>
      </c>
    </row>
    <row r="35" spans="1:21" s="52" customFormat="1" ht="15">
      <c r="A35" s="291" t="str">
        <f>VLOOKUP(U35,Sheet1!$C$2:$C$84,1,FALSE)</f>
        <v>B0SWJX3</v>
      </c>
      <c r="B35" s="330" t="s">
        <v>458</v>
      </c>
      <c r="C35" s="330" t="s">
        <v>459</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109.49447600000001</v>
      </c>
      <c r="M35" s="238">
        <f>VLOOKUP(A35,Sheet1!$C$2:$G$84,5,FALSE)</f>
        <v>109.42</v>
      </c>
      <c r="N35" s="239">
        <f t="shared" si="16"/>
        <v>7.4476000000004206E-2</v>
      </c>
      <c r="O35" s="253">
        <f t="shared" si="17"/>
        <v>6.8018039999999998E-4</v>
      </c>
      <c r="P35">
        <v>1040197.52</v>
      </c>
      <c r="Q35" s="238">
        <f>VLOOKUP(A35,Sheet1!$C$2:$H$84,6,FALSE)</f>
        <v>1039499.38</v>
      </c>
      <c r="R35" s="239">
        <f t="shared" si="18"/>
        <v>698.14000000001397</v>
      </c>
      <c r="S35" s="253">
        <f t="shared" si="19"/>
        <v>6.7116099999999998E-4</v>
      </c>
      <c r="T35" s="10"/>
      <c r="U35" s="335" t="s">
        <v>363</v>
      </c>
    </row>
    <row r="36" spans="1:21" s="52" customFormat="1" ht="15">
      <c r="A36" s="291">
        <f>VLOOKUP(U36,Sheet1!$C$2:$C$84,1,FALSE)</f>
        <v>7333378</v>
      </c>
      <c r="B36" s="330">
        <v>733337901</v>
      </c>
      <c r="C36" s="330" t="s">
        <v>454</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846.02368899999999</v>
      </c>
      <c r="M36" s="238">
        <f>VLOOKUP(A36,Sheet1!$C$2:$G$84,5,FALSE)</f>
        <v>846.99</v>
      </c>
      <c r="N36" s="239">
        <f t="shared" si="16"/>
        <v>-0.96631100000001879</v>
      </c>
      <c r="O36" s="253">
        <f t="shared" si="17"/>
        <v>-1.1421796000000001E-3</v>
      </c>
      <c r="P36">
        <v>1861252.12</v>
      </c>
      <c r="Q36" s="238">
        <f>VLOOKUP(A36,Sheet1!$C$2:$H$84,6,FALSE)</f>
        <v>1863387.98</v>
      </c>
      <c r="R36" s="239">
        <f t="shared" si="18"/>
        <v>-2135.8599999998696</v>
      </c>
      <c r="S36" s="253">
        <f t="shared" si="19"/>
        <v>-1.1475393E-3</v>
      </c>
      <c r="T36" s="10"/>
      <c r="U36" s="335">
        <v>7333378</v>
      </c>
    </row>
    <row r="37" spans="1:21" s="52" customFormat="1" ht="15">
      <c r="A37" s="291" t="str">
        <f>VLOOKUP(U37,Sheet1!$C$2:$C$84,1,FALSE)</f>
        <v>B28YTC2</v>
      </c>
      <c r="B37" s="330" t="s">
        <v>504</v>
      </c>
      <c r="C37" s="330" t="s">
        <v>367</v>
      </c>
      <c r="D37">
        <v>2806</v>
      </c>
      <c r="E37" s="238">
        <f>VLOOKUP(A37,Sheet1!$C$2:$E$84,3,FALSE)</f>
        <v>2806</v>
      </c>
      <c r="F37" s="239">
        <f t="shared" si="0"/>
        <v>0</v>
      </c>
      <c r="G37" s="253">
        <f t="shared" si="4"/>
        <v>0</v>
      </c>
      <c r="H37">
        <v>192253.86</v>
      </c>
      <c r="I37" s="241">
        <f>VLOOKUP(A37,Sheet1!$C$2:$F$84,4,FALSE)</f>
        <v>192255.28</v>
      </c>
      <c r="J37" s="239">
        <f t="shared" si="1"/>
        <v>-1.4200000000128057</v>
      </c>
      <c r="K37" s="253">
        <f t="shared" si="5"/>
        <v>-7.3861000000000003E-6</v>
      </c>
      <c r="L37" s="342">
        <v>121.861913</v>
      </c>
      <c r="M37" s="238">
        <f>VLOOKUP(A37,Sheet1!$C$2:$G$84,5,FALSE)</f>
        <v>122.01</v>
      </c>
      <c r="N37" s="239">
        <f t="shared" si="16"/>
        <v>-0.14808700000000385</v>
      </c>
      <c r="O37" s="253">
        <f t="shared" si="17"/>
        <v>-1.2152033000000001E-3</v>
      </c>
      <c r="P37">
        <v>341944.53</v>
      </c>
      <c r="Q37" s="238">
        <f>VLOOKUP(A37,Sheet1!$C$2:$H$84,6,FALSE)</f>
        <v>342360.32000000001</v>
      </c>
      <c r="R37" s="239">
        <f t="shared" si="18"/>
        <v>-415.78999999997905</v>
      </c>
      <c r="S37" s="253">
        <f t="shared" si="19"/>
        <v>-1.2159575000000001E-3</v>
      </c>
      <c r="T37" s="10"/>
      <c r="U37" s="335" t="s">
        <v>366</v>
      </c>
    </row>
    <row r="38" spans="1:21" s="52" customFormat="1" ht="15">
      <c r="A38" s="291">
        <f>VLOOKUP(U38,Sheet1!$C$2:$C$84,1,FALSE)</f>
        <v>6555805</v>
      </c>
      <c r="B38" s="330">
        <v>655580009</v>
      </c>
      <c r="C38" s="330" t="s">
        <v>505</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57.527763</v>
      </c>
      <c r="M38" s="238">
        <f>VLOOKUP(A38,Sheet1!$C$2:$G$84,5,FALSE)</f>
        <v>57.81</v>
      </c>
      <c r="N38" s="239">
        <f t="shared" si="16"/>
        <v>-0.28223700000000207</v>
      </c>
      <c r="O38" s="253">
        <f t="shared" si="17"/>
        <v>-4.9061006999999998E-3</v>
      </c>
      <c r="P38">
        <v>437211</v>
      </c>
      <c r="Q38" s="238">
        <f>VLOOKUP(A38,Sheet1!$C$2:$H$84,6,FALSE)</f>
        <v>439338.3</v>
      </c>
      <c r="R38" s="239">
        <f t="shared" si="18"/>
        <v>-2127.2999999999884</v>
      </c>
      <c r="S38" s="253">
        <f t="shared" si="19"/>
        <v>-4.8656141000000003E-3</v>
      </c>
      <c r="T38" s="10"/>
      <c r="U38" s="335">
        <v>6555805</v>
      </c>
    </row>
    <row r="39" spans="1:21" s="52" customFormat="1" ht="15">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237.50641899999999</v>
      </c>
      <c r="M39" s="238">
        <f>VLOOKUP(A39,Sheet1!$C$2:$G$84,5,FALSE)</f>
        <v>237.54</v>
      </c>
      <c r="N39" s="239">
        <f t="shared" si="16"/>
        <v>-3.3580999999998085E-2</v>
      </c>
      <c r="O39" s="253">
        <f t="shared" si="17"/>
        <v>-1.4138989999999999E-4</v>
      </c>
      <c r="P39">
        <v>1101554.77</v>
      </c>
      <c r="Q39" s="238">
        <f>VLOOKUP(A39,Sheet1!$C$2:$H$84,6,FALSE)</f>
        <v>1101730.3400000001</v>
      </c>
      <c r="R39" s="239">
        <f t="shared" si="18"/>
        <v>-175.57000000006519</v>
      </c>
      <c r="S39" s="253">
        <f t="shared" si="19"/>
        <v>-1.593838E-4</v>
      </c>
      <c r="T39" s="10"/>
      <c r="U39" s="335">
        <v>4741844</v>
      </c>
    </row>
    <row r="40" spans="1:21" s="52" customFormat="1" ht="15">
      <c r="A40" s="291" t="str">
        <f>VLOOKUP(U40,Sheet1!$C$2:$C$84,1,FALSE)</f>
        <v>BYXD1N3</v>
      </c>
      <c r="B40" s="330">
        <v>631512209</v>
      </c>
      <c r="C40" s="330" t="s">
        <v>506</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34.549999999999997</v>
      </c>
      <c r="M40" s="238">
        <f>VLOOKUP(A40,Sheet1!$C$2:$G$84,5,FALSE)</f>
        <v>34.549999999999997</v>
      </c>
      <c r="N40" s="239">
        <f t="shared" si="16"/>
        <v>0</v>
      </c>
      <c r="O40" s="253">
        <f t="shared" si="17"/>
        <v>0</v>
      </c>
      <c r="P40">
        <v>641593.5</v>
      </c>
      <c r="Q40" s="238">
        <f>VLOOKUP(A40,Sheet1!$C$2:$H$84,6,FALSE)</f>
        <v>641593.5</v>
      </c>
      <c r="R40" s="239">
        <f t="shared" si="18"/>
        <v>0</v>
      </c>
      <c r="S40" s="253">
        <f t="shared" si="19"/>
        <v>0</v>
      </c>
      <c r="T40" s="10"/>
      <c r="U40" s="335" t="s">
        <v>370</v>
      </c>
    </row>
    <row r="41" spans="1:21" s="52" customFormat="1" ht="15">
      <c r="A41" s="291">
        <f>VLOOKUP(U41,Sheet1!$C$2:$C$84,1,FALSE)</f>
        <v>6640682</v>
      </c>
      <c r="B41" s="330">
        <v>664068004</v>
      </c>
      <c r="C41" s="330" t="s">
        <v>507</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114.873475</v>
      </c>
      <c r="M41" s="238">
        <f>VLOOKUP(A41,Sheet1!$C$2:$G$84,5,FALSE)</f>
        <v>115.34</v>
      </c>
      <c r="N41" s="239">
        <f t="shared" si="16"/>
        <v>-0.4665250000000043</v>
      </c>
      <c r="O41" s="253">
        <f t="shared" si="17"/>
        <v>-4.0612073000000004E-3</v>
      </c>
      <c r="P41">
        <v>1112894.23</v>
      </c>
      <c r="Q41" s="238">
        <f>VLOOKUP(A41,Sheet1!$C$2:$H$84,6,FALSE)</f>
        <v>1117439.74</v>
      </c>
      <c r="R41" s="239">
        <f t="shared" si="18"/>
        <v>-4545.5100000000093</v>
      </c>
      <c r="S41" s="253">
        <f t="shared" si="19"/>
        <v>-4.0844043000000003E-3</v>
      </c>
      <c r="T41" s="10"/>
      <c r="U41" s="335">
        <v>6640682</v>
      </c>
    </row>
    <row r="42" spans="1:21" s="52" customFormat="1" ht="15">
      <c r="A42" s="291">
        <f>VLOOKUP(U42,Sheet1!$C$2:$C$84,1,FALSE)</f>
        <v>2640891</v>
      </c>
      <c r="B42" s="330">
        <v>654902204</v>
      </c>
      <c r="C42" s="330" t="s">
        <v>508</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5.96</v>
      </c>
      <c r="M42" s="238">
        <f>VLOOKUP(A42,Sheet1!$C$2:$G$84,5,FALSE)</f>
        <v>5.96</v>
      </c>
      <c r="N42" s="239">
        <f t="shared" si="16"/>
        <v>0</v>
      </c>
      <c r="O42" s="253">
        <f t="shared" si="17"/>
        <v>0</v>
      </c>
      <c r="P42">
        <v>238400</v>
      </c>
      <c r="Q42" s="238">
        <f>VLOOKUP(A42,Sheet1!$C$2:$H$84,6,FALSE)</f>
        <v>238400</v>
      </c>
      <c r="R42" s="239">
        <f t="shared" si="18"/>
        <v>0</v>
      </c>
      <c r="S42" s="253">
        <f t="shared" si="19"/>
        <v>0</v>
      </c>
      <c r="T42" s="10"/>
      <c r="U42" s="335">
        <v>2640891</v>
      </c>
    </row>
    <row r="43" spans="1:21" s="52" customFormat="1" ht="15">
      <c r="A43" s="291">
        <f>VLOOKUP(U43,Sheet1!$C$2:$C$84,1,FALSE)</f>
        <v>6659428</v>
      </c>
      <c r="B43" s="330">
        <v>665942009</v>
      </c>
      <c r="C43" s="330" t="s">
        <v>509</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94.483889000000005</v>
      </c>
      <c r="M43" s="238">
        <f>VLOOKUP(A43,Sheet1!$C$2:$G$84,5,FALSE)</f>
        <v>97.62</v>
      </c>
      <c r="N43" s="239">
        <f t="shared" si="16"/>
        <v>-3.1361109999999996</v>
      </c>
      <c r="O43" s="253">
        <f t="shared" si="17"/>
        <v>-3.3192018599999998E-2</v>
      </c>
      <c r="P43">
        <v>1074187.33</v>
      </c>
      <c r="Q43" s="238">
        <f>VLOOKUP(A43,Sheet1!$C$2:$H$84,6,FALSE)</f>
        <v>1109826.03</v>
      </c>
      <c r="R43" s="239">
        <f t="shared" si="18"/>
        <v>-35638.699999999953</v>
      </c>
      <c r="S43" s="253">
        <f t="shared" si="19"/>
        <v>-3.3177360199999999E-2</v>
      </c>
      <c r="T43" s="10"/>
      <c r="U43" s="335">
        <v>6659428</v>
      </c>
    </row>
    <row r="44" spans="1:21" s="52" customFormat="1" ht="15">
      <c r="A44" s="291">
        <f>VLOOKUP(U44,Sheet1!$C$2:$C$84,1,FALSE)</f>
        <v>2655657</v>
      </c>
      <c r="B44" s="330">
        <v>683715106</v>
      </c>
      <c r="C44" s="330" t="s">
        <v>510</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54.83</v>
      </c>
      <c r="M44" s="238">
        <f>VLOOKUP(A44,Sheet1!$C$2:$G$84,5,FALSE)</f>
        <v>54.83</v>
      </c>
      <c r="N44" s="239">
        <f t="shared" si="16"/>
        <v>0</v>
      </c>
      <c r="O44" s="253">
        <f t="shared" si="17"/>
        <v>0</v>
      </c>
      <c r="P44">
        <v>844382</v>
      </c>
      <c r="Q44" s="238">
        <f>VLOOKUP(A44,Sheet1!$C$2:$H$84,6,FALSE)</f>
        <v>844382</v>
      </c>
      <c r="R44" s="239">
        <f t="shared" si="18"/>
        <v>0</v>
      </c>
      <c r="S44" s="253">
        <f t="shared" si="19"/>
        <v>0</v>
      </c>
      <c r="T44" s="10"/>
      <c r="U44" s="335">
        <v>2655657</v>
      </c>
    </row>
    <row r="45" spans="1:21" s="52" customFormat="1" ht="15">
      <c r="A45" s="291">
        <f>VLOOKUP(U45,Sheet1!$C$2:$C$84,1,FALSE)</f>
        <v>6661144</v>
      </c>
      <c r="B45" s="330">
        <v>666114004</v>
      </c>
      <c r="C45" s="330" t="s">
        <v>376</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18.673767000000002</v>
      </c>
      <c r="M45" s="238">
        <f>VLOOKUP(A45,Sheet1!$C$2:$G$84,5,FALSE)</f>
        <v>19.079999999999998</v>
      </c>
      <c r="N45" s="239">
        <f t="shared" si="16"/>
        <v>-0.40623299999999674</v>
      </c>
      <c r="O45" s="253">
        <f t="shared" si="17"/>
        <v>-2.17542074E-2</v>
      </c>
      <c r="P45">
        <v>429496.63</v>
      </c>
      <c r="Q45" s="238">
        <f>VLOOKUP(A45,Sheet1!$C$2:$H$84,6,FALSE)</f>
        <v>438802.04</v>
      </c>
      <c r="R45" s="239">
        <f t="shared" si="18"/>
        <v>-9305.4099999999744</v>
      </c>
      <c r="S45" s="253">
        <f t="shared" si="19"/>
        <v>-2.1665851E-2</v>
      </c>
      <c r="T45" s="10"/>
      <c r="U45" s="335">
        <v>6661144</v>
      </c>
    </row>
    <row r="46" spans="1:21" s="52" customFormat="1" ht="15">
      <c r="A46" s="291" t="str">
        <f>VLOOKUP(U46,Sheet1!$C$2:$C$84,1,FALSE)</f>
        <v>BFWK4R7</v>
      </c>
      <c r="B46" s="330" t="s">
        <v>377</v>
      </c>
      <c r="C46" s="330" t="s">
        <v>511</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59.47</v>
      </c>
      <c r="M46" s="238">
        <f>VLOOKUP(A46,Sheet1!$C$2:$G$84,5,FALSE)</f>
        <v>59.47</v>
      </c>
      <c r="N46" s="239">
        <f t="shared" si="16"/>
        <v>0</v>
      </c>
      <c r="O46" s="253">
        <f t="shared" si="17"/>
        <v>0</v>
      </c>
      <c r="P46">
        <v>945573</v>
      </c>
      <c r="Q46" s="238">
        <f>VLOOKUP(A46,Sheet1!$C$2:$H$84,6,FALSE)</f>
        <v>945573</v>
      </c>
      <c r="R46" s="239">
        <f t="shared" si="18"/>
        <v>0</v>
      </c>
      <c r="S46" s="253">
        <f t="shared" si="19"/>
        <v>0</v>
      </c>
      <c r="T46" s="10"/>
      <c r="U46" s="335" t="s">
        <v>378</v>
      </c>
    </row>
    <row r="47" spans="1:21" s="52" customFormat="1" ht="15">
      <c r="A47" s="291">
        <f>VLOOKUP(U47,Sheet1!$C$2:$C$84,1,FALSE)</f>
        <v>6269861</v>
      </c>
      <c r="B47" s="330">
        <v>626986905</v>
      </c>
      <c r="C47" s="330" t="s">
        <v>446</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19.08793</v>
      </c>
      <c r="M47" s="238">
        <f>VLOOKUP(A47,Sheet1!$C$2:$G$84,5,FALSE)</f>
        <v>19.489999999999998</v>
      </c>
      <c r="N47" s="239">
        <f t="shared" si="16"/>
        <v>-0.40206999999999837</v>
      </c>
      <c r="O47" s="253">
        <f t="shared" si="17"/>
        <v>-2.1064096500000001E-2</v>
      </c>
      <c r="P47">
        <v>282501.37</v>
      </c>
      <c r="Q47" s="238">
        <f>VLOOKUP(A47,Sheet1!$C$2:$H$84,6,FALSE)</f>
        <v>288413.02</v>
      </c>
      <c r="R47" s="239">
        <f t="shared" si="18"/>
        <v>-5911.6500000000233</v>
      </c>
      <c r="S47" s="253">
        <f t="shared" si="19"/>
        <v>-2.0926093199999999E-2</v>
      </c>
      <c r="T47" s="10"/>
      <c r="U47" s="335">
        <v>6269861</v>
      </c>
    </row>
    <row r="48" spans="1:21" s="52" customFormat="1" ht="15">
      <c r="A48" s="291">
        <f>VLOOKUP(U48,Sheet1!$C$2:$C$84,1,FALSE)</f>
        <v>2704485</v>
      </c>
      <c r="B48" s="330">
        <v>705015105</v>
      </c>
      <c r="C48" s="330" t="s">
        <v>442</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10.59</v>
      </c>
      <c r="M48" s="238">
        <f>VLOOKUP(A48,Sheet1!$C$2:$G$84,5,FALSE)</f>
        <v>10.59</v>
      </c>
      <c r="N48" s="239">
        <f t="shared" si="16"/>
        <v>0</v>
      </c>
      <c r="O48" s="253">
        <f t="shared" si="17"/>
        <v>0</v>
      </c>
      <c r="P48">
        <v>487140</v>
      </c>
      <c r="Q48" s="238">
        <f>VLOOKUP(A48,Sheet1!$C$2:$H$84,6,FALSE)</f>
        <v>487140</v>
      </c>
      <c r="R48" s="239">
        <f t="shared" si="18"/>
        <v>0</v>
      </c>
      <c r="S48" s="253">
        <f t="shared" si="19"/>
        <v>0</v>
      </c>
      <c r="T48" s="10"/>
      <c r="U48" s="335">
        <v>2704485</v>
      </c>
    </row>
    <row r="49" spans="1:37" s="52" customFormat="1" ht="15">
      <c r="A49" s="291">
        <f>VLOOKUP(U49,Sheet1!$C$2:$C$84,1,FALSE)</f>
        <v>6229597</v>
      </c>
      <c r="B49" s="330">
        <v>622959906</v>
      </c>
      <c r="C49" s="330" t="s">
        <v>512</v>
      </c>
      <c r="D49">
        <v>65312</v>
      </c>
      <c r="E49" s="238">
        <f>VLOOKUP(A49,Sheet1!$C$2:$E$84,3,FALSE)</f>
        <v>65312</v>
      </c>
      <c r="F49" s="239">
        <f t="shared" si="0"/>
        <v>0</v>
      </c>
      <c r="G49" s="253">
        <f t="shared" si="4"/>
        <v>0</v>
      </c>
      <c r="H49">
        <v>520489.58</v>
      </c>
      <c r="I49" s="241">
        <f>VLOOKUP(A49,Sheet1!$C$2:$F$84,4,FALSE)</f>
        <v>520489.58</v>
      </c>
      <c r="J49" s="239">
        <f t="shared" si="1"/>
        <v>0</v>
      </c>
      <c r="K49" s="253">
        <f t="shared" si="5"/>
        <v>0</v>
      </c>
      <c r="L49" s="342">
        <v>10.486072999999999</v>
      </c>
      <c r="M49" s="238">
        <f>VLOOKUP(A49,Sheet1!$C$2:$G$84,5,FALSE)</f>
        <v>10.41</v>
      </c>
      <c r="N49" s="239">
        <f t="shared" si="16"/>
        <v>7.6072999999999169E-2</v>
      </c>
      <c r="O49" s="253">
        <f t="shared" si="17"/>
        <v>7.2546701E-3</v>
      </c>
      <c r="P49">
        <v>684866.41</v>
      </c>
      <c r="Q49" s="238">
        <f>VLOOKUP(A49,Sheet1!$C$2:$H$84,6,FALSE)</f>
        <v>679714.96</v>
      </c>
      <c r="R49" s="239">
        <f t="shared" si="18"/>
        <v>5151.4500000000698</v>
      </c>
      <c r="S49" s="253">
        <f t="shared" si="19"/>
        <v>7.5218319000000004E-3</v>
      </c>
      <c r="T49" s="10"/>
      <c r="U49" s="335">
        <v>6229597</v>
      </c>
    </row>
    <row r="50" spans="1:37" s="52" customFormat="1" ht="15">
      <c r="A50" s="291" t="str">
        <f>VLOOKUP(U50,Sheet1!$C$2:$C$84,1,FALSE)</f>
        <v>BYRY2M8</v>
      </c>
      <c r="B50" s="330">
        <v>759530108</v>
      </c>
      <c r="C50" s="330" t="s">
        <v>467</v>
      </c>
      <c r="D50">
        <v>18600</v>
      </c>
      <c r="E50" s="238">
        <f>VLOOKUP(A50,Sheet1!$C$2:$E$84,3,FALSE)</f>
        <v>18600</v>
      </c>
      <c r="F50" s="239">
        <f t="shared" si="0"/>
        <v>0</v>
      </c>
      <c r="G50" s="253">
        <f t="shared" si="4"/>
        <v>0</v>
      </c>
      <c r="H50">
        <v>379553.3</v>
      </c>
      <c r="I50" s="241">
        <f>VLOOKUP(A50,Sheet1!$C$2:$F$84,4,FALSE)</f>
        <v>387899.78</v>
      </c>
      <c r="J50" s="239">
        <f t="shared" si="1"/>
        <v>-8346.4800000000396</v>
      </c>
      <c r="K50" s="253">
        <f t="shared" si="5"/>
        <v>-2.1990271200000001E-2</v>
      </c>
      <c r="L50" s="342">
        <v>30.16</v>
      </c>
      <c r="M50" s="238">
        <f>VLOOKUP(A50,Sheet1!$C$2:$G$84,5,FALSE)</f>
        <v>30.16</v>
      </c>
      <c r="N50" s="239">
        <f t="shared" si="16"/>
        <v>0</v>
      </c>
      <c r="O50" s="253">
        <f t="shared" si="17"/>
        <v>0</v>
      </c>
      <c r="P50">
        <v>560976</v>
      </c>
      <c r="Q50" s="238">
        <f>VLOOKUP(A50,Sheet1!$C$2:$H$84,6,FALSE)</f>
        <v>560976</v>
      </c>
      <c r="R50" s="239">
        <f t="shared" si="18"/>
        <v>0</v>
      </c>
      <c r="S50" s="253">
        <f t="shared" si="19"/>
        <v>0</v>
      </c>
      <c r="T50" s="10"/>
      <c r="U50" s="335" t="s">
        <v>386</v>
      </c>
    </row>
    <row r="51" spans="1:37" s="52" customFormat="1" ht="15">
      <c r="A51" s="291">
        <f>VLOOKUP(U51,Sheet1!$C$2:$C$84,1,FALSE)</f>
        <v>2775135</v>
      </c>
      <c r="B51" s="330">
        <v>803054204</v>
      </c>
      <c r="C51" s="330" t="s">
        <v>452</v>
      </c>
      <c r="D51">
        <v>4650</v>
      </c>
      <c r="E51" s="238">
        <f>VLOOKUP(A51,Sheet1!$C$2:$E$84,3,FALSE)</f>
        <v>4650</v>
      </c>
      <c r="F51" s="239">
        <f t="shared" si="0"/>
        <v>0</v>
      </c>
      <c r="G51" s="253">
        <f t="shared" si="4"/>
        <v>0</v>
      </c>
      <c r="H51">
        <v>515161.67</v>
      </c>
      <c r="I51" s="241">
        <f>VLOOKUP(A51,Sheet1!$C$2:$F$84,4,FALSE)</f>
        <v>554223.89</v>
      </c>
      <c r="J51" s="239">
        <f t="shared" si="1"/>
        <v>-39062.22000000003</v>
      </c>
      <c r="K51" s="253">
        <f t="shared" si="5"/>
        <v>-7.5825167700000001E-2</v>
      </c>
      <c r="L51" s="342">
        <v>150.13999999999999</v>
      </c>
      <c r="M51" s="238">
        <f>VLOOKUP(A51,Sheet1!$C$2:$G$84,5,FALSE)</f>
        <v>150.13999999999999</v>
      </c>
      <c r="N51" s="239">
        <f t="shared" si="16"/>
        <v>0</v>
      </c>
      <c r="O51" s="253">
        <f t="shared" si="17"/>
        <v>0</v>
      </c>
      <c r="P51">
        <v>698151</v>
      </c>
      <c r="Q51" s="238">
        <f>VLOOKUP(A51,Sheet1!$C$2:$H$84,6,FALSE)</f>
        <v>698151</v>
      </c>
      <c r="R51" s="239">
        <f t="shared" si="18"/>
        <v>0</v>
      </c>
      <c r="S51" s="253">
        <f t="shared" si="19"/>
        <v>0</v>
      </c>
      <c r="T51" s="10"/>
      <c r="U51" s="335">
        <v>2775135</v>
      </c>
    </row>
    <row r="52" spans="1:37" s="52" customFormat="1" ht="15">
      <c r="A52" s="291">
        <f>VLOOKUP(U52,Sheet1!$C$2:$C$84,1,FALSE)</f>
        <v>6616508</v>
      </c>
      <c r="B52" s="330">
        <v>661650903</v>
      </c>
      <c r="C52" s="330" t="s">
        <v>513</v>
      </c>
      <c r="D52">
        <v>10546</v>
      </c>
      <c r="E52" s="238">
        <f>VLOOKUP(A52,Sheet1!$C$2:$E$84,3,FALSE)</f>
        <v>10546</v>
      </c>
      <c r="F52" s="239">
        <f t="shared" si="0"/>
        <v>0</v>
      </c>
      <c r="G52" s="253">
        <f t="shared" si="4"/>
        <v>0</v>
      </c>
      <c r="H52">
        <v>192332.1</v>
      </c>
      <c r="I52" s="241">
        <f>VLOOKUP(A52,Sheet1!$C$2:$F$84,4,FALSE)</f>
        <v>177721.16</v>
      </c>
      <c r="J52" s="239">
        <f t="shared" si="1"/>
        <v>14610.940000000002</v>
      </c>
      <c r="K52" s="253">
        <f t="shared" si="5"/>
        <v>7.5967246200000005E-2</v>
      </c>
      <c r="L52" s="342">
        <v>18.660112999999999</v>
      </c>
      <c r="M52" s="238">
        <f>VLOOKUP(A52,Sheet1!$C$2:$G$84,5,FALSE)</f>
        <v>19.21</v>
      </c>
      <c r="N52" s="239">
        <f t="shared" si="16"/>
        <v>-0.54988700000000179</v>
      </c>
      <c r="O52" s="253">
        <f t="shared" si="17"/>
        <v>-2.9468578200000001E-2</v>
      </c>
      <c r="P52">
        <v>196789.55</v>
      </c>
      <c r="Q52" s="238">
        <f>VLOOKUP(A52,Sheet1!$C$2:$H$84,6,FALSE)</f>
        <v>202638.1</v>
      </c>
      <c r="R52" s="239">
        <f t="shared" si="18"/>
        <v>-5848.5500000000175</v>
      </c>
      <c r="S52" s="253">
        <f t="shared" si="19"/>
        <v>-2.9719820000000001E-2</v>
      </c>
      <c r="T52" s="10"/>
      <c r="U52" s="335">
        <v>6616508</v>
      </c>
    </row>
    <row r="53" spans="1:37" s="52" customFormat="1" ht="15">
      <c r="A53" s="291" t="str">
        <f>VLOOKUP(U53,Sheet1!$C$2:$C$84,1,FALSE)</f>
        <v>BXDZ9Z0</v>
      </c>
      <c r="B53" s="330" t="s">
        <v>390</v>
      </c>
      <c r="C53" s="330" t="s">
        <v>514</v>
      </c>
      <c r="D53">
        <v>1235</v>
      </c>
      <c r="E53" s="238">
        <f>VLOOKUP(A53,Sheet1!$C$2:$E$84,3,FALSE)</f>
        <v>1235</v>
      </c>
      <c r="F53" s="239">
        <f t="shared" si="0"/>
        <v>0</v>
      </c>
      <c r="G53" s="253">
        <f t="shared" si="4"/>
        <v>0</v>
      </c>
      <c r="H53">
        <v>178736.63</v>
      </c>
      <c r="I53" s="241">
        <f>VLOOKUP(A53,Sheet1!$C$2:$F$84,4,FALSE)</f>
        <v>162568.85</v>
      </c>
      <c r="J53" s="239">
        <f t="shared" si="1"/>
        <v>16167.779999999999</v>
      </c>
      <c r="K53" s="253">
        <f t="shared" si="5"/>
        <v>9.0455884700000003E-2</v>
      </c>
      <c r="L53" s="342">
        <v>1524.78</v>
      </c>
      <c r="M53" s="238">
        <f>VLOOKUP(A53,Sheet1!$C$2:$G$84,5,FALSE)</f>
        <v>1524.78</v>
      </c>
      <c r="N53" s="239">
        <f t="shared" si="16"/>
        <v>0</v>
      </c>
      <c r="O53" s="253">
        <f t="shared" si="17"/>
        <v>0</v>
      </c>
      <c r="P53">
        <v>1883103.3</v>
      </c>
      <c r="Q53" s="238">
        <f>VLOOKUP(A53,Sheet1!$C$2:$H$84,6,FALSE)</f>
        <v>1883103.3</v>
      </c>
      <c r="R53" s="239">
        <f t="shared" si="18"/>
        <v>0</v>
      </c>
      <c r="S53" s="253">
        <f t="shared" si="19"/>
        <v>0</v>
      </c>
      <c r="T53" s="10"/>
      <c r="U53" s="335" t="s">
        <v>391</v>
      </c>
    </row>
    <row r="54" spans="1:37" s="52" customFormat="1" ht="15">
      <c r="A54" s="291" t="str">
        <f>VLOOKUP(U54,Sheet1!$C$2:$C$84,1,FALSE)</f>
        <v>B1Q3J35</v>
      </c>
      <c r="B54" s="330" t="s">
        <v>515</v>
      </c>
      <c r="C54" s="330" t="s">
        <v>394</v>
      </c>
      <c r="D54">
        <v>12237</v>
      </c>
      <c r="E54" s="238">
        <f>VLOOKUP(A54,Sheet1!$C$2:$E$84,3,FALSE)</f>
        <v>12237</v>
      </c>
      <c r="F54" s="239">
        <f t="shared" si="0"/>
        <v>0</v>
      </c>
      <c r="G54" s="253">
        <f t="shared" si="4"/>
        <v>0</v>
      </c>
      <c r="H54">
        <v>237984.83</v>
      </c>
      <c r="I54" s="241">
        <f>VLOOKUP(A54,Sheet1!$C$2:$F$84,4,FALSE)</f>
        <v>237984.83</v>
      </c>
      <c r="J54" s="239">
        <f t="shared" si="1"/>
        <v>0</v>
      </c>
      <c r="K54" s="253">
        <f t="shared" si="5"/>
        <v>0</v>
      </c>
      <c r="L54" s="342">
        <v>25.466942</v>
      </c>
      <c r="M54" s="238">
        <f>VLOOKUP(A54,Sheet1!$C$2:$G$84,5,FALSE)</f>
        <v>25.51</v>
      </c>
      <c r="N54" s="239">
        <f t="shared" si="2"/>
        <v>-4.3058000000002039E-2</v>
      </c>
      <c r="O54" s="253">
        <f t="shared" si="3"/>
        <v>-1.6907408999999999E-3</v>
      </c>
      <c r="P54">
        <v>311638.96999999997</v>
      </c>
      <c r="Q54" s="238">
        <f>VLOOKUP(A54,Sheet1!$C$2:$H$84,6,FALSE)</f>
        <v>312179.23</v>
      </c>
      <c r="R54" s="239">
        <f t="shared" si="6"/>
        <v>-540.26000000000931</v>
      </c>
      <c r="S54" s="253">
        <f t="shared" si="7"/>
        <v>-1.7336086E-3</v>
      </c>
      <c r="T54" s="10"/>
      <c r="U54" s="335" t="s">
        <v>393</v>
      </c>
    </row>
    <row r="55" spans="1:37" s="52" customFormat="1" ht="15">
      <c r="A55" s="291">
        <f>VLOOKUP(U55,Sheet1!$C$2:$C$84,1,FALSE)</f>
        <v>2615565</v>
      </c>
      <c r="B55" s="330" t="s">
        <v>396</v>
      </c>
      <c r="C55" s="330" t="s">
        <v>516</v>
      </c>
      <c r="D55">
        <v>23900</v>
      </c>
      <c r="E55" s="238">
        <f>VLOOKUP(A55,Sheet1!$C$2:$E$84,3,FALSE)</f>
        <v>23900</v>
      </c>
      <c r="F55" s="239">
        <f t="shared" si="0"/>
        <v>0</v>
      </c>
      <c r="G55" s="253">
        <f t="shared" si="4"/>
        <v>0</v>
      </c>
      <c r="H55">
        <v>805315.16</v>
      </c>
      <c r="I55" s="241">
        <f>VLOOKUP(A55,Sheet1!$C$2:$F$84,4,FALSE)</f>
        <v>805315.16</v>
      </c>
      <c r="J55" s="239">
        <f t="shared" si="1"/>
        <v>0</v>
      </c>
      <c r="K55" s="253">
        <f t="shared" si="5"/>
        <v>0</v>
      </c>
      <c r="L55" s="342">
        <v>38.340000000000003</v>
      </c>
      <c r="M55" s="238">
        <f>VLOOKUP(A55,Sheet1!$C$2:$G$84,5,FALSE)</f>
        <v>38.340000000000003</v>
      </c>
      <c r="N55" s="239">
        <f t="shared" si="2"/>
        <v>0</v>
      </c>
      <c r="O55" s="253">
        <f t="shared" si="3"/>
        <v>0</v>
      </c>
      <c r="P55">
        <v>916326</v>
      </c>
      <c r="Q55" s="238">
        <f>VLOOKUP(A55,Sheet1!$C$2:$H$84,6,FALSE)</f>
        <v>916326</v>
      </c>
      <c r="R55" s="239">
        <f t="shared" si="6"/>
        <v>0</v>
      </c>
      <c r="S55" s="253">
        <f t="shared" si="7"/>
        <v>0</v>
      </c>
      <c r="T55" s="10"/>
      <c r="U55" s="335">
        <v>2615565</v>
      </c>
    </row>
    <row r="56" spans="1:37" s="52" customFormat="1" ht="15">
      <c r="A56" s="291" t="str">
        <f>VLOOKUP(U56,Sheet1!$C$2:$C$84,1,FALSE)</f>
        <v>B1WY233</v>
      </c>
      <c r="B56" s="330" t="s">
        <v>517</v>
      </c>
      <c r="C56" s="330" t="s">
        <v>518</v>
      </c>
      <c r="D56">
        <v>26195</v>
      </c>
      <c r="E56" s="238">
        <f>VLOOKUP(A56,Sheet1!$C$2:$E$84,3,FALSE)</f>
        <v>26195</v>
      </c>
      <c r="F56" s="239">
        <f t="shared" si="0"/>
        <v>0</v>
      </c>
      <c r="G56" s="253">
        <f t="shared" si="4"/>
        <v>0</v>
      </c>
      <c r="H56">
        <v>520932.36</v>
      </c>
      <c r="I56" s="241">
        <f>VLOOKUP(A56,Sheet1!$C$2:$F$84,4,FALSE)</f>
        <v>520932.36</v>
      </c>
      <c r="J56" s="239">
        <f t="shared" si="1"/>
        <v>0</v>
      </c>
      <c r="K56" s="253">
        <f t="shared" si="5"/>
        <v>0</v>
      </c>
      <c r="L56" s="342">
        <v>19.852411</v>
      </c>
      <c r="M56" s="238">
        <f>VLOOKUP(A56,Sheet1!$C$2:$G$84,5,FALSE)</f>
        <v>19.84</v>
      </c>
      <c r="N56" s="239">
        <f t="shared" si="2"/>
        <v>1.2411000000000172E-2</v>
      </c>
      <c r="O56" s="253">
        <f t="shared" si="3"/>
        <v>6.2516340000000001E-4</v>
      </c>
      <c r="P56">
        <v>520033.91</v>
      </c>
      <c r="Q56" s="238">
        <f>VLOOKUP(A56,Sheet1!$C$2:$H$84,6,FALSE)</f>
        <v>519684.88</v>
      </c>
      <c r="R56" s="239">
        <f t="shared" si="6"/>
        <v>349.02999999996973</v>
      </c>
      <c r="S56" s="253">
        <f t="shared" si="7"/>
        <v>6.7116780000000002E-4</v>
      </c>
      <c r="T56" s="10"/>
      <c r="U56" s="335" t="s">
        <v>398</v>
      </c>
    </row>
    <row r="57" spans="1:37" s="52" customFormat="1" ht="15">
      <c r="A57" s="291">
        <f>VLOOKUP(U57,Sheet1!$C$2:$C$84,1,FALSE)</f>
        <v>2821481</v>
      </c>
      <c r="B57" s="330">
        <v>835699307</v>
      </c>
      <c r="C57" s="330" t="s">
        <v>519</v>
      </c>
      <c r="D57">
        <v>14700</v>
      </c>
      <c r="E57" s="238">
        <f>VLOOKUP(A57,Sheet1!$C$2:$E$84,3,FALSE)</f>
        <v>14700</v>
      </c>
      <c r="F57" s="239">
        <f t="shared" si="0"/>
        <v>0</v>
      </c>
      <c r="G57" s="253">
        <f t="shared" si="4"/>
        <v>0</v>
      </c>
      <c r="H57">
        <v>573758.05000000005</v>
      </c>
      <c r="I57" s="241">
        <f>VLOOKUP(A57,Sheet1!$C$2:$F$84,4,FALSE)</f>
        <v>616831.12</v>
      </c>
      <c r="J57" s="239">
        <f t="shared" si="1"/>
        <v>-43073.069999999949</v>
      </c>
      <c r="K57" s="253">
        <f t="shared" si="5"/>
        <v>-7.5071835599999998E-2</v>
      </c>
      <c r="L57" s="342">
        <v>103.46</v>
      </c>
      <c r="M57" s="238">
        <f>VLOOKUP(A57,Sheet1!$C$2:$G$84,5,FALSE)</f>
        <v>103.46</v>
      </c>
      <c r="N57" s="239">
        <f t="shared" si="2"/>
        <v>0</v>
      </c>
      <c r="O57" s="253">
        <f t="shared" si="3"/>
        <v>0</v>
      </c>
      <c r="P57">
        <v>1520862</v>
      </c>
      <c r="Q57" s="238">
        <f>VLOOKUP(A57,Sheet1!$C$2:$H$84,6,FALSE)</f>
        <v>1520862</v>
      </c>
      <c r="R57" s="239">
        <f t="shared" si="6"/>
        <v>0</v>
      </c>
      <c r="S57" s="253">
        <f t="shared" si="7"/>
        <v>0</v>
      </c>
      <c r="T57" s="10"/>
      <c r="U57" s="335">
        <v>2821481</v>
      </c>
    </row>
    <row r="58" spans="1:37" s="52" customFormat="1" ht="15">
      <c r="A58" s="291" t="str">
        <f>VLOOKUP(U58,Sheet1!$C$2:$C$84,1,FALSE)</f>
        <v>BWSW5D9</v>
      </c>
      <c r="B58" s="330" t="s">
        <v>520</v>
      </c>
      <c r="C58" s="330" t="s">
        <v>521</v>
      </c>
      <c r="D58">
        <v>76943</v>
      </c>
      <c r="E58" s="238">
        <f>VLOOKUP(A58,Sheet1!$C$2:$E$84,3,FALSE)</f>
        <v>76943</v>
      </c>
      <c r="F58" s="239">
        <f t="shared" ref="F58:F61" si="20">D58-E58</f>
        <v>0</v>
      </c>
      <c r="G58" s="253">
        <f t="shared" ref="G58:G61" si="21">ROUND(F58/D58,10)</f>
        <v>0</v>
      </c>
      <c r="H58">
        <v>158286.45000000001</v>
      </c>
      <c r="I58" s="241">
        <f>VLOOKUP(A58,Sheet1!$C$2:$F$84,4,FALSE)</f>
        <v>158286.45000000001</v>
      </c>
      <c r="J58" s="239">
        <f t="shared" ref="J58:J60" si="22">H58-I58</f>
        <v>0</v>
      </c>
      <c r="K58" s="253">
        <f t="shared" ref="K58:K60" si="23">ROUND(J58/H58,10)</f>
        <v>0</v>
      </c>
      <c r="L58" s="342">
        <v>2.2948689999999998</v>
      </c>
      <c r="M58" s="238">
        <f>VLOOKUP(A58,Sheet1!$C$2:$G$84,5,FALSE)</f>
        <v>2.33</v>
      </c>
      <c r="N58" s="239">
        <f t="shared" ref="N58" si="24">L58-M58</f>
        <v>-3.5131000000000245E-2</v>
      </c>
      <c r="O58" s="253">
        <f t="shared" ref="O58" si="25">ROUND(N58/L58,10)</f>
        <v>-1.5308499099999999E-2</v>
      </c>
      <c r="P58">
        <v>176574.07999999999</v>
      </c>
      <c r="Q58" s="238">
        <f>VLOOKUP(A58,Sheet1!$C$2:$H$84,6,FALSE)</f>
        <v>179539.29</v>
      </c>
      <c r="R58" s="239">
        <f t="shared" ref="R58" si="26">P58-Q58</f>
        <v>-2965.210000000021</v>
      </c>
      <c r="S58" s="253">
        <f t="shared" ref="S58" si="27">ROUND(R58/P58,10)</f>
        <v>-1.67930084E-2</v>
      </c>
      <c r="T58" s="172"/>
      <c r="U58" s="335" t="s">
        <v>401</v>
      </c>
      <c r="V58" s="331"/>
      <c r="W58" s="331"/>
      <c r="X58" s="239"/>
      <c r="Y58" s="253"/>
      <c r="Z58" s="239"/>
      <c r="AA58" s="239"/>
      <c r="AB58" s="239"/>
      <c r="AC58" s="253"/>
      <c r="AD58" s="331"/>
      <c r="AE58" s="331"/>
      <c r="AF58" s="239"/>
      <c r="AG58" s="253"/>
      <c r="AH58" s="331"/>
      <c r="AI58" s="331"/>
      <c r="AJ58" s="239"/>
      <c r="AK58" s="253"/>
    </row>
    <row r="59" spans="1:37" s="52" customFormat="1" ht="15">
      <c r="A59" s="291">
        <f>VLOOKUP(U59,Sheet1!$C$2:$C$84,1,FALSE)</f>
        <v>6356406</v>
      </c>
      <c r="B59" s="330">
        <v>635640006</v>
      </c>
      <c r="C59" s="330" t="s">
        <v>403</v>
      </c>
      <c r="D59">
        <v>7521</v>
      </c>
      <c r="E59" s="238">
        <f>VLOOKUP(A59,Sheet1!$C$2:$E$84,3,FALSE)</f>
        <v>7521</v>
      </c>
      <c r="F59" s="239">
        <f t="shared" si="20"/>
        <v>0</v>
      </c>
      <c r="G59" s="253">
        <f t="shared" si="21"/>
        <v>0</v>
      </c>
      <c r="H59">
        <v>250945.74</v>
      </c>
      <c r="I59" s="241">
        <f>VLOOKUP(A59,Sheet1!$C$2:$F$84,4,FALSE)</f>
        <v>230255.65</v>
      </c>
      <c r="J59" s="239">
        <f t="shared" si="22"/>
        <v>20690.089999999997</v>
      </c>
      <c r="K59" s="253">
        <f t="shared" si="23"/>
        <v>8.2448460799999998E-2</v>
      </c>
      <c r="L59" s="342">
        <v>18.537229</v>
      </c>
      <c r="M59" s="238">
        <f>VLOOKUP(A59,Sheet1!$C$2:$G$84,5,FALSE)</f>
        <v>18.75</v>
      </c>
      <c r="N59" s="239">
        <f t="shared" si="2"/>
        <v>-0.21277100000000004</v>
      </c>
      <c r="O59" s="253">
        <f t="shared" si="3"/>
        <v>-1.1478037E-2</v>
      </c>
      <c r="P59">
        <v>139418.5</v>
      </c>
      <c r="Q59" s="238">
        <f>VLOOKUP(A59,Sheet1!$C$2:$H$84,6,FALSE)</f>
        <v>141027.29999999999</v>
      </c>
      <c r="R59" s="239">
        <f t="shared" ref="R59:R72" si="28">P59-Q59</f>
        <v>-1608.7999999999884</v>
      </c>
      <c r="S59" s="253">
        <f t="shared" si="7"/>
        <v>-1.1539358099999999E-2</v>
      </c>
      <c r="T59" s="10"/>
      <c r="U59" s="335">
        <v>6356406</v>
      </c>
    </row>
    <row r="60" spans="1:37" s="52" customFormat="1" ht="15">
      <c r="A60" s="291" t="str">
        <f>VLOOKUP(U60,Sheet1!$C$2:$C$84,1,FALSE)</f>
        <v>B1JB4K8</v>
      </c>
      <c r="B60" s="330" t="s">
        <v>461</v>
      </c>
      <c r="C60" s="330" t="s">
        <v>462</v>
      </c>
      <c r="D60">
        <v>8509</v>
      </c>
      <c r="E60" s="238">
        <f>VLOOKUP(A60,Sheet1!$C$2:$E$84,3,FALSE)</f>
        <v>8509</v>
      </c>
      <c r="F60" s="239">
        <f t="shared" si="20"/>
        <v>0</v>
      </c>
      <c r="G60" s="253">
        <f t="shared" si="21"/>
        <v>0</v>
      </c>
      <c r="H60">
        <v>683825.18</v>
      </c>
      <c r="I60" s="241">
        <f>VLOOKUP(A60,Sheet1!$C$2:$F$84,4,FALSE)</f>
        <v>683825.18</v>
      </c>
      <c r="J60" s="239">
        <f t="shared" si="22"/>
        <v>0</v>
      </c>
      <c r="K60" s="253">
        <f t="shared" si="23"/>
        <v>0</v>
      </c>
      <c r="L60" s="342">
        <v>142.36219700000001</v>
      </c>
      <c r="M60" s="238">
        <f>VLOOKUP(A60,Sheet1!$C$2:$G$84,5,FALSE)</f>
        <v>142.38</v>
      </c>
      <c r="N60" s="239">
        <f t="shared" si="2"/>
        <v>-1.7802999999986469E-2</v>
      </c>
      <c r="O60" s="253">
        <f t="shared" si="3"/>
        <v>-1.2505430000000001E-4</v>
      </c>
      <c r="P60">
        <v>1211359.94</v>
      </c>
      <c r="Q60" s="238">
        <f>VLOOKUP(A60,Sheet1!$C$2:$H$84,6,FALSE)</f>
        <v>1211553.01</v>
      </c>
      <c r="R60" s="239">
        <f t="shared" si="28"/>
        <v>-193.07000000006519</v>
      </c>
      <c r="S60" s="253">
        <f t="shared" si="7"/>
        <v>-1.5938289999999999E-4</v>
      </c>
      <c r="T60" s="10"/>
      <c r="U60" s="335" t="s">
        <v>404</v>
      </c>
    </row>
    <row r="61" spans="1:37" s="52" customFormat="1" ht="15">
      <c r="A61" s="291">
        <f>VLOOKUP(U61,Sheet1!$C$2:$C$84,1,FALSE)</f>
        <v>2113382</v>
      </c>
      <c r="B61" s="330">
        <v>874039100</v>
      </c>
      <c r="C61" s="330" t="s">
        <v>522</v>
      </c>
      <c r="D61">
        <v>4200</v>
      </c>
      <c r="E61" s="238">
        <f>VLOOKUP(A61,Sheet1!$C$2:$E$84,3,FALSE)</f>
        <v>4200</v>
      </c>
      <c r="F61" s="239">
        <f t="shared" si="20"/>
        <v>0</v>
      </c>
      <c r="G61" s="253">
        <f t="shared" si="21"/>
        <v>0</v>
      </c>
      <c r="H61">
        <v>496572.56</v>
      </c>
      <c r="I61" s="241">
        <f>VLOOKUP(A61,Sheet1!$C$2:$F$84,4,FALSE)</f>
        <v>496572.56</v>
      </c>
      <c r="J61" s="239">
        <f t="shared" si="1"/>
        <v>0</v>
      </c>
      <c r="K61" s="253">
        <f t="shared" si="5"/>
        <v>0</v>
      </c>
      <c r="L61" s="342">
        <v>119.01</v>
      </c>
      <c r="M61" s="238">
        <f>VLOOKUP(A61,Sheet1!$C$2:$G$84,5,FALSE)</f>
        <v>119.01</v>
      </c>
      <c r="N61" s="239">
        <f t="shared" si="2"/>
        <v>0</v>
      </c>
      <c r="O61" s="253">
        <f t="shared" si="3"/>
        <v>0</v>
      </c>
      <c r="P61">
        <v>499842</v>
      </c>
      <c r="Q61" s="238">
        <f>VLOOKUP(A61,Sheet1!$C$2:$H$84,6,FALSE)</f>
        <v>499842</v>
      </c>
      <c r="R61" s="239">
        <f t="shared" si="28"/>
        <v>0</v>
      </c>
      <c r="S61" s="253">
        <f t="shared" si="7"/>
        <v>0</v>
      </c>
      <c r="T61" s="10"/>
      <c r="U61" s="335">
        <v>2113382</v>
      </c>
    </row>
    <row r="62" spans="1:37" s="52" customFormat="1" ht="15">
      <c r="A62" s="291">
        <f>VLOOKUP(U62,Sheet1!$C$2:$C$84,1,FALSE)</f>
        <v>6869302</v>
      </c>
      <c r="B62" s="330">
        <v>686930009</v>
      </c>
      <c r="C62" s="330" t="s">
        <v>523</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105.31585699999999</v>
      </c>
      <c r="M62" s="238">
        <f>VLOOKUP(A62,Sheet1!$C$2:$G$84,5,FALSE)</f>
        <v>106.16</v>
      </c>
      <c r="N62" s="239">
        <f t="shared" si="2"/>
        <v>-0.84414300000000253</v>
      </c>
      <c r="O62" s="253">
        <f t="shared" si="3"/>
        <v>-8.0153457000000008E-3</v>
      </c>
      <c r="P62">
        <v>315947.57</v>
      </c>
      <c r="Q62" s="238">
        <f>VLOOKUP(A62,Sheet1!$C$2:$H$84,6,FALSE)</f>
        <v>318487.55</v>
      </c>
      <c r="R62" s="239">
        <f t="shared" si="28"/>
        <v>-2539.9799999999814</v>
      </c>
      <c r="S62" s="253">
        <f t="shared" si="7"/>
        <v>-8.0392451999999996E-3</v>
      </c>
      <c r="T62" s="10"/>
      <c r="U62" s="335">
        <v>6869302</v>
      </c>
    </row>
    <row r="63" spans="1:37" s="52" customFormat="1" ht="15">
      <c r="A63" s="291">
        <f>VLOOKUP(U63,Sheet1!$C$2:$C$84,1,FALSE)</f>
        <v>2124533</v>
      </c>
      <c r="B63" s="330">
        <v>878742204</v>
      </c>
      <c r="C63" s="330" t="s">
        <v>524</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22.55</v>
      </c>
      <c r="M63" s="238">
        <f>VLOOKUP(A63,Sheet1!$C$2:$G$84,5,FALSE)</f>
        <v>22.55</v>
      </c>
      <c r="N63" s="239">
        <f t="shared" si="2"/>
        <v>0</v>
      </c>
      <c r="O63" s="253">
        <f t="shared" si="3"/>
        <v>0</v>
      </c>
      <c r="P63">
        <v>358545</v>
      </c>
      <c r="Q63" s="238">
        <f>VLOOKUP(A63,Sheet1!$C$2:$H$84,6,FALSE)</f>
        <v>358545</v>
      </c>
      <c r="R63" s="239">
        <f t="shared" si="28"/>
        <v>0</v>
      </c>
      <c r="S63" s="253">
        <f t="shared" si="7"/>
        <v>0</v>
      </c>
      <c r="T63" s="10"/>
      <c r="U63" s="335">
        <v>2124533</v>
      </c>
    </row>
    <row r="64" spans="1:37" s="52" customFormat="1" ht="15">
      <c r="A64" s="291">
        <f>VLOOKUP(U64,Sheet1!$C$2:$C$84,1,FALSE)</f>
        <v>5999330</v>
      </c>
      <c r="B64" s="330">
        <v>599933900</v>
      </c>
      <c r="C64" s="330" t="s">
        <v>444</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441.96025400000002</v>
      </c>
      <c r="M64" s="238">
        <f>VLOOKUP(A64,Sheet1!$C$2:$G$84,5,FALSE)</f>
        <v>442.03</v>
      </c>
      <c r="N64" s="239">
        <f t="shared" si="2"/>
        <v>-6.9745999999952346E-2</v>
      </c>
      <c r="O64" s="253">
        <f t="shared" si="3"/>
        <v>-1.578106E-4</v>
      </c>
      <c r="P64">
        <v>1679448.97</v>
      </c>
      <c r="Q64" s="238">
        <f>VLOOKUP(A64,Sheet1!$C$2:$H$84,6,FALSE)</f>
        <v>1679716.65</v>
      </c>
      <c r="R64" s="239">
        <f t="shared" si="28"/>
        <v>-267.67999999993481</v>
      </c>
      <c r="S64" s="253">
        <f t="shared" si="7"/>
        <v>-1.5938559999999999E-4</v>
      </c>
      <c r="T64" s="10"/>
      <c r="U64" s="335">
        <v>5999330</v>
      </c>
    </row>
    <row r="65" spans="1:16378" s="52" customFormat="1" ht="15">
      <c r="A65" s="291" t="str">
        <f>VLOOKUP(U65,Sheet1!$C$2:$C$84,1,FALSE)</f>
        <v>B61JC67</v>
      </c>
      <c r="B65" s="330" t="s">
        <v>525</v>
      </c>
      <c r="C65" s="330" t="s">
        <v>526</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9.2306340000000002</v>
      </c>
      <c r="M65" s="238">
        <f>VLOOKUP(A65,Sheet1!$C$2:$G$84,5,FALSE)</f>
        <v>9.08</v>
      </c>
      <c r="N65" s="239">
        <f t="shared" si="2"/>
        <v>0.15063400000000016</v>
      </c>
      <c r="O65" s="253">
        <f t="shared" si="3"/>
        <v>1.6318922400000001E-2</v>
      </c>
      <c r="P65">
        <v>164185.29</v>
      </c>
      <c r="Q65" s="238">
        <f>VLOOKUP(A65,Sheet1!$C$2:$H$84,6,FALSE)</f>
        <v>161463.44</v>
      </c>
      <c r="R65" s="239">
        <f t="shared" si="28"/>
        <v>2721.8500000000058</v>
      </c>
      <c r="S65" s="253">
        <f t="shared" si="7"/>
        <v>1.6577916299999999E-2</v>
      </c>
      <c r="T65" s="10"/>
      <c r="U65" s="335" t="s">
        <v>410</v>
      </c>
    </row>
    <row r="66" spans="1:16378" s="52" customFormat="1" ht="15">
      <c r="A66" s="291" t="str">
        <f>VLOOKUP(U66,Sheet1!$C$2:$C$84,1,FALSE)</f>
        <v>BRTR118</v>
      </c>
      <c r="B66" s="330" t="s">
        <v>412</v>
      </c>
      <c r="C66" s="330" t="s">
        <v>466</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16.66</v>
      </c>
      <c r="M66" s="238">
        <f>VLOOKUP(A66,Sheet1!$C$2:$G$84,5,FALSE)</f>
        <v>16.66</v>
      </c>
      <c r="N66" s="239">
        <f t="shared" si="2"/>
        <v>0</v>
      </c>
      <c r="O66" s="253">
        <f t="shared" si="3"/>
        <v>0</v>
      </c>
      <c r="P66">
        <v>583100</v>
      </c>
      <c r="Q66" s="238">
        <f>VLOOKUP(A66,Sheet1!$C$2:$H$84,6,FALSE)</f>
        <v>583100</v>
      </c>
      <c r="R66" s="239">
        <f t="shared" si="28"/>
        <v>0</v>
      </c>
      <c r="S66" s="253">
        <f t="shared" si="7"/>
        <v>0</v>
      </c>
      <c r="T66" s="10"/>
      <c r="U66" s="335" t="s">
        <v>413</v>
      </c>
    </row>
    <row r="67" spans="1:16378" s="52" customFormat="1" ht="15">
      <c r="A67" s="291" t="str">
        <f>VLOOKUP(U67,Sheet1!$C$2:$C$84,1,FALSE)</f>
        <v>BJFSR88</v>
      </c>
      <c r="B67" s="330" t="s">
        <v>415</v>
      </c>
      <c r="C67" s="330" t="s">
        <v>527</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29</v>
      </c>
      <c r="M67" s="238">
        <f>VLOOKUP(A67,Sheet1!$C$2:$G$84,5,FALSE)</f>
        <v>29</v>
      </c>
      <c r="N67" s="239">
        <f t="shared" si="2"/>
        <v>0</v>
      </c>
      <c r="O67" s="253">
        <f t="shared" si="3"/>
        <v>0</v>
      </c>
      <c r="P67">
        <v>330600</v>
      </c>
      <c r="Q67" s="238">
        <f>VLOOKUP(A67,Sheet1!$C$2:$H$84,6,FALSE)</f>
        <v>330600</v>
      </c>
      <c r="R67" s="239">
        <f t="shared" si="28"/>
        <v>0</v>
      </c>
      <c r="S67" s="253">
        <f t="shared" si="7"/>
        <v>0</v>
      </c>
      <c r="T67" s="10"/>
      <c r="U67" s="335" t="s">
        <v>416</v>
      </c>
    </row>
    <row r="68" spans="1:16378" s="52" customFormat="1" ht="15">
      <c r="A68" s="291">
        <f>VLOOKUP(U68,Sheet1!$C$2:$C$84,1,FALSE)</f>
        <v>6916781</v>
      </c>
      <c r="B68" s="330">
        <v>691678007</v>
      </c>
      <c r="C68" s="330" t="s">
        <v>418</v>
      </c>
      <c r="D68">
        <v>10923</v>
      </c>
      <c r="E68" s="238">
        <f>VLOOKUP(A68,Sheet1!$C$2:$E$84,3,FALSE)</f>
        <v>10923</v>
      </c>
      <c r="F68" s="239">
        <f t="shared" si="0"/>
        <v>0</v>
      </c>
      <c r="G68" s="253">
        <f t="shared" si="4"/>
        <v>0</v>
      </c>
      <c r="H68">
        <v>170703.49</v>
      </c>
      <c r="I68" s="241">
        <f>VLOOKUP(A68,Sheet1!$C$2:$F$84,4,FALSE)</f>
        <v>170703.44</v>
      </c>
      <c r="J68" s="239">
        <f t="shared" si="1"/>
        <v>4.9999999988358468E-2</v>
      </c>
      <c r="K68" s="253">
        <f t="shared" si="5"/>
        <v>2.9289999999999998E-7</v>
      </c>
      <c r="L68" s="342">
        <v>19.017173</v>
      </c>
      <c r="M68" s="238">
        <f>VLOOKUP(A68,Sheet1!$C$2:$G$84,5,FALSE)</f>
        <v>19.07</v>
      </c>
      <c r="N68" s="239">
        <f t="shared" si="2"/>
        <v>-5.2827000000000623E-2</v>
      </c>
      <c r="O68" s="253">
        <f t="shared" si="3"/>
        <v>-2.7778577000000001E-3</v>
      </c>
      <c r="P68">
        <v>207724.59</v>
      </c>
      <c r="Q68" s="238">
        <f>VLOOKUP(A68,Sheet1!$C$2:$H$84,6,FALSE)</f>
        <v>208354.99</v>
      </c>
      <c r="R68" s="239">
        <f t="shared" si="28"/>
        <v>-630.39999999999418</v>
      </c>
      <c r="S68" s="253">
        <f t="shared" si="7"/>
        <v>-3.0347875999999999E-3</v>
      </c>
      <c r="T68" s="10"/>
      <c r="U68" s="335">
        <v>6916781</v>
      </c>
    </row>
    <row r="69" spans="1:16378" s="52" customFormat="1" ht="15">
      <c r="A69" s="291">
        <f>VLOOKUP(U69,Sheet1!$C$2:$C$84,1,FALSE)</f>
        <v>2857334</v>
      </c>
      <c r="B69" s="330">
        <v>9.1911999999999992E+109</v>
      </c>
      <c r="C69" s="330" t="s">
        <v>528</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19.07</v>
      </c>
      <c r="M69" s="238">
        <f>VLOOKUP(A69,Sheet1!$C$2:$G$84,5,FALSE)</f>
        <v>19.07</v>
      </c>
      <c r="N69" s="239">
        <f t="shared" si="2"/>
        <v>0</v>
      </c>
      <c r="O69" s="253">
        <f t="shared" si="3"/>
        <v>0</v>
      </c>
      <c r="P69">
        <v>800940</v>
      </c>
      <c r="Q69" s="238">
        <f>VLOOKUP(A69,Sheet1!$C$2:$H$84,6,FALSE)</f>
        <v>800940</v>
      </c>
      <c r="R69" s="239">
        <f t="shared" si="28"/>
        <v>0</v>
      </c>
      <c r="S69" s="253">
        <f t="shared" si="7"/>
        <v>0</v>
      </c>
      <c r="T69" s="10"/>
      <c r="U69" s="335">
        <v>2857334</v>
      </c>
    </row>
    <row r="70" spans="1:16378" s="52" customFormat="1" ht="15">
      <c r="A70" s="291">
        <f>VLOOKUP(U70,Sheet1!$C$2:$C$84,1,FALSE)</f>
        <v>4031879</v>
      </c>
      <c r="B70" s="330">
        <v>403187909</v>
      </c>
      <c r="C70" s="330" t="s">
        <v>529</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34.292054999999998</v>
      </c>
      <c r="M70" s="238">
        <f>VLOOKUP(A70,Sheet1!$C$2:$G$84,5,FALSE)</f>
        <v>34.299999999999997</v>
      </c>
      <c r="N70" s="239">
        <f t="shared" si="2"/>
        <v>-7.9449999999994247E-3</v>
      </c>
      <c r="O70" s="253">
        <f t="shared" si="3"/>
        <v>-2.3168630000000001E-4</v>
      </c>
      <c r="P70">
        <v>786591.16</v>
      </c>
      <c r="Q70" s="238">
        <f>VLOOKUP(A70,Sheet1!$C$2:$H$84,6,FALSE)</f>
        <v>786716.53</v>
      </c>
      <c r="R70" s="239">
        <f t="shared" si="28"/>
        <v>-125.36999999999534</v>
      </c>
      <c r="S70" s="253">
        <f t="shared" si="7"/>
        <v>-1.5938390000000001E-4</v>
      </c>
      <c r="T70" s="10"/>
      <c r="U70" s="335">
        <v>4031879</v>
      </c>
    </row>
    <row r="71" spans="1:16378" s="52" customFormat="1" ht="15">
      <c r="A71" s="291">
        <f>VLOOKUP(U71,Sheet1!$C$2:$C$84,1,FALSE)</f>
        <v>6986041</v>
      </c>
      <c r="B71" s="330">
        <v>698604006</v>
      </c>
      <c r="C71" s="330" t="s">
        <v>449</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48.971418</v>
      </c>
      <c r="M71" s="238">
        <f>VLOOKUP(A71,Sheet1!$C$2:$G$84,5,FALSE)</f>
        <v>50.26</v>
      </c>
      <c r="N71" s="239">
        <f t="shared" si="2"/>
        <v>-1.2885819999999981</v>
      </c>
      <c r="O71" s="253">
        <f t="shared" si="3"/>
        <v>-2.63129403E-2</v>
      </c>
      <c r="P71">
        <v>406462.77</v>
      </c>
      <c r="Q71" s="238">
        <f>VLOOKUP(A71,Sheet1!$C$2:$H$84,6,FALSE)</f>
        <v>417187.78</v>
      </c>
      <c r="R71" s="239">
        <f t="shared" si="28"/>
        <v>-10725.010000000009</v>
      </c>
      <c r="S71" s="253">
        <f t="shared" si="7"/>
        <v>-2.6386205100000001E-2</v>
      </c>
      <c r="T71" s="10"/>
      <c r="U71" s="335">
        <v>6986041</v>
      </c>
    </row>
    <row r="72" spans="1:16378" s="52" customFormat="1" ht="15">
      <c r="A72" s="291" t="str">
        <f>VLOOKUP(U72,Sheet1!$C$2:$C$84,1,FALSE)</f>
        <v>BYW4289</v>
      </c>
      <c r="B72" s="330" t="s">
        <v>423</v>
      </c>
      <c r="C72" s="330" t="s">
        <v>469</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61.56</v>
      </c>
      <c r="M72" s="238">
        <f>VLOOKUP(A72,Sheet1!$C$2:$G$84,5,FALSE)</f>
        <v>61.56</v>
      </c>
      <c r="N72" s="239">
        <f t="shared" si="2"/>
        <v>0</v>
      </c>
      <c r="O72" s="253">
        <f t="shared" si="3"/>
        <v>0</v>
      </c>
      <c r="P72">
        <v>344736</v>
      </c>
      <c r="Q72" s="238">
        <f>VLOOKUP(A72,Sheet1!$C$2:$H$84,6,FALSE)</f>
        <v>344736</v>
      </c>
      <c r="R72" s="239">
        <f t="shared" si="28"/>
        <v>0</v>
      </c>
      <c r="S72" s="253">
        <f t="shared" si="7"/>
        <v>0</v>
      </c>
      <c r="T72" s="10"/>
      <c r="U72" s="335" t="s">
        <v>424</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1399337</v>
      </c>
      <c r="E76" s="247">
        <f t="shared" si="29"/>
        <v>1399337</v>
      </c>
      <c r="F76" s="248">
        <f t="shared" si="29"/>
        <v>0</v>
      </c>
      <c r="G76" s="284">
        <f t="shared" si="4"/>
        <v>0</v>
      </c>
      <c r="H76" s="246">
        <f>SUM(H3:H74)</f>
        <v>32796614.740000002</v>
      </c>
      <c r="I76" s="247">
        <f>SUM(I3:I74)</f>
        <v>32786618.490000006</v>
      </c>
      <c r="J76" s="248">
        <f t="shared" si="29"/>
        <v>9996.2499999999418</v>
      </c>
      <c r="K76" s="285">
        <f>ROUND(J76/H76,10)</f>
        <v>3.0479520000000003E-4</v>
      </c>
      <c r="L76" s="345">
        <f t="shared" si="29"/>
        <v>8131.318209</v>
      </c>
      <c r="M76" s="247">
        <f t="shared" si="29"/>
        <v>8139.6200000000008</v>
      </c>
      <c r="N76" s="248">
        <f t="shared" si="29"/>
        <v>-8.3017909999999624</v>
      </c>
      <c r="O76" s="285">
        <f>ROUND(N76/L76,10)</f>
        <v>-1.020965E-3</v>
      </c>
      <c r="P76" s="246">
        <f t="shared" si="29"/>
        <v>50394186.939999968</v>
      </c>
      <c r="Q76" s="247">
        <f t="shared" si="29"/>
        <v>50476060.79999999</v>
      </c>
      <c r="R76" s="248">
        <f t="shared" si="29"/>
        <v>-81873.859999999811</v>
      </c>
      <c r="S76" s="314">
        <f t="shared" si="29"/>
        <v>-0.1784872475</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403132.85</v>
      </c>
      <c r="D4">
        <v>403132.85</v>
      </c>
      <c r="E4" s="79">
        <f>C4-D4</f>
        <v>0</v>
      </c>
      <c r="F4" s="262">
        <f>ROUND(E4/C4,10)</f>
        <v>0</v>
      </c>
      <c r="G4" s="80"/>
    </row>
    <row r="5" spans="1:16384" ht="13.9" customHeight="1">
      <c r="A5" t="s">
        <v>471</v>
      </c>
      <c r="B5" t="s">
        <v>472</v>
      </c>
      <c r="C5">
        <v>9955.92</v>
      </c>
      <c r="D5">
        <v>9964.44</v>
      </c>
      <c r="E5" s="79">
        <f t="shared" ref="E5:E17" si="0">C5-D5</f>
        <v>-8.5200000000004366</v>
      </c>
      <c r="F5" s="262">
        <f t="shared" ref="F5:F19" si="1">ROUND(E5/C5,10)</f>
        <v>-8.5577220000000005E-4</v>
      </c>
      <c r="G5" s="80"/>
    </row>
    <row r="6" spans="1:16384" ht="13.9" customHeight="1">
      <c r="A6" t="s">
        <v>453</v>
      </c>
      <c r="B6" t="s">
        <v>473</v>
      </c>
      <c r="C6">
        <v>24228.48</v>
      </c>
      <c r="D6">
        <v>24256.28</v>
      </c>
      <c r="E6" s="79">
        <f t="shared" si="0"/>
        <v>-27.799999999999272</v>
      </c>
      <c r="F6" s="262">
        <f t="shared" si="1"/>
        <v>-1.14741E-3</v>
      </c>
      <c r="G6" s="80"/>
    </row>
    <row r="7" spans="1:16384" ht="13.9" customHeight="1">
      <c r="A7" t="s">
        <v>441</v>
      </c>
      <c r="B7" t="s">
        <v>474</v>
      </c>
      <c r="C7">
        <v>1697.14</v>
      </c>
      <c r="D7">
        <v>1697.41</v>
      </c>
      <c r="E7" s="79">
        <f t="shared" si="0"/>
        <v>-0.26999999999998181</v>
      </c>
      <c r="F7" s="262">
        <f t="shared" si="1"/>
        <v>-1.590912E-4</v>
      </c>
      <c r="G7" s="80"/>
    </row>
    <row r="8" spans="1:16384" ht="12.75">
      <c r="A8" t="s">
        <v>460</v>
      </c>
      <c r="B8" t="s">
        <v>475</v>
      </c>
      <c r="C8">
        <v>21271.97</v>
      </c>
      <c r="D8">
        <v>21257.69</v>
      </c>
      <c r="E8" s="79">
        <f t="shared" si="0"/>
        <v>14.280000000002474</v>
      </c>
      <c r="F8" s="262">
        <f t="shared" si="1"/>
        <v>6.7130589999999995E-4</v>
      </c>
      <c r="G8" s="75"/>
    </row>
    <row r="9" spans="1:16384" ht="12.75">
      <c r="A9" t="s">
        <v>447</v>
      </c>
      <c r="B9" t="s">
        <v>476</v>
      </c>
      <c r="C9">
        <v>82993.38</v>
      </c>
      <c r="D9">
        <v>82872.69</v>
      </c>
      <c r="E9" s="79">
        <f t="shared" si="0"/>
        <v>120.69000000000233</v>
      </c>
      <c r="F9" s="262">
        <f t="shared" si="1"/>
        <v>1.4542124E-3</v>
      </c>
    </row>
    <row r="10" spans="1:16384" ht="12.75">
      <c r="A10" t="s">
        <v>477</v>
      </c>
      <c r="B10" t="s">
        <v>478</v>
      </c>
      <c r="C10">
        <v>10818.95</v>
      </c>
      <c r="D10">
        <v>10835.57</v>
      </c>
      <c r="E10" s="79">
        <f t="shared" si="0"/>
        <v>-16.619999999998981</v>
      </c>
      <c r="F10" s="262">
        <f t="shared" si="1"/>
        <v>-1.5361934000000001E-3</v>
      </c>
      <c r="G10" s="71"/>
    </row>
    <row r="11" spans="1:16384" ht="12.75">
      <c r="A11" t="s">
        <v>479</v>
      </c>
      <c r="B11" t="s">
        <v>480</v>
      </c>
      <c r="C11">
        <v>20763.099999999999</v>
      </c>
      <c r="D11">
        <v>20799.09</v>
      </c>
      <c r="E11" s="79">
        <f>C11-D11</f>
        <v>-35.990000000001601</v>
      </c>
      <c r="F11" s="262">
        <f t="shared" si="1"/>
        <v>-1.7333635000000001E-3</v>
      </c>
      <c r="G11" s="71"/>
    </row>
    <row r="12" spans="1:16384" ht="12.75">
      <c r="A12" t="s">
        <v>481</v>
      </c>
      <c r="B12" t="s">
        <v>482</v>
      </c>
      <c r="C12">
        <v>8911.2000000000007</v>
      </c>
      <c r="D12">
        <v>8913.85</v>
      </c>
      <c r="E12" s="79">
        <f>C12-D12</f>
        <v>-2.6499999999996362</v>
      </c>
      <c r="F12" s="262">
        <f t="shared" si="1"/>
        <v>-2.9737859999999999E-4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583772.98999999987</v>
      </c>
      <c r="D19" s="85">
        <f>SUM(D4:D18)</f>
        <v>583729.86999999976</v>
      </c>
      <c r="E19" s="85">
        <f>SUM(E4:E18)</f>
        <v>43.120000000004893</v>
      </c>
      <c r="F19" s="262">
        <f t="shared" si="1"/>
        <v>7.3864300000000004E-5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441</v>
      </c>
      <c r="C2" s="330" t="s">
        <v>439</v>
      </c>
      <c r="D2" t="s">
        <v>440</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443</v>
      </c>
      <c r="C3" s="330">
        <v>705015105</v>
      </c>
      <c r="D3" t="s">
        <v>442</v>
      </c>
      <c r="E3">
        <v>46000</v>
      </c>
      <c r="F3">
        <v>46000</v>
      </c>
      <c r="G3" s="260">
        <f t="shared" ref="G3" si="0">E3-F3</f>
        <v>0</v>
      </c>
      <c r="H3" s="276">
        <f t="shared" ref="H3" si="1">ROUND(G3/E3,10)</f>
        <v>0</v>
      </c>
      <c r="I3">
        <v>4027.02</v>
      </c>
      <c r="J3">
        <v>4027.02</v>
      </c>
      <c r="K3" s="260">
        <f t="shared" ref="K3" si="2">I3-J3</f>
        <v>0</v>
      </c>
      <c r="L3" s="276">
        <f t="shared" ref="L3" si="3">ROUND(K3/I3,10)</f>
        <v>0</v>
      </c>
      <c r="M3">
        <v>0</v>
      </c>
      <c r="N3">
        <v>0</v>
      </c>
      <c r="O3" s="260">
        <f t="shared" ref="O3:O66" si="4">M3-N3</f>
        <v>0</v>
      </c>
      <c r="P3" s="276" t="e">
        <f t="shared" ref="P3:P66" si="5">ROUND(O3/M3,10)</f>
        <v>#DIV/0!</v>
      </c>
      <c r="Q3">
        <v>0</v>
      </c>
      <c r="R3">
        <v>0</v>
      </c>
      <c r="S3" s="260">
        <f t="shared" ref="S3:S66" si="6">Q3-R3</f>
        <v>0</v>
      </c>
      <c r="T3" s="276" t="e">
        <f t="shared" ref="T3:T66" si="7">ROUND(S3/Q3,10)</f>
        <v>#DIV/0!</v>
      </c>
      <c r="U3" s="155"/>
    </row>
    <row r="4" spans="1:24" s="69" customFormat="1" ht="12.75">
      <c r="A4" t="s">
        <v>261</v>
      </c>
      <c r="B4" t="s">
        <v>441</v>
      </c>
      <c r="C4" s="330">
        <v>599933900</v>
      </c>
      <c r="D4" t="s">
        <v>444</v>
      </c>
      <c r="E4">
        <v>3800</v>
      </c>
      <c r="F4">
        <v>3800</v>
      </c>
      <c r="G4" s="260">
        <f t="shared" ref="G4:G5" si="8">E4-F4</f>
        <v>0</v>
      </c>
      <c r="H4" s="276">
        <f t="shared" ref="H4:H5" si="9">ROUND(G4/E4,10)</f>
        <v>0</v>
      </c>
      <c r="I4">
        <v>0</v>
      </c>
      <c r="J4">
        <v>0</v>
      </c>
      <c r="K4" s="260">
        <f t="shared" ref="K4:K28" si="10">I4-J4</f>
        <v>0</v>
      </c>
      <c r="L4" s="276" t="e">
        <f t="shared" ref="L4:L28"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441</v>
      </c>
      <c r="C5" s="330">
        <v>599933900</v>
      </c>
      <c r="D5" t="s">
        <v>444</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441</v>
      </c>
      <c r="C6" s="330">
        <v>599933900</v>
      </c>
      <c r="D6" t="s">
        <v>444</v>
      </c>
      <c r="E6">
        <v>3800</v>
      </c>
      <c r="F6">
        <v>3800</v>
      </c>
      <c r="G6" s="260">
        <f t="shared" ref="G6:G27" si="12">E6-F6</f>
        <v>0</v>
      </c>
      <c r="H6" s="276">
        <f t="shared" ref="H6:H27"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443</v>
      </c>
      <c r="C7" s="330" t="s">
        <v>342</v>
      </c>
      <c r="D7" t="s">
        <v>445</v>
      </c>
      <c r="E7">
        <v>68000</v>
      </c>
      <c r="F7">
        <v>68000</v>
      </c>
      <c r="G7" s="260">
        <f t="shared" si="12"/>
        <v>0</v>
      </c>
      <c r="H7" s="276">
        <f t="shared" si="13"/>
        <v>0</v>
      </c>
      <c r="I7">
        <v>3286.75</v>
      </c>
      <c r="J7">
        <v>3286.75</v>
      </c>
      <c r="K7" s="260">
        <f t="shared" si="10"/>
        <v>0</v>
      </c>
      <c r="L7" s="276">
        <f t="shared" si="11"/>
        <v>0</v>
      </c>
      <c r="M7">
        <v>365.19</v>
      </c>
      <c r="N7">
        <v>365.19</v>
      </c>
      <c r="O7" s="260">
        <f t="shared" si="4"/>
        <v>0</v>
      </c>
      <c r="P7" s="276">
        <f t="shared" si="5"/>
        <v>0</v>
      </c>
      <c r="Q7">
        <v>0</v>
      </c>
      <c r="R7">
        <v>0</v>
      </c>
      <c r="S7" s="260">
        <f t="shared" si="6"/>
        <v>0</v>
      </c>
      <c r="T7" s="276" t="e">
        <f t="shared" si="7"/>
        <v>#DIV/0!</v>
      </c>
      <c r="U7" s="155"/>
    </row>
    <row r="8" spans="1:24" s="69" customFormat="1" ht="12.75">
      <c r="A8" t="s">
        <v>261</v>
      </c>
      <c r="B8" t="s">
        <v>447</v>
      </c>
      <c r="C8" s="330">
        <v>626986905</v>
      </c>
      <c r="D8" t="s">
        <v>446</v>
      </c>
      <c r="E8">
        <v>14800</v>
      </c>
      <c r="F8">
        <v>14800</v>
      </c>
      <c r="G8" s="260">
        <f t="shared" si="12"/>
        <v>0</v>
      </c>
      <c r="H8" s="276">
        <f t="shared" si="13"/>
        <v>0</v>
      </c>
      <c r="I8">
        <v>1741.1</v>
      </c>
      <c r="J8">
        <v>1741.1</v>
      </c>
      <c r="K8" s="260">
        <f t="shared" si="10"/>
        <v>0</v>
      </c>
      <c r="L8" s="276">
        <f t="shared" si="11"/>
        <v>0</v>
      </c>
      <c r="M8">
        <v>0</v>
      </c>
      <c r="N8">
        <v>0</v>
      </c>
      <c r="O8" s="260">
        <f t="shared" si="4"/>
        <v>0</v>
      </c>
      <c r="P8" s="276" t="e">
        <f t="shared" si="5"/>
        <v>#DIV/0!</v>
      </c>
      <c r="Q8">
        <v>10.220000000000001</v>
      </c>
      <c r="R8">
        <v>10.220000000000001</v>
      </c>
      <c r="S8" s="260">
        <f t="shared" si="6"/>
        <v>0</v>
      </c>
      <c r="T8" s="276">
        <f t="shared" si="7"/>
        <v>0</v>
      </c>
      <c r="U8" s="155"/>
    </row>
    <row r="9" spans="1:24" s="69" customFormat="1" ht="12.75">
      <c r="A9" t="s">
        <v>261</v>
      </c>
      <c r="B9" t="s">
        <v>443</v>
      </c>
      <c r="C9" s="330" t="s">
        <v>310</v>
      </c>
      <c r="D9" t="s">
        <v>448</v>
      </c>
      <c r="E9">
        <v>19400</v>
      </c>
      <c r="F9">
        <v>19400</v>
      </c>
      <c r="G9" s="260">
        <f t="shared" si="12"/>
        <v>0</v>
      </c>
      <c r="H9" s="276">
        <f t="shared" si="13"/>
        <v>0</v>
      </c>
      <c r="I9">
        <v>977.84</v>
      </c>
      <c r="J9">
        <v>977.84</v>
      </c>
      <c r="K9" s="260">
        <f t="shared" si="10"/>
        <v>0</v>
      </c>
      <c r="L9" s="276">
        <f t="shared" si="11"/>
        <v>0</v>
      </c>
      <c r="M9">
        <v>172.56</v>
      </c>
      <c r="N9">
        <v>172.56</v>
      </c>
      <c r="O9" s="260">
        <f t="shared" si="4"/>
        <v>0</v>
      </c>
      <c r="P9" s="276">
        <f t="shared" si="5"/>
        <v>0</v>
      </c>
      <c r="Q9">
        <v>0</v>
      </c>
      <c r="R9">
        <v>0</v>
      </c>
      <c r="S9" s="260">
        <f t="shared" si="6"/>
        <v>0</v>
      </c>
      <c r="T9" s="276" t="e">
        <f t="shared" si="7"/>
        <v>#DIV/0!</v>
      </c>
      <c r="U9" s="155"/>
    </row>
    <row r="10" spans="1:24" s="69" customFormat="1" ht="12.75">
      <c r="A10" t="s">
        <v>261</v>
      </c>
      <c r="B10" t="s">
        <v>443</v>
      </c>
      <c r="C10" s="330" t="s">
        <v>310</v>
      </c>
      <c r="D10" t="s">
        <v>448</v>
      </c>
      <c r="E10">
        <v>0</v>
      </c>
      <c r="F10">
        <v>0</v>
      </c>
      <c r="G10" s="260">
        <f t="shared" si="12"/>
        <v>0</v>
      </c>
      <c r="H10" s="276" t="e">
        <f t="shared" si="13"/>
        <v>#DIV/0!</v>
      </c>
      <c r="I10">
        <v>451.92</v>
      </c>
      <c r="J10">
        <v>451.92</v>
      </c>
      <c r="K10" s="260">
        <f t="shared" si="10"/>
        <v>0</v>
      </c>
      <c r="L10" s="276">
        <f t="shared" si="11"/>
        <v>0</v>
      </c>
      <c r="M10">
        <v>1355.75</v>
      </c>
      <c r="N10">
        <v>1355.75</v>
      </c>
      <c r="O10" s="260">
        <f t="shared" si="4"/>
        <v>0</v>
      </c>
      <c r="P10" s="276">
        <f t="shared" si="5"/>
        <v>0</v>
      </c>
      <c r="Q10">
        <v>0</v>
      </c>
      <c r="R10">
        <v>0</v>
      </c>
      <c r="S10" s="260">
        <f t="shared" si="6"/>
        <v>0</v>
      </c>
      <c r="T10" s="276" t="e">
        <f t="shared" si="7"/>
        <v>#DIV/0!</v>
      </c>
      <c r="U10" s="155"/>
    </row>
    <row r="11" spans="1:24" s="69" customFormat="1" ht="12.75">
      <c r="A11" t="s">
        <v>261</v>
      </c>
      <c r="B11" t="s">
        <v>447</v>
      </c>
      <c r="C11" s="330">
        <v>698604006</v>
      </c>
      <c r="D11" t="s">
        <v>449</v>
      </c>
      <c r="E11">
        <v>8300</v>
      </c>
      <c r="F11">
        <v>8300</v>
      </c>
      <c r="G11" s="260">
        <f t="shared" si="12"/>
        <v>0</v>
      </c>
      <c r="H11" s="276">
        <f t="shared" si="13"/>
        <v>0</v>
      </c>
      <c r="I11">
        <v>1963.51</v>
      </c>
      <c r="J11">
        <v>1963.51</v>
      </c>
      <c r="K11" s="260">
        <f t="shared" si="10"/>
        <v>0</v>
      </c>
      <c r="L11" s="276">
        <f t="shared" si="11"/>
        <v>0</v>
      </c>
      <c r="M11">
        <v>0</v>
      </c>
      <c r="N11">
        <v>0</v>
      </c>
      <c r="O11" s="260">
        <f t="shared" si="4"/>
        <v>0</v>
      </c>
      <c r="P11" s="276" t="e">
        <f t="shared" si="5"/>
        <v>#DIV/0!</v>
      </c>
      <c r="Q11">
        <v>0.81</v>
      </c>
      <c r="R11">
        <v>0.81</v>
      </c>
      <c r="S11" s="260">
        <f t="shared" si="6"/>
        <v>0</v>
      </c>
      <c r="T11" s="276">
        <f t="shared" si="7"/>
        <v>0</v>
      </c>
      <c r="U11" s="155"/>
    </row>
    <row r="12" spans="1:24" s="69" customFormat="1" ht="12.75">
      <c r="A12" t="s">
        <v>261</v>
      </c>
      <c r="B12" t="s">
        <v>441</v>
      </c>
      <c r="C12" s="330">
        <v>403197908</v>
      </c>
      <c r="D12" t="s">
        <v>295</v>
      </c>
      <c r="E12">
        <v>1275</v>
      </c>
      <c r="F12">
        <v>1275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441</v>
      </c>
      <c r="C13" s="330">
        <v>403197908</v>
      </c>
      <c r="D13" t="s">
        <v>295</v>
      </c>
      <c r="E13">
        <v>2175</v>
      </c>
      <c r="F13">
        <v>2175</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441</v>
      </c>
      <c r="C14" s="330">
        <v>403197908</v>
      </c>
      <c r="D14" t="s">
        <v>295</v>
      </c>
      <c r="E14">
        <v>1275</v>
      </c>
      <c r="F14">
        <v>1275</v>
      </c>
      <c r="G14" s="260">
        <f t="shared" ref="G14:G21" si="14">E14-F14</f>
        <v>0</v>
      </c>
      <c r="H14" s="276">
        <f t="shared" ref="H14:H21" si="15">ROUND(G14/E14,10)</f>
        <v>0</v>
      </c>
      <c r="I14">
        <v>0</v>
      </c>
      <c r="J14">
        <v>0</v>
      </c>
      <c r="K14" s="260">
        <f t="shared" ref="K14:K21" si="16">I14-J14</f>
        <v>0</v>
      </c>
      <c r="L14" s="276" t="e">
        <f t="shared" ref="L14:L21" si="17">ROUND(K14/I14,10)</f>
        <v>#DIV/0!</v>
      </c>
      <c r="M14">
        <v>0</v>
      </c>
      <c r="N14">
        <v>0</v>
      </c>
      <c r="O14" s="260">
        <f t="shared" ref="O14:O21" si="18">M14-N14</f>
        <v>0</v>
      </c>
      <c r="P14" s="276" t="e">
        <f t="shared" ref="P14:P21" si="19">ROUND(O14/M14,10)</f>
        <v>#DIV/0!</v>
      </c>
      <c r="Q14">
        <v>0</v>
      </c>
      <c r="R14">
        <v>0</v>
      </c>
      <c r="S14" s="260">
        <f t="shared" ref="S14:S21" si="20">Q14-R14</f>
        <v>0</v>
      </c>
      <c r="T14" s="276" t="e">
        <f t="shared" ref="T14:T21" si="21">ROUND(S14/Q14,10)</f>
        <v>#DIV/0!</v>
      </c>
      <c r="U14" s="155"/>
    </row>
    <row r="15" spans="1:24" s="69" customFormat="1" ht="12.75">
      <c r="A15" t="s">
        <v>261</v>
      </c>
      <c r="B15" t="s">
        <v>441</v>
      </c>
      <c r="C15" s="330">
        <v>403197908</v>
      </c>
      <c r="D15" t="s">
        <v>295</v>
      </c>
      <c r="E15">
        <v>2175</v>
      </c>
      <c r="F15">
        <v>2175</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441</v>
      </c>
      <c r="C16" s="330">
        <v>474184900</v>
      </c>
      <c r="D16" t="s">
        <v>369</v>
      </c>
      <c r="E16">
        <v>2838</v>
      </c>
      <c r="F16">
        <v>2838</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441</v>
      </c>
      <c r="C17" s="330">
        <v>474184900</v>
      </c>
      <c r="D17" t="s">
        <v>369</v>
      </c>
      <c r="E17">
        <v>2838</v>
      </c>
      <c r="F17">
        <v>2838</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441</v>
      </c>
      <c r="C18" s="330">
        <v>474184900</v>
      </c>
      <c r="D18" t="s">
        <v>369</v>
      </c>
      <c r="E18">
        <v>4638</v>
      </c>
      <c r="F18">
        <v>4638</v>
      </c>
      <c r="G18" s="260">
        <f t="shared" si="14"/>
        <v>0</v>
      </c>
      <c r="H18" s="276">
        <f t="shared" si="15"/>
        <v>0</v>
      </c>
      <c r="I18">
        <v>0</v>
      </c>
      <c r="J18">
        <v>0</v>
      </c>
      <c r="K18" s="260">
        <f t="shared" si="16"/>
        <v>0</v>
      </c>
      <c r="L18" s="276" t="e">
        <f t="shared" si="17"/>
        <v>#DIV/0!</v>
      </c>
      <c r="M18">
        <v>0</v>
      </c>
      <c r="N18">
        <v>0</v>
      </c>
      <c r="O18" s="260">
        <f t="shared" si="18"/>
        <v>0</v>
      </c>
      <c r="P18" s="276" t="e">
        <f t="shared" si="19"/>
        <v>#DIV/0!</v>
      </c>
      <c r="Q18">
        <v>0</v>
      </c>
      <c r="R18">
        <v>0</v>
      </c>
      <c r="S18" s="260">
        <f t="shared" si="20"/>
        <v>0</v>
      </c>
      <c r="T18" s="276" t="e">
        <f t="shared" si="21"/>
        <v>#DIV/0!</v>
      </c>
      <c r="U18" s="155"/>
    </row>
    <row r="19" spans="1:21" s="69" customFormat="1" ht="12.75">
      <c r="A19" t="s">
        <v>261</v>
      </c>
      <c r="B19" t="s">
        <v>441</v>
      </c>
      <c r="C19" s="330">
        <v>474184900</v>
      </c>
      <c r="D19" t="s">
        <v>369</v>
      </c>
      <c r="E19">
        <v>4638</v>
      </c>
      <c r="F19">
        <v>4638</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441</v>
      </c>
      <c r="C20" s="330">
        <v>474184900</v>
      </c>
      <c r="D20" t="s">
        <v>369</v>
      </c>
      <c r="E20">
        <v>4638</v>
      </c>
      <c r="F20">
        <v>4638</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441</v>
      </c>
      <c r="C21" s="330">
        <v>533004909</v>
      </c>
      <c r="D21" t="s">
        <v>450</v>
      </c>
      <c r="E21">
        <v>6569</v>
      </c>
      <c r="F21">
        <v>6569</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441</v>
      </c>
      <c r="C22" s="330">
        <v>533004909</v>
      </c>
      <c r="D22" t="s">
        <v>450</v>
      </c>
      <c r="E22">
        <v>6569</v>
      </c>
      <c r="F22">
        <v>6569</v>
      </c>
      <c r="G22" s="260">
        <f t="shared" si="12"/>
        <v>0</v>
      </c>
      <c r="H22" s="276">
        <f t="shared" si="13"/>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441</v>
      </c>
      <c r="C23" s="330">
        <v>533004909</v>
      </c>
      <c r="D23" t="s">
        <v>450</v>
      </c>
      <c r="E23">
        <v>6569</v>
      </c>
      <c r="F23">
        <v>6569</v>
      </c>
      <c r="G23" s="260">
        <f t="shared" si="12"/>
        <v>0</v>
      </c>
      <c r="H23" s="276">
        <f t="shared" si="13"/>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441</v>
      </c>
      <c r="C24" s="330">
        <v>575035902</v>
      </c>
      <c r="D24" t="s">
        <v>451</v>
      </c>
      <c r="E24">
        <v>14142</v>
      </c>
      <c r="F24">
        <v>14142</v>
      </c>
      <c r="G24" s="260">
        <f t="shared" si="12"/>
        <v>0</v>
      </c>
      <c r="H24" s="276">
        <f t="shared" si="13"/>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441</v>
      </c>
      <c r="C25" s="330">
        <v>575035902</v>
      </c>
      <c r="D25" t="s">
        <v>451</v>
      </c>
      <c r="E25">
        <v>14142</v>
      </c>
      <c r="F25">
        <v>14142</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441</v>
      </c>
      <c r="C26" s="330">
        <v>575035902</v>
      </c>
      <c r="D26" t="s">
        <v>451</v>
      </c>
      <c r="E26">
        <v>14142</v>
      </c>
      <c r="F26">
        <v>14142</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441</v>
      </c>
      <c r="C27" s="330">
        <v>588950907</v>
      </c>
      <c r="D27" t="s">
        <v>347</v>
      </c>
      <c r="E27">
        <v>24398</v>
      </c>
      <c r="F27">
        <v>24398</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441</v>
      </c>
      <c r="C28" s="330">
        <v>588950907</v>
      </c>
      <c r="D28" t="s">
        <v>347</v>
      </c>
      <c r="E28">
        <v>24398</v>
      </c>
      <c r="F28">
        <v>24398</v>
      </c>
      <c r="G28" s="260">
        <f t="shared" ref="G28" si="22">E28-F28</f>
        <v>0</v>
      </c>
      <c r="H28" s="276">
        <f t="shared" ref="H28" si="23">ROUND(G28/E28,10)</f>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441</v>
      </c>
      <c r="C29" s="330">
        <v>588950907</v>
      </c>
      <c r="D29" t="s">
        <v>347</v>
      </c>
      <c r="E29">
        <v>24398</v>
      </c>
      <c r="F29">
        <v>24398</v>
      </c>
      <c r="G29" s="260">
        <f t="shared" ref="G29:G66" si="24">E29-F29</f>
        <v>0</v>
      </c>
      <c r="H29" s="276">
        <f t="shared" ref="H29:H66" si="25">ROUND(G29/E29,10)</f>
        <v>0</v>
      </c>
      <c r="I29">
        <v>0</v>
      </c>
      <c r="J29">
        <v>0</v>
      </c>
      <c r="K29" s="260">
        <f t="shared" ref="K29:K66" si="26">I29-J29</f>
        <v>0</v>
      </c>
      <c r="L29" s="276" t="e">
        <f t="shared" ref="L29:L66" si="27">ROUND(K29/I29,10)</f>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443</v>
      </c>
      <c r="C30" s="330">
        <v>803054204</v>
      </c>
      <c r="D30" t="s">
        <v>452</v>
      </c>
      <c r="E30">
        <v>3300</v>
      </c>
      <c r="F30">
        <v>3300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443</v>
      </c>
      <c r="C31" s="330">
        <v>803054204</v>
      </c>
      <c r="D31" t="s">
        <v>452</v>
      </c>
      <c r="E31">
        <v>5800</v>
      </c>
      <c r="F31">
        <v>5800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443</v>
      </c>
      <c r="C32" s="330">
        <v>803054204</v>
      </c>
      <c r="D32" t="s">
        <v>452</v>
      </c>
      <c r="E32">
        <v>9600</v>
      </c>
      <c r="F32">
        <v>9600</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443</v>
      </c>
      <c r="C33" s="330">
        <v>803054204</v>
      </c>
      <c r="D33" t="s">
        <v>452</v>
      </c>
      <c r="E33">
        <v>8250</v>
      </c>
      <c r="F33">
        <v>8250</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443</v>
      </c>
      <c r="C34" s="330">
        <v>803054204</v>
      </c>
      <c r="D34" t="s">
        <v>452</v>
      </c>
      <c r="E34">
        <v>4650</v>
      </c>
      <c r="F34">
        <v>4650</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453</v>
      </c>
      <c r="C35" s="330">
        <v>712459908</v>
      </c>
      <c r="D35" t="s">
        <v>322</v>
      </c>
      <c r="E35">
        <v>3146</v>
      </c>
      <c r="F35">
        <v>3146</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453</v>
      </c>
      <c r="C36" s="330">
        <v>712459908</v>
      </c>
      <c r="D36" t="s">
        <v>322</v>
      </c>
      <c r="E36">
        <v>3146</v>
      </c>
      <c r="F36">
        <v>3146</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453</v>
      </c>
      <c r="C37" s="330">
        <v>717158901</v>
      </c>
      <c r="D37" t="s">
        <v>331</v>
      </c>
      <c r="E37">
        <v>16931</v>
      </c>
      <c r="F37">
        <v>16931</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453</v>
      </c>
      <c r="C38" s="330">
        <v>717158901</v>
      </c>
      <c r="D38" t="s">
        <v>331</v>
      </c>
      <c r="E38">
        <v>16931</v>
      </c>
      <c r="F38">
        <v>16931</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453</v>
      </c>
      <c r="C39" s="330">
        <v>733337901</v>
      </c>
      <c r="D39" t="s">
        <v>454</v>
      </c>
      <c r="E39">
        <v>2200</v>
      </c>
      <c r="F39">
        <v>2200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453</v>
      </c>
      <c r="C40" s="330">
        <v>733337901</v>
      </c>
      <c r="D40" t="s">
        <v>454</v>
      </c>
      <c r="E40">
        <v>2200</v>
      </c>
      <c r="F40">
        <v>2200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443</v>
      </c>
      <c r="C41" s="330" t="s">
        <v>455</v>
      </c>
      <c r="D41" t="s">
        <v>456</v>
      </c>
      <c r="E41">
        <v>3000</v>
      </c>
      <c r="F41">
        <v>3000</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443</v>
      </c>
      <c r="C42" s="330" t="s">
        <v>455</v>
      </c>
      <c r="D42" t="s">
        <v>456</v>
      </c>
      <c r="E42">
        <v>3000</v>
      </c>
      <c r="F42">
        <v>3000</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443</v>
      </c>
      <c r="C43" s="330">
        <v>294821608</v>
      </c>
      <c r="D43" t="s">
        <v>457</v>
      </c>
      <c r="E43">
        <v>22227.967000000001</v>
      </c>
      <c r="F43">
        <v>22227.967000000001</v>
      </c>
      <c r="G43" s="260">
        <f t="shared" si="24"/>
        <v>0</v>
      </c>
      <c r="H43" s="276">
        <f t="shared" si="25"/>
        <v>0</v>
      </c>
      <c r="I43">
        <v>2600.65</v>
      </c>
      <c r="J43">
        <v>2600.65</v>
      </c>
      <c r="K43" s="260">
        <f t="shared" si="26"/>
        <v>0</v>
      </c>
      <c r="L43" s="276">
        <f t="shared" si="27"/>
        <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460</v>
      </c>
      <c r="C44" s="330" t="s">
        <v>458</v>
      </c>
      <c r="D44" t="s">
        <v>459</v>
      </c>
      <c r="E44">
        <v>9500</v>
      </c>
      <c r="F44">
        <v>9500</v>
      </c>
      <c r="G44" s="260">
        <f t="shared" si="24"/>
        <v>0</v>
      </c>
      <c r="H44" s="276">
        <f t="shared" si="25"/>
        <v>0</v>
      </c>
      <c r="I44">
        <v>3244.49</v>
      </c>
      <c r="J44">
        <v>3244.49</v>
      </c>
      <c r="K44" s="260">
        <f t="shared" si="26"/>
        <v>0</v>
      </c>
      <c r="L44" s="276">
        <f t="shared" si="27"/>
        <v>0</v>
      </c>
      <c r="M44">
        <v>0</v>
      </c>
      <c r="N44">
        <v>0</v>
      </c>
      <c r="O44" s="260">
        <f t="shared" si="4"/>
        <v>0</v>
      </c>
      <c r="P44" s="276" t="e">
        <f t="shared" si="5"/>
        <v>#DIV/0!</v>
      </c>
      <c r="Q44">
        <v>24.1</v>
      </c>
      <c r="R44">
        <v>24.1</v>
      </c>
      <c r="S44" s="260">
        <f t="shared" si="6"/>
        <v>0</v>
      </c>
      <c r="T44" s="276">
        <f t="shared" si="7"/>
        <v>0</v>
      </c>
      <c r="U44" s="155"/>
    </row>
    <row r="45" spans="1:21" s="69" customFormat="1" ht="12.75">
      <c r="A45" t="s">
        <v>261</v>
      </c>
      <c r="B45" t="s">
        <v>441</v>
      </c>
      <c r="C45" s="330" t="s">
        <v>461</v>
      </c>
      <c r="D45" t="s">
        <v>462</v>
      </c>
      <c r="E45">
        <v>2432</v>
      </c>
      <c r="F45">
        <v>2432</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t="s">
        <v>461</v>
      </c>
      <c r="D46" t="s">
        <v>462</v>
      </c>
      <c r="E46">
        <v>2432</v>
      </c>
      <c r="F46">
        <v>2432</v>
      </c>
      <c r="G46" s="260">
        <f t="shared" si="24"/>
        <v>0</v>
      </c>
      <c r="H46" s="276">
        <f t="shared" si="25"/>
        <v>0</v>
      </c>
      <c r="I46">
        <v>0</v>
      </c>
      <c r="J46">
        <v>0</v>
      </c>
      <c r="K46" s="260">
        <f t="shared" si="26"/>
        <v>0</v>
      </c>
      <c r="L46" s="276" t="e">
        <f t="shared" si="27"/>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t="s">
        <v>461</v>
      </c>
      <c r="D47" t="s">
        <v>462</v>
      </c>
      <c r="E47">
        <v>8509</v>
      </c>
      <c r="F47">
        <v>8509</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441</v>
      </c>
      <c r="C48" s="330" t="s">
        <v>461</v>
      </c>
      <c r="D48" t="s">
        <v>462</v>
      </c>
      <c r="E48">
        <v>8509</v>
      </c>
      <c r="F48">
        <v>8509</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441</v>
      </c>
      <c r="C49" s="330" t="s">
        <v>461</v>
      </c>
      <c r="D49" t="s">
        <v>462</v>
      </c>
      <c r="E49">
        <v>8509</v>
      </c>
      <c r="F49">
        <v>8509</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453</v>
      </c>
      <c r="C50" s="330" t="s">
        <v>463</v>
      </c>
      <c r="D50" t="s">
        <v>352</v>
      </c>
      <c r="E50">
        <v>4054</v>
      </c>
      <c r="F50">
        <v>4054</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453</v>
      </c>
      <c r="C51" s="330" t="s">
        <v>463</v>
      </c>
      <c r="D51" t="s">
        <v>352</v>
      </c>
      <c r="E51">
        <v>4054</v>
      </c>
      <c r="F51">
        <v>4054</v>
      </c>
      <c r="G51" s="260">
        <f t="shared" ref="G51:G61" si="28">E51-F51</f>
        <v>0</v>
      </c>
      <c r="H51" s="276">
        <f t="shared" ref="H51:H61" si="29">ROUND(G51/E51,10)</f>
        <v>0</v>
      </c>
      <c r="I51">
        <v>0</v>
      </c>
      <c r="J51">
        <v>0</v>
      </c>
      <c r="K51" s="260">
        <f t="shared" ref="K51:K61" si="30">I51-J51</f>
        <v>0</v>
      </c>
      <c r="L51" s="276" t="e">
        <f t="shared" ref="L51:L61" si="31">ROUND(K51/I51,10)</f>
        <v>#DIV/0!</v>
      </c>
      <c r="M51">
        <v>0</v>
      </c>
      <c r="N51">
        <v>0</v>
      </c>
      <c r="O51" s="260">
        <f t="shared" ref="O51:O60" si="32">M51-N51</f>
        <v>0</v>
      </c>
      <c r="P51" s="276" t="e">
        <f t="shared" ref="P51:P60" si="33">ROUND(O51/M51,10)</f>
        <v>#DIV/0!</v>
      </c>
      <c r="Q51">
        <v>0</v>
      </c>
      <c r="R51">
        <v>0</v>
      </c>
      <c r="S51" s="260">
        <f t="shared" ref="S51:S60" si="34">Q51-R51</f>
        <v>0</v>
      </c>
      <c r="T51" s="276" t="e">
        <f t="shared" ref="T51:T60" si="35">ROUND(S51/Q51,10)</f>
        <v>#DIV/0!</v>
      </c>
      <c r="U51" s="155"/>
    </row>
    <row r="52" spans="1:21" s="69" customFormat="1" ht="12.75">
      <c r="A52" t="s">
        <v>261</v>
      </c>
      <c r="B52" t="s">
        <v>453</v>
      </c>
      <c r="C52" s="330" t="s">
        <v>463</v>
      </c>
      <c r="D52" t="s">
        <v>352</v>
      </c>
      <c r="E52">
        <v>4054</v>
      </c>
      <c r="F52">
        <v>4054</v>
      </c>
      <c r="G52" s="260">
        <f t="shared" si="28"/>
        <v>0</v>
      </c>
      <c r="H52" s="276">
        <f t="shared" si="29"/>
        <v>0</v>
      </c>
      <c r="I52">
        <v>0</v>
      </c>
      <c r="J52">
        <v>0</v>
      </c>
      <c r="K52" s="260">
        <f t="shared" si="30"/>
        <v>0</v>
      </c>
      <c r="L52" s="276" t="e">
        <f t="shared" si="31"/>
        <v>#DIV/0!</v>
      </c>
      <c r="M52">
        <v>0</v>
      </c>
      <c r="N52">
        <v>0</v>
      </c>
      <c r="O52" s="260">
        <f t="shared" si="32"/>
        <v>0</v>
      </c>
      <c r="P52" s="276" t="e">
        <f t="shared" si="33"/>
        <v>#DIV/0!</v>
      </c>
      <c r="Q52">
        <v>0</v>
      </c>
      <c r="R52">
        <v>0</v>
      </c>
      <c r="S52" s="260">
        <f t="shared" si="34"/>
        <v>0</v>
      </c>
      <c r="T52" s="276" t="e">
        <f t="shared" si="35"/>
        <v>#DIV/0!</v>
      </c>
      <c r="U52" s="155"/>
    </row>
    <row r="53" spans="1:21" s="69" customFormat="1" ht="12.75">
      <c r="A53" t="s">
        <v>261</v>
      </c>
      <c r="B53" t="s">
        <v>443</v>
      </c>
      <c r="C53" s="330">
        <v>398438408</v>
      </c>
      <c r="D53" t="s">
        <v>464</v>
      </c>
      <c r="E53">
        <v>4008.1329999999998</v>
      </c>
      <c r="F53">
        <v>4008.1329999999998</v>
      </c>
      <c r="G53" s="260">
        <f t="shared" si="28"/>
        <v>0</v>
      </c>
      <c r="H53" s="276">
        <f t="shared" si="29"/>
        <v>0</v>
      </c>
      <c r="I53">
        <v>653.99</v>
      </c>
      <c r="J53">
        <v>653.99</v>
      </c>
      <c r="K53" s="260">
        <f t="shared" si="30"/>
        <v>0</v>
      </c>
      <c r="L53" s="276">
        <f t="shared" si="31"/>
        <v>0</v>
      </c>
      <c r="M53">
        <v>1251.54</v>
      </c>
      <c r="N53">
        <v>1251.54</v>
      </c>
      <c r="O53" s="260">
        <f t="shared" si="32"/>
        <v>0</v>
      </c>
      <c r="P53" s="276">
        <f t="shared" si="33"/>
        <v>0</v>
      </c>
      <c r="Q53">
        <v>0</v>
      </c>
      <c r="R53">
        <v>0</v>
      </c>
      <c r="S53" s="260">
        <f t="shared" si="34"/>
        <v>0</v>
      </c>
      <c r="T53" s="276" t="e">
        <f t="shared" si="35"/>
        <v>#DIV/0!</v>
      </c>
      <c r="U53" s="155"/>
    </row>
    <row r="54" spans="1:21" s="69" customFormat="1" ht="12.75">
      <c r="A54" t="s">
        <v>261</v>
      </c>
      <c r="B54" t="s">
        <v>443</v>
      </c>
      <c r="C54" s="330" t="s">
        <v>317</v>
      </c>
      <c r="D54" t="s">
        <v>465</v>
      </c>
      <c r="E54">
        <v>3800</v>
      </c>
      <c r="F54">
        <v>3800</v>
      </c>
      <c r="G54" s="260">
        <f t="shared" si="28"/>
        <v>0</v>
      </c>
      <c r="H54" s="276">
        <f t="shared" si="29"/>
        <v>0</v>
      </c>
      <c r="I54">
        <v>0</v>
      </c>
      <c r="J54">
        <v>0</v>
      </c>
      <c r="K54" s="260">
        <f t="shared" si="30"/>
        <v>0</v>
      </c>
      <c r="L54" s="276" t="e">
        <f t="shared" si="31"/>
        <v>#DIV/0!</v>
      </c>
      <c r="M54">
        <v>0</v>
      </c>
      <c r="N54">
        <v>0</v>
      </c>
      <c r="O54" s="260">
        <f t="shared" si="32"/>
        <v>0</v>
      </c>
      <c r="P54" s="276" t="e">
        <f t="shared" si="33"/>
        <v>#DIV/0!</v>
      </c>
      <c r="Q54">
        <v>0</v>
      </c>
      <c r="R54">
        <v>0</v>
      </c>
      <c r="S54" s="260">
        <f t="shared" si="34"/>
        <v>0</v>
      </c>
      <c r="T54" s="276" t="e">
        <f t="shared" si="35"/>
        <v>#DIV/0!</v>
      </c>
      <c r="U54" s="155"/>
    </row>
    <row r="55" spans="1:21" s="69" customFormat="1" ht="15">
      <c r="A55" s="323" t="s">
        <v>261</v>
      </c>
      <c r="B55" s="323" t="s">
        <v>443</v>
      </c>
      <c r="C55" s="334" t="s">
        <v>317</v>
      </c>
      <c r="D55" s="323" t="s">
        <v>465</v>
      </c>
      <c r="E55" s="323">
        <v>4500</v>
      </c>
      <c r="F55" s="323">
        <v>4500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443</v>
      </c>
      <c r="C56" s="334" t="s">
        <v>412</v>
      </c>
      <c r="D56" s="323" t="s">
        <v>466</v>
      </c>
      <c r="E56" s="323">
        <v>35000</v>
      </c>
      <c r="F56" s="323">
        <v>35000</v>
      </c>
      <c r="G56" s="260">
        <f t="shared" si="28"/>
        <v>0</v>
      </c>
      <c r="H56" s="276">
        <f t="shared" si="29"/>
        <v>0</v>
      </c>
      <c r="I56" s="324">
        <v>0</v>
      </c>
      <c r="J56" s="325">
        <v>0</v>
      </c>
      <c r="K56" s="260">
        <f t="shared" si="30"/>
        <v>0</v>
      </c>
      <c r="L56" s="276" t="e">
        <f t="shared" si="31"/>
        <v>#DIV/0!</v>
      </c>
      <c r="M56" s="326">
        <v>0</v>
      </c>
      <c r="N56" s="327">
        <v>0</v>
      </c>
      <c r="O56" s="260">
        <f t="shared" si="32"/>
        <v>0</v>
      </c>
      <c r="P56" s="276" t="e">
        <f t="shared" si="33"/>
        <v>#DIV/0!</v>
      </c>
      <c r="Q56" s="328">
        <v>0</v>
      </c>
      <c r="R56" s="329">
        <v>0</v>
      </c>
      <c r="S56" s="260">
        <f t="shared" si="34"/>
        <v>0</v>
      </c>
      <c r="T56" s="276" t="e">
        <f t="shared" si="35"/>
        <v>#DIV/0!</v>
      </c>
      <c r="U56" s="155"/>
    </row>
    <row r="57" spans="1:21" s="69" customFormat="1" ht="15">
      <c r="A57" s="323" t="s">
        <v>261</v>
      </c>
      <c r="B57" s="323" t="s">
        <v>443</v>
      </c>
      <c r="C57" s="334">
        <v>759530108</v>
      </c>
      <c r="D57" s="323" t="s">
        <v>467</v>
      </c>
      <c r="E57" s="323">
        <v>18600</v>
      </c>
      <c r="F57" s="323">
        <v>18600</v>
      </c>
      <c r="G57" s="260">
        <f t="shared" si="28"/>
        <v>0</v>
      </c>
      <c r="H57" s="276">
        <f t="shared" si="29"/>
        <v>0</v>
      </c>
      <c r="I57" s="324">
        <v>3711.48</v>
      </c>
      <c r="J57" s="325">
        <v>3711.48</v>
      </c>
      <c r="K57" s="260">
        <f t="shared" si="30"/>
        <v>0</v>
      </c>
      <c r="L57" s="276">
        <f t="shared" si="31"/>
        <v>0</v>
      </c>
      <c r="M57" s="326">
        <v>0</v>
      </c>
      <c r="N57" s="327">
        <v>0</v>
      </c>
      <c r="O57" s="260">
        <f t="shared" si="32"/>
        <v>0</v>
      </c>
      <c r="P57" s="276" t="e">
        <f t="shared" si="33"/>
        <v>#DIV/0!</v>
      </c>
      <c r="Q57" s="328">
        <v>0</v>
      </c>
      <c r="R57" s="329">
        <v>0</v>
      </c>
      <c r="S57" s="260">
        <f t="shared" si="34"/>
        <v>0</v>
      </c>
      <c r="T57" s="276" t="e">
        <f t="shared" si="35"/>
        <v>#DIV/0!</v>
      </c>
      <c r="U57" s="155"/>
    </row>
    <row r="58" spans="1:21" s="69" customFormat="1" ht="15">
      <c r="A58" s="323" t="s">
        <v>261</v>
      </c>
      <c r="B58" s="323" t="s">
        <v>443</v>
      </c>
      <c r="C58" s="334" t="s">
        <v>337</v>
      </c>
      <c r="D58" s="323" t="s">
        <v>468</v>
      </c>
      <c r="E58" s="323">
        <v>2624.0030000000002</v>
      </c>
      <c r="F58" s="323">
        <v>2624.0030000000002</v>
      </c>
      <c r="G58" s="260">
        <f t="shared" si="28"/>
        <v>0</v>
      </c>
      <c r="H58" s="276">
        <f t="shared" si="29"/>
        <v>0</v>
      </c>
      <c r="I58" s="324">
        <v>3054.34</v>
      </c>
      <c r="J58" s="325">
        <v>3054.34</v>
      </c>
      <c r="K58" s="260">
        <f t="shared" si="30"/>
        <v>0</v>
      </c>
      <c r="L58" s="276">
        <f t="shared" si="31"/>
        <v>0</v>
      </c>
      <c r="M58" s="326">
        <v>0</v>
      </c>
      <c r="N58" s="327">
        <v>0</v>
      </c>
      <c r="O58" s="260">
        <f t="shared" si="32"/>
        <v>0</v>
      </c>
      <c r="P58" s="276" t="e">
        <f t="shared" si="33"/>
        <v>#DIV/0!</v>
      </c>
      <c r="Q58" s="328">
        <v>0</v>
      </c>
      <c r="R58" s="329">
        <v>0</v>
      </c>
      <c r="S58" s="260">
        <f t="shared" si="34"/>
        <v>0</v>
      </c>
      <c r="T58" s="276" t="e">
        <f t="shared" si="35"/>
        <v>#DIV/0!</v>
      </c>
      <c r="U58" s="155"/>
    </row>
    <row r="59" spans="1:21" s="69" customFormat="1" ht="15">
      <c r="A59" s="323" t="s">
        <v>261</v>
      </c>
      <c r="B59" s="323" t="s">
        <v>443</v>
      </c>
      <c r="C59" s="334" t="s">
        <v>423</v>
      </c>
      <c r="D59" s="323" t="s">
        <v>469</v>
      </c>
      <c r="E59" s="323">
        <v>5600</v>
      </c>
      <c r="F59" s="323">
        <v>5600</v>
      </c>
      <c r="G59" s="260">
        <f t="shared" si="28"/>
        <v>0</v>
      </c>
      <c r="H59" s="276">
        <f t="shared" si="29"/>
        <v>0</v>
      </c>
      <c r="I59" s="324">
        <v>672</v>
      </c>
      <c r="J59" s="325">
        <v>672</v>
      </c>
      <c r="K59" s="260">
        <f t="shared" si="30"/>
        <v>0</v>
      </c>
      <c r="L59" s="276">
        <f t="shared" si="31"/>
        <v>0</v>
      </c>
      <c r="M59" s="326">
        <v>0</v>
      </c>
      <c r="N59" s="327">
        <v>0</v>
      </c>
      <c r="O59" s="260">
        <f t="shared" si="32"/>
        <v>0</v>
      </c>
      <c r="P59" s="276" t="e">
        <f t="shared" si="33"/>
        <v>#DIV/0!</v>
      </c>
      <c r="Q59" s="328">
        <v>0</v>
      </c>
      <c r="R59" s="329">
        <v>0</v>
      </c>
      <c r="S59" s="260">
        <f t="shared" si="34"/>
        <v>0</v>
      </c>
      <c r="T59" s="276" t="e">
        <f t="shared" si="35"/>
        <v>#DIV/0!</v>
      </c>
      <c r="U59" s="155"/>
    </row>
    <row r="60" spans="1:21" s="69" customFormat="1" ht="15">
      <c r="A60" s="323" t="s">
        <v>261</v>
      </c>
      <c r="B60" s="323" t="s">
        <v>443</v>
      </c>
      <c r="C60" s="334">
        <v>589339209</v>
      </c>
      <c r="D60" s="323" t="s">
        <v>470</v>
      </c>
      <c r="E60" s="323">
        <v>7500</v>
      </c>
      <c r="F60" s="323">
        <v>7500</v>
      </c>
      <c r="G60" s="260">
        <f t="shared" si="28"/>
        <v>0</v>
      </c>
      <c r="H60" s="276">
        <f t="shared" si="29"/>
        <v>0</v>
      </c>
      <c r="I60" s="324">
        <v>0</v>
      </c>
      <c r="J60" s="325">
        <v>0</v>
      </c>
      <c r="K60" s="260">
        <f t="shared" si="30"/>
        <v>0</v>
      </c>
      <c r="L60" s="276" t="e">
        <f t="shared" si="31"/>
        <v>#DIV/0!</v>
      </c>
      <c r="M60" s="326">
        <v>0</v>
      </c>
      <c r="N60" s="327">
        <v>0</v>
      </c>
      <c r="O60" s="260">
        <f t="shared" si="32"/>
        <v>0</v>
      </c>
      <c r="P60" s="276" t="e">
        <f t="shared" si="33"/>
        <v>#DIV/0!</v>
      </c>
      <c r="Q60" s="328">
        <v>0</v>
      </c>
      <c r="R60" s="329">
        <v>0</v>
      </c>
      <c r="S60" s="260">
        <f t="shared" si="34"/>
        <v>0</v>
      </c>
      <c r="T60" s="276" t="e">
        <f t="shared" si="35"/>
        <v>#DIV/0!</v>
      </c>
      <c r="U60" s="155"/>
    </row>
    <row r="61" spans="1:21" s="69" customFormat="1" ht="15">
      <c r="A61" s="323" t="s">
        <v>261</v>
      </c>
      <c r="B61" s="323" t="s">
        <v>441</v>
      </c>
      <c r="C61" s="334" t="s">
        <v>439</v>
      </c>
      <c r="D61" s="323" t="s">
        <v>440</v>
      </c>
      <c r="E61" s="323">
        <v>3630</v>
      </c>
      <c r="F61" s="323">
        <v>3630</v>
      </c>
      <c r="G61" s="260">
        <f t="shared" si="28"/>
        <v>0</v>
      </c>
      <c r="H61" s="276">
        <f t="shared" si="29"/>
        <v>0</v>
      </c>
      <c r="I61" s="324">
        <v>0</v>
      </c>
      <c r="J61" s="325">
        <v>0</v>
      </c>
      <c r="K61" s="260">
        <f t="shared" si="30"/>
        <v>0</v>
      </c>
      <c r="L61" s="276" t="e">
        <f t="shared" si="31"/>
        <v>#DIV/0!</v>
      </c>
      <c r="M61" s="326">
        <v>0</v>
      </c>
      <c r="N61" s="327">
        <v>0</v>
      </c>
      <c r="O61" s="260">
        <f t="shared" si="4"/>
        <v>0</v>
      </c>
      <c r="P61" s="276" t="e">
        <f t="shared" si="5"/>
        <v>#DIV/0!</v>
      </c>
      <c r="Q61" s="328">
        <v>0</v>
      </c>
      <c r="R61" s="329">
        <v>0</v>
      </c>
      <c r="S61" s="260">
        <f t="shared" si="6"/>
        <v>0</v>
      </c>
      <c r="T61" s="276" t="e">
        <f t="shared" si="7"/>
        <v>#DIV/0!</v>
      </c>
      <c r="U61" s="155"/>
    </row>
    <row r="62" spans="1:21" s="69" customFormat="1" ht="15">
      <c r="A62" s="323" t="s">
        <v>261</v>
      </c>
      <c r="B62" s="323" t="s">
        <v>441</v>
      </c>
      <c r="C62" s="334" t="s">
        <v>439</v>
      </c>
      <c r="D62" s="323" t="s">
        <v>440</v>
      </c>
      <c r="E62" s="323">
        <v>3630</v>
      </c>
      <c r="F62" s="323">
        <v>3630</v>
      </c>
      <c r="G62" s="260">
        <f t="shared" si="24"/>
        <v>0</v>
      </c>
      <c r="H62" s="276">
        <f t="shared" si="25"/>
        <v>0</v>
      </c>
      <c r="I62" s="324">
        <v>0</v>
      </c>
      <c r="J62" s="325">
        <v>0</v>
      </c>
      <c r="K62" s="260">
        <f t="shared" si="26"/>
        <v>0</v>
      </c>
      <c r="L62" s="276" t="e">
        <f t="shared" si="27"/>
        <v>#DIV/0!</v>
      </c>
      <c r="M62" s="326">
        <v>0</v>
      </c>
      <c r="N62" s="327">
        <v>0</v>
      </c>
      <c r="O62" s="260">
        <f t="shared" si="4"/>
        <v>0</v>
      </c>
      <c r="P62" s="276" t="e">
        <f t="shared" si="5"/>
        <v>#DIV/0!</v>
      </c>
      <c r="Q62" s="328">
        <v>0</v>
      </c>
      <c r="R62" s="329">
        <v>0</v>
      </c>
      <c r="S62" s="260">
        <f t="shared" si="6"/>
        <v>0</v>
      </c>
      <c r="T62" s="276" t="e">
        <f t="shared" si="7"/>
        <v>#DIV/0!</v>
      </c>
      <c r="U62" s="155"/>
    </row>
    <row r="63" spans="1:21" s="69" customFormat="1" ht="15">
      <c r="A63" s="313" t="s">
        <v>261</v>
      </c>
      <c r="B63" s="313" t="s">
        <v>441</v>
      </c>
      <c r="C63" s="335" t="s">
        <v>439</v>
      </c>
      <c r="D63" s="313" t="s">
        <v>440</v>
      </c>
      <c r="E63" s="313">
        <v>3630</v>
      </c>
      <c r="F63" s="313">
        <v>3630</v>
      </c>
      <c r="G63" s="260">
        <f t="shared" si="24"/>
        <v>0</v>
      </c>
      <c r="H63" s="276">
        <f t="shared" si="25"/>
        <v>0</v>
      </c>
      <c r="I63">
        <v>0</v>
      </c>
      <c r="J63">
        <v>0</v>
      </c>
      <c r="K63" s="260">
        <f t="shared" si="26"/>
        <v>0</v>
      </c>
      <c r="L63" s="276" t="e">
        <f t="shared" si="27"/>
        <v>#DIV/0!</v>
      </c>
      <c r="M63" s="313">
        <v>0</v>
      </c>
      <c r="N63" s="313">
        <v>0</v>
      </c>
      <c r="O63" s="260">
        <f t="shared" si="4"/>
        <v>0</v>
      </c>
      <c r="P63" s="276" t="e">
        <f t="shared" si="5"/>
        <v>#DIV/0!</v>
      </c>
      <c r="Q63" s="313">
        <v>0</v>
      </c>
      <c r="R63" s="313">
        <v>0</v>
      </c>
      <c r="S63" s="260">
        <f t="shared" si="6"/>
        <v>0</v>
      </c>
      <c r="T63" s="276" t="e">
        <f t="shared" si="7"/>
        <v>#DIV/0!</v>
      </c>
      <c r="U63" s="155"/>
    </row>
    <row r="64" spans="1:21" s="69" customFormat="1" ht="15">
      <c r="A64" s="313" t="s">
        <v>261</v>
      </c>
      <c r="B64" s="313" t="s">
        <v>441</v>
      </c>
      <c r="C64" s="335" t="s">
        <v>439</v>
      </c>
      <c r="D64" s="313" t="s">
        <v>440</v>
      </c>
      <c r="E64" s="313">
        <v>3630</v>
      </c>
      <c r="F64" s="313">
        <v>3630</v>
      </c>
      <c r="G64" s="260">
        <f t="shared" si="24"/>
        <v>0</v>
      </c>
      <c r="H64" s="276">
        <f t="shared" si="25"/>
        <v>0</v>
      </c>
      <c r="I64">
        <v>0</v>
      </c>
      <c r="J64">
        <v>0</v>
      </c>
      <c r="K64" s="260">
        <f t="shared" si="26"/>
        <v>0</v>
      </c>
      <c r="L64" s="276" t="e">
        <f t="shared" si="27"/>
        <v>#DIV/0!</v>
      </c>
      <c r="M64" s="313">
        <v>0</v>
      </c>
      <c r="N64" s="313">
        <v>0</v>
      </c>
      <c r="O64" s="260">
        <f t="shared" si="4"/>
        <v>0</v>
      </c>
      <c r="P64" s="276" t="e">
        <f t="shared" si="5"/>
        <v>#DIV/0!</v>
      </c>
      <c r="Q64" s="313">
        <v>0</v>
      </c>
      <c r="R64" s="313">
        <v>0</v>
      </c>
      <c r="S64" s="260">
        <f t="shared" si="6"/>
        <v>0</v>
      </c>
      <c r="T64" s="276" t="e">
        <f t="shared" si="7"/>
        <v>#DIV/0!</v>
      </c>
      <c r="U64" s="155"/>
    </row>
    <row r="65" spans="1:21" s="206" customFormat="1" ht="15">
      <c r="A65" s="313" t="s">
        <v>261</v>
      </c>
      <c r="B65" s="313" t="s">
        <v>441</v>
      </c>
      <c r="C65" s="335" t="s">
        <v>439</v>
      </c>
      <c r="D65" s="313" t="s">
        <v>440</v>
      </c>
      <c r="E65" s="313">
        <v>3630</v>
      </c>
      <c r="F65" s="313">
        <v>3630</v>
      </c>
      <c r="G65" s="260">
        <f t="shared" si="24"/>
        <v>0</v>
      </c>
      <c r="H65" s="276">
        <f t="shared" si="25"/>
        <v>0</v>
      </c>
      <c r="I65">
        <v>0</v>
      </c>
      <c r="J65">
        <v>0</v>
      </c>
      <c r="K65" s="260">
        <f t="shared" si="26"/>
        <v>0</v>
      </c>
      <c r="L65" s="276" t="e">
        <f t="shared" si="27"/>
        <v>#DIV/0!</v>
      </c>
      <c r="M65" s="313">
        <v>0</v>
      </c>
      <c r="N65" s="313">
        <v>0</v>
      </c>
      <c r="O65" s="260">
        <f t="shared" si="4"/>
        <v>0</v>
      </c>
      <c r="P65" s="276" t="e">
        <f t="shared" si="5"/>
        <v>#DIV/0!</v>
      </c>
      <c r="Q65" s="313">
        <v>0</v>
      </c>
      <c r="R65" s="313">
        <v>0</v>
      </c>
      <c r="S65" s="260">
        <f t="shared" si="6"/>
        <v>0</v>
      </c>
      <c r="T65" s="276" t="e">
        <f t="shared" si="7"/>
        <v>#DIV/0!</v>
      </c>
      <c r="U65" s="203"/>
    </row>
    <row r="66" spans="1:21" s="206" customFormat="1" ht="15">
      <c r="A66" s="313"/>
      <c r="B66" s="313"/>
      <c r="C66" s="335"/>
      <c r="D66" s="313"/>
      <c r="E66" s="313"/>
      <c r="F66" s="313"/>
      <c r="G66" s="260">
        <f t="shared" si="24"/>
        <v>0</v>
      </c>
      <c r="H66" s="276" t="e">
        <f t="shared" si="25"/>
        <v>#DIV/0!</v>
      </c>
      <c r="I66"/>
      <c r="J66"/>
      <c r="K66" s="260">
        <f t="shared" si="26"/>
        <v>0</v>
      </c>
      <c r="L66" s="276" t="e">
        <f t="shared" si="27"/>
        <v>#DIV/0!</v>
      </c>
      <c r="M66"/>
      <c r="N66"/>
      <c r="O66" s="260">
        <f t="shared" si="4"/>
        <v>0</v>
      </c>
      <c r="P66" s="276" t="e">
        <f t="shared" si="5"/>
        <v>#DIV/0!</v>
      </c>
      <c r="Q66"/>
      <c r="R66"/>
      <c r="S66" s="260">
        <f t="shared" si="6"/>
        <v>0</v>
      </c>
      <c r="T66" s="276" t="e">
        <f t="shared" si="7"/>
        <v>#DIV/0!</v>
      </c>
      <c r="U66" s="203"/>
    </row>
    <row r="67" spans="1:21" s="157" customFormat="1" ht="12.75">
      <c r="A67" s="171" t="s">
        <v>143</v>
      </c>
      <c r="B67" s="179"/>
      <c r="C67" s="336"/>
      <c r="D67" s="179"/>
      <c r="E67" s="181"/>
      <c r="F67" s="271"/>
      <c r="G67" s="159"/>
      <c r="H67" s="159"/>
      <c r="I67" s="164"/>
      <c r="J67" s="158"/>
      <c r="K67" s="159"/>
      <c r="L67" s="159"/>
      <c r="M67" s="164"/>
      <c r="N67" s="158"/>
      <c r="O67" s="159"/>
      <c r="P67" s="159"/>
      <c r="Q67" s="164"/>
      <c r="R67" s="158"/>
      <c r="S67" s="159"/>
      <c r="T67" s="159"/>
      <c r="U67" s="158"/>
    </row>
    <row r="68" spans="1:21" s="67" customFormat="1">
      <c r="A68" s="112"/>
      <c r="B68" s="111"/>
      <c r="C68" s="114"/>
      <c r="D68" s="113"/>
      <c r="E68" s="204"/>
      <c r="F68" s="271"/>
      <c r="G68" s="153"/>
      <c r="H68" s="153"/>
      <c r="I68" s="164"/>
      <c r="J68" s="153"/>
      <c r="K68" s="153"/>
      <c r="L68" s="153"/>
      <c r="M68" s="164"/>
      <c r="N68" s="153"/>
      <c r="O68" s="153"/>
      <c r="P68" s="153"/>
      <c r="Q68" s="164"/>
      <c r="R68" s="153"/>
      <c r="S68" s="153"/>
      <c r="T68" s="153"/>
      <c r="U68" s="61"/>
    </row>
    <row r="69" spans="1:21" s="69" customFormat="1">
      <c r="A69" s="112"/>
      <c r="B69" s="111"/>
      <c r="C69" s="114"/>
      <c r="D69" s="113"/>
      <c r="E69" s="205">
        <f>SUM(E2:E68)</f>
        <v>589564.103</v>
      </c>
      <c r="F69" s="272">
        <f>SUM(F2:F68)</f>
        <v>589564.103</v>
      </c>
      <c r="G69" s="166">
        <f>SUM(G2:G68)</f>
        <v>0</v>
      </c>
      <c r="H69" s="276">
        <f>ROUND(G69/E69,10)</f>
        <v>0</v>
      </c>
      <c r="I69" s="165">
        <f>SUM(I2:I68)</f>
        <v>26385.09</v>
      </c>
      <c r="J69" s="166">
        <f>SUM(J2:J68)</f>
        <v>26385.09</v>
      </c>
      <c r="K69" s="166">
        <f>SUM(K2:K68)</f>
        <v>0</v>
      </c>
      <c r="L69" s="277">
        <f>ROUND(K69/I69,10)</f>
        <v>0</v>
      </c>
      <c r="M69" s="165">
        <f>SUM(M2:M68)</f>
        <v>3145.04</v>
      </c>
      <c r="N69" s="166">
        <f>SUM(N2:N68)</f>
        <v>3145.04</v>
      </c>
      <c r="O69" s="166">
        <f>SUM(O2:O68)</f>
        <v>0</v>
      </c>
      <c r="P69" s="277">
        <f>ROUND(O69/M69,10)</f>
        <v>0</v>
      </c>
      <c r="Q69" s="165">
        <f>SUM(Q2:Q68)</f>
        <v>35.130000000000003</v>
      </c>
      <c r="R69" s="166">
        <f>SUM(R2:R68)</f>
        <v>35.130000000000003</v>
      </c>
      <c r="S69" s="166">
        <f t="shared" ref="S69" si="36">SUM(S2:S68)</f>
        <v>0</v>
      </c>
      <c r="T69" s="277">
        <f>ROUND(S69/Q69,10)</f>
        <v>0</v>
      </c>
      <c r="U69" s="166">
        <f>SUM(U2:U68)</f>
        <v>0</v>
      </c>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1" spans="1:21">
      <c r="A71" s="112"/>
      <c r="B71" s="111"/>
      <c r="C71" s="114"/>
      <c r="D71" s="113"/>
      <c r="E71" s="113"/>
      <c r="F71" s="273"/>
      <c r="G71" s="160"/>
      <c r="H71" s="160"/>
      <c r="I71" s="161"/>
      <c r="J71" s="111"/>
      <c r="K71" s="111"/>
      <c r="L71" s="111"/>
      <c r="M71" s="161"/>
      <c r="N71" s="161"/>
      <c r="O71" s="161"/>
      <c r="P71" s="161"/>
      <c r="Q71" s="161"/>
      <c r="R71" s="161"/>
      <c r="S71" s="161"/>
      <c r="T71" s="161"/>
      <c r="U71" s="161"/>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24.63</v>
      </c>
      <c r="E2" s="313">
        <v>24.63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24.63</v>
      </c>
      <c r="E8" s="266">
        <f>SUM(E2:E7)</f>
        <v>24.63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439</v>
      </c>
      <c r="B2" t="s">
        <v>440</v>
      </c>
      <c r="C2">
        <v>3630</v>
      </c>
      <c r="D2" s="1">
        <v>43521</v>
      </c>
      <c r="E2" t="s">
        <v>441</v>
      </c>
      <c r="F2">
        <v>2450.25</v>
      </c>
      <c r="G2"/>
      <c r="H2" s="199">
        <f t="shared" ref="H2:H68" si="0">F2-G2</f>
        <v>2450.25</v>
      </c>
      <c r="I2" s="282">
        <f t="shared" ref="I2:I68" si="1">ROUND(H2/F2,10)</f>
        <v>1</v>
      </c>
      <c r="J2">
        <v>2780.79</v>
      </c>
      <c r="K2">
        <v>2892.4</v>
      </c>
      <c r="L2">
        <v>111.61</v>
      </c>
      <c r="M2"/>
      <c r="N2"/>
      <c r="O2"/>
      <c r="P2" s="199">
        <f t="shared" ref="P2:P68" si="2">J2-N2</f>
        <v>2780.79</v>
      </c>
      <c r="Q2" s="280">
        <f>ROUND(P2/J2,10)</f>
        <v>1</v>
      </c>
      <c r="R2" s="199">
        <f>K2-M2</f>
        <v>2892.4</v>
      </c>
      <c r="S2" s="280">
        <f>ROUND(R2/K2,10)</f>
        <v>1</v>
      </c>
      <c r="T2" s="199">
        <f>L2-O2</f>
        <v>111.61</v>
      </c>
      <c r="U2" s="280">
        <f>ROUND(T2/L2,10)</f>
        <v>1</v>
      </c>
      <c r="V2" s="8"/>
    </row>
    <row r="3" spans="1:22">
      <c r="A3" s="330">
        <v>705015105</v>
      </c>
      <c r="B3" t="s">
        <v>442</v>
      </c>
      <c r="C3">
        <v>46000</v>
      </c>
      <c r="D3" s="1">
        <v>44462</v>
      </c>
      <c r="E3" t="s">
        <v>443</v>
      </c>
      <c r="F3">
        <v>0</v>
      </c>
      <c r="G3"/>
      <c r="H3" s="199">
        <f t="shared" si="0"/>
        <v>0</v>
      </c>
      <c r="I3" s="282" t="e">
        <f t="shared" si="1"/>
        <v>#DIV/0!</v>
      </c>
      <c r="J3">
        <v>0</v>
      </c>
      <c r="K3">
        <v>0</v>
      </c>
      <c r="L3">
        <v>0</v>
      </c>
      <c r="M3"/>
      <c r="N3"/>
      <c r="O3"/>
      <c r="P3" s="199">
        <f t="shared" si="2"/>
        <v>0</v>
      </c>
      <c r="Q3" s="280" t="e">
        <f t="shared" ref="Q3:Q69" si="3">ROUND(P3/J3,10)</f>
        <v>#DIV/0!</v>
      </c>
      <c r="R3" s="199">
        <f t="shared" ref="R3:R68" si="4">K3-M3</f>
        <v>0</v>
      </c>
      <c r="S3" s="280" t="e">
        <f t="shared" ref="S3:S68" si="5">ROUND(R3/K3,10)</f>
        <v>#DIV/0!</v>
      </c>
      <c r="T3" s="199">
        <f t="shared" ref="T3:T68" si="6">L3-O3</f>
        <v>0</v>
      </c>
      <c r="U3" s="280" t="e">
        <f t="shared" ref="U3:U68" si="7">ROUND(T3/L3,10)</f>
        <v>#DIV/0!</v>
      </c>
      <c r="V3" s="8"/>
    </row>
    <row r="4" spans="1:22">
      <c r="A4" s="330">
        <v>599933900</v>
      </c>
      <c r="B4" t="s">
        <v>444</v>
      </c>
      <c r="C4">
        <v>3800</v>
      </c>
      <c r="D4" s="1">
        <v>43600</v>
      </c>
      <c r="E4" t="s">
        <v>441</v>
      </c>
      <c r="F4">
        <v>1083</v>
      </c>
      <c r="G4"/>
      <c r="H4" s="199">
        <f t="shared" si="0"/>
        <v>1083</v>
      </c>
      <c r="I4" s="282">
        <f t="shared" si="1"/>
        <v>1</v>
      </c>
      <c r="J4">
        <v>1217.6199999999999</v>
      </c>
      <c r="K4">
        <v>1278.43</v>
      </c>
      <c r="L4">
        <v>60.81</v>
      </c>
      <c r="M4"/>
      <c r="N4"/>
      <c r="O4"/>
      <c r="P4" s="199">
        <f t="shared" si="2"/>
        <v>1217.6199999999999</v>
      </c>
      <c r="Q4" s="280">
        <f t="shared" si="3"/>
        <v>1</v>
      </c>
      <c r="R4" s="199">
        <f t="shared" si="4"/>
        <v>1278.43</v>
      </c>
      <c r="S4" s="280">
        <f t="shared" si="5"/>
        <v>1</v>
      </c>
      <c r="T4" s="199">
        <f t="shared" si="6"/>
        <v>60.81</v>
      </c>
      <c r="U4" s="280">
        <f t="shared" si="7"/>
        <v>1</v>
      </c>
      <c r="V4" s="8"/>
    </row>
    <row r="5" spans="1:22">
      <c r="A5" s="330">
        <v>599933900</v>
      </c>
      <c r="B5" t="s">
        <v>444</v>
      </c>
      <c r="C5">
        <v>3800</v>
      </c>
      <c r="D5" s="1">
        <v>44018</v>
      </c>
      <c r="E5" t="s">
        <v>441</v>
      </c>
      <c r="F5">
        <v>1185.5999999999999</v>
      </c>
      <c r="G5"/>
      <c r="H5" s="199">
        <f t="shared" si="0"/>
        <v>1185.5999999999999</v>
      </c>
      <c r="I5" s="282">
        <f t="shared" si="1"/>
        <v>1</v>
      </c>
      <c r="J5">
        <v>1331.25</v>
      </c>
      <c r="K5">
        <v>1399.54</v>
      </c>
      <c r="L5">
        <v>68.290000000000006</v>
      </c>
      <c r="M5"/>
      <c r="N5"/>
      <c r="O5"/>
      <c r="P5" s="199">
        <f t="shared" si="2"/>
        <v>1331.25</v>
      </c>
      <c r="Q5" s="280">
        <f t="shared" si="3"/>
        <v>1</v>
      </c>
      <c r="R5" s="199">
        <f t="shared" si="4"/>
        <v>1399.54</v>
      </c>
      <c r="S5" s="280">
        <f t="shared" si="5"/>
        <v>1</v>
      </c>
      <c r="T5" s="199">
        <f t="shared" si="6"/>
        <v>68.290000000000006</v>
      </c>
      <c r="U5" s="280">
        <f t="shared" si="7"/>
        <v>1</v>
      </c>
      <c r="V5" s="8"/>
    </row>
    <row r="6" spans="1:22">
      <c r="A6" s="330">
        <v>599933900</v>
      </c>
      <c r="B6" t="s">
        <v>444</v>
      </c>
      <c r="C6">
        <v>3800</v>
      </c>
      <c r="D6" s="1">
        <v>44315</v>
      </c>
      <c r="E6" t="s">
        <v>441</v>
      </c>
      <c r="F6">
        <v>1048.8</v>
      </c>
      <c r="G6"/>
      <c r="H6" s="199">
        <f t="shared" si="0"/>
        <v>1048.8</v>
      </c>
      <c r="I6" s="282">
        <f t="shared" si="1"/>
        <v>1</v>
      </c>
      <c r="J6">
        <v>1267.1099999999999</v>
      </c>
      <c r="K6">
        <v>1238.06</v>
      </c>
      <c r="L6">
        <v>-29.05</v>
      </c>
      <c r="M6"/>
      <c r="N6"/>
      <c r="O6"/>
      <c r="P6" s="199">
        <f t="shared" si="2"/>
        <v>1267.1099999999999</v>
      </c>
      <c r="Q6" s="280">
        <f t="shared" si="3"/>
        <v>1</v>
      </c>
      <c r="R6" s="199">
        <f t="shared" si="4"/>
        <v>1238.06</v>
      </c>
      <c r="S6" s="280">
        <f t="shared" si="5"/>
        <v>1</v>
      </c>
      <c r="T6" s="199">
        <f t="shared" si="6"/>
        <v>-29.05</v>
      </c>
      <c r="U6" s="280">
        <f t="shared" si="7"/>
        <v>1</v>
      </c>
      <c r="V6" s="8"/>
    </row>
    <row r="7" spans="1:22">
      <c r="A7" s="330" t="s">
        <v>278</v>
      </c>
      <c r="B7" t="s">
        <v>264</v>
      </c>
      <c r="C7">
        <v>403132.77</v>
      </c>
      <c r="D7" s="1">
        <v>44440</v>
      </c>
      <c r="E7" t="s">
        <v>443</v>
      </c>
      <c r="F7">
        <v>0</v>
      </c>
      <c r="G7"/>
      <c r="H7" s="199">
        <f t="shared" ref="H7:H12" si="8">F7-G7</f>
        <v>0</v>
      </c>
      <c r="I7" s="282" t="e">
        <f t="shared" ref="I7:I12" si="9">ROUND(H7/F7,10)</f>
        <v>#DIV/0!</v>
      </c>
      <c r="J7">
        <v>0</v>
      </c>
      <c r="K7">
        <v>0</v>
      </c>
      <c r="L7">
        <v>0</v>
      </c>
      <c r="M7"/>
      <c r="N7"/>
      <c r="O7"/>
      <c r="P7" s="199">
        <f t="shared" ref="P7:P12" si="10">J7-N7</f>
        <v>0</v>
      </c>
      <c r="Q7" s="280" t="e">
        <f t="shared" ref="Q7:Q12" si="11">ROUND(P7/J7,10)</f>
        <v>#DIV/0!</v>
      </c>
      <c r="R7" s="199">
        <f t="shared" ref="R7:R12" si="12">K7-M7</f>
        <v>0</v>
      </c>
      <c r="S7" s="280" t="e">
        <f t="shared" ref="S7:S12" si="13">ROUND(R7/K7,10)</f>
        <v>#DIV/0!</v>
      </c>
      <c r="T7" s="199">
        <f t="shared" ref="T7:T12" si="14">L7-O7</f>
        <v>0</v>
      </c>
      <c r="U7" s="280" t="e">
        <f t="shared" ref="U7:U12" si="15">ROUND(T7/L7,10)</f>
        <v>#DIV/0!</v>
      </c>
      <c r="V7" s="8"/>
    </row>
    <row r="8" spans="1:22">
      <c r="A8" s="330" t="s">
        <v>342</v>
      </c>
      <c r="B8" t="s">
        <v>445</v>
      </c>
      <c r="C8">
        <v>68000</v>
      </c>
      <c r="D8" s="1">
        <v>1</v>
      </c>
      <c r="E8" t="s">
        <v>443</v>
      </c>
      <c r="F8">
        <v>0</v>
      </c>
      <c r="G8"/>
      <c r="H8" s="199">
        <f t="shared" si="8"/>
        <v>0</v>
      </c>
      <c r="I8" s="282" t="e">
        <f t="shared" si="9"/>
        <v>#DIV/0!</v>
      </c>
      <c r="J8">
        <v>0</v>
      </c>
      <c r="K8">
        <v>0</v>
      </c>
      <c r="L8">
        <v>0</v>
      </c>
      <c r="M8"/>
      <c r="N8"/>
      <c r="O8"/>
      <c r="P8" s="199">
        <f t="shared" si="10"/>
        <v>0</v>
      </c>
      <c r="Q8" s="280" t="e">
        <f t="shared" si="11"/>
        <v>#DIV/0!</v>
      </c>
      <c r="R8" s="199">
        <f t="shared" si="12"/>
        <v>0</v>
      </c>
      <c r="S8" s="280" t="e">
        <f t="shared" si="13"/>
        <v>#DIV/0!</v>
      </c>
      <c r="T8" s="199">
        <f t="shared" si="14"/>
        <v>0</v>
      </c>
      <c r="U8" s="280" t="e">
        <f t="shared" si="15"/>
        <v>#DIV/0!</v>
      </c>
      <c r="V8" s="8"/>
    </row>
    <row r="9" spans="1:22">
      <c r="A9" s="330">
        <v>626986905</v>
      </c>
      <c r="B9" t="s">
        <v>446</v>
      </c>
      <c r="C9">
        <v>14800</v>
      </c>
      <c r="D9" s="1">
        <v>44469</v>
      </c>
      <c r="E9" t="s">
        <v>447</v>
      </c>
      <c r="F9">
        <v>0</v>
      </c>
      <c r="G9"/>
      <c r="H9" s="199">
        <f t="shared" si="8"/>
        <v>0</v>
      </c>
      <c r="I9" s="282" t="e">
        <f t="shared" si="9"/>
        <v>#DIV/0!</v>
      </c>
      <c r="J9">
        <v>0</v>
      </c>
      <c r="K9">
        <v>0</v>
      </c>
      <c r="L9">
        <v>0</v>
      </c>
      <c r="M9"/>
      <c r="N9"/>
      <c r="O9"/>
      <c r="P9" s="199">
        <f t="shared" si="10"/>
        <v>0</v>
      </c>
      <c r="Q9" s="280" t="e">
        <f t="shared" si="11"/>
        <v>#DIV/0!</v>
      </c>
      <c r="R9" s="199">
        <f t="shared" si="12"/>
        <v>0</v>
      </c>
      <c r="S9" s="280" t="e">
        <f t="shared" si="13"/>
        <v>#DIV/0!</v>
      </c>
      <c r="T9" s="199">
        <f t="shared" si="14"/>
        <v>0</v>
      </c>
      <c r="U9" s="280" t="e">
        <f t="shared" si="15"/>
        <v>#DIV/0!</v>
      </c>
      <c r="V9" s="8"/>
    </row>
    <row r="10" spans="1:22">
      <c r="A10" s="330" t="s">
        <v>310</v>
      </c>
      <c r="B10" t="s">
        <v>448</v>
      </c>
      <c r="C10">
        <v>19400</v>
      </c>
      <c r="D10" s="1">
        <v>44459</v>
      </c>
      <c r="E10" t="s">
        <v>443</v>
      </c>
      <c r="F10">
        <v>0</v>
      </c>
      <c r="G10"/>
      <c r="H10" s="199">
        <f t="shared" si="8"/>
        <v>0</v>
      </c>
      <c r="I10" s="282" t="e">
        <f t="shared" si="9"/>
        <v>#DIV/0!</v>
      </c>
      <c r="J10">
        <v>0</v>
      </c>
      <c r="K10">
        <v>0</v>
      </c>
      <c r="L10">
        <v>0</v>
      </c>
      <c r="M10"/>
      <c r="N10"/>
      <c r="O10"/>
      <c r="P10" s="199">
        <f t="shared" si="10"/>
        <v>0</v>
      </c>
      <c r="Q10" s="280" t="e">
        <f t="shared" si="11"/>
        <v>#DIV/0!</v>
      </c>
      <c r="R10" s="199">
        <f t="shared" si="12"/>
        <v>0</v>
      </c>
      <c r="S10" s="280" t="e">
        <f t="shared" si="13"/>
        <v>#DIV/0!</v>
      </c>
      <c r="T10" s="199">
        <f t="shared" si="14"/>
        <v>0</v>
      </c>
      <c r="U10" s="280" t="e">
        <f t="shared" si="15"/>
        <v>#DIV/0!</v>
      </c>
      <c r="V10" s="8"/>
    </row>
    <row r="11" spans="1:22">
      <c r="A11" s="330" t="s">
        <v>310</v>
      </c>
      <c r="B11" t="s">
        <v>448</v>
      </c>
      <c r="C11">
        <v>0</v>
      </c>
      <c r="D11" s="1">
        <v>44291</v>
      </c>
      <c r="E11" t="s">
        <v>443</v>
      </c>
      <c r="F11">
        <v>0</v>
      </c>
      <c r="G11"/>
      <c r="H11" s="199">
        <f t="shared" si="8"/>
        <v>0</v>
      </c>
      <c r="I11" s="282" t="e">
        <f t="shared" si="9"/>
        <v>#DIV/0!</v>
      </c>
      <c r="J11">
        <v>0</v>
      </c>
      <c r="K11">
        <v>0</v>
      </c>
      <c r="L11">
        <v>0</v>
      </c>
      <c r="M11"/>
      <c r="N11"/>
      <c r="O11"/>
      <c r="P11" s="199">
        <f t="shared" si="10"/>
        <v>0</v>
      </c>
      <c r="Q11" s="280" t="e">
        <f t="shared" si="11"/>
        <v>#DIV/0!</v>
      </c>
      <c r="R11" s="199">
        <f t="shared" si="12"/>
        <v>0</v>
      </c>
      <c r="S11" s="280" t="e">
        <f t="shared" si="13"/>
        <v>#DIV/0!</v>
      </c>
      <c r="T11" s="199">
        <f t="shared" si="14"/>
        <v>0</v>
      </c>
      <c r="U11" s="280" t="e">
        <f t="shared" si="15"/>
        <v>#DIV/0!</v>
      </c>
      <c r="V11" s="8"/>
    </row>
    <row r="12" spans="1:22">
      <c r="A12" s="330">
        <v>698604006</v>
      </c>
      <c r="B12" t="s">
        <v>449</v>
      </c>
      <c r="C12">
        <v>8300</v>
      </c>
      <c r="D12" s="1">
        <v>44528</v>
      </c>
      <c r="E12" t="s">
        <v>447</v>
      </c>
      <c r="F12">
        <v>0</v>
      </c>
      <c r="G12"/>
      <c r="H12" s="199">
        <f t="shared" si="8"/>
        <v>0</v>
      </c>
      <c r="I12" s="282" t="e">
        <f t="shared" si="9"/>
        <v>#DIV/0!</v>
      </c>
      <c r="J12">
        <v>0</v>
      </c>
      <c r="K12">
        <v>0</v>
      </c>
      <c r="L12">
        <v>0</v>
      </c>
      <c r="M12"/>
      <c r="N12"/>
      <c r="O12"/>
      <c r="P12" s="199">
        <f t="shared" si="10"/>
        <v>0</v>
      </c>
      <c r="Q12" s="280" t="e">
        <f t="shared" si="11"/>
        <v>#DIV/0!</v>
      </c>
      <c r="R12" s="199">
        <f t="shared" si="12"/>
        <v>0</v>
      </c>
      <c r="S12" s="280" t="e">
        <f t="shared" si="13"/>
        <v>#DIV/0!</v>
      </c>
      <c r="T12" s="199">
        <f t="shared" si="14"/>
        <v>0</v>
      </c>
      <c r="U12" s="280" t="e">
        <f t="shared" si="15"/>
        <v>#DIV/0!</v>
      </c>
      <c r="V12" s="8"/>
    </row>
    <row r="13" spans="1:22">
      <c r="A13" s="330">
        <v>403197908</v>
      </c>
      <c r="B13" t="s">
        <v>295</v>
      </c>
      <c r="C13">
        <v>1275</v>
      </c>
      <c r="D13" s="1">
        <v>42871</v>
      </c>
      <c r="E13" t="s">
        <v>441</v>
      </c>
      <c r="F13">
        <v>672.56</v>
      </c>
      <c r="G13"/>
      <c r="H13" s="199">
        <f t="shared" si="0"/>
        <v>672.56</v>
      </c>
      <c r="I13" s="282">
        <f t="shared" si="1"/>
        <v>1</v>
      </c>
      <c r="J13">
        <v>734.64</v>
      </c>
      <c r="K13">
        <v>793.92</v>
      </c>
      <c r="L13">
        <v>59.28</v>
      </c>
      <c r="M13"/>
      <c r="N13"/>
      <c r="O13"/>
      <c r="P13" s="199">
        <f t="shared" si="2"/>
        <v>734.64</v>
      </c>
      <c r="Q13" s="280">
        <f t="shared" si="3"/>
        <v>1</v>
      </c>
      <c r="R13" s="199">
        <f t="shared" si="4"/>
        <v>793.92</v>
      </c>
      <c r="S13" s="280">
        <f t="shared" si="5"/>
        <v>1</v>
      </c>
      <c r="T13" s="199">
        <f t="shared" si="6"/>
        <v>59.28</v>
      </c>
      <c r="U13" s="280">
        <f t="shared" si="7"/>
        <v>1</v>
      </c>
      <c r="V13" s="8"/>
    </row>
    <row r="14" spans="1:22">
      <c r="A14" s="330">
        <v>403197908</v>
      </c>
      <c r="B14" t="s">
        <v>295</v>
      </c>
      <c r="C14">
        <v>2175</v>
      </c>
      <c r="D14" s="1">
        <v>44334</v>
      </c>
      <c r="E14" t="s">
        <v>441</v>
      </c>
      <c r="F14">
        <v>1720.97</v>
      </c>
      <c r="G14"/>
      <c r="H14" s="199">
        <f t="shared" si="0"/>
        <v>1720.97</v>
      </c>
      <c r="I14" s="282">
        <f t="shared" si="1"/>
        <v>1</v>
      </c>
      <c r="J14">
        <v>2077.9</v>
      </c>
      <c r="K14">
        <v>2031.52</v>
      </c>
      <c r="L14">
        <v>-46.38</v>
      </c>
      <c r="M14"/>
      <c r="N14"/>
      <c r="O14"/>
      <c r="P14" s="199">
        <f t="shared" si="2"/>
        <v>2077.9</v>
      </c>
      <c r="Q14" s="280">
        <f t="shared" ref="Q14" si="16">ROUND(P14/J14,10)</f>
        <v>1</v>
      </c>
      <c r="R14" s="199">
        <f t="shared" si="4"/>
        <v>2031.52</v>
      </c>
      <c r="S14" s="280">
        <f t="shared" ref="S14" si="17">ROUND(R14/K14,10)</f>
        <v>1</v>
      </c>
      <c r="T14" s="199">
        <f t="shared" si="6"/>
        <v>-46.38</v>
      </c>
      <c r="U14" s="280">
        <f t="shared" si="7"/>
        <v>1</v>
      </c>
      <c r="V14" s="8"/>
    </row>
    <row r="15" spans="1:22">
      <c r="A15" s="330">
        <v>403197908</v>
      </c>
      <c r="B15" t="s">
        <v>295</v>
      </c>
      <c r="C15">
        <v>1275</v>
      </c>
      <c r="D15" s="1">
        <v>43235</v>
      </c>
      <c r="E15" t="s">
        <v>441</v>
      </c>
      <c r="F15">
        <v>874.33</v>
      </c>
      <c r="G15"/>
      <c r="H15" s="199">
        <f t="shared" si="0"/>
        <v>874.33</v>
      </c>
      <c r="I15" s="282">
        <f t="shared" si="1"/>
        <v>1</v>
      </c>
      <c r="J15">
        <v>1038.6600000000001</v>
      </c>
      <c r="K15">
        <v>1032.0999999999999</v>
      </c>
      <c r="L15">
        <v>-6.56</v>
      </c>
      <c r="M15"/>
      <c r="N15"/>
      <c r="O15"/>
      <c r="P15" s="199">
        <f t="shared" si="2"/>
        <v>1038.6600000000001</v>
      </c>
      <c r="Q15" s="280">
        <f t="shared" si="3"/>
        <v>1</v>
      </c>
      <c r="R15" s="199">
        <f t="shared" si="4"/>
        <v>1032.0999999999999</v>
      </c>
      <c r="S15" s="280">
        <f t="shared" si="5"/>
        <v>1</v>
      </c>
      <c r="T15" s="199">
        <f t="shared" si="6"/>
        <v>-6.56</v>
      </c>
      <c r="U15" s="280">
        <f t="shared" si="7"/>
        <v>1</v>
      </c>
      <c r="V15" s="8"/>
    </row>
    <row r="16" spans="1:22">
      <c r="A16" s="330">
        <v>403197908</v>
      </c>
      <c r="B16" t="s">
        <v>295</v>
      </c>
      <c r="C16">
        <v>2175</v>
      </c>
      <c r="D16" s="1">
        <v>43599</v>
      </c>
      <c r="E16" t="s">
        <v>441</v>
      </c>
      <c r="F16">
        <v>1921.75</v>
      </c>
      <c r="G16"/>
      <c r="H16" s="199">
        <f t="shared" si="0"/>
        <v>1921.75</v>
      </c>
      <c r="I16" s="282">
        <f t="shared" si="1"/>
        <v>1</v>
      </c>
      <c r="J16">
        <v>2160.81</v>
      </c>
      <c r="K16">
        <v>2268.5300000000002</v>
      </c>
      <c r="L16">
        <v>107.72</v>
      </c>
      <c r="M16"/>
      <c r="N16"/>
      <c r="O16"/>
      <c r="P16" s="199">
        <f t="shared" si="2"/>
        <v>2160.81</v>
      </c>
      <c r="Q16" s="280">
        <f t="shared" si="3"/>
        <v>1</v>
      </c>
      <c r="R16" s="199">
        <f t="shared" si="4"/>
        <v>2268.5300000000002</v>
      </c>
      <c r="S16" s="280">
        <f t="shared" si="5"/>
        <v>1</v>
      </c>
      <c r="T16" s="199">
        <f t="shared" si="6"/>
        <v>107.72</v>
      </c>
      <c r="U16" s="280">
        <f t="shared" si="7"/>
        <v>1</v>
      </c>
      <c r="V16" s="8"/>
    </row>
    <row r="17" spans="1:22">
      <c r="A17" s="330">
        <v>474184900</v>
      </c>
      <c r="B17" t="s">
        <v>369</v>
      </c>
      <c r="C17">
        <v>2838</v>
      </c>
      <c r="D17" s="1">
        <v>42859</v>
      </c>
      <c r="E17" t="s">
        <v>441</v>
      </c>
      <c r="F17">
        <v>898.23</v>
      </c>
      <c r="G17"/>
      <c r="H17" s="199">
        <f t="shared" si="0"/>
        <v>898.23</v>
      </c>
      <c r="I17" s="282">
        <f t="shared" si="1"/>
        <v>1</v>
      </c>
      <c r="J17">
        <v>979.2</v>
      </c>
      <c r="K17">
        <v>1060.32</v>
      </c>
      <c r="L17">
        <v>81.12</v>
      </c>
      <c r="M17"/>
      <c r="N17"/>
      <c r="O17"/>
      <c r="P17" s="199">
        <f t="shared" si="2"/>
        <v>979.2</v>
      </c>
      <c r="Q17" s="280">
        <f t="shared" si="3"/>
        <v>1</v>
      </c>
      <c r="R17" s="199">
        <f t="shared" si="4"/>
        <v>1060.32</v>
      </c>
      <c r="S17" s="280">
        <f t="shared" si="5"/>
        <v>1</v>
      </c>
      <c r="T17" s="199">
        <f t="shared" si="6"/>
        <v>81.12</v>
      </c>
      <c r="U17" s="280">
        <f t="shared" si="7"/>
        <v>1</v>
      </c>
      <c r="V17" s="8"/>
    </row>
    <row r="18" spans="1:22">
      <c r="A18" s="330">
        <v>474184900</v>
      </c>
      <c r="B18" t="s">
        <v>369</v>
      </c>
      <c r="C18">
        <v>2838</v>
      </c>
      <c r="D18" s="1">
        <v>43223</v>
      </c>
      <c r="E18" t="s">
        <v>441</v>
      </c>
      <c r="F18">
        <v>935.65</v>
      </c>
      <c r="G18"/>
      <c r="H18" s="199">
        <f t="shared" si="0"/>
        <v>935.65</v>
      </c>
      <c r="I18" s="282">
        <f t="shared" si="1"/>
        <v>1</v>
      </c>
      <c r="J18">
        <v>1130.46</v>
      </c>
      <c r="K18">
        <v>1104.49</v>
      </c>
      <c r="L18">
        <v>-25.97</v>
      </c>
      <c r="M18"/>
      <c r="N18"/>
      <c r="O18"/>
      <c r="P18" s="199">
        <f t="shared" si="2"/>
        <v>1130.46</v>
      </c>
      <c r="Q18" s="280">
        <f t="shared" si="3"/>
        <v>1</v>
      </c>
      <c r="R18" s="199">
        <f t="shared" si="4"/>
        <v>1104.49</v>
      </c>
      <c r="S18" s="280">
        <f t="shared" si="5"/>
        <v>1</v>
      </c>
      <c r="T18" s="199">
        <f t="shared" si="6"/>
        <v>-25.97</v>
      </c>
      <c r="U18" s="280">
        <f t="shared" si="7"/>
        <v>1</v>
      </c>
      <c r="V18" s="8"/>
    </row>
    <row r="19" spans="1:22">
      <c r="A19" s="330">
        <v>474184900</v>
      </c>
      <c r="B19" t="s">
        <v>369</v>
      </c>
      <c r="C19">
        <v>4638</v>
      </c>
      <c r="D19" s="1">
        <v>43587</v>
      </c>
      <c r="E19" t="s">
        <v>441</v>
      </c>
      <c r="F19">
        <v>1529.09</v>
      </c>
      <c r="G19"/>
      <c r="H19" s="199">
        <f t="shared" si="0"/>
        <v>1529.09</v>
      </c>
      <c r="I19" s="282">
        <f t="shared" si="1"/>
        <v>1</v>
      </c>
      <c r="J19">
        <v>1707.38</v>
      </c>
      <c r="K19">
        <v>1805.01</v>
      </c>
      <c r="L19">
        <v>97.63</v>
      </c>
      <c r="M19"/>
      <c r="N19"/>
      <c r="O19"/>
      <c r="P19" s="199">
        <f t="shared" si="2"/>
        <v>1707.38</v>
      </c>
      <c r="Q19" s="280">
        <f t="shared" si="3"/>
        <v>1</v>
      </c>
      <c r="R19" s="199">
        <f t="shared" si="4"/>
        <v>1805.01</v>
      </c>
      <c r="S19" s="280">
        <f t="shared" si="5"/>
        <v>1</v>
      </c>
      <c r="T19" s="199">
        <f t="shared" si="6"/>
        <v>97.63</v>
      </c>
      <c r="U19" s="280">
        <f t="shared" si="7"/>
        <v>1</v>
      </c>
      <c r="V19" s="8"/>
    </row>
    <row r="20" spans="1:22">
      <c r="A20" s="330">
        <v>474184900</v>
      </c>
      <c r="B20" t="s">
        <v>369</v>
      </c>
      <c r="C20">
        <v>4638</v>
      </c>
      <c r="D20" s="1">
        <v>43985</v>
      </c>
      <c r="E20" t="s">
        <v>441</v>
      </c>
      <c r="F20">
        <v>1590.25</v>
      </c>
      <c r="G20"/>
      <c r="H20" s="199">
        <f t="shared" si="0"/>
        <v>1590.25</v>
      </c>
      <c r="I20" s="282">
        <f t="shared" si="1"/>
        <v>1</v>
      </c>
      <c r="J20">
        <v>1768.92</v>
      </c>
      <c r="K20">
        <v>1877.21</v>
      </c>
      <c r="L20">
        <v>108.29</v>
      </c>
      <c r="M20"/>
      <c r="N20"/>
      <c r="O20"/>
      <c r="P20" s="199">
        <f t="shared" si="2"/>
        <v>1768.92</v>
      </c>
      <c r="Q20" s="280">
        <f t="shared" si="3"/>
        <v>1</v>
      </c>
      <c r="R20" s="199">
        <f t="shared" si="4"/>
        <v>1877.21</v>
      </c>
      <c r="S20" s="280">
        <f t="shared" si="5"/>
        <v>1</v>
      </c>
      <c r="T20" s="199">
        <f t="shared" si="6"/>
        <v>108.29</v>
      </c>
      <c r="U20" s="280">
        <f t="shared" si="7"/>
        <v>1</v>
      </c>
      <c r="V20" s="8"/>
    </row>
    <row r="21" spans="1:22">
      <c r="A21" s="330">
        <v>474184900</v>
      </c>
      <c r="B21" t="s">
        <v>369</v>
      </c>
      <c r="C21">
        <v>4638</v>
      </c>
      <c r="D21" s="1">
        <v>44314</v>
      </c>
      <c r="E21" t="s">
        <v>441</v>
      </c>
      <c r="F21">
        <v>1712.58</v>
      </c>
      <c r="G21"/>
      <c r="H21" s="199">
        <f t="shared" si="0"/>
        <v>1712.58</v>
      </c>
      <c r="I21" s="282">
        <f t="shared" si="1"/>
        <v>1</v>
      </c>
      <c r="J21">
        <v>2069.23</v>
      </c>
      <c r="K21">
        <v>2021.61</v>
      </c>
      <c r="L21">
        <v>-47.62</v>
      </c>
      <c r="M21"/>
      <c r="N21"/>
      <c r="O21"/>
      <c r="P21" s="199">
        <f t="shared" si="2"/>
        <v>2069.23</v>
      </c>
      <c r="Q21" s="280">
        <f t="shared" si="3"/>
        <v>1</v>
      </c>
      <c r="R21" s="199">
        <f t="shared" si="4"/>
        <v>2021.61</v>
      </c>
      <c r="S21" s="280">
        <f t="shared" si="5"/>
        <v>1</v>
      </c>
      <c r="T21" s="199">
        <f t="shared" si="6"/>
        <v>-47.62</v>
      </c>
      <c r="U21" s="280">
        <f t="shared" si="7"/>
        <v>1</v>
      </c>
      <c r="V21" s="8"/>
    </row>
    <row r="22" spans="1:22">
      <c r="A22" s="330">
        <v>533004909</v>
      </c>
      <c r="B22" t="s">
        <v>450</v>
      </c>
      <c r="C22">
        <v>6569</v>
      </c>
      <c r="D22" s="1">
        <v>44348</v>
      </c>
      <c r="E22" t="s">
        <v>441</v>
      </c>
      <c r="F22">
        <v>423.04</v>
      </c>
      <c r="G22"/>
      <c r="H22" s="199">
        <f t="shared" si="0"/>
        <v>423.04</v>
      </c>
      <c r="I22" s="282">
        <f t="shared" si="1"/>
        <v>1</v>
      </c>
      <c r="J22">
        <v>515.33000000000004</v>
      </c>
      <c r="K22">
        <v>499.38</v>
      </c>
      <c r="L22">
        <v>-15.95</v>
      </c>
      <c r="M22"/>
      <c r="N22"/>
      <c r="O22"/>
      <c r="P22" s="199">
        <f t="shared" si="2"/>
        <v>515.33000000000004</v>
      </c>
      <c r="Q22" s="280">
        <f t="shared" si="3"/>
        <v>1</v>
      </c>
      <c r="R22" s="199">
        <f t="shared" si="4"/>
        <v>499.38</v>
      </c>
      <c r="S22" s="280">
        <f t="shared" si="5"/>
        <v>1</v>
      </c>
      <c r="T22" s="199">
        <f t="shared" si="6"/>
        <v>-15.95</v>
      </c>
      <c r="U22" s="280">
        <f t="shared" si="7"/>
        <v>1</v>
      </c>
      <c r="V22" s="8"/>
    </row>
    <row r="23" spans="1:22">
      <c r="A23" s="330">
        <v>533004909</v>
      </c>
      <c r="B23" t="s">
        <v>450</v>
      </c>
      <c r="C23">
        <v>6569</v>
      </c>
      <c r="D23" s="1">
        <v>43616</v>
      </c>
      <c r="E23" t="s">
        <v>441</v>
      </c>
      <c r="F23">
        <v>640.48</v>
      </c>
      <c r="G23"/>
      <c r="H23" s="199">
        <f t="shared" si="0"/>
        <v>640.48</v>
      </c>
      <c r="I23" s="282">
        <f t="shared" si="1"/>
        <v>1</v>
      </c>
      <c r="J23">
        <v>713.65</v>
      </c>
      <c r="K23">
        <v>756.05</v>
      </c>
      <c r="L23">
        <v>42.4</v>
      </c>
      <c r="M23"/>
      <c r="N23"/>
      <c r="O23"/>
      <c r="P23" s="199">
        <f t="shared" si="2"/>
        <v>713.65</v>
      </c>
      <c r="Q23" s="280">
        <f t="shared" si="3"/>
        <v>1</v>
      </c>
      <c r="R23" s="199">
        <f t="shared" si="4"/>
        <v>756.05</v>
      </c>
      <c r="S23" s="280">
        <f t="shared" si="5"/>
        <v>1</v>
      </c>
      <c r="T23" s="199">
        <f t="shared" si="6"/>
        <v>42.4</v>
      </c>
      <c r="U23" s="280">
        <f t="shared" si="7"/>
        <v>1</v>
      </c>
      <c r="V23" s="8"/>
    </row>
    <row r="24" spans="1:22">
      <c r="A24" s="330">
        <v>533004909</v>
      </c>
      <c r="B24" t="s">
        <v>450</v>
      </c>
      <c r="C24">
        <v>6569</v>
      </c>
      <c r="D24" s="1">
        <v>43984</v>
      </c>
      <c r="E24" t="s">
        <v>441</v>
      </c>
      <c r="F24">
        <v>597.78</v>
      </c>
      <c r="G24"/>
      <c r="H24" s="199">
        <f t="shared" si="0"/>
        <v>597.78</v>
      </c>
      <c r="I24" s="282">
        <f t="shared" si="1"/>
        <v>1</v>
      </c>
      <c r="J24">
        <v>660.87</v>
      </c>
      <c r="K24">
        <v>705.65</v>
      </c>
      <c r="L24">
        <v>44.78</v>
      </c>
      <c r="M24"/>
      <c r="N24"/>
      <c r="O24"/>
      <c r="P24" s="199">
        <f t="shared" si="2"/>
        <v>660.87</v>
      </c>
      <c r="Q24" s="280">
        <f t="shared" si="3"/>
        <v>1</v>
      </c>
      <c r="R24" s="199">
        <f t="shared" si="4"/>
        <v>705.65</v>
      </c>
      <c r="S24" s="280">
        <f t="shared" si="5"/>
        <v>1</v>
      </c>
      <c r="T24" s="199">
        <f t="shared" si="6"/>
        <v>44.78</v>
      </c>
      <c r="U24" s="280">
        <f t="shared" si="7"/>
        <v>1</v>
      </c>
      <c r="V24" s="8"/>
    </row>
    <row r="25" spans="1:22">
      <c r="A25" s="330">
        <v>575035902</v>
      </c>
      <c r="B25" t="s">
        <v>451</v>
      </c>
      <c r="C25">
        <v>14142</v>
      </c>
      <c r="D25" s="1">
        <v>42878</v>
      </c>
      <c r="E25" t="s">
        <v>441</v>
      </c>
      <c r="F25">
        <v>298.39999999999998</v>
      </c>
      <c r="G25"/>
      <c r="H25" s="199">
        <f t="shared" si="0"/>
        <v>298.39999999999998</v>
      </c>
      <c r="I25" s="282">
        <f t="shared" si="1"/>
        <v>1</v>
      </c>
      <c r="J25">
        <v>334.06</v>
      </c>
      <c r="K25">
        <v>352.25</v>
      </c>
      <c r="L25">
        <v>18.190000000000001</v>
      </c>
      <c r="M25"/>
      <c r="N25"/>
      <c r="O25"/>
      <c r="P25" s="199">
        <f t="shared" si="2"/>
        <v>334.06</v>
      </c>
      <c r="Q25" s="280">
        <f t="shared" si="3"/>
        <v>1</v>
      </c>
      <c r="R25" s="199">
        <f t="shared" si="4"/>
        <v>352.25</v>
      </c>
      <c r="S25" s="280">
        <f t="shared" si="5"/>
        <v>1</v>
      </c>
      <c r="T25" s="199">
        <f t="shared" si="6"/>
        <v>18.190000000000001</v>
      </c>
      <c r="U25" s="280">
        <f t="shared" si="7"/>
        <v>1</v>
      </c>
      <c r="V25" s="8"/>
    </row>
    <row r="26" spans="1:22">
      <c r="A26" s="330">
        <v>575035902</v>
      </c>
      <c r="B26" t="s">
        <v>451</v>
      </c>
      <c r="C26">
        <v>14142</v>
      </c>
      <c r="D26" s="1">
        <v>42878</v>
      </c>
      <c r="E26" t="s">
        <v>441</v>
      </c>
      <c r="F26">
        <v>410.29</v>
      </c>
      <c r="G26"/>
      <c r="H26" s="199">
        <f t="shared" si="0"/>
        <v>410.29</v>
      </c>
      <c r="I26" s="282">
        <f t="shared" si="1"/>
        <v>1</v>
      </c>
      <c r="J26">
        <v>459.33</v>
      </c>
      <c r="K26">
        <v>484.33</v>
      </c>
      <c r="L26">
        <v>25</v>
      </c>
      <c r="M26"/>
      <c r="N26"/>
      <c r="O26"/>
      <c r="P26" s="199">
        <f t="shared" si="2"/>
        <v>459.33</v>
      </c>
      <c r="Q26" s="280">
        <f t="shared" si="3"/>
        <v>1</v>
      </c>
      <c r="R26" s="199">
        <f t="shared" si="4"/>
        <v>484.33</v>
      </c>
      <c r="S26" s="280">
        <f t="shared" si="5"/>
        <v>1</v>
      </c>
      <c r="T26" s="199">
        <f t="shared" si="6"/>
        <v>25</v>
      </c>
      <c r="U26" s="280">
        <f t="shared" si="7"/>
        <v>1</v>
      </c>
      <c r="V26" s="8"/>
    </row>
    <row r="27" spans="1:22">
      <c r="A27" s="330">
        <v>575035902</v>
      </c>
      <c r="B27" t="s">
        <v>451</v>
      </c>
      <c r="C27">
        <v>14142</v>
      </c>
      <c r="D27" s="1">
        <v>43249</v>
      </c>
      <c r="E27" t="s">
        <v>441</v>
      </c>
      <c r="F27">
        <v>410.29</v>
      </c>
      <c r="G27"/>
      <c r="H27" s="199">
        <f t="shared" si="0"/>
        <v>410.29</v>
      </c>
      <c r="I27" s="282">
        <f t="shared" si="1"/>
        <v>1</v>
      </c>
      <c r="J27">
        <v>478.18</v>
      </c>
      <c r="K27">
        <v>484.33</v>
      </c>
      <c r="L27">
        <v>6.15</v>
      </c>
      <c r="M27"/>
      <c r="N27"/>
      <c r="O27"/>
      <c r="P27" s="199">
        <f t="shared" si="2"/>
        <v>478.18</v>
      </c>
      <c r="Q27" s="280">
        <f t="shared" si="3"/>
        <v>1</v>
      </c>
      <c r="R27" s="199">
        <f t="shared" si="4"/>
        <v>484.33</v>
      </c>
      <c r="S27" s="280">
        <f t="shared" si="5"/>
        <v>1</v>
      </c>
      <c r="T27" s="199">
        <f t="shared" si="6"/>
        <v>6.15</v>
      </c>
      <c r="U27" s="280">
        <f t="shared" si="7"/>
        <v>1</v>
      </c>
      <c r="V27" s="8"/>
    </row>
    <row r="28" spans="1:22">
      <c r="A28" s="330">
        <v>588950907</v>
      </c>
      <c r="B28" t="s">
        <v>347</v>
      </c>
      <c r="C28">
        <v>24398</v>
      </c>
      <c r="D28" s="1">
        <v>44257</v>
      </c>
      <c r="E28" t="s">
        <v>441</v>
      </c>
      <c r="F28">
        <v>1415.69</v>
      </c>
      <c r="G28"/>
      <c r="H28" s="199">
        <f t="shared" si="0"/>
        <v>1415.69</v>
      </c>
      <c r="I28" s="282">
        <f t="shared" si="1"/>
        <v>1</v>
      </c>
      <c r="J28">
        <v>1718.37</v>
      </c>
      <c r="K28">
        <v>1671.15</v>
      </c>
      <c r="L28">
        <v>-47.22</v>
      </c>
      <c r="M28"/>
      <c r="N28"/>
      <c r="O28"/>
      <c r="P28" s="199">
        <f t="shared" si="2"/>
        <v>1718.37</v>
      </c>
      <c r="Q28" s="280">
        <f t="shared" si="3"/>
        <v>1</v>
      </c>
      <c r="R28" s="199">
        <f t="shared" si="4"/>
        <v>1671.15</v>
      </c>
      <c r="S28" s="280">
        <f t="shared" si="5"/>
        <v>1</v>
      </c>
      <c r="T28" s="199">
        <f t="shared" si="6"/>
        <v>-47.22</v>
      </c>
      <c r="U28" s="280">
        <f t="shared" si="7"/>
        <v>1</v>
      </c>
      <c r="V28" s="8"/>
    </row>
    <row r="29" spans="1:22">
      <c r="A29" s="330">
        <v>588950907</v>
      </c>
      <c r="B29" t="s">
        <v>347</v>
      </c>
      <c r="C29">
        <v>24398</v>
      </c>
      <c r="D29" s="1">
        <v>43522</v>
      </c>
      <c r="E29" t="s">
        <v>441</v>
      </c>
      <c r="F29">
        <v>1737.44</v>
      </c>
      <c r="G29"/>
      <c r="H29" s="199">
        <f t="shared" si="0"/>
        <v>1737.44</v>
      </c>
      <c r="I29" s="282">
        <f t="shared" si="1"/>
        <v>1</v>
      </c>
      <c r="J29">
        <v>1970.17</v>
      </c>
      <c r="K29">
        <v>2050.96</v>
      </c>
      <c r="L29">
        <v>80.790000000000006</v>
      </c>
      <c r="M29"/>
      <c r="N29"/>
      <c r="O29"/>
      <c r="P29" s="199">
        <f t="shared" si="2"/>
        <v>1970.17</v>
      </c>
      <c r="Q29" s="280">
        <f t="shared" si="3"/>
        <v>1</v>
      </c>
      <c r="R29" s="199">
        <f t="shared" si="4"/>
        <v>2050.96</v>
      </c>
      <c r="S29" s="280">
        <f t="shared" si="5"/>
        <v>1</v>
      </c>
      <c r="T29" s="199">
        <f t="shared" si="6"/>
        <v>80.790000000000006</v>
      </c>
      <c r="U29" s="280">
        <f t="shared" si="7"/>
        <v>1</v>
      </c>
      <c r="V29" s="8"/>
    </row>
    <row r="30" spans="1:22">
      <c r="A30" s="330">
        <v>588950907</v>
      </c>
      <c r="B30" t="s">
        <v>347</v>
      </c>
      <c r="C30">
        <v>24398</v>
      </c>
      <c r="D30" s="1">
        <v>43886</v>
      </c>
      <c r="E30" t="s">
        <v>441</v>
      </c>
      <c r="F30">
        <v>1737.44</v>
      </c>
      <c r="G30"/>
      <c r="H30" s="199">
        <f t="shared" si="0"/>
        <v>1737.44</v>
      </c>
      <c r="I30" s="282">
        <f t="shared" si="1"/>
        <v>1</v>
      </c>
      <c r="J30">
        <v>1885.47</v>
      </c>
      <c r="K30">
        <v>2050.96</v>
      </c>
      <c r="L30">
        <v>165.49</v>
      </c>
      <c r="M30"/>
      <c r="N30"/>
      <c r="O30"/>
      <c r="P30" s="199">
        <f t="shared" si="2"/>
        <v>1885.47</v>
      </c>
      <c r="Q30" s="280">
        <f t="shared" si="3"/>
        <v>1</v>
      </c>
      <c r="R30" s="199">
        <f t="shared" si="4"/>
        <v>2050.96</v>
      </c>
      <c r="S30" s="280">
        <f t="shared" si="5"/>
        <v>1</v>
      </c>
      <c r="T30" s="199">
        <f t="shared" si="6"/>
        <v>165.49</v>
      </c>
      <c r="U30" s="280">
        <f t="shared" si="7"/>
        <v>1</v>
      </c>
      <c r="V30" s="8"/>
    </row>
    <row r="31" spans="1:22">
      <c r="A31" s="330">
        <v>803054204</v>
      </c>
      <c r="B31" t="s">
        <v>452</v>
      </c>
      <c r="C31">
        <v>3300</v>
      </c>
      <c r="D31" s="1">
        <v>42877</v>
      </c>
      <c r="E31" t="s">
        <v>443</v>
      </c>
      <c r="F31">
        <v>1305</v>
      </c>
      <c r="G31"/>
      <c r="H31" s="199">
        <f t="shared" si="0"/>
        <v>1305</v>
      </c>
      <c r="I31" s="282">
        <f t="shared" si="1"/>
        <v>1</v>
      </c>
      <c r="J31">
        <v>1305</v>
      </c>
      <c r="K31">
        <v>1305</v>
      </c>
      <c r="L31">
        <v>0</v>
      </c>
      <c r="M31"/>
      <c r="N31"/>
      <c r="O31"/>
      <c r="P31" s="199">
        <f t="shared" si="2"/>
        <v>1305</v>
      </c>
      <c r="Q31" s="280">
        <f t="shared" si="3"/>
        <v>1</v>
      </c>
      <c r="R31" s="199">
        <f t="shared" si="4"/>
        <v>1305</v>
      </c>
      <c r="S31" s="280">
        <f t="shared" si="5"/>
        <v>1</v>
      </c>
      <c r="T31" s="199">
        <f t="shared" si="6"/>
        <v>0</v>
      </c>
      <c r="U31" s="280" t="e">
        <f t="shared" si="7"/>
        <v>#DIV/0!</v>
      </c>
      <c r="V31" s="8"/>
    </row>
    <row r="32" spans="1:22">
      <c r="A32" s="330">
        <v>803054204</v>
      </c>
      <c r="B32" t="s">
        <v>452</v>
      </c>
      <c r="C32">
        <v>5800</v>
      </c>
      <c r="D32" s="1">
        <v>43249</v>
      </c>
      <c r="E32" t="s">
        <v>443</v>
      </c>
      <c r="F32">
        <v>2468.7800000000002</v>
      </c>
      <c r="G32"/>
      <c r="H32" s="199">
        <f t="shared" si="0"/>
        <v>2468.7800000000002</v>
      </c>
      <c r="I32" s="282">
        <f t="shared" si="1"/>
        <v>1</v>
      </c>
      <c r="J32">
        <v>2468.7800000000002</v>
      </c>
      <c r="K32">
        <v>2468.7800000000002</v>
      </c>
      <c r="L32">
        <v>0</v>
      </c>
      <c r="M32"/>
      <c r="N32"/>
      <c r="O32"/>
      <c r="P32" s="199">
        <f t="shared" si="2"/>
        <v>2468.7800000000002</v>
      </c>
      <c r="Q32" s="280">
        <f t="shared" si="3"/>
        <v>1</v>
      </c>
      <c r="R32" s="199">
        <f t="shared" si="4"/>
        <v>2468.7800000000002</v>
      </c>
      <c r="S32" s="280">
        <f t="shared" si="5"/>
        <v>1</v>
      </c>
      <c r="T32" s="199">
        <f t="shared" si="6"/>
        <v>0</v>
      </c>
      <c r="U32" s="280" t="e">
        <f t="shared" si="7"/>
        <v>#DIV/0!</v>
      </c>
      <c r="V32" s="8"/>
    </row>
    <row r="33" spans="1:22">
      <c r="A33" s="330">
        <v>803054204</v>
      </c>
      <c r="B33" t="s">
        <v>452</v>
      </c>
      <c r="C33">
        <v>9600</v>
      </c>
      <c r="D33" s="1">
        <v>43613</v>
      </c>
      <c r="E33" t="s">
        <v>443</v>
      </c>
      <c r="F33">
        <v>4136.07</v>
      </c>
      <c r="G33"/>
      <c r="H33" s="199">
        <f t="shared" si="0"/>
        <v>4136.07</v>
      </c>
      <c r="I33" s="282">
        <f t="shared" si="1"/>
        <v>1</v>
      </c>
      <c r="J33">
        <v>4136.07</v>
      </c>
      <c r="K33">
        <v>4136.07</v>
      </c>
      <c r="L33">
        <v>0</v>
      </c>
      <c r="M33"/>
      <c r="N33"/>
      <c r="O33"/>
      <c r="P33" s="199">
        <f t="shared" si="2"/>
        <v>4136.07</v>
      </c>
      <c r="Q33" s="280">
        <f t="shared" si="3"/>
        <v>1</v>
      </c>
      <c r="R33" s="199">
        <f t="shared" si="4"/>
        <v>4136.07</v>
      </c>
      <c r="S33" s="280">
        <f t="shared" si="5"/>
        <v>1</v>
      </c>
      <c r="T33" s="199">
        <f t="shared" si="6"/>
        <v>0</v>
      </c>
      <c r="U33" s="280" t="e">
        <f t="shared" si="7"/>
        <v>#DIV/0!</v>
      </c>
      <c r="V33" s="8"/>
    </row>
    <row r="34" spans="1:22">
      <c r="A34" s="330">
        <v>803054204</v>
      </c>
      <c r="B34" t="s">
        <v>452</v>
      </c>
      <c r="C34">
        <v>8250</v>
      </c>
      <c r="D34" s="1">
        <v>43984</v>
      </c>
      <c r="E34" t="s">
        <v>443</v>
      </c>
      <c r="F34">
        <v>3683.77</v>
      </c>
      <c r="G34"/>
      <c r="H34" s="199">
        <f t="shared" si="0"/>
        <v>3683.77</v>
      </c>
      <c r="I34" s="282">
        <f t="shared" si="1"/>
        <v>1</v>
      </c>
      <c r="J34">
        <v>3683.77</v>
      </c>
      <c r="K34">
        <v>3683.77</v>
      </c>
      <c r="L34">
        <v>0</v>
      </c>
      <c r="M34"/>
      <c r="N34"/>
      <c r="O34"/>
      <c r="P34" s="199">
        <f t="shared" si="2"/>
        <v>3683.77</v>
      </c>
      <c r="Q34" s="280">
        <f t="shared" si="3"/>
        <v>1</v>
      </c>
      <c r="R34" s="199">
        <f t="shared" si="4"/>
        <v>3683.77</v>
      </c>
      <c r="S34" s="280">
        <f t="shared" si="5"/>
        <v>1</v>
      </c>
      <c r="T34" s="199">
        <f t="shared" si="6"/>
        <v>0</v>
      </c>
      <c r="U34" s="280" t="e">
        <f t="shared" si="7"/>
        <v>#DIV/0!</v>
      </c>
      <c r="V34" s="8"/>
    </row>
    <row r="35" spans="1:22">
      <c r="A35" s="330">
        <v>803054204</v>
      </c>
      <c r="B35" t="s">
        <v>452</v>
      </c>
      <c r="C35">
        <v>4650</v>
      </c>
      <c r="D35" s="1">
        <v>44341</v>
      </c>
      <c r="E35" t="s">
        <v>443</v>
      </c>
      <c r="F35">
        <v>2721.64</v>
      </c>
      <c r="G35"/>
      <c r="H35" s="199">
        <f t="shared" si="0"/>
        <v>2721.64</v>
      </c>
      <c r="I35" s="282">
        <f t="shared" si="1"/>
        <v>1</v>
      </c>
      <c r="J35">
        <v>2721.64</v>
      </c>
      <c r="K35">
        <v>2721.64</v>
      </c>
      <c r="L35">
        <v>0</v>
      </c>
      <c r="M35"/>
      <c r="N35"/>
      <c r="O35"/>
      <c r="P35" s="199">
        <f t="shared" si="2"/>
        <v>2721.64</v>
      </c>
      <c r="Q35" s="280">
        <f t="shared" si="3"/>
        <v>1</v>
      </c>
      <c r="R35" s="199">
        <f t="shared" si="4"/>
        <v>2721.64</v>
      </c>
      <c r="S35" s="280">
        <f t="shared" si="5"/>
        <v>1</v>
      </c>
      <c r="T35" s="199">
        <f t="shared" si="6"/>
        <v>0</v>
      </c>
      <c r="U35" s="280" t="e">
        <f t="shared" si="7"/>
        <v>#DIV/0!</v>
      </c>
      <c r="V35" s="8"/>
    </row>
    <row r="36" spans="1:22">
      <c r="A36" s="330">
        <v>712459908</v>
      </c>
      <c r="B36" t="s">
        <v>322</v>
      </c>
      <c r="C36">
        <v>3146</v>
      </c>
      <c r="D36" s="1">
        <v>43951</v>
      </c>
      <c r="E36" t="s">
        <v>453</v>
      </c>
      <c r="F36">
        <v>7047.04</v>
      </c>
      <c r="G36"/>
      <c r="H36" s="199">
        <f t="shared" si="0"/>
        <v>7047.04</v>
      </c>
      <c r="I36" s="282">
        <f t="shared" si="1"/>
        <v>1</v>
      </c>
      <c r="J36">
        <v>7227.36</v>
      </c>
      <c r="K36">
        <v>7692.86</v>
      </c>
      <c r="L36">
        <v>465.5</v>
      </c>
      <c r="M36"/>
      <c r="N36"/>
      <c r="O36"/>
      <c r="P36" s="199">
        <f t="shared" si="2"/>
        <v>7227.36</v>
      </c>
      <c r="Q36" s="280">
        <f t="shared" si="3"/>
        <v>1</v>
      </c>
      <c r="R36" s="199">
        <f t="shared" si="4"/>
        <v>7692.86</v>
      </c>
      <c r="S36" s="280">
        <f t="shared" si="5"/>
        <v>1</v>
      </c>
      <c r="T36" s="199">
        <f t="shared" si="6"/>
        <v>465.5</v>
      </c>
      <c r="U36" s="280">
        <f t="shared" si="7"/>
        <v>1</v>
      </c>
      <c r="V36" s="8"/>
    </row>
    <row r="37" spans="1:22">
      <c r="A37" s="330">
        <v>712459908</v>
      </c>
      <c r="B37" t="s">
        <v>322</v>
      </c>
      <c r="C37">
        <v>3146</v>
      </c>
      <c r="D37" s="1">
        <v>44322</v>
      </c>
      <c r="E37" t="s">
        <v>453</v>
      </c>
      <c r="F37">
        <v>7047.04</v>
      </c>
      <c r="G37"/>
      <c r="H37" s="199">
        <f t="shared" si="0"/>
        <v>7047.04</v>
      </c>
      <c r="I37" s="282">
        <f t="shared" si="1"/>
        <v>1</v>
      </c>
      <c r="J37">
        <v>7729.98</v>
      </c>
      <c r="K37">
        <v>7692.86</v>
      </c>
      <c r="L37">
        <v>-37.119999999999997</v>
      </c>
      <c r="M37"/>
      <c r="N37"/>
      <c r="O37"/>
      <c r="P37" s="199">
        <f t="shared" si="2"/>
        <v>7729.98</v>
      </c>
      <c r="Q37" s="280">
        <f t="shared" si="3"/>
        <v>1</v>
      </c>
      <c r="R37" s="199">
        <f t="shared" si="4"/>
        <v>7692.86</v>
      </c>
      <c r="S37" s="280">
        <f t="shared" si="5"/>
        <v>1</v>
      </c>
      <c r="T37" s="199">
        <f t="shared" si="6"/>
        <v>-37.119999999999997</v>
      </c>
      <c r="U37" s="280">
        <f t="shared" si="7"/>
        <v>1</v>
      </c>
      <c r="V37" s="8"/>
    </row>
    <row r="38" spans="1:22">
      <c r="A38" s="330">
        <v>717158901</v>
      </c>
      <c r="B38" t="s">
        <v>331</v>
      </c>
      <c r="C38">
        <v>16931</v>
      </c>
      <c r="D38" s="1">
        <v>43962</v>
      </c>
      <c r="E38" t="s">
        <v>453</v>
      </c>
      <c r="F38">
        <v>411.25</v>
      </c>
      <c r="G38"/>
      <c r="H38" s="199">
        <f t="shared" si="0"/>
        <v>411.25</v>
      </c>
      <c r="I38" s="282">
        <f t="shared" si="1"/>
        <v>1</v>
      </c>
      <c r="J38">
        <v>420.61</v>
      </c>
      <c r="K38">
        <v>448.94</v>
      </c>
      <c r="L38">
        <v>28.33</v>
      </c>
      <c r="M38"/>
      <c r="N38"/>
      <c r="O38"/>
      <c r="P38" s="199">
        <f t="shared" si="2"/>
        <v>420.61</v>
      </c>
      <c r="Q38" s="280">
        <f t="shared" si="3"/>
        <v>1</v>
      </c>
      <c r="R38" s="199">
        <f t="shared" si="4"/>
        <v>448.94</v>
      </c>
      <c r="S38" s="280">
        <f t="shared" si="5"/>
        <v>1</v>
      </c>
      <c r="T38" s="199">
        <f t="shared" si="6"/>
        <v>28.33</v>
      </c>
      <c r="U38" s="280">
        <f t="shared" si="7"/>
        <v>1</v>
      </c>
      <c r="V38" s="8"/>
    </row>
    <row r="39" spans="1:22">
      <c r="A39" s="330">
        <v>717158901</v>
      </c>
      <c r="B39" t="s">
        <v>331</v>
      </c>
      <c r="C39">
        <v>16931</v>
      </c>
      <c r="D39" s="1">
        <v>44172</v>
      </c>
      <c r="E39" t="s">
        <v>453</v>
      </c>
      <c r="F39">
        <v>411.25</v>
      </c>
      <c r="G39"/>
      <c r="H39" s="199">
        <f t="shared" si="0"/>
        <v>411.25</v>
      </c>
      <c r="I39" s="282">
        <f t="shared" si="1"/>
        <v>1</v>
      </c>
      <c r="J39">
        <v>461.82</v>
      </c>
      <c r="K39">
        <v>448.94</v>
      </c>
      <c r="L39">
        <v>-12.88</v>
      </c>
      <c r="M39"/>
      <c r="N39"/>
      <c r="O39"/>
      <c r="P39" s="199">
        <f t="shared" si="2"/>
        <v>461.82</v>
      </c>
      <c r="Q39" s="280">
        <f t="shared" si="3"/>
        <v>1</v>
      </c>
      <c r="R39" s="199">
        <f t="shared" si="4"/>
        <v>448.94</v>
      </c>
      <c r="S39" s="280">
        <f t="shared" si="5"/>
        <v>1</v>
      </c>
      <c r="T39" s="199">
        <f t="shared" si="6"/>
        <v>-12.88</v>
      </c>
      <c r="U39" s="280">
        <f t="shared" si="7"/>
        <v>1</v>
      </c>
      <c r="V39" s="8"/>
    </row>
    <row r="40" spans="1:22">
      <c r="A40" s="330">
        <v>733337901</v>
      </c>
      <c r="B40" t="s">
        <v>454</v>
      </c>
      <c r="C40">
        <v>2200</v>
      </c>
      <c r="D40" s="1">
        <v>43956</v>
      </c>
      <c r="E40" t="s">
        <v>453</v>
      </c>
      <c r="F40">
        <v>1058.75</v>
      </c>
      <c r="G40"/>
      <c r="H40" s="199">
        <f t="shared" si="0"/>
        <v>1058.75</v>
      </c>
      <c r="I40" s="282">
        <f t="shared" si="1"/>
        <v>1</v>
      </c>
      <c r="J40">
        <v>1096.98</v>
      </c>
      <c r="K40">
        <v>1155.78</v>
      </c>
      <c r="L40">
        <v>58.8</v>
      </c>
      <c r="M40"/>
      <c r="N40"/>
      <c r="O40"/>
      <c r="P40" s="199">
        <f t="shared" si="2"/>
        <v>1096.98</v>
      </c>
      <c r="Q40" s="280">
        <f t="shared" si="3"/>
        <v>1</v>
      </c>
      <c r="R40" s="199">
        <f t="shared" si="4"/>
        <v>1155.78</v>
      </c>
      <c r="S40" s="280">
        <f t="shared" si="5"/>
        <v>1</v>
      </c>
      <c r="T40" s="199">
        <f t="shared" si="6"/>
        <v>58.8</v>
      </c>
      <c r="U40" s="280">
        <f t="shared" si="7"/>
        <v>1</v>
      </c>
      <c r="V40" s="8"/>
    </row>
    <row r="41" spans="1:22">
      <c r="A41" s="330">
        <v>733337901</v>
      </c>
      <c r="B41" t="s">
        <v>454</v>
      </c>
      <c r="C41">
        <v>2200</v>
      </c>
      <c r="D41" s="1">
        <v>44328</v>
      </c>
      <c r="E41" t="s">
        <v>453</v>
      </c>
      <c r="F41">
        <v>1155</v>
      </c>
      <c r="G41"/>
      <c r="H41" s="199">
        <f t="shared" si="0"/>
        <v>1155</v>
      </c>
      <c r="I41" s="282">
        <f t="shared" si="1"/>
        <v>1</v>
      </c>
      <c r="J41">
        <v>1283.98</v>
      </c>
      <c r="K41">
        <v>1260.8499999999999</v>
      </c>
      <c r="L41">
        <v>-23.13</v>
      </c>
      <c r="M41"/>
      <c r="N41"/>
      <c r="O41"/>
      <c r="P41" s="199">
        <f t="shared" si="2"/>
        <v>1283.98</v>
      </c>
      <c r="Q41" s="280">
        <f t="shared" si="3"/>
        <v>1</v>
      </c>
      <c r="R41" s="199">
        <f t="shared" si="4"/>
        <v>1260.8499999999999</v>
      </c>
      <c r="S41" s="280">
        <f t="shared" si="5"/>
        <v>1</v>
      </c>
      <c r="T41" s="199">
        <f t="shared" si="6"/>
        <v>-23.13</v>
      </c>
      <c r="U41" s="280">
        <f t="shared" si="7"/>
        <v>1</v>
      </c>
      <c r="V41" s="8"/>
    </row>
    <row r="42" spans="1:22">
      <c r="A42" s="330" t="s">
        <v>455</v>
      </c>
      <c r="B42" t="s">
        <v>456</v>
      </c>
      <c r="C42">
        <v>3000</v>
      </c>
      <c r="D42" s="1">
        <v>43980</v>
      </c>
      <c r="E42" t="s">
        <v>443</v>
      </c>
      <c r="F42">
        <v>181.3</v>
      </c>
      <c r="G42"/>
      <c r="H42" s="199">
        <f t="shared" si="0"/>
        <v>181.3</v>
      </c>
      <c r="I42" s="282">
        <f t="shared" si="1"/>
        <v>1</v>
      </c>
      <c r="J42">
        <v>181.3</v>
      </c>
      <c r="K42">
        <v>181.3</v>
      </c>
      <c r="L42">
        <v>0</v>
      </c>
      <c r="M42"/>
      <c r="N42"/>
      <c r="O42"/>
      <c r="P42" s="199">
        <f t="shared" si="2"/>
        <v>181.3</v>
      </c>
      <c r="Q42" s="280">
        <f t="shared" si="3"/>
        <v>1</v>
      </c>
      <c r="R42" s="199">
        <f t="shared" si="4"/>
        <v>181.3</v>
      </c>
      <c r="S42" s="280">
        <f t="shared" si="5"/>
        <v>1</v>
      </c>
      <c r="T42" s="199">
        <f t="shared" si="6"/>
        <v>0</v>
      </c>
      <c r="U42" s="280" t="e">
        <f t="shared" si="7"/>
        <v>#DIV/0!</v>
      </c>
      <c r="V42" s="8"/>
    </row>
    <row r="43" spans="1:22">
      <c r="A43" s="330" t="s">
        <v>455</v>
      </c>
      <c r="B43" t="s">
        <v>456</v>
      </c>
      <c r="C43">
        <v>3000</v>
      </c>
      <c r="D43" s="1">
        <v>43616</v>
      </c>
      <c r="E43" t="s">
        <v>443</v>
      </c>
      <c r="F43">
        <v>418.07</v>
      </c>
      <c r="G43"/>
      <c r="H43" s="199">
        <f t="shared" ref="H43:H54" si="18">F43-G43</f>
        <v>418.07</v>
      </c>
      <c r="I43" s="282">
        <f t="shared" ref="I43:I54" si="19">ROUND(H43/F43,10)</f>
        <v>1</v>
      </c>
      <c r="J43">
        <v>418.07</v>
      </c>
      <c r="K43">
        <v>418.07</v>
      </c>
      <c r="L43">
        <v>0</v>
      </c>
      <c r="M43"/>
      <c r="N43"/>
      <c r="O43"/>
      <c r="P43" s="199">
        <f t="shared" ref="P43:P54" si="20">J43-N43</f>
        <v>418.07</v>
      </c>
      <c r="Q43" s="280">
        <f t="shared" ref="Q43:Q54" si="21">ROUND(P43/J43,10)</f>
        <v>1</v>
      </c>
      <c r="R43" s="199">
        <f t="shared" ref="R43:R54" si="22">K43-M43</f>
        <v>418.07</v>
      </c>
      <c r="S43" s="280">
        <f t="shared" ref="S43:S54" si="23">ROUND(R43/K43,10)</f>
        <v>1</v>
      </c>
      <c r="T43" s="199">
        <f t="shared" ref="T43:T54" si="24">L43-O43</f>
        <v>0</v>
      </c>
      <c r="U43" s="280" t="e">
        <f t="shared" ref="U43:U54" si="25">ROUND(T43/L43,10)</f>
        <v>#DIV/0!</v>
      </c>
      <c r="V43" s="8"/>
    </row>
    <row r="44" spans="1:22">
      <c r="A44" s="330">
        <v>294821608</v>
      </c>
      <c r="B44" t="s">
        <v>457</v>
      </c>
      <c r="C44">
        <v>22227.967000000001</v>
      </c>
      <c r="D44" s="1">
        <v>44302</v>
      </c>
      <c r="E44" t="s">
        <v>443</v>
      </c>
      <c r="F44">
        <v>0</v>
      </c>
      <c r="G44"/>
      <c r="H44" s="199">
        <f t="shared" si="18"/>
        <v>0</v>
      </c>
      <c r="I44" s="282" t="e">
        <f t="shared" si="19"/>
        <v>#DIV/0!</v>
      </c>
      <c r="J44">
        <v>0</v>
      </c>
      <c r="K44">
        <v>0</v>
      </c>
      <c r="L44">
        <v>0</v>
      </c>
      <c r="M44"/>
      <c r="N44"/>
      <c r="O44"/>
      <c r="P44" s="199">
        <f t="shared" si="20"/>
        <v>0</v>
      </c>
      <c r="Q44" s="280" t="e">
        <f t="shared" si="21"/>
        <v>#DIV/0!</v>
      </c>
      <c r="R44" s="199">
        <f t="shared" si="22"/>
        <v>0</v>
      </c>
      <c r="S44" s="280" t="e">
        <f t="shared" si="23"/>
        <v>#DIV/0!</v>
      </c>
      <c r="T44" s="199">
        <f t="shared" si="24"/>
        <v>0</v>
      </c>
      <c r="U44" s="280" t="e">
        <f t="shared" si="25"/>
        <v>#DIV/0!</v>
      </c>
      <c r="V44" s="8"/>
    </row>
    <row r="45" spans="1:22">
      <c r="A45" s="330" t="s">
        <v>458</v>
      </c>
      <c r="B45" t="s">
        <v>459</v>
      </c>
      <c r="C45">
        <v>9500</v>
      </c>
      <c r="D45" s="1">
        <v>44460</v>
      </c>
      <c r="E45" t="s">
        <v>460</v>
      </c>
      <c r="F45">
        <v>0</v>
      </c>
      <c r="G45"/>
      <c r="H45" s="199">
        <f t="shared" si="18"/>
        <v>0</v>
      </c>
      <c r="I45" s="282" t="e">
        <f t="shared" si="19"/>
        <v>#DIV/0!</v>
      </c>
      <c r="J45">
        <v>0</v>
      </c>
      <c r="K45">
        <v>0</v>
      </c>
      <c r="L45">
        <v>0</v>
      </c>
      <c r="M45"/>
      <c r="N45"/>
      <c r="O45"/>
      <c r="P45" s="199">
        <f t="shared" si="20"/>
        <v>0</v>
      </c>
      <c r="Q45" s="280" t="e">
        <f t="shared" si="21"/>
        <v>#DIV/0!</v>
      </c>
      <c r="R45" s="199">
        <f t="shared" si="22"/>
        <v>0</v>
      </c>
      <c r="S45" s="280" t="e">
        <f t="shared" si="23"/>
        <v>#DIV/0!</v>
      </c>
      <c r="T45" s="199">
        <f t="shared" si="24"/>
        <v>0</v>
      </c>
      <c r="U45" s="280" t="e">
        <f t="shared" si="25"/>
        <v>#DIV/0!</v>
      </c>
      <c r="V45" s="8"/>
    </row>
    <row r="46" spans="1:22">
      <c r="A46" s="330" t="s">
        <v>461</v>
      </c>
      <c r="B46" t="s">
        <v>462</v>
      </c>
      <c r="C46">
        <v>2432</v>
      </c>
      <c r="D46" s="1">
        <v>42877</v>
      </c>
      <c r="E46" t="s">
        <v>441</v>
      </c>
      <c r="F46">
        <v>545.22</v>
      </c>
      <c r="G46"/>
      <c r="H46" s="199">
        <f t="shared" si="18"/>
        <v>545.22</v>
      </c>
      <c r="I46" s="282">
        <f t="shared" si="19"/>
        <v>1</v>
      </c>
      <c r="J46">
        <v>606.64</v>
      </c>
      <c r="K46">
        <v>643.6</v>
      </c>
      <c r="L46">
        <v>36.96</v>
      </c>
      <c r="M46"/>
      <c r="N46"/>
      <c r="O46"/>
      <c r="P46" s="199">
        <f t="shared" si="20"/>
        <v>606.64</v>
      </c>
      <c r="Q46" s="280">
        <f t="shared" si="21"/>
        <v>1</v>
      </c>
      <c r="R46" s="199">
        <f t="shared" si="22"/>
        <v>643.6</v>
      </c>
      <c r="S46" s="280">
        <f t="shared" si="23"/>
        <v>1</v>
      </c>
      <c r="T46" s="199">
        <f t="shared" si="24"/>
        <v>36.96</v>
      </c>
      <c r="U46" s="280">
        <f t="shared" si="25"/>
        <v>1</v>
      </c>
      <c r="V46" s="8"/>
    </row>
    <row r="47" spans="1:22">
      <c r="A47" s="330" t="s">
        <v>461</v>
      </c>
      <c r="B47" t="s">
        <v>462</v>
      </c>
      <c r="C47">
        <v>2432</v>
      </c>
      <c r="D47" s="1">
        <v>43242</v>
      </c>
      <c r="E47" t="s">
        <v>441</v>
      </c>
      <c r="F47">
        <v>564.47</v>
      </c>
      <c r="G47"/>
      <c r="H47" s="199">
        <f t="shared" si="18"/>
        <v>564.47</v>
      </c>
      <c r="I47" s="282">
        <f t="shared" si="19"/>
        <v>1</v>
      </c>
      <c r="J47">
        <v>665.62</v>
      </c>
      <c r="K47">
        <v>666.33</v>
      </c>
      <c r="L47">
        <v>0.71</v>
      </c>
      <c r="M47"/>
      <c r="N47"/>
      <c r="O47"/>
      <c r="P47" s="199">
        <f t="shared" si="20"/>
        <v>665.62</v>
      </c>
      <c r="Q47" s="280">
        <f t="shared" si="21"/>
        <v>1</v>
      </c>
      <c r="R47" s="199">
        <f t="shared" si="22"/>
        <v>666.33</v>
      </c>
      <c r="S47" s="280">
        <f t="shared" si="23"/>
        <v>1</v>
      </c>
      <c r="T47" s="199">
        <f t="shared" si="24"/>
        <v>0.71</v>
      </c>
      <c r="U47" s="280">
        <f t="shared" si="25"/>
        <v>1</v>
      </c>
      <c r="V47" s="8"/>
    </row>
    <row r="48" spans="1:22">
      <c r="A48" s="330" t="s">
        <v>461</v>
      </c>
      <c r="B48" t="s">
        <v>462</v>
      </c>
      <c r="C48">
        <v>8509</v>
      </c>
      <c r="D48" s="1">
        <v>43612</v>
      </c>
      <c r="E48" t="s">
        <v>441</v>
      </c>
      <c r="F48">
        <v>2019.82</v>
      </c>
      <c r="G48"/>
      <c r="H48" s="199">
        <f t="shared" si="18"/>
        <v>2019.82</v>
      </c>
      <c r="I48" s="282">
        <f t="shared" si="19"/>
        <v>1</v>
      </c>
      <c r="J48">
        <v>2252.1</v>
      </c>
      <c r="K48">
        <v>2384.3000000000002</v>
      </c>
      <c r="L48">
        <v>132.19999999999999</v>
      </c>
      <c r="M48"/>
      <c r="N48"/>
      <c r="O48"/>
      <c r="P48" s="199">
        <f t="shared" si="20"/>
        <v>2252.1</v>
      </c>
      <c r="Q48" s="280">
        <f t="shared" si="21"/>
        <v>1</v>
      </c>
      <c r="R48" s="199">
        <f t="shared" si="22"/>
        <v>2384.3000000000002</v>
      </c>
      <c r="S48" s="280">
        <f t="shared" si="23"/>
        <v>1</v>
      </c>
      <c r="T48" s="199">
        <f t="shared" si="24"/>
        <v>132.19999999999999</v>
      </c>
      <c r="U48" s="280">
        <f t="shared" si="25"/>
        <v>1</v>
      </c>
      <c r="V48" s="8"/>
    </row>
    <row r="49" spans="1:22">
      <c r="A49" s="330" t="s">
        <v>461</v>
      </c>
      <c r="B49" t="s">
        <v>462</v>
      </c>
      <c r="C49">
        <v>8509</v>
      </c>
      <c r="D49" s="1">
        <v>44004</v>
      </c>
      <c r="E49" t="s">
        <v>441</v>
      </c>
      <c r="F49">
        <v>2132.04</v>
      </c>
      <c r="G49"/>
      <c r="H49" s="199">
        <f t="shared" si="18"/>
        <v>2132.04</v>
      </c>
      <c r="I49" s="282">
        <f t="shared" si="19"/>
        <v>1</v>
      </c>
      <c r="J49">
        <v>2392.04</v>
      </c>
      <c r="K49">
        <v>2516.77</v>
      </c>
      <c r="L49">
        <v>124.73</v>
      </c>
      <c r="M49"/>
      <c r="N49"/>
      <c r="O49"/>
      <c r="P49" s="199">
        <f t="shared" si="20"/>
        <v>2392.04</v>
      </c>
      <c r="Q49" s="280">
        <f t="shared" si="21"/>
        <v>1</v>
      </c>
      <c r="R49" s="199">
        <f t="shared" si="22"/>
        <v>2516.77</v>
      </c>
      <c r="S49" s="280">
        <f t="shared" si="23"/>
        <v>1</v>
      </c>
      <c r="T49" s="199">
        <f t="shared" si="24"/>
        <v>124.73</v>
      </c>
      <c r="U49" s="280">
        <f t="shared" si="25"/>
        <v>1</v>
      </c>
      <c r="V49" s="8"/>
    </row>
    <row r="50" spans="1:22">
      <c r="A50" s="330" t="s">
        <v>461</v>
      </c>
      <c r="B50" t="s">
        <v>462</v>
      </c>
      <c r="C50">
        <v>8509</v>
      </c>
      <c r="D50" s="1">
        <v>44326</v>
      </c>
      <c r="E50" t="s">
        <v>441</v>
      </c>
      <c r="F50">
        <v>2176.92</v>
      </c>
      <c r="G50"/>
      <c r="H50" s="199">
        <f t="shared" si="18"/>
        <v>2176.92</v>
      </c>
      <c r="I50" s="282">
        <f t="shared" si="19"/>
        <v>1</v>
      </c>
      <c r="J50">
        <v>2625.15</v>
      </c>
      <c r="K50">
        <v>2569.7399999999998</v>
      </c>
      <c r="L50">
        <v>-55.41</v>
      </c>
      <c r="M50"/>
      <c r="N50"/>
      <c r="O50"/>
      <c r="P50" s="199">
        <f t="shared" si="20"/>
        <v>2625.15</v>
      </c>
      <c r="Q50" s="280">
        <f t="shared" si="21"/>
        <v>1</v>
      </c>
      <c r="R50" s="199">
        <f t="shared" si="22"/>
        <v>2569.7399999999998</v>
      </c>
      <c r="S50" s="280">
        <f t="shared" si="23"/>
        <v>1</v>
      </c>
      <c r="T50" s="199">
        <f t="shared" si="24"/>
        <v>-55.41</v>
      </c>
      <c r="U50" s="280">
        <f t="shared" si="25"/>
        <v>1</v>
      </c>
      <c r="V50" s="8"/>
    </row>
    <row r="51" spans="1:22">
      <c r="A51" s="330" t="s">
        <v>463</v>
      </c>
      <c r="B51" t="s">
        <v>352</v>
      </c>
      <c r="C51">
        <v>4054</v>
      </c>
      <c r="D51" s="1">
        <v>44306</v>
      </c>
      <c r="E51" t="s">
        <v>453</v>
      </c>
      <c r="F51">
        <v>908.1</v>
      </c>
      <c r="G51"/>
      <c r="H51" s="199">
        <f t="shared" si="18"/>
        <v>908.1</v>
      </c>
      <c r="I51" s="282">
        <f t="shared" si="19"/>
        <v>1</v>
      </c>
      <c r="J51">
        <v>988.19</v>
      </c>
      <c r="K51">
        <v>991.32</v>
      </c>
      <c r="L51">
        <v>3.13</v>
      </c>
      <c r="M51"/>
      <c r="N51"/>
      <c r="O51"/>
      <c r="P51" s="199">
        <f t="shared" si="20"/>
        <v>988.19</v>
      </c>
      <c r="Q51" s="280">
        <f t="shared" si="21"/>
        <v>1</v>
      </c>
      <c r="R51" s="199">
        <f t="shared" si="22"/>
        <v>991.32</v>
      </c>
      <c r="S51" s="280">
        <f t="shared" si="23"/>
        <v>1</v>
      </c>
      <c r="T51" s="199">
        <f t="shared" si="24"/>
        <v>3.13</v>
      </c>
      <c r="U51" s="280">
        <f t="shared" si="25"/>
        <v>1</v>
      </c>
      <c r="V51" s="8"/>
    </row>
    <row r="52" spans="1:22">
      <c r="A52" s="330" t="s">
        <v>463</v>
      </c>
      <c r="B52" t="s">
        <v>352</v>
      </c>
      <c r="C52">
        <v>4054</v>
      </c>
      <c r="D52" s="1">
        <v>43976</v>
      </c>
      <c r="E52" t="s">
        <v>453</v>
      </c>
      <c r="F52">
        <v>532.09</v>
      </c>
      <c r="G52"/>
      <c r="H52" s="199">
        <f t="shared" si="18"/>
        <v>532.09</v>
      </c>
      <c r="I52" s="282">
        <f t="shared" si="19"/>
        <v>1</v>
      </c>
      <c r="J52">
        <v>551.87</v>
      </c>
      <c r="K52">
        <v>580.85</v>
      </c>
      <c r="L52">
        <v>28.98</v>
      </c>
      <c r="M52"/>
      <c r="N52"/>
      <c r="O52"/>
      <c r="P52" s="199">
        <f t="shared" si="20"/>
        <v>551.87</v>
      </c>
      <c r="Q52" s="280">
        <f t="shared" si="21"/>
        <v>1</v>
      </c>
      <c r="R52" s="199">
        <f t="shared" si="22"/>
        <v>580.85</v>
      </c>
      <c r="S52" s="280">
        <f t="shared" si="23"/>
        <v>1</v>
      </c>
      <c r="T52" s="199">
        <f t="shared" si="24"/>
        <v>28.98</v>
      </c>
      <c r="U52" s="280">
        <f t="shared" si="25"/>
        <v>1</v>
      </c>
      <c r="V52" s="8"/>
    </row>
    <row r="53" spans="1:22">
      <c r="A53" s="330" t="s">
        <v>463</v>
      </c>
      <c r="B53" t="s">
        <v>352</v>
      </c>
      <c r="C53">
        <v>4054</v>
      </c>
      <c r="D53" s="1">
        <v>44141</v>
      </c>
      <c r="E53" t="s">
        <v>453</v>
      </c>
      <c r="F53">
        <v>532.09</v>
      </c>
      <c r="G53"/>
      <c r="H53" s="199">
        <f t="shared" si="18"/>
        <v>532.09</v>
      </c>
      <c r="I53" s="282">
        <f t="shared" si="19"/>
        <v>1</v>
      </c>
      <c r="J53">
        <v>583.46</v>
      </c>
      <c r="K53">
        <v>580.85</v>
      </c>
      <c r="L53">
        <v>-2.61</v>
      </c>
      <c r="M53"/>
      <c r="N53"/>
      <c r="O53"/>
      <c r="P53" s="199">
        <f t="shared" si="20"/>
        <v>583.46</v>
      </c>
      <c r="Q53" s="280">
        <f t="shared" si="21"/>
        <v>1</v>
      </c>
      <c r="R53" s="199">
        <f t="shared" si="22"/>
        <v>580.85</v>
      </c>
      <c r="S53" s="280">
        <f t="shared" si="23"/>
        <v>1</v>
      </c>
      <c r="T53" s="199">
        <f t="shared" si="24"/>
        <v>-2.61</v>
      </c>
      <c r="U53" s="280">
        <f t="shared" si="25"/>
        <v>1</v>
      </c>
      <c r="V53" s="8"/>
    </row>
    <row r="54" spans="1:22">
      <c r="A54" s="330">
        <v>398438408</v>
      </c>
      <c r="B54" t="s">
        <v>464</v>
      </c>
      <c r="C54">
        <v>4008.1329999999998</v>
      </c>
      <c r="D54" s="1">
        <v>44144</v>
      </c>
      <c r="E54" t="s">
        <v>443</v>
      </c>
      <c r="F54">
        <v>236.24</v>
      </c>
      <c r="G54"/>
      <c r="H54" s="199">
        <f t="shared" si="18"/>
        <v>236.24</v>
      </c>
      <c r="I54" s="282">
        <f t="shared" si="19"/>
        <v>1</v>
      </c>
      <c r="J54">
        <v>236.24</v>
      </c>
      <c r="K54">
        <v>236.24</v>
      </c>
      <c r="L54">
        <v>0</v>
      </c>
      <c r="M54"/>
      <c r="N54"/>
      <c r="O54"/>
      <c r="P54" s="199">
        <f t="shared" si="20"/>
        <v>236.24</v>
      </c>
      <c r="Q54" s="280">
        <f t="shared" si="21"/>
        <v>1</v>
      </c>
      <c r="R54" s="199">
        <f t="shared" si="22"/>
        <v>236.24</v>
      </c>
      <c r="S54" s="280">
        <f t="shared" si="23"/>
        <v>1</v>
      </c>
      <c r="T54" s="199">
        <f t="shared" si="24"/>
        <v>0</v>
      </c>
      <c r="U54" s="280" t="e">
        <f t="shared" si="25"/>
        <v>#DIV/0!</v>
      </c>
      <c r="V54" s="8"/>
    </row>
    <row r="55" spans="1:22" ht="15">
      <c r="A55" s="334" t="s">
        <v>317</v>
      </c>
      <c r="B55" s="318" t="s">
        <v>465</v>
      </c>
      <c r="C55" s="318">
        <v>3800</v>
      </c>
      <c r="D55" s="319">
        <v>43784</v>
      </c>
      <c r="E55" s="318" t="s">
        <v>443</v>
      </c>
      <c r="F55" s="320">
        <v>666.73</v>
      </c>
      <c r="G55" s="321"/>
      <c r="H55" s="199">
        <f t="shared" si="0"/>
        <v>666.73</v>
      </c>
      <c r="I55" s="282">
        <f t="shared" si="1"/>
        <v>1</v>
      </c>
      <c r="J55" s="322">
        <v>666.73</v>
      </c>
      <c r="K55" s="322">
        <v>666.73</v>
      </c>
      <c r="L55" s="322">
        <v>0</v>
      </c>
      <c r="M55" s="322"/>
      <c r="N55" s="322"/>
      <c r="O55" s="322"/>
      <c r="P55" s="199">
        <f t="shared" si="2"/>
        <v>666.73</v>
      </c>
      <c r="Q55" s="280">
        <f t="shared" si="3"/>
        <v>1</v>
      </c>
      <c r="R55" s="199">
        <f t="shared" si="4"/>
        <v>666.73</v>
      </c>
      <c r="S55" s="280">
        <f t="shared" si="5"/>
        <v>1</v>
      </c>
      <c r="T55" s="199">
        <f t="shared" si="6"/>
        <v>0</v>
      </c>
      <c r="U55" s="280" t="e">
        <f t="shared" si="7"/>
        <v>#DIV/0!</v>
      </c>
      <c r="V55" s="8"/>
    </row>
    <row r="56" spans="1:22" ht="15">
      <c r="A56" s="334" t="s">
        <v>317</v>
      </c>
      <c r="B56" s="318" t="s">
        <v>465</v>
      </c>
      <c r="C56" s="318">
        <v>4500</v>
      </c>
      <c r="D56" s="319">
        <v>43593</v>
      </c>
      <c r="E56" s="318" t="s">
        <v>443</v>
      </c>
      <c r="F56" s="320">
        <v>1581.93</v>
      </c>
      <c r="G56" s="321"/>
      <c r="H56" s="199">
        <f t="shared" si="0"/>
        <v>1581.93</v>
      </c>
      <c r="I56" s="282">
        <f t="shared" si="1"/>
        <v>1</v>
      </c>
      <c r="J56" s="322">
        <v>1581.93</v>
      </c>
      <c r="K56" s="322">
        <v>1581.93</v>
      </c>
      <c r="L56" s="322">
        <v>0</v>
      </c>
      <c r="M56" s="322"/>
      <c r="N56" s="322"/>
      <c r="O56" s="322"/>
      <c r="P56" s="199">
        <f t="shared" si="2"/>
        <v>1581.93</v>
      </c>
      <c r="Q56" s="280">
        <f t="shared" si="3"/>
        <v>1</v>
      </c>
      <c r="R56" s="199">
        <f t="shared" si="4"/>
        <v>1581.93</v>
      </c>
      <c r="S56" s="280">
        <f t="shared" si="5"/>
        <v>1</v>
      </c>
      <c r="T56" s="199">
        <f t="shared" si="6"/>
        <v>0</v>
      </c>
      <c r="U56" s="280" t="e">
        <f t="shared" si="7"/>
        <v>#DIV/0!</v>
      </c>
      <c r="V56" s="8"/>
    </row>
    <row r="57" spans="1:22" ht="15">
      <c r="A57" s="334" t="s">
        <v>412</v>
      </c>
      <c r="B57" s="318" t="s">
        <v>466</v>
      </c>
      <c r="C57" s="318">
        <v>35000</v>
      </c>
      <c r="D57" s="319">
        <v>44301</v>
      </c>
      <c r="E57" s="318" t="s">
        <v>443</v>
      </c>
      <c r="F57" s="320">
        <v>2266.25</v>
      </c>
      <c r="G57" s="321"/>
      <c r="H57" s="199">
        <f t="shared" si="0"/>
        <v>2266.25</v>
      </c>
      <c r="I57" s="282">
        <f t="shared" si="1"/>
        <v>1</v>
      </c>
      <c r="J57" s="322">
        <v>2266.25</v>
      </c>
      <c r="K57" s="322">
        <v>2266.25</v>
      </c>
      <c r="L57" s="322">
        <v>0</v>
      </c>
      <c r="M57" s="322"/>
      <c r="N57" s="322"/>
      <c r="O57" s="322"/>
      <c r="P57" s="199">
        <f t="shared" si="2"/>
        <v>2266.25</v>
      </c>
      <c r="Q57" s="280">
        <f t="shared" si="3"/>
        <v>1</v>
      </c>
      <c r="R57" s="199">
        <f t="shared" si="4"/>
        <v>2266.25</v>
      </c>
      <c r="S57" s="280">
        <f t="shared" si="5"/>
        <v>1</v>
      </c>
      <c r="T57" s="199">
        <f t="shared" si="6"/>
        <v>0</v>
      </c>
      <c r="U57" s="280" t="e">
        <f t="shared" si="7"/>
        <v>#DIV/0!</v>
      </c>
      <c r="V57" s="8"/>
    </row>
    <row r="58" spans="1:22" ht="15">
      <c r="A58" s="334">
        <v>759530108</v>
      </c>
      <c r="B58" s="318" t="s">
        <v>467</v>
      </c>
      <c r="C58" s="318">
        <v>18600</v>
      </c>
      <c r="D58" s="319">
        <v>44452</v>
      </c>
      <c r="E58" s="318" t="s">
        <v>443</v>
      </c>
      <c r="F58" s="320">
        <v>0</v>
      </c>
      <c r="G58" s="321"/>
      <c r="H58" s="199">
        <f t="shared" si="0"/>
        <v>0</v>
      </c>
      <c r="I58" s="282" t="e">
        <f t="shared" si="1"/>
        <v>#DIV/0!</v>
      </c>
      <c r="J58" s="322">
        <v>0</v>
      </c>
      <c r="K58" s="322">
        <v>0</v>
      </c>
      <c r="L58" s="322">
        <v>0</v>
      </c>
      <c r="M58" s="322"/>
      <c r="N58" s="322"/>
      <c r="O58" s="322"/>
      <c r="P58" s="199">
        <f t="shared" si="2"/>
        <v>0</v>
      </c>
      <c r="Q58" s="280" t="e">
        <f t="shared" si="3"/>
        <v>#DIV/0!</v>
      </c>
      <c r="R58" s="199">
        <f t="shared" si="4"/>
        <v>0</v>
      </c>
      <c r="S58" s="280" t="e">
        <f t="shared" si="5"/>
        <v>#DIV/0!</v>
      </c>
      <c r="T58" s="199">
        <f t="shared" si="6"/>
        <v>0</v>
      </c>
      <c r="U58" s="280" t="e">
        <f t="shared" si="7"/>
        <v>#DIV/0!</v>
      </c>
      <c r="V58" s="8"/>
    </row>
    <row r="59" spans="1:22" ht="15">
      <c r="A59" s="334" t="s">
        <v>337</v>
      </c>
      <c r="B59" s="318" t="s">
        <v>468</v>
      </c>
      <c r="C59" s="318">
        <v>2624.0030000000002</v>
      </c>
      <c r="D59" s="319">
        <v>43587</v>
      </c>
      <c r="E59" s="318" t="s">
        <v>443</v>
      </c>
      <c r="F59" s="320">
        <v>0</v>
      </c>
      <c r="G59" s="321"/>
      <c r="H59" s="199">
        <f t="shared" si="0"/>
        <v>0</v>
      </c>
      <c r="I59" s="282" t="e">
        <f t="shared" si="1"/>
        <v>#DIV/0!</v>
      </c>
      <c r="J59" s="322">
        <v>0</v>
      </c>
      <c r="K59" s="322">
        <v>0</v>
      </c>
      <c r="L59" s="322">
        <v>0</v>
      </c>
      <c r="M59" s="322"/>
      <c r="N59" s="322"/>
      <c r="O59" s="322"/>
      <c r="P59" s="199">
        <f t="shared" si="2"/>
        <v>0</v>
      </c>
      <c r="Q59" s="280" t="e">
        <f t="shared" si="3"/>
        <v>#DIV/0!</v>
      </c>
      <c r="R59" s="199">
        <f t="shared" si="4"/>
        <v>0</v>
      </c>
      <c r="S59" s="280" t="e">
        <f t="shared" si="5"/>
        <v>#DIV/0!</v>
      </c>
      <c r="T59" s="199">
        <f t="shared" si="6"/>
        <v>0</v>
      </c>
      <c r="U59" s="280" t="e">
        <f t="shared" si="7"/>
        <v>#DIV/0!</v>
      </c>
      <c r="V59" s="8"/>
    </row>
    <row r="60" spans="1:22" ht="15">
      <c r="A60" s="334" t="s">
        <v>423</v>
      </c>
      <c r="B60" s="318" t="s">
        <v>469</v>
      </c>
      <c r="C60" s="318">
        <v>5600</v>
      </c>
      <c r="D60" s="319">
        <v>44455</v>
      </c>
      <c r="E60" s="318" t="s">
        <v>443</v>
      </c>
      <c r="F60" s="320">
        <v>0</v>
      </c>
      <c r="G60" s="321"/>
      <c r="H60" s="199">
        <f t="shared" si="0"/>
        <v>0</v>
      </c>
      <c r="I60" s="282" t="e">
        <f t="shared" si="1"/>
        <v>#DIV/0!</v>
      </c>
      <c r="J60" s="322">
        <v>0</v>
      </c>
      <c r="K60" s="322">
        <v>0</v>
      </c>
      <c r="L60" s="322">
        <v>0</v>
      </c>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5">
        <v>589339209</v>
      </c>
      <c r="B61" s="313" t="s">
        <v>470</v>
      </c>
      <c r="C61" s="313">
        <v>7500</v>
      </c>
      <c r="D61" s="316">
        <v>43992</v>
      </c>
      <c r="E61" s="313" t="s">
        <v>443</v>
      </c>
      <c r="F61" s="313">
        <v>522.6</v>
      </c>
      <c r="G61" s="313"/>
      <c r="H61" s="199">
        <f t="shared" si="0"/>
        <v>522.6</v>
      </c>
      <c r="I61" s="282">
        <f t="shared" si="1"/>
        <v>1</v>
      </c>
      <c r="J61">
        <v>522.6</v>
      </c>
      <c r="K61">
        <v>522.6</v>
      </c>
      <c r="L61">
        <v>0</v>
      </c>
      <c r="M61"/>
      <c r="N61"/>
      <c r="O61"/>
      <c r="P61" s="199">
        <f t="shared" si="2"/>
        <v>522.6</v>
      </c>
      <c r="Q61" s="280">
        <f t="shared" si="3"/>
        <v>1</v>
      </c>
      <c r="R61" s="199">
        <f t="shared" si="4"/>
        <v>522.6</v>
      </c>
      <c r="S61" s="280">
        <f t="shared" si="5"/>
        <v>1</v>
      </c>
      <c r="T61" s="199">
        <f t="shared" si="6"/>
        <v>0</v>
      </c>
      <c r="U61" s="280" t="e">
        <f t="shared" si="7"/>
        <v>#DIV/0!</v>
      </c>
      <c r="V61" s="8"/>
    </row>
    <row r="62" spans="1:22" ht="15">
      <c r="A62" s="335" t="s">
        <v>439</v>
      </c>
      <c r="B62" s="313" t="s">
        <v>440</v>
      </c>
      <c r="C62" s="313">
        <v>3630</v>
      </c>
      <c r="D62" s="316">
        <v>43775</v>
      </c>
      <c r="E62" s="313" t="s">
        <v>441</v>
      </c>
      <c r="F62" s="313">
        <v>223.24</v>
      </c>
      <c r="G62" s="313"/>
      <c r="H62" s="199">
        <f t="shared" si="0"/>
        <v>223.24</v>
      </c>
      <c r="I62" s="282">
        <f t="shared" si="1"/>
        <v>1</v>
      </c>
      <c r="J62">
        <v>247.59</v>
      </c>
      <c r="K62">
        <v>263.52</v>
      </c>
      <c r="L62">
        <v>15.93</v>
      </c>
      <c r="M62"/>
      <c r="N62"/>
      <c r="O62"/>
      <c r="P62" s="199">
        <f t="shared" si="2"/>
        <v>247.59</v>
      </c>
      <c r="Q62" s="280">
        <f t="shared" si="3"/>
        <v>1</v>
      </c>
      <c r="R62" s="199">
        <f t="shared" si="4"/>
        <v>263.52</v>
      </c>
      <c r="S62" s="280">
        <f t="shared" si="5"/>
        <v>1</v>
      </c>
      <c r="T62" s="199">
        <f t="shared" si="6"/>
        <v>15.93</v>
      </c>
      <c r="U62" s="280">
        <f t="shared" si="7"/>
        <v>1</v>
      </c>
      <c r="V62" s="8"/>
    </row>
    <row r="63" spans="1:22" ht="15">
      <c r="A63" s="335" t="s">
        <v>439</v>
      </c>
      <c r="B63" s="313" t="s">
        <v>440</v>
      </c>
      <c r="C63" s="313">
        <v>3630</v>
      </c>
      <c r="D63" s="316">
        <v>44140</v>
      </c>
      <c r="E63" s="313" t="s">
        <v>441</v>
      </c>
      <c r="F63" s="313">
        <v>234.13</v>
      </c>
      <c r="G63" s="313"/>
      <c r="H63" s="199">
        <f t="shared" si="0"/>
        <v>234.13</v>
      </c>
      <c r="I63" s="282">
        <f t="shared" si="1"/>
        <v>1</v>
      </c>
      <c r="J63">
        <v>277.10000000000002</v>
      </c>
      <c r="K63">
        <v>276.38</v>
      </c>
      <c r="L63">
        <v>-0.72</v>
      </c>
      <c r="M63"/>
      <c r="N63"/>
      <c r="O63"/>
      <c r="P63" s="199">
        <f t="shared" si="2"/>
        <v>277.10000000000002</v>
      </c>
      <c r="Q63" s="280">
        <f t="shared" si="3"/>
        <v>1</v>
      </c>
      <c r="R63" s="199">
        <f t="shared" si="4"/>
        <v>276.38</v>
      </c>
      <c r="S63" s="280">
        <f t="shared" si="5"/>
        <v>1</v>
      </c>
      <c r="T63" s="199">
        <f t="shared" si="6"/>
        <v>-0.72</v>
      </c>
      <c r="U63" s="280">
        <f t="shared" si="7"/>
        <v>1</v>
      </c>
      <c r="V63" s="8"/>
    </row>
    <row r="64" spans="1:22" ht="15">
      <c r="A64" s="335" t="s">
        <v>439</v>
      </c>
      <c r="B64" s="313" t="s">
        <v>440</v>
      </c>
      <c r="C64" s="313">
        <v>3630</v>
      </c>
      <c r="D64" s="316">
        <v>43591</v>
      </c>
      <c r="E64" s="313" t="s">
        <v>441</v>
      </c>
      <c r="F64" s="313">
        <v>778.63</v>
      </c>
      <c r="G64" s="313"/>
      <c r="H64" s="199">
        <f t="shared" si="0"/>
        <v>778.63</v>
      </c>
      <c r="I64" s="282">
        <f t="shared" si="1"/>
        <v>1</v>
      </c>
      <c r="J64">
        <v>869.41</v>
      </c>
      <c r="K64">
        <v>919.13</v>
      </c>
      <c r="L64">
        <v>49.72</v>
      </c>
      <c r="M64"/>
      <c r="N64"/>
      <c r="O64"/>
      <c r="P64" s="199">
        <f t="shared" si="2"/>
        <v>869.41</v>
      </c>
      <c r="Q64" s="280">
        <f t="shared" si="3"/>
        <v>1</v>
      </c>
      <c r="R64" s="199">
        <f t="shared" si="4"/>
        <v>919.13</v>
      </c>
      <c r="S64" s="280">
        <f t="shared" si="5"/>
        <v>1</v>
      </c>
      <c r="T64" s="199">
        <f t="shared" si="6"/>
        <v>49.72</v>
      </c>
      <c r="U64" s="280">
        <f t="shared" si="7"/>
        <v>1</v>
      </c>
      <c r="V64" s="8"/>
    </row>
    <row r="65" spans="1:22" ht="15">
      <c r="A65" s="335" t="s">
        <v>439</v>
      </c>
      <c r="B65" s="313" t="s">
        <v>440</v>
      </c>
      <c r="C65" s="313">
        <v>3630</v>
      </c>
      <c r="D65" s="316">
        <v>43958</v>
      </c>
      <c r="E65" s="313" t="s">
        <v>441</v>
      </c>
      <c r="F65" s="313">
        <v>811.3</v>
      </c>
      <c r="G65" s="313"/>
      <c r="H65" s="199">
        <f t="shared" si="0"/>
        <v>811.3</v>
      </c>
      <c r="I65" s="282">
        <f t="shared" si="1"/>
        <v>1</v>
      </c>
      <c r="J65">
        <v>879.49</v>
      </c>
      <c r="K65">
        <v>957.7</v>
      </c>
      <c r="L65">
        <v>78.209999999999994</v>
      </c>
      <c r="M65"/>
      <c r="N65"/>
      <c r="O65"/>
      <c r="P65" s="199">
        <f t="shared" si="2"/>
        <v>879.49</v>
      </c>
      <c r="Q65" s="280">
        <f t="shared" si="3"/>
        <v>1</v>
      </c>
      <c r="R65" s="199">
        <f t="shared" si="4"/>
        <v>957.7</v>
      </c>
      <c r="S65" s="280">
        <f t="shared" si="5"/>
        <v>1</v>
      </c>
      <c r="T65" s="199">
        <f t="shared" si="6"/>
        <v>78.209999999999994</v>
      </c>
      <c r="U65" s="280">
        <f t="shared" si="7"/>
        <v>1</v>
      </c>
      <c r="V65" s="8"/>
    </row>
    <row r="66" spans="1:22">
      <c r="A66" s="330" t="s">
        <v>439</v>
      </c>
      <c r="B66" t="s">
        <v>440</v>
      </c>
      <c r="C66">
        <v>3630</v>
      </c>
      <c r="D66" s="1">
        <v>44322</v>
      </c>
      <c r="E66" t="s">
        <v>441</v>
      </c>
      <c r="F66">
        <v>827.64</v>
      </c>
      <c r="G66"/>
      <c r="H66" s="199">
        <f t="shared" si="0"/>
        <v>827.64</v>
      </c>
      <c r="I66" s="282">
        <f t="shared" si="1"/>
        <v>1</v>
      </c>
      <c r="J66">
        <v>1000</v>
      </c>
      <c r="K66">
        <v>976.99</v>
      </c>
      <c r="L66">
        <v>-23.01</v>
      </c>
      <c r="M66"/>
      <c r="N66"/>
      <c r="O66"/>
      <c r="P66" s="199">
        <f t="shared" si="2"/>
        <v>1000</v>
      </c>
      <c r="Q66" s="280">
        <f t="shared" si="3"/>
        <v>1</v>
      </c>
      <c r="R66" s="199">
        <f t="shared" si="4"/>
        <v>976.99</v>
      </c>
      <c r="S66" s="280">
        <f t="shared" si="5"/>
        <v>1</v>
      </c>
      <c r="T66" s="199">
        <f t="shared" si="6"/>
        <v>-23.01</v>
      </c>
      <c r="U66" s="280">
        <f t="shared" si="7"/>
        <v>1</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8"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9"/>
      <c r="B69" s="185"/>
      <c r="C69" s="257"/>
      <c r="D69" s="186"/>
      <c r="E69" s="186"/>
      <c r="F69" s="176">
        <f>SUM(F2:F68)</f>
        <v>74898.310000000012</v>
      </c>
      <c r="G69" s="174">
        <f>SUM(G2:G68)</f>
        <v>0</v>
      </c>
      <c r="H69" s="12">
        <f>SUM(H2:H68)</f>
        <v>74898.310000000012</v>
      </c>
      <c r="I69" s="283">
        <f t="shared" ref="I69" si="26">ROUND(H69/F69,10)</f>
        <v>1</v>
      </c>
      <c r="J69" s="195">
        <f t="shared" ref="J69:P69" si="27">SUM(J2:J68)</f>
        <v>81347.170000000013</v>
      </c>
      <c r="K69" s="176">
        <f t="shared" si="27"/>
        <v>83074.290000000052</v>
      </c>
      <c r="L69" s="195">
        <f t="shared" si="27"/>
        <v>1727.12</v>
      </c>
      <c r="M69" s="198">
        <f t="shared" si="27"/>
        <v>0</v>
      </c>
      <c r="N69" s="198">
        <f t="shared" si="27"/>
        <v>0</v>
      </c>
      <c r="O69" s="198">
        <f t="shared" si="27"/>
        <v>0</v>
      </c>
      <c r="P69" s="9">
        <f t="shared" si="27"/>
        <v>81347.170000000013</v>
      </c>
      <c r="Q69" s="281">
        <f t="shared" si="3"/>
        <v>1</v>
      </c>
      <c r="R69" s="9">
        <f>SUM(R2:R68)</f>
        <v>83074.290000000052</v>
      </c>
      <c r="S69" s="281">
        <f>ROUND(R69/K69,10)</f>
        <v>1</v>
      </c>
      <c r="T69" s="281"/>
      <c r="U69" s="281">
        <f>ROUND(T69/L69,10)</f>
        <v>0</v>
      </c>
      <c r="V69" s="184"/>
    </row>
    <row r="70" spans="1:22" ht="13.5" thickTop="1">
      <c r="A70" s="339"/>
      <c r="B70" s="185"/>
      <c r="C70" s="258"/>
      <c r="D70" s="188"/>
      <c r="E70" s="188"/>
      <c r="F70" s="13"/>
      <c r="G70" s="13"/>
      <c r="H70" s="13"/>
      <c r="I70" s="13"/>
      <c r="J70" s="189"/>
      <c r="K70" s="13"/>
      <c r="L70" s="189"/>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443</v>
      </c>
      <c r="B4" s="102">
        <v>64.47</v>
      </c>
      <c r="C4" s="102">
        <v>64.47</v>
      </c>
      <c r="D4" s="102" t="s">
        <v>471</v>
      </c>
      <c r="E4" s="102">
        <v>64.47</v>
      </c>
      <c r="F4" s="102">
        <v>64.47</v>
      </c>
      <c r="G4" s="102">
        <v>-0.28999999999999998</v>
      </c>
      <c r="H4" s="102">
        <v>-0.28999999999999998</v>
      </c>
      <c r="I4" s="110"/>
      <c r="J4" s="148">
        <v>44439</v>
      </c>
      <c r="K4" s="148">
        <v>44440</v>
      </c>
      <c r="L4" s="110"/>
    </row>
    <row r="5" spans="1:16">
      <c r="A5" s="102" t="s">
        <v>443</v>
      </c>
      <c r="B5" s="102">
        <v>11.9</v>
      </c>
      <c r="C5" s="102">
        <v>11.9</v>
      </c>
      <c r="D5" s="102" t="s">
        <v>460</v>
      </c>
      <c r="E5" s="102">
        <v>11.9</v>
      </c>
      <c r="F5" s="102">
        <v>11.9</v>
      </c>
      <c r="G5" s="102">
        <v>-0.03</v>
      </c>
      <c r="H5" s="102">
        <v>-0.03</v>
      </c>
      <c r="I5" s="110"/>
      <c r="J5" s="148">
        <v>44439</v>
      </c>
      <c r="K5" s="148">
        <v>44440</v>
      </c>
      <c r="L5" s="110"/>
    </row>
    <row r="6" spans="1:16">
      <c r="A6" s="102" t="s">
        <v>443</v>
      </c>
      <c r="B6" s="102">
        <v>4857.1899999999996</v>
      </c>
      <c r="C6" s="102">
        <v>4857.1899999999996</v>
      </c>
      <c r="D6" s="102" t="s">
        <v>481</v>
      </c>
      <c r="E6" s="102">
        <v>4857.1899999999996</v>
      </c>
      <c r="F6" s="102">
        <v>4857.1899999999996</v>
      </c>
      <c r="G6" s="102">
        <v>-15.16</v>
      </c>
      <c r="H6" s="102">
        <v>-15.16</v>
      </c>
      <c r="I6" s="110"/>
      <c r="J6" s="148">
        <v>44439</v>
      </c>
      <c r="K6" s="148">
        <v>44440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4933.5599999999995</v>
      </c>
      <c r="C11" s="88">
        <f t="shared" ref="C11:H11" si="0">SUM(C4:C10)</f>
        <v>4933.5599999999995</v>
      </c>
      <c r="D11" s="88">
        <f t="shared" si="0"/>
        <v>0</v>
      </c>
      <c r="E11" s="88">
        <f>SUM(E4:E10)</f>
        <v>4933.5599999999995</v>
      </c>
      <c r="F11" s="88">
        <f t="shared" si="0"/>
        <v>4933.5599999999995</v>
      </c>
      <c r="G11" s="88">
        <f t="shared" si="0"/>
        <v>-15.48</v>
      </c>
      <c r="H11" s="88">
        <f t="shared" si="0"/>
        <v>-15.48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443</v>
      </c>
      <c r="B15" s="149">
        <v>36.6</v>
      </c>
      <c r="C15" s="149">
        <v>36.6</v>
      </c>
      <c r="D15" s="149" t="s">
        <v>453</v>
      </c>
      <c r="E15" s="149">
        <v>36.6</v>
      </c>
      <c r="F15" s="149">
        <v>36.6</v>
      </c>
      <c r="G15" s="149">
        <v>-0.08</v>
      </c>
      <c r="H15" s="149">
        <v>-0.08</v>
      </c>
      <c r="I15" s="103"/>
      <c r="J15" s="317">
        <v>44439</v>
      </c>
      <c r="K15" s="317">
        <v>44440</v>
      </c>
      <c r="L15" s="110"/>
      <c r="M15" s="53"/>
      <c r="N15" s="53"/>
      <c r="O15" s="53"/>
      <c r="P15" s="53"/>
    </row>
    <row r="16" spans="1:16" s="97" customFormat="1">
      <c r="A16" s="149" t="s">
        <v>443</v>
      </c>
      <c r="B16" s="149">
        <v>25.09</v>
      </c>
      <c r="C16" s="149">
        <v>25.09</v>
      </c>
      <c r="D16" s="149" t="s">
        <v>447</v>
      </c>
      <c r="E16" s="149">
        <v>25.09</v>
      </c>
      <c r="F16" s="149">
        <v>25.09</v>
      </c>
      <c r="G16" s="149">
        <v>-0.08</v>
      </c>
      <c r="H16" s="149">
        <v>-0.08</v>
      </c>
      <c r="I16" s="103"/>
      <c r="J16" s="317">
        <v>44439</v>
      </c>
      <c r="K16" s="317">
        <v>44440</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61.69</v>
      </c>
      <c r="C22" s="88">
        <f>SUM(C15:C21)</f>
        <v>61.69</v>
      </c>
      <c r="D22" s="88"/>
      <c r="E22" s="88">
        <f>SUM(E15:E21)</f>
        <v>61.69</v>
      </c>
      <c r="F22" s="88">
        <f>SUM(F15:F21)</f>
        <v>61.69</v>
      </c>
      <c r="G22" s="88">
        <f>SUM(G15:G21)</f>
        <v>-0.16</v>
      </c>
      <c r="H22" s="88">
        <f>SUM(H15:H21)</f>
        <v>-0.16</v>
      </c>
      <c r="I22" s="88"/>
      <c r="J22" s="88"/>
      <c r="K22" s="88"/>
      <c r="L22" s="88"/>
    </row>
    <row r="23" spans="1:16" ht="14.25" thickTop="1" thickBot="1"/>
    <row r="24" spans="1:16" ht="13.5" thickBot="1">
      <c r="D24" s="91" t="s">
        <v>79</v>
      </c>
      <c r="E24" s="92" t="s">
        <v>78</v>
      </c>
      <c r="F24" s="93" t="s">
        <v>7</v>
      </c>
    </row>
    <row r="25" spans="1:16" ht="51.75" thickBot="1">
      <c r="C25" s="89" t="s">
        <v>179</v>
      </c>
      <c r="D25" s="94">
        <f>G11</f>
        <v>-15.48</v>
      </c>
      <c r="E25" s="95">
        <f>H11</f>
        <v>-15.48</v>
      </c>
      <c r="F25" s="96">
        <f>D25-E25</f>
        <v>0</v>
      </c>
    </row>
    <row r="26" spans="1:16" ht="44.25" customHeight="1" thickBot="1">
      <c r="C26" s="89" t="s">
        <v>180</v>
      </c>
      <c r="D26" s="94">
        <f>G22</f>
        <v>-0.16</v>
      </c>
      <c r="E26" s="95">
        <f>H22</f>
        <v>-0.16</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354.72</v>
      </c>
      <c r="H2">
        <v>771521.55</v>
      </c>
      <c r="I2">
        <v>399696.88</v>
      </c>
      <c r="J2">
        <v>300.45</v>
      </c>
      <c r="K2">
        <v>653478.75</v>
      </c>
      <c r="L2" t="s">
        <v>296</v>
      </c>
      <c r="M2" s="1">
        <v>44439</v>
      </c>
    </row>
    <row r="3" spans="1:13">
      <c r="A3" t="s">
        <v>294</v>
      </c>
      <c r="B3" s="332" t="s">
        <v>297</v>
      </c>
      <c r="C3" s="330" t="s">
        <v>298</v>
      </c>
      <c r="D3" t="s">
        <v>299</v>
      </c>
      <c r="E3">
        <v>13071</v>
      </c>
      <c r="F3">
        <v>629572.42000000004</v>
      </c>
      <c r="G3">
        <v>53.93</v>
      </c>
      <c r="H3">
        <v>704919.03</v>
      </c>
      <c r="I3">
        <v>629572.42000000004</v>
      </c>
      <c r="J3">
        <v>53.93</v>
      </c>
      <c r="K3">
        <v>704919.03</v>
      </c>
      <c r="L3" t="s">
        <v>300</v>
      </c>
      <c r="M3" s="1">
        <v>44439</v>
      </c>
    </row>
    <row r="4" spans="1:13">
      <c r="A4" t="s">
        <v>294</v>
      </c>
      <c r="B4" s="330">
        <v>1317205</v>
      </c>
      <c r="C4" s="330" t="s">
        <v>301</v>
      </c>
      <c r="D4" t="s">
        <v>302</v>
      </c>
      <c r="E4">
        <v>26500</v>
      </c>
      <c r="F4">
        <v>860006.55</v>
      </c>
      <c r="G4">
        <v>47.83</v>
      </c>
      <c r="H4">
        <v>1267495</v>
      </c>
      <c r="I4">
        <v>860006.55</v>
      </c>
      <c r="J4">
        <v>47.83</v>
      </c>
      <c r="K4">
        <v>1267495</v>
      </c>
      <c r="L4" t="s">
        <v>300</v>
      </c>
      <c r="M4" s="1">
        <v>44439</v>
      </c>
    </row>
    <row r="5" spans="1:13">
      <c r="A5" t="s">
        <v>294</v>
      </c>
      <c r="B5" s="330" t="s">
        <v>303</v>
      </c>
      <c r="C5" s="330" t="s">
        <v>303</v>
      </c>
      <c r="D5" t="s">
        <v>304</v>
      </c>
      <c r="E5">
        <v>3630</v>
      </c>
      <c r="F5">
        <v>344371.12</v>
      </c>
      <c r="G5">
        <v>123.26</v>
      </c>
      <c r="H5">
        <v>447428.57</v>
      </c>
      <c r="I5">
        <v>320329.48</v>
      </c>
      <c r="J5">
        <v>104.4</v>
      </c>
      <c r="K5">
        <v>378972</v>
      </c>
      <c r="L5" t="s">
        <v>296</v>
      </c>
      <c r="M5" s="1">
        <v>44439</v>
      </c>
    </row>
    <row r="6" spans="1:13">
      <c r="A6" t="s">
        <v>294</v>
      </c>
      <c r="B6" s="330" t="s">
        <v>305</v>
      </c>
      <c r="C6" s="330" t="s">
        <v>306</v>
      </c>
      <c r="D6" t="s">
        <v>307</v>
      </c>
      <c r="E6">
        <v>3100</v>
      </c>
      <c r="F6">
        <v>816800.04</v>
      </c>
      <c r="G6">
        <v>166.99</v>
      </c>
      <c r="H6">
        <v>517669</v>
      </c>
      <c r="I6">
        <v>816800.04</v>
      </c>
      <c r="J6">
        <v>166.99</v>
      </c>
      <c r="K6">
        <v>517669</v>
      </c>
      <c r="L6" t="s">
        <v>300</v>
      </c>
      <c r="M6" s="1">
        <v>44439</v>
      </c>
    </row>
    <row r="7" spans="1:13">
      <c r="A7" t="s">
        <v>294</v>
      </c>
      <c r="B7" s="330" t="s">
        <v>308</v>
      </c>
      <c r="C7" s="330">
        <v>2722670</v>
      </c>
      <c r="D7" t="s">
        <v>309</v>
      </c>
      <c r="E7">
        <v>52941</v>
      </c>
      <c r="F7">
        <v>800160.94</v>
      </c>
      <c r="G7">
        <v>19.559999999999999</v>
      </c>
      <c r="H7">
        <v>1035525.96</v>
      </c>
      <c r="I7">
        <v>800160.94</v>
      </c>
      <c r="J7">
        <v>19.559999999999999</v>
      </c>
      <c r="K7">
        <v>1035525.96</v>
      </c>
      <c r="L7" t="s">
        <v>300</v>
      </c>
      <c r="M7" s="1">
        <v>44439</v>
      </c>
    </row>
    <row r="8" spans="1:13">
      <c r="A8" t="s">
        <v>294</v>
      </c>
      <c r="B8" s="332" t="s">
        <v>310</v>
      </c>
      <c r="C8" s="330">
        <v>2257495</v>
      </c>
      <c r="D8" t="s">
        <v>311</v>
      </c>
      <c r="E8">
        <v>19400</v>
      </c>
      <c r="F8">
        <v>454359.64</v>
      </c>
      <c r="G8">
        <v>17.079999999999998</v>
      </c>
      <c r="H8">
        <v>331352</v>
      </c>
      <c r="I8">
        <v>454359.64</v>
      </c>
      <c r="J8">
        <v>17.079999999999998</v>
      </c>
      <c r="K8">
        <v>331352</v>
      </c>
      <c r="L8" t="s">
        <v>300</v>
      </c>
      <c r="M8" s="1">
        <v>44439</v>
      </c>
    </row>
    <row r="9" spans="1:13">
      <c r="A9" t="s">
        <v>294</v>
      </c>
      <c r="B9" s="330">
        <v>6054603</v>
      </c>
      <c r="C9" s="330">
        <v>6054603</v>
      </c>
      <c r="D9" t="s">
        <v>312</v>
      </c>
      <c r="E9">
        <v>30100</v>
      </c>
      <c r="F9">
        <v>356666.66</v>
      </c>
      <c r="G9">
        <v>10.4</v>
      </c>
      <c r="H9">
        <v>313119.89</v>
      </c>
      <c r="I9">
        <v>39693534</v>
      </c>
      <c r="J9">
        <v>1144.5</v>
      </c>
      <c r="K9">
        <v>34449450</v>
      </c>
      <c r="L9" t="s">
        <v>313</v>
      </c>
      <c r="M9" s="1">
        <v>44439</v>
      </c>
    </row>
    <row r="10" spans="1:13">
      <c r="A10" t="s">
        <v>294</v>
      </c>
      <c r="B10" s="330" t="s">
        <v>314</v>
      </c>
      <c r="C10" s="330" t="s">
        <v>315</v>
      </c>
      <c r="D10" t="s">
        <v>316</v>
      </c>
      <c r="E10">
        <v>2600</v>
      </c>
      <c r="F10">
        <v>349173.6</v>
      </c>
      <c r="G10">
        <v>156.72999999999999</v>
      </c>
      <c r="H10">
        <v>407498</v>
      </c>
      <c r="I10">
        <v>349173.6</v>
      </c>
      <c r="J10">
        <v>156.72999999999999</v>
      </c>
      <c r="K10">
        <v>407498</v>
      </c>
      <c r="L10" t="s">
        <v>300</v>
      </c>
      <c r="M10" s="1">
        <v>44439</v>
      </c>
    </row>
    <row r="11" spans="1:13">
      <c r="A11" t="s">
        <v>294</v>
      </c>
      <c r="B11" s="330" t="s">
        <v>317</v>
      </c>
      <c r="C11" s="330" t="s">
        <v>318</v>
      </c>
      <c r="D11" t="s">
        <v>319</v>
      </c>
      <c r="E11">
        <v>3150</v>
      </c>
      <c r="F11">
        <v>516430.5</v>
      </c>
      <c r="G11">
        <v>833.04</v>
      </c>
      <c r="H11">
        <v>2624076</v>
      </c>
      <c r="I11">
        <v>516430.5</v>
      </c>
      <c r="J11">
        <v>833.04</v>
      </c>
      <c r="K11">
        <v>2624076</v>
      </c>
      <c r="L11" t="s">
        <v>300</v>
      </c>
      <c r="M11" s="1">
        <v>44439</v>
      </c>
    </row>
    <row r="12" spans="1:13">
      <c r="A12" t="s">
        <v>294</v>
      </c>
      <c r="B12" s="370" t="s">
        <v>437</v>
      </c>
      <c r="C12" s="370" t="s">
        <v>437</v>
      </c>
      <c r="D12" t="s">
        <v>320</v>
      </c>
      <c r="E12">
        <v>90009</v>
      </c>
      <c r="F12">
        <v>710345.82</v>
      </c>
      <c r="G12">
        <v>7.82</v>
      </c>
      <c r="H12">
        <v>703632.45</v>
      </c>
      <c r="I12">
        <v>546624.09</v>
      </c>
      <c r="J12">
        <v>5.68</v>
      </c>
      <c r="K12">
        <v>511611.16</v>
      </c>
      <c r="L12" t="s">
        <v>321</v>
      </c>
      <c r="M12" s="1">
        <v>44439</v>
      </c>
    </row>
    <row r="13" spans="1:13">
      <c r="A13" t="s">
        <v>294</v>
      </c>
      <c r="B13" s="330">
        <v>7124594</v>
      </c>
      <c r="C13" s="330">
        <v>7124594</v>
      </c>
      <c r="D13" t="s">
        <v>322</v>
      </c>
      <c r="E13">
        <v>3146</v>
      </c>
      <c r="F13">
        <v>470293.67</v>
      </c>
      <c r="G13">
        <v>159.66999999999999</v>
      </c>
      <c r="H13">
        <v>502328.52</v>
      </c>
      <c r="I13">
        <v>472170.82</v>
      </c>
      <c r="J13">
        <v>146.1</v>
      </c>
      <c r="K13">
        <v>459630.6</v>
      </c>
      <c r="L13" t="s">
        <v>323</v>
      </c>
      <c r="M13" s="1">
        <v>44439</v>
      </c>
    </row>
    <row r="14" spans="1:13">
      <c r="A14" t="s">
        <v>294</v>
      </c>
      <c r="B14" s="330" t="s">
        <v>324</v>
      </c>
      <c r="C14" s="330" t="s">
        <v>324</v>
      </c>
      <c r="D14" t="s">
        <v>325</v>
      </c>
      <c r="E14">
        <v>20876</v>
      </c>
      <c r="F14">
        <v>623292.53</v>
      </c>
      <c r="G14">
        <v>36.25</v>
      </c>
      <c r="H14">
        <v>756830.37</v>
      </c>
      <c r="I14">
        <v>481667.34</v>
      </c>
      <c r="J14">
        <v>26.36</v>
      </c>
      <c r="K14">
        <v>550291.36</v>
      </c>
      <c r="L14" t="s">
        <v>321</v>
      </c>
      <c r="M14" s="1">
        <v>44439</v>
      </c>
    </row>
    <row r="15" spans="1:13">
      <c r="A15" t="s">
        <v>294</v>
      </c>
      <c r="B15" s="330">
        <v>124765108</v>
      </c>
      <c r="C15" s="330">
        <v>2125097</v>
      </c>
      <c r="D15" t="s">
        <v>326</v>
      </c>
      <c r="E15">
        <v>31400</v>
      </c>
      <c r="F15">
        <v>561500.48</v>
      </c>
      <c r="G15">
        <v>28.84</v>
      </c>
      <c r="H15">
        <v>905576</v>
      </c>
      <c r="I15">
        <v>561500.48</v>
      </c>
      <c r="J15">
        <v>28.84</v>
      </c>
      <c r="K15">
        <v>905576</v>
      </c>
      <c r="L15" t="s">
        <v>300</v>
      </c>
      <c r="M15" s="1">
        <v>44439</v>
      </c>
    </row>
    <row r="16" spans="1:13">
      <c r="A16" t="s">
        <v>294</v>
      </c>
      <c r="B16" s="330">
        <v>151290889</v>
      </c>
      <c r="C16" s="330">
        <v>2488671</v>
      </c>
      <c r="D16" t="s">
        <v>327</v>
      </c>
      <c r="E16">
        <v>46000</v>
      </c>
      <c r="F16">
        <v>378630.6</v>
      </c>
      <c r="G16">
        <v>8.1999999999999993</v>
      </c>
      <c r="H16">
        <v>377200</v>
      </c>
      <c r="I16">
        <v>378630.6</v>
      </c>
      <c r="J16">
        <v>8.1999999999999993</v>
      </c>
      <c r="K16">
        <v>377200</v>
      </c>
      <c r="L16" t="s">
        <v>300</v>
      </c>
      <c r="M16" s="1">
        <v>44439</v>
      </c>
    </row>
    <row r="17" spans="1:13">
      <c r="A17" t="s">
        <v>294</v>
      </c>
      <c r="B17" s="330" t="s">
        <v>328</v>
      </c>
      <c r="C17" s="330" t="s">
        <v>329</v>
      </c>
      <c r="D17" t="s">
        <v>330</v>
      </c>
      <c r="E17">
        <v>11500</v>
      </c>
      <c r="F17">
        <v>647302.86</v>
      </c>
      <c r="G17">
        <v>89.36</v>
      </c>
      <c r="H17">
        <v>1027640</v>
      </c>
      <c r="I17">
        <v>647302.86</v>
      </c>
      <c r="J17">
        <v>89.36</v>
      </c>
      <c r="K17">
        <v>1027640</v>
      </c>
      <c r="L17" t="s">
        <v>300</v>
      </c>
      <c r="M17" s="1">
        <v>44439</v>
      </c>
    </row>
    <row r="18" spans="1:13">
      <c r="A18" t="s">
        <v>294</v>
      </c>
      <c r="B18" s="330">
        <v>7171589</v>
      </c>
      <c r="C18" s="330">
        <v>7171589</v>
      </c>
      <c r="D18" t="s">
        <v>331</v>
      </c>
      <c r="E18">
        <v>16931</v>
      </c>
      <c r="F18">
        <v>234842.51</v>
      </c>
      <c r="G18">
        <v>10.62</v>
      </c>
      <c r="H18">
        <v>179746.16</v>
      </c>
      <c r="I18">
        <v>233135.48</v>
      </c>
      <c r="J18">
        <v>9.7100000000000009</v>
      </c>
      <c r="K18">
        <v>164467.73000000001</v>
      </c>
      <c r="L18" t="s">
        <v>323</v>
      </c>
      <c r="M18" s="1">
        <v>44439</v>
      </c>
    </row>
    <row r="19" spans="1:13">
      <c r="A19" t="s">
        <v>294</v>
      </c>
      <c r="B19" s="330">
        <v>6185495</v>
      </c>
      <c r="C19" s="330">
        <v>6185495</v>
      </c>
      <c r="D19" t="s">
        <v>332</v>
      </c>
      <c r="E19">
        <v>1694</v>
      </c>
      <c r="F19">
        <v>162339.54999999999</v>
      </c>
      <c r="G19">
        <v>226.08</v>
      </c>
      <c r="H19">
        <v>382986.99</v>
      </c>
      <c r="I19">
        <v>216222.16</v>
      </c>
      <c r="J19">
        <v>309.08</v>
      </c>
      <c r="K19">
        <v>523581.52</v>
      </c>
      <c r="L19" t="s">
        <v>333</v>
      </c>
      <c r="M19" s="1">
        <v>44439</v>
      </c>
    </row>
    <row r="20" spans="1:13">
      <c r="A20" t="s">
        <v>294</v>
      </c>
      <c r="B20" s="330" t="s">
        <v>334</v>
      </c>
      <c r="C20" s="330" t="s">
        <v>334</v>
      </c>
      <c r="D20" t="s">
        <v>335</v>
      </c>
      <c r="E20">
        <v>32845</v>
      </c>
      <c r="F20">
        <v>707076.58</v>
      </c>
      <c r="G20">
        <v>57.03</v>
      </c>
      <c r="H20">
        <v>1873173.23</v>
      </c>
      <c r="I20">
        <v>634632.89</v>
      </c>
      <c r="J20">
        <v>48.3</v>
      </c>
      <c r="K20">
        <v>1586577.72</v>
      </c>
      <c r="L20" t="s">
        <v>296</v>
      </c>
      <c r="M20" s="1">
        <v>44439</v>
      </c>
    </row>
    <row r="21" spans="1:13">
      <c r="A21" t="s">
        <v>294</v>
      </c>
      <c r="B21" s="330">
        <v>294821608</v>
      </c>
      <c r="C21" s="330">
        <v>2031730</v>
      </c>
      <c r="D21" t="s">
        <v>336</v>
      </c>
      <c r="E21">
        <v>90300</v>
      </c>
      <c r="F21">
        <v>678780.05</v>
      </c>
      <c r="G21">
        <v>11.82</v>
      </c>
      <c r="H21">
        <v>1067346</v>
      </c>
      <c r="I21">
        <v>678780.05</v>
      </c>
      <c r="J21">
        <v>11.82</v>
      </c>
      <c r="K21">
        <v>1067346</v>
      </c>
      <c r="L21" t="s">
        <v>300</v>
      </c>
      <c r="M21" s="1">
        <v>44439</v>
      </c>
    </row>
    <row r="22" spans="1:13">
      <c r="A22" t="s">
        <v>294</v>
      </c>
      <c r="B22" s="330" t="s">
        <v>337</v>
      </c>
      <c r="C22" s="330" t="s">
        <v>338</v>
      </c>
      <c r="D22" t="s">
        <v>339</v>
      </c>
      <c r="E22">
        <v>6400</v>
      </c>
      <c r="F22">
        <v>464829</v>
      </c>
      <c r="G22">
        <v>217.4</v>
      </c>
      <c r="H22">
        <v>1391360</v>
      </c>
      <c r="I22">
        <v>464829</v>
      </c>
      <c r="J22">
        <v>217.4</v>
      </c>
      <c r="K22">
        <v>1391360</v>
      </c>
      <c r="L22" t="s">
        <v>300</v>
      </c>
      <c r="M22" s="1">
        <v>44439</v>
      </c>
    </row>
    <row r="23" spans="1:13">
      <c r="A23" t="s">
        <v>294</v>
      </c>
      <c r="B23" s="330">
        <v>398438408</v>
      </c>
      <c r="C23" s="330" t="s">
        <v>340</v>
      </c>
      <c r="D23" t="s">
        <v>341</v>
      </c>
      <c r="E23">
        <v>32700</v>
      </c>
      <c r="F23">
        <v>671551.45</v>
      </c>
      <c r="G23">
        <v>14.49</v>
      </c>
      <c r="H23">
        <v>473823</v>
      </c>
      <c r="I23">
        <v>671551.45</v>
      </c>
      <c r="J23">
        <v>14.49</v>
      </c>
      <c r="K23">
        <v>473823</v>
      </c>
      <c r="L23" t="s">
        <v>300</v>
      </c>
      <c r="M23" s="1">
        <v>44439</v>
      </c>
    </row>
    <row r="24" spans="1:13">
      <c r="A24" t="s">
        <v>294</v>
      </c>
      <c r="B24" s="330" t="s">
        <v>342</v>
      </c>
      <c r="C24" s="330">
        <v>2569286</v>
      </c>
      <c r="D24" t="s">
        <v>343</v>
      </c>
      <c r="E24">
        <v>68000</v>
      </c>
      <c r="F24">
        <v>835973.88</v>
      </c>
      <c r="G24">
        <v>19.62</v>
      </c>
      <c r="H24">
        <v>1334160</v>
      </c>
      <c r="I24">
        <v>835973.88</v>
      </c>
      <c r="J24">
        <v>19.62</v>
      </c>
      <c r="K24">
        <v>1334160</v>
      </c>
      <c r="L24" t="s">
        <v>300</v>
      </c>
      <c r="M24" s="1">
        <v>44439</v>
      </c>
    </row>
    <row r="25" spans="1:13">
      <c r="A25" t="s">
        <v>294</v>
      </c>
      <c r="B25" s="330" t="s">
        <v>344</v>
      </c>
      <c r="C25" s="330" t="s">
        <v>345</v>
      </c>
      <c r="D25" t="s">
        <v>346</v>
      </c>
      <c r="E25">
        <v>3200</v>
      </c>
      <c r="F25">
        <v>539311.41</v>
      </c>
      <c r="G25">
        <v>255.77</v>
      </c>
      <c r="H25">
        <v>818464</v>
      </c>
      <c r="I25">
        <v>539311.41</v>
      </c>
      <c r="J25">
        <v>255.77</v>
      </c>
      <c r="K25">
        <v>818464</v>
      </c>
      <c r="L25" t="s">
        <v>300</v>
      </c>
      <c r="M25" s="1">
        <v>44439</v>
      </c>
    </row>
    <row r="26" spans="1:13">
      <c r="A26" t="s">
        <v>294</v>
      </c>
      <c r="B26" s="330">
        <v>5889505</v>
      </c>
      <c r="C26" s="330">
        <v>5889505</v>
      </c>
      <c r="D26" t="s">
        <v>347</v>
      </c>
      <c r="E26">
        <v>24398</v>
      </c>
      <c r="F26">
        <v>488975.04</v>
      </c>
      <c r="G26">
        <v>42.58</v>
      </c>
      <c r="H26">
        <v>1038859.35</v>
      </c>
      <c r="I26">
        <v>444139.74</v>
      </c>
      <c r="J26">
        <v>36.06</v>
      </c>
      <c r="K26">
        <v>879913.87</v>
      </c>
      <c r="L26" t="s">
        <v>296</v>
      </c>
      <c r="M26" s="1">
        <v>44439</v>
      </c>
    </row>
    <row r="27" spans="1:13">
      <c r="A27" t="s">
        <v>294</v>
      </c>
      <c r="B27" s="330" t="s">
        <v>348</v>
      </c>
      <c r="C27" s="330" t="s">
        <v>349</v>
      </c>
      <c r="D27" t="s">
        <v>350</v>
      </c>
      <c r="E27">
        <v>15191</v>
      </c>
      <c r="F27">
        <v>885587.83</v>
      </c>
      <c r="G27">
        <v>63.89</v>
      </c>
      <c r="H27">
        <v>970552.99</v>
      </c>
      <c r="I27">
        <v>885587.83</v>
      </c>
      <c r="J27">
        <v>63.89</v>
      </c>
      <c r="K27">
        <v>970552.99</v>
      </c>
      <c r="L27" t="s">
        <v>300</v>
      </c>
      <c r="M27" s="1">
        <v>44439</v>
      </c>
    </row>
    <row r="28" spans="1:13">
      <c r="A28" t="s">
        <v>294</v>
      </c>
      <c r="B28" s="330" t="s">
        <v>351</v>
      </c>
      <c r="C28" s="330" t="s">
        <v>351</v>
      </c>
      <c r="D28" t="s">
        <v>352</v>
      </c>
      <c r="E28">
        <v>4054</v>
      </c>
      <c r="F28">
        <v>197003.16</v>
      </c>
      <c r="G28">
        <v>68.42</v>
      </c>
      <c r="H28">
        <v>277355.63</v>
      </c>
      <c r="I28">
        <v>196619</v>
      </c>
      <c r="J28">
        <v>62.6</v>
      </c>
      <c r="K28">
        <v>253780.4</v>
      </c>
      <c r="L28" t="s">
        <v>323</v>
      </c>
      <c r="M28" s="1">
        <v>44439</v>
      </c>
    </row>
    <row r="29" spans="1:13">
      <c r="A29" t="s">
        <v>294</v>
      </c>
      <c r="B29" s="330" t="s">
        <v>353</v>
      </c>
      <c r="C29" s="330" t="s">
        <v>354</v>
      </c>
      <c r="D29" t="s">
        <v>355</v>
      </c>
      <c r="E29">
        <v>16700</v>
      </c>
      <c r="F29">
        <v>145969.69</v>
      </c>
      <c r="G29">
        <v>13.62</v>
      </c>
      <c r="H29">
        <v>227454</v>
      </c>
      <c r="I29">
        <v>145969.69</v>
      </c>
      <c r="J29">
        <v>13.62</v>
      </c>
      <c r="K29">
        <v>227454</v>
      </c>
      <c r="L29" t="s">
        <v>300</v>
      </c>
      <c r="M29" s="1">
        <v>44439</v>
      </c>
    </row>
    <row r="30" spans="1:13">
      <c r="A30" t="s">
        <v>294</v>
      </c>
      <c r="B30" s="330" t="s">
        <v>356</v>
      </c>
      <c r="C30" s="330" t="s">
        <v>357</v>
      </c>
      <c r="D30" t="s">
        <v>358</v>
      </c>
      <c r="E30">
        <v>15259</v>
      </c>
      <c r="F30">
        <v>694416.13</v>
      </c>
      <c r="G30">
        <v>45.51</v>
      </c>
      <c r="H30">
        <v>694437.09</v>
      </c>
      <c r="I30">
        <v>694416.13</v>
      </c>
      <c r="J30">
        <v>45.51</v>
      </c>
      <c r="K30">
        <v>694437.09</v>
      </c>
      <c r="L30" t="s">
        <v>300</v>
      </c>
      <c r="M30" s="1">
        <v>44439</v>
      </c>
    </row>
    <row r="31" spans="1:13">
      <c r="A31" t="s">
        <v>294</v>
      </c>
      <c r="B31" s="330">
        <v>6499260</v>
      </c>
      <c r="C31" s="330">
        <v>6499260</v>
      </c>
      <c r="D31" t="s">
        <v>359</v>
      </c>
      <c r="E31">
        <v>4900</v>
      </c>
      <c r="F31">
        <v>273131.55</v>
      </c>
      <c r="G31">
        <v>63.47</v>
      </c>
      <c r="H31">
        <v>311004.36</v>
      </c>
      <c r="I31">
        <v>30249672</v>
      </c>
      <c r="J31">
        <v>6983</v>
      </c>
      <c r="K31">
        <v>34216700</v>
      </c>
      <c r="L31" t="s">
        <v>313</v>
      </c>
      <c r="M31" s="1">
        <v>44439</v>
      </c>
    </row>
    <row r="32" spans="1:13">
      <c r="A32" t="s">
        <v>294</v>
      </c>
      <c r="B32" s="330" t="s">
        <v>360</v>
      </c>
      <c r="C32" s="330" t="s">
        <v>361</v>
      </c>
      <c r="D32" t="s">
        <v>362</v>
      </c>
      <c r="E32">
        <v>2500</v>
      </c>
      <c r="F32">
        <v>205250.5</v>
      </c>
      <c r="G32">
        <v>102.35</v>
      </c>
      <c r="H32">
        <v>255875</v>
      </c>
      <c r="I32">
        <v>205250.5</v>
      </c>
      <c r="J32">
        <v>102.35</v>
      </c>
      <c r="K32">
        <v>255875</v>
      </c>
      <c r="L32" t="s">
        <v>300</v>
      </c>
      <c r="M32" s="1">
        <v>44439</v>
      </c>
    </row>
    <row r="33" spans="1:13">
      <c r="A33" t="s">
        <v>294</v>
      </c>
      <c r="B33" s="330" t="s">
        <v>363</v>
      </c>
      <c r="C33" s="330" t="s">
        <v>363</v>
      </c>
      <c r="D33" t="s">
        <v>364</v>
      </c>
      <c r="E33">
        <v>9500</v>
      </c>
      <c r="F33">
        <v>559219.54</v>
      </c>
      <c r="G33">
        <v>109.42</v>
      </c>
      <c r="H33">
        <v>1039499.38</v>
      </c>
      <c r="I33">
        <v>424160.04</v>
      </c>
      <c r="J33">
        <v>79.56</v>
      </c>
      <c r="K33">
        <v>755820</v>
      </c>
      <c r="L33" t="s">
        <v>321</v>
      </c>
      <c r="M33" s="1">
        <v>44439</v>
      </c>
    </row>
    <row r="34" spans="1:13">
      <c r="A34" t="s">
        <v>294</v>
      </c>
      <c r="B34" s="330">
        <v>7333378</v>
      </c>
      <c r="C34" s="330">
        <v>7333378</v>
      </c>
      <c r="D34" t="s">
        <v>365</v>
      </c>
      <c r="E34">
        <v>2200</v>
      </c>
      <c r="F34">
        <v>395018.39</v>
      </c>
      <c r="G34">
        <v>846.99</v>
      </c>
      <c r="H34">
        <v>1863387.98</v>
      </c>
      <c r="I34">
        <v>394729.6</v>
      </c>
      <c r="J34">
        <v>775</v>
      </c>
      <c r="K34">
        <v>1705000</v>
      </c>
      <c r="L34" t="s">
        <v>323</v>
      </c>
      <c r="M34" s="1">
        <v>44439</v>
      </c>
    </row>
    <row r="35" spans="1:13">
      <c r="A35" t="s">
        <v>294</v>
      </c>
      <c r="B35" s="330" t="s">
        <v>366</v>
      </c>
      <c r="C35" s="330" t="s">
        <v>366</v>
      </c>
      <c r="D35" t="s">
        <v>367</v>
      </c>
      <c r="E35">
        <v>2806</v>
      </c>
      <c r="F35">
        <v>192255.28</v>
      </c>
      <c r="G35">
        <v>122.01</v>
      </c>
      <c r="H35">
        <v>342360.32000000001</v>
      </c>
      <c r="I35">
        <v>257725.26</v>
      </c>
      <c r="J35">
        <v>166.8</v>
      </c>
      <c r="K35">
        <v>468040.8</v>
      </c>
      <c r="L35" t="s">
        <v>333</v>
      </c>
      <c r="M35" s="1">
        <v>44439</v>
      </c>
    </row>
    <row r="36" spans="1:13">
      <c r="A36" t="s">
        <v>294</v>
      </c>
      <c r="B36" s="330">
        <v>6555805</v>
      </c>
      <c r="C36" s="330">
        <v>6555805</v>
      </c>
      <c r="D36" t="s">
        <v>368</v>
      </c>
      <c r="E36">
        <v>7600</v>
      </c>
      <c r="F36">
        <v>302299.82</v>
      </c>
      <c r="G36">
        <v>57.81</v>
      </c>
      <c r="H36">
        <v>439338.3</v>
      </c>
      <c r="I36">
        <v>33528932</v>
      </c>
      <c r="J36">
        <v>6360</v>
      </c>
      <c r="K36">
        <v>48336000</v>
      </c>
      <c r="L36" t="s">
        <v>313</v>
      </c>
      <c r="M36" s="1">
        <v>44439</v>
      </c>
    </row>
    <row r="37" spans="1:13">
      <c r="A37" t="s">
        <v>294</v>
      </c>
      <c r="B37" s="330">
        <v>4741844</v>
      </c>
      <c r="C37" s="330">
        <v>4741844</v>
      </c>
      <c r="D37" t="s">
        <v>369</v>
      </c>
      <c r="E37">
        <v>4638</v>
      </c>
      <c r="F37">
        <v>497928.6</v>
      </c>
      <c r="G37">
        <v>237.54</v>
      </c>
      <c r="H37">
        <v>1101730.3400000001</v>
      </c>
      <c r="I37">
        <v>452311.28</v>
      </c>
      <c r="J37">
        <v>201.2</v>
      </c>
      <c r="K37">
        <v>933165.6</v>
      </c>
      <c r="L37" t="s">
        <v>296</v>
      </c>
      <c r="M37" s="1">
        <v>44439</v>
      </c>
    </row>
    <row r="38" spans="1:13">
      <c r="A38" t="s">
        <v>294</v>
      </c>
      <c r="B38" s="330">
        <v>631512209</v>
      </c>
      <c r="C38" s="330" t="s">
        <v>370</v>
      </c>
      <c r="D38" t="s">
        <v>371</v>
      </c>
      <c r="E38">
        <v>18570</v>
      </c>
      <c r="F38">
        <v>507071.38</v>
      </c>
      <c r="G38">
        <v>34.549999999999997</v>
      </c>
      <c r="H38">
        <v>641593.5</v>
      </c>
      <c r="I38">
        <v>507071.38</v>
      </c>
      <c r="J38">
        <v>34.549999999999997</v>
      </c>
      <c r="K38">
        <v>641593.5</v>
      </c>
      <c r="L38" t="s">
        <v>300</v>
      </c>
      <c r="M38" s="1">
        <v>44439</v>
      </c>
    </row>
    <row r="39" spans="1:13">
      <c r="A39" t="s">
        <v>294</v>
      </c>
      <c r="B39" s="330">
        <v>6640682</v>
      </c>
      <c r="C39" s="330">
        <v>6640682</v>
      </c>
      <c r="D39" t="s">
        <v>372</v>
      </c>
      <c r="E39">
        <v>9688</v>
      </c>
      <c r="F39">
        <v>554007.82999999996</v>
      </c>
      <c r="G39">
        <v>115.34</v>
      </c>
      <c r="H39">
        <v>1117439.74</v>
      </c>
      <c r="I39">
        <v>61791790</v>
      </c>
      <c r="J39">
        <v>12690</v>
      </c>
      <c r="K39">
        <v>122940720</v>
      </c>
      <c r="L39" t="s">
        <v>313</v>
      </c>
      <c r="M39" s="1">
        <v>44439</v>
      </c>
    </row>
    <row r="40" spans="1:13">
      <c r="A40" t="s">
        <v>294</v>
      </c>
      <c r="B40" s="330">
        <v>654902204</v>
      </c>
      <c r="C40" s="330">
        <v>2640891</v>
      </c>
      <c r="D40" t="s">
        <v>373</v>
      </c>
      <c r="E40">
        <v>40000</v>
      </c>
      <c r="F40">
        <v>137044</v>
      </c>
      <c r="G40">
        <v>5.96</v>
      </c>
      <c r="H40">
        <v>238400</v>
      </c>
      <c r="I40">
        <v>137044</v>
      </c>
      <c r="J40">
        <v>5.96</v>
      </c>
      <c r="K40">
        <v>238400</v>
      </c>
      <c r="L40" t="s">
        <v>300</v>
      </c>
      <c r="M40" s="1">
        <v>44439</v>
      </c>
    </row>
    <row r="41" spans="1:13">
      <c r="A41" t="s">
        <v>294</v>
      </c>
      <c r="B41" s="330">
        <v>6659428</v>
      </c>
      <c r="C41" s="330">
        <v>6659428</v>
      </c>
      <c r="D41" t="s">
        <v>374</v>
      </c>
      <c r="E41">
        <v>11369</v>
      </c>
      <c r="F41">
        <v>512177.05</v>
      </c>
      <c r="G41">
        <v>97.62</v>
      </c>
      <c r="H41">
        <v>1109826.03</v>
      </c>
      <c r="I41">
        <v>57428222</v>
      </c>
      <c r="J41">
        <v>10740</v>
      </c>
      <c r="K41">
        <v>122103060</v>
      </c>
      <c r="L41" t="s">
        <v>313</v>
      </c>
      <c r="M41" s="1">
        <v>44439</v>
      </c>
    </row>
    <row r="42" spans="1:13">
      <c r="A42" t="s">
        <v>294</v>
      </c>
      <c r="B42" s="330">
        <v>683715106</v>
      </c>
      <c r="C42" s="330">
        <v>2655657</v>
      </c>
      <c r="D42" t="s">
        <v>375</v>
      </c>
      <c r="E42">
        <v>15400</v>
      </c>
      <c r="F42">
        <v>547201.56000000006</v>
      </c>
      <c r="G42">
        <v>54.83</v>
      </c>
      <c r="H42">
        <v>844382</v>
      </c>
      <c r="I42">
        <v>547201.56000000006</v>
      </c>
      <c r="J42">
        <v>54.83</v>
      </c>
      <c r="K42">
        <v>844382</v>
      </c>
      <c r="L42" t="s">
        <v>300</v>
      </c>
      <c r="M42" s="1">
        <v>44439</v>
      </c>
    </row>
    <row r="43" spans="1:13">
      <c r="A43" t="s">
        <v>294</v>
      </c>
      <c r="B43" s="330">
        <v>6661144</v>
      </c>
      <c r="C43" s="330">
        <v>6661144</v>
      </c>
      <c r="D43" t="s">
        <v>376</v>
      </c>
      <c r="E43">
        <v>23000</v>
      </c>
      <c r="F43">
        <v>365871.12</v>
      </c>
      <c r="G43">
        <v>19.079999999999998</v>
      </c>
      <c r="H43">
        <v>438802.04</v>
      </c>
      <c r="I43">
        <v>40687512</v>
      </c>
      <c r="J43">
        <v>2099</v>
      </c>
      <c r="K43">
        <v>48277000</v>
      </c>
      <c r="L43" t="s">
        <v>313</v>
      </c>
      <c r="M43" s="1">
        <v>44439</v>
      </c>
    </row>
    <row r="44" spans="1:13">
      <c r="A44" t="s">
        <v>294</v>
      </c>
      <c r="B44" s="330" t="s">
        <v>377</v>
      </c>
      <c r="C44" s="330" t="s">
        <v>378</v>
      </c>
      <c r="D44" t="s">
        <v>379</v>
      </c>
      <c r="E44">
        <v>15900</v>
      </c>
      <c r="F44">
        <v>791814.67</v>
      </c>
      <c r="G44">
        <v>59.47</v>
      </c>
      <c r="H44">
        <v>945573</v>
      </c>
      <c r="I44">
        <v>791814.67</v>
      </c>
      <c r="J44">
        <v>59.47</v>
      </c>
      <c r="K44">
        <v>945573</v>
      </c>
      <c r="L44" t="s">
        <v>300</v>
      </c>
      <c r="M44" s="1">
        <v>44439</v>
      </c>
    </row>
    <row r="45" spans="1:13">
      <c r="A45" t="s">
        <v>294</v>
      </c>
      <c r="B45" s="330">
        <v>6269861</v>
      </c>
      <c r="C45" s="330">
        <v>6269861</v>
      </c>
      <c r="D45" t="s">
        <v>380</v>
      </c>
      <c r="E45">
        <v>14800</v>
      </c>
      <c r="F45">
        <v>236106</v>
      </c>
      <c r="G45">
        <v>19.489999999999998</v>
      </c>
      <c r="H45">
        <v>288413.02</v>
      </c>
      <c r="I45">
        <v>26679978</v>
      </c>
      <c r="J45">
        <v>2144</v>
      </c>
      <c r="K45">
        <v>31731200</v>
      </c>
      <c r="L45" t="s">
        <v>313</v>
      </c>
      <c r="M45" s="1">
        <v>44439</v>
      </c>
    </row>
    <row r="46" spans="1:13">
      <c r="A46" t="s">
        <v>294</v>
      </c>
      <c r="B46" s="330">
        <v>705015105</v>
      </c>
      <c r="C46" s="330">
        <v>2704485</v>
      </c>
      <c r="D46" t="s">
        <v>381</v>
      </c>
      <c r="E46">
        <v>46000</v>
      </c>
      <c r="F46">
        <v>532692.30000000005</v>
      </c>
      <c r="G46">
        <v>10.59</v>
      </c>
      <c r="H46">
        <v>487140</v>
      </c>
      <c r="I46">
        <v>532692.30000000005</v>
      </c>
      <c r="J46">
        <v>10.59</v>
      </c>
      <c r="K46">
        <v>487140</v>
      </c>
      <c r="L46" t="s">
        <v>300</v>
      </c>
      <c r="M46" s="1">
        <v>44439</v>
      </c>
    </row>
    <row r="47" spans="1:13">
      <c r="A47" t="s">
        <v>294</v>
      </c>
      <c r="B47" s="330" t="s">
        <v>382</v>
      </c>
      <c r="C47" s="330" t="s">
        <v>383</v>
      </c>
      <c r="D47" t="s">
        <v>384</v>
      </c>
      <c r="E47">
        <v>32000</v>
      </c>
      <c r="F47">
        <v>354809.59999999998</v>
      </c>
      <c r="G47">
        <v>8.51</v>
      </c>
      <c r="H47">
        <v>272320</v>
      </c>
      <c r="I47">
        <v>354809.59999999998</v>
      </c>
      <c r="J47">
        <v>8.51</v>
      </c>
      <c r="K47">
        <v>272320</v>
      </c>
      <c r="L47" t="s">
        <v>300</v>
      </c>
      <c r="M47" s="1">
        <v>44439</v>
      </c>
    </row>
    <row r="48" spans="1:13">
      <c r="A48" t="s">
        <v>294</v>
      </c>
      <c r="B48" s="330">
        <v>6229597</v>
      </c>
      <c r="C48" s="330">
        <v>6229597</v>
      </c>
      <c r="D48" t="s">
        <v>385</v>
      </c>
      <c r="E48">
        <v>65312</v>
      </c>
      <c r="F48">
        <v>520489.58</v>
      </c>
      <c r="G48">
        <v>10.41</v>
      </c>
      <c r="H48">
        <v>679714.96</v>
      </c>
      <c r="I48">
        <v>58335633</v>
      </c>
      <c r="J48">
        <v>1145</v>
      </c>
      <c r="K48">
        <v>74782240</v>
      </c>
      <c r="L48" t="s">
        <v>313</v>
      </c>
      <c r="M48" s="1">
        <v>44439</v>
      </c>
    </row>
    <row r="49" spans="1:13">
      <c r="A49" t="s">
        <v>294</v>
      </c>
      <c r="B49" s="330">
        <v>759530108</v>
      </c>
      <c r="C49" s="330" t="s">
        <v>386</v>
      </c>
      <c r="D49" t="s">
        <v>387</v>
      </c>
      <c r="E49">
        <v>18600</v>
      </c>
      <c r="F49">
        <v>387899.78</v>
      </c>
      <c r="G49">
        <v>30.16</v>
      </c>
      <c r="H49">
        <v>560976</v>
      </c>
      <c r="I49">
        <v>387899.78</v>
      </c>
      <c r="J49">
        <v>30.16</v>
      </c>
      <c r="K49">
        <v>560976</v>
      </c>
      <c r="L49" t="s">
        <v>300</v>
      </c>
      <c r="M49" s="1">
        <v>44439</v>
      </c>
    </row>
    <row r="50" spans="1:13">
      <c r="A50" t="s">
        <v>294</v>
      </c>
      <c r="B50" s="330">
        <v>803054204</v>
      </c>
      <c r="C50" s="330">
        <v>2775135</v>
      </c>
      <c r="D50" t="s">
        <v>388</v>
      </c>
      <c r="E50">
        <v>4650</v>
      </c>
      <c r="F50">
        <v>554223.89</v>
      </c>
      <c r="G50">
        <v>150.13999999999999</v>
      </c>
      <c r="H50">
        <v>698151</v>
      </c>
      <c r="I50">
        <v>554223.89</v>
      </c>
      <c r="J50">
        <v>150.13999999999999</v>
      </c>
      <c r="K50">
        <v>698151</v>
      </c>
      <c r="L50" t="s">
        <v>300</v>
      </c>
      <c r="M50" s="1">
        <v>44439</v>
      </c>
    </row>
    <row r="51" spans="1:13">
      <c r="A51" t="s">
        <v>294</v>
      </c>
      <c r="B51" s="330">
        <v>6616508</v>
      </c>
      <c r="C51" s="330">
        <v>6616508</v>
      </c>
      <c r="D51" t="s">
        <v>389</v>
      </c>
      <c r="E51">
        <v>10546</v>
      </c>
      <c r="F51">
        <v>177721.16</v>
      </c>
      <c r="G51">
        <v>19.21</v>
      </c>
      <c r="H51">
        <v>202638.1</v>
      </c>
      <c r="I51">
        <v>20110926.18</v>
      </c>
      <c r="J51">
        <v>2114</v>
      </c>
      <c r="K51">
        <v>22294244</v>
      </c>
      <c r="L51" t="s">
        <v>313</v>
      </c>
      <c r="M51" s="1">
        <v>44439</v>
      </c>
    </row>
    <row r="52" spans="1:13">
      <c r="A52" t="s">
        <v>294</v>
      </c>
      <c r="B52" s="330" t="s">
        <v>390</v>
      </c>
      <c r="C52" s="330" t="s">
        <v>391</v>
      </c>
      <c r="D52" t="s">
        <v>392</v>
      </c>
      <c r="E52">
        <v>1235</v>
      </c>
      <c r="F52">
        <v>162568.85</v>
      </c>
      <c r="G52">
        <v>1524.78</v>
      </c>
      <c r="H52">
        <v>1883103.3</v>
      </c>
      <c r="I52">
        <v>162568.85</v>
      </c>
      <c r="J52">
        <v>1524.78</v>
      </c>
      <c r="K52">
        <v>1883103.3</v>
      </c>
      <c r="L52" t="s">
        <v>300</v>
      </c>
      <c r="M52" s="1">
        <v>44439</v>
      </c>
    </row>
    <row r="53" spans="1:13">
      <c r="A53" t="s">
        <v>294</v>
      </c>
      <c r="B53" s="330" t="s">
        <v>393</v>
      </c>
      <c r="C53" s="330" t="s">
        <v>393</v>
      </c>
      <c r="D53" t="s">
        <v>394</v>
      </c>
      <c r="E53">
        <v>12237</v>
      </c>
      <c r="F53">
        <v>237984.83</v>
      </c>
      <c r="G53">
        <v>25.51</v>
      </c>
      <c r="H53">
        <v>312179.23</v>
      </c>
      <c r="I53">
        <v>2136580.2000000002</v>
      </c>
      <c r="J53">
        <v>220</v>
      </c>
      <c r="K53">
        <v>2692140</v>
      </c>
      <c r="L53" t="s">
        <v>395</v>
      </c>
      <c r="M53" s="1">
        <v>44439</v>
      </c>
    </row>
    <row r="54" spans="1:13">
      <c r="A54" t="s">
        <v>294</v>
      </c>
      <c r="B54" s="330" t="s">
        <v>396</v>
      </c>
      <c r="C54" s="330">
        <v>2615565</v>
      </c>
      <c r="D54" t="s">
        <v>397</v>
      </c>
      <c r="E54">
        <v>23900</v>
      </c>
      <c r="F54">
        <v>805315.16</v>
      </c>
      <c r="G54">
        <v>38.340000000000003</v>
      </c>
      <c r="H54">
        <v>916326</v>
      </c>
      <c r="I54">
        <v>805315.16</v>
      </c>
      <c r="J54">
        <v>38.340000000000003</v>
      </c>
      <c r="K54">
        <v>916326</v>
      </c>
      <c r="L54" t="s">
        <v>300</v>
      </c>
      <c r="M54" s="1">
        <v>44439</v>
      </c>
    </row>
    <row r="55" spans="1:13">
      <c r="A55" t="s">
        <v>294</v>
      </c>
      <c r="B55" s="330" t="s">
        <v>398</v>
      </c>
      <c r="C55" s="330" t="s">
        <v>398</v>
      </c>
      <c r="D55" t="s">
        <v>399</v>
      </c>
      <c r="E55">
        <v>26195</v>
      </c>
      <c r="F55">
        <v>520932.36</v>
      </c>
      <c r="G55">
        <v>19.84</v>
      </c>
      <c r="H55">
        <v>519684.88</v>
      </c>
      <c r="I55">
        <v>403348.79</v>
      </c>
      <c r="J55">
        <v>14.42</v>
      </c>
      <c r="K55">
        <v>377862.87</v>
      </c>
      <c r="L55" t="s">
        <v>321</v>
      </c>
      <c r="M55" s="1">
        <v>44439</v>
      </c>
    </row>
    <row r="56" spans="1:13">
      <c r="A56" t="s">
        <v>294</v>
      </c>
      <c r="B56" s="330">
        <v>835699307</v>
      </c>
      <c r="C56" s="330">
        <v>2821481</v>
      </c>
      <c r="D56" t="s">
        <v>400</v>
      </c>
      <c r="E56">
        <v>14700</v>
      </c>
      <c r="F56">
        <v>616831.12</v>
      </c>
      <c r="G56">
        <v>103.46</v>
      </c>
      <c r="H56">
        <v>1520862</v>
      </c>
      <c r="I56">
        <v>616831.12</v>
      </c>
      <c r="J56">
        <v>103.46</v>
      </c>
      <c r="K56">
        <v>1520862</v>
      </c>
      <c r="L56" t="s">
        <v>300</v>
      </c>
      <c r="M56" s="1">
        <v>44439</v>
      </c>
    </row>
    <row r="57" spans="1:13">
      <c r="A57" t="s">
        <v>294</v>
      </c>
      <c r="B57" s="330" t="s">
        <v>401</v>
      </c>
      <c r="C57" s="330" t="s">
        <v>401</v>
      </c>
      <c r="D57" t="s">
        <v>402</v>
      </c>
      <c r="E57">
        <v>76943</v>
      </c>
      <c r="F57">
        <v>158286.45000000001</v>
      </c>
      <c r="G57">
        <v>2.33</v>
      </c>
      <c r="H57">
        <v>179539.29</v>
      </c>
      <c r="I57">
        <v>210823.82</v>
      </c>
      <c r="J57">
        <v>3.19</v>
      </c>
      <c r="K57">
        <v>245448.17</v>
      </c>
      <c r="L57" t="s">
        <v>333</v>
      </c>
      <c r="M57" s="1">
        <v>44439</v>
      </c>
    </row>
    <row r="58" spans="1:13">
      <c r="A58" t="s">
        <v>294</v>
      </c>
      <c r="B58" s="330">
        <v>6356406</v>
      </c>
      <c r="C58" s="330">
        <v>6356406</v>
      </c>
      <c r="D58" t="s">
        <v>403</v>
      </c>
      <c r="E58">
        <v>7521</v>
      </c>
      <c r="F58">
        <v>230255.65</v>
      </c>
      <c r="G58">
        <v>18.75</v>
      </c>
      <c r="H58">
        <v>141027.29999999999</v>
      </c>
      <c r="I58">
        <v>25932473</v>
      </c>
      <c r="J58">
        <v>2063</v>
      </c>
      <c r="K58">
        <v>15515823</v>
      </c>
      <c r="L58" t="s">
        <v>313</v>
      </c>
      <c r="M58" s="1">
        <v>44439</v>
      </c>
    </row>
    <row r="59" spans="1:13">
      <c r="A59" t="s">
        <v>294</v>
      </c>
      <c r="B59" s="330" t="s">
        <v>404</v>
      </c>
      <c r="C59" s="330" t="s">
        <v>404</v>
      </c>
      <c r="D59" t="s">
        <v>405</v>
      </c>
      <c r="E59">
        <v>8509</v>
      </c>
      <c r="F59">
        <v>683825.18</v>
      </c>
      <c r="G59">
        <v>142.38</v>
      </c>
      <c r="H59">
        <v>1211553.01</v>
      </c>
      <c r="I59">
        <v>611503.18999999994</v>
      </c>
      <c r="J59">
        <v>120.6</v>
      </c>
      <c r="K59">
        <v>1026185.4</v>
      </c>
      <c r="L59" t="s">
        <v>296</v>
      </c>
      <c r="M59" s="1">
        <v>44439</v>
      </c>
    </row>
    <row r="60" spans="1:13">
      <c r="A60" t="s">
        <v>294</v>
      </c>
      <c r="B60" s="330">
        <v>874039100</v>
      </c>
      <c r="C60" s="330">
        <v>2113382</v>
      </c>
      <c r="D60" t="s">
        <v>406</v>
      </c>
      <c r="E60">
        <v>4200</v>
      </c>
      <c r="F60">
        <v>496572.56</v>
      </c>
      <c r="G60">
        <v>119.01</v>
      </c>
      <c r="H60">
        <v>499842</v>
      </c>
      <c r="I60">
        <v>496572.56</v>
      </c>
      <c r="J60">
        <v>119.01</v>
      </c>
      <c r="K60">
        <v>499842</v>
      </c>
      <c r="L60" t="s">
        <v>300</v>
      </c>
      <c r="M60" s="1">
        <v>44439</v>
      </c>
    </row>
    <row r="61" spans="1:13">
      <c r="A61" t="s">
        <v>294</v>
      </c>
      <c r="B61" s="330">
        <v>6869302</v>
      </c>
      <c r="C61" s="330">
        <v>6869302</v>
      </c>
      <c r="D61" t="s">
        <v>407</v>
      </c>
      <c r="E61">
        <v>3000</v>
      </c>
      <c r="F61">
        <v>297065.8</v>
      </c>
      <c r="G61">
        <v>106.16</v>
      </c>
      <c r="H61">
        <v>318487.55</v>
      </c>
      <c r="I61">
        <v>33615966.490000002</v>
      </c>
      <c r="J61">
        <v>11680</v>
      </c>
      <c r="K61">
        <v>35040000</v>
      </c>
      <c r="L61" t="s">
        <v>313</v>
      </c>
      <c r="M61" s="1">
        <v>44439</v>
      </c>
    </row>
    <row r="62" spans="1:13">
      <c r="A62" t="s">
        <v>294</v>
      </c>
      <c r="B62" s="330">
        <v>878742204</v>
      </c>
      <c r="C62" s="330">
        <v>2124533</v>
      </c>
      <c r="D62" t="s">
        <v>408</v>
      </c>
      <c r="E62">
        <v>15900</v>
      </c>
      <c r="F62">
        <v>359813.37</v>
      </c>
      <c r="G62">
        <v>22.55</v>
      </c>
      <c r="H62">
        <v>358545</v>
      </c>
      <c r="I62">
        <v>359813.37</v>
      </c>
      <c r="J62">
        <v>22.55</v>
      </c>
      <c r="K62">
        <v>358545</v>
      </c>
      <c r="L62" t="s">
        <v>300</v>
      </c>
      <c r="M62" s="1">
        <v>44439</v>
      </c>
    </row>
    <row r="63" spans="1:13">
      <c r="A63" t="s">
        <v>294</v>
      </c>
      <c r="B63" s="330">
        <v>5999330</v>
      </c>
      <c r="C63" s="330">
        <v>5999330</v>
      </c>
      <c r="D63" t="s">
        <v>409</v>
      </c>
      <c r="E63">
        <v>3800</v>
      </c>
      <c r="F63">
        <v>672025.92</v>
      </c>
      <c r="G63">
        <v>442.03</v>
      </c>
      <c r="H63">
        <v>1679716.65</v>
      </c>
      <c r="I63">
        <v>585399.44999999995</v>
      </c>
      <c r="J63">
        <v>374.4</v>
      </c>
      <c r="K63">
        <v>1422720</v>
      </c>
      <c r="L63" t="s">
        <v>296</v>
      </c>
      <c r="M63" s="1">
        <v>44439</v>
      </c>
    </row>
    <row r="64" spans="1:13">
      <c r="A64" t="s">
        <v>294</v>
      </c>
      <c r="B64" s="330" t="s">
        <v>410</v>
      </c>
      <c r="C64" s="330" t="s">
        <v>410</v>
      </c>
      <c r="D64" t="s">
        <v>411</v>
      </c>
      <c r="E64">
        <v>17787</v>
      </c>
      <c r="F64">
        <v>159873.89000000001</v>
      </c>
      <c r="G64">
        <v>9.08</v>
      </c>
      <c r="H64">
        <v>161463.44</v>
      </c>
      <c r="I64">
        <v>213257.97</v>
      </c>
      <c r="J64">
        <v>12.41</v>
      </c>
      <c r="K64">
        <v>220736.67</v>
      </c>
      <c r="L64" t="s">
        <v>333</v>
      </c>
      <c r="M64" s="1">
        <v>44439</v>
      </c>
    </row>
    <row r="65" spans="1:13">
      <c r="A65" t="s">
        <v>294</v>
      </c>
      <c r="B65" s="330" t="s">
        <v>412</v>
      </c>
      <c r="C65" s="330" t="s">
        <v>413</v>
      </c>
      <c r="D65" t="s">
        <v>414</v>
      </c>
      <c r="E65">
        <v>35000</v>
      </c>
      <c r="F65">
        <v>442307</v>
      </c>
      <c r="G65">
        <v>16.66</v>
      </c>
      <c r="H65">
        <v>583100</v>
      </c>
      <c r="I65">
        <v>442307</v>
      </c>
      <c r="J65">
        <v>16.66</v>
      </c>
      <c r="K65">
        <v>583100</v>
      </c>
      <c r="L65" t="s">
        <v>300</v>
      </c>
      <c r="M65" s="1">
        <v>44439</v>
      </c>
    </row>
    <row r="66" spans="1:13">
      <c r="A66" t="s">
        <v>294</v>
      </c>
      <c r="B66" s="332" t="s">
        <v>415</v>
      </c>
      <c r="C66" s="332" t="s">
        <v>416</v>
      </c>
      <c r="D66" t="s">
        <v>417</v>
      </c>
      <c r="E66">
        <v>11400</v>
      </c>
      <c r="F66">
        <v>776752.02</v>
      </c>
      <c r="G66">
        <v>29</v>
      </c>
      <c r="H66">
        <v>330600</v>
      </c>
      <c r="I66">
        <v>776752.02</v>
      </c>
      <c r="J66">
        <v>29</v>
      </c>
      <c r="K66">
        <v>330600</v>
      </c>
      <c r="L66" t="s">
        <v>300</v>
      </c>
      <c r="M66" s="1">
        <v>44439</v>
      </c>
    </row>
    <row r="67" spans="1:13">
      <c r="A67" t="s">
        <v>294</v>
      </c>
      <c r="B67" s="330">
        <v>6916781</v>
      </c>
      <c r="C67" s="330">
        <v>6916781</v>
      </c>
      <c r="D67" t="s">
        <v>418</v>
      </c>
      <c r="E67">
        <v>10923</v>
      </c>
      <c r="F67">
        <v>170703.44</v>
      </c>
      <c r="G67">
        <v>19.07</v>
      </c>
      <c r="H67">
        <v>208354.99</v>
      </c>
      <c r="I67">
        <v>237957.11</v>
      </c>
      <c r="J67">
        <v>25.65</v>
      </c>
      <c r="K67">
        <v>280174.95</v>
      </c>
      <c r="L67" t="s">
        <v>419</v>
      </c>
      <c r="M67" s="1">
        <v>44439</v>
      </c>
    </row>
    <row r="68" spans="1:13">
      <c r="A68" t="s">
        <v>294</v>
      </c>
      <c r="B68" s="371" t="s">
        <v>438</v>
      </c>
      <c r="C68" s="330">
        <v>2857334</v>
      </c>
      <c r="D68" t="s">
        <v>420</v>
      </c>
      <c r="E68">
        <v>42000</v>
      </c>
      <c r="F68">
        <v>727120.8</v>
      </c>
      <c r="G68">
        <v>19.07</v>
      </c>
      <c r="H68">
        <v>800940</v>
      </c>
      <c r="I68">
        <v>727120.8</v>
      </c>
      <c r="J68">
        <v>19.07</v>
      </c>
      <c r="K68">
        <v>800940</v>
      </c>
      <c r="L68" t="s">
        <v>300</v>
      </c>
      <c r="M68" s="1">
        <v>44439</v>
      </c>
    </row>
    <row r="69" spans="1:13">
      <c r="A69" t="s">
        <v>294</v>
      </c>
      <c r="B69" s="330">
        <v>4031879</v>
      </c>
      <c r="C69" s="330">
        <v>4031879</v>
      </c>
      <c r="D69" t="s">
        <v>421</v>
      </c>
      <c r="E69">
        <v>22938</v>
      </c>
      <c r="F69">
        <v>437104.83</v>
      </c>
      <c r="G69">
        <v>34.299999999999997</v>
      </c>
      <c r="H69">
        <v>786716.53</v>
      </c>
      <c r="I69">
        <v>394671.39</v>
      </c>
      <c r="J69">
        <v>29.05</v>
      </c>
      <c r="K69">
        <v>666348.9</v>
      </c>
      <c r="L69" t="s">
        <v>296</v>
      </c>
      <c r="M69" s="1">
        <v>44439</v>
      </c>
    </row>
    <row r="70" spans="1:13">
      <c r="A70" t="s">
        <v>294</v>
      </c>
      <c r="B70" s="330">
        <v>6986041</v>
      </c>
      <c r="C70" s="330">
        <v>6986041</v>
      </c>
      <c r="D70" t="s">
        <v>422</v>
      </c>
      <c r="E70">
        <v>8300</v>
      </c>
      <c r="F70">
        <v>221817.63</v>
      </c>
      <c r="G70">
        <v>50.26</v>
      </c>
      <c r="H70">
        <v>417187.78</v>
      </c>
      <c r="I70">
        <v>25065392</v>
      </c>
      <c r="J70">
        <v>5530</v>
      </c>
      <c r="K70">
        <v>45899000</v>
      </c>
      <c r="L70" t="s">
        <v>313</v>
      </c>
      <c r="M70" s="1">
        <v>44439</v>
      </c>
    </row>
    <row r="71" spans="1:13">
      <c r="A71" t="s">
        <v>294</v>
      </c>
      <c r="B71" s="330" t="s">
        <v>423</v>
      </c>
      <c r="C71" s="330" t="s">
        <v>424</v>
      </c>
      <c r="D71" t="s">
        <v>425</v>
      </c>
      <c r="E71">
        <v>5600</v>
      </c>
      <c r="F71">
        <v>336728</v>
      </c>
      <c r="G71">
        <v>61.56</v>
      </c>
      <c r="H71">
        <v>344736</v>
      </c>
      <c r="I71">
        <v>336728</v>
      </c>
      <c r="J71">
        <v>61.56</v>
      </c>
      <c r="K71">
        <v>344736</v>
      </c>
      <c r="L71" t="s">
        <v>300</v>
      </c>
      <c r="M71" s="1">
        <v>44439</v>
      </c>
    </row>
    <row r="72" spans="1:13">
      <c r="A72" t="s">
        <v>294</v>
      </c>
      <c r="B72" s="330" t="s">
        <v>426</v>
      </c>
      <c r="C72" s="330" t="s">
        <v>426</v>
      </c>
      <c r="D72" t="s">
        <v>427</v>
      </c>
      <c r="F72">
        <v>403132.85</v>
      </c>
      <c r="H72">
        <v>403132.85</v>
      </c>
      <c r="I72">
        <v>403132.85</v>
      </c>
      <c r="K72">
        <v>403132.85</v>
      </c>
      <c r="L72" t="s">
        <v>300</v>
      </c>
      <c r="M72" s="1">
        <v>44439</v>
      </c>
    </row>
    <row r="73" spans="1:13">
      <c r="A73" t="s">
        <v>294</v>
      </c>
      <c r="B73" s="330" t="s">
        <v>426</v>
      </c>
      <c r="C73" s="330" t="s">
        <v>426</v>
      </c>
      <c r="D73" t="s">
        <v>428</v>
      </c>
      <c r="E73">
        <v>13622.38</v>
      </c>
      <c r="F73">
        <v>10117.790000000001</v>
      </c>
      <c r="G73">
        <v>0.73</v>
      </c>
      <c r="H73">
        <v>9964.44</v>
      </c>
      <c r="I73">
        <v>13622.38</v>
      </c>
      <c r="J73">
        <v>1</v>
      </c>
      <c r="K73">
        <v>13622.38</v>
      </c>
      <c r="L73" t="s">
        <v>333</v>
      </c>
      <c r="M73" s="1">
        <v>44439</v>
      </c>
    </row>
    <row r="74" spans="1:13">
      <c r="A74" t="s">
        <v>294</v>
      </c>
      <c r="B74" s="330" t="s">
        <v>426</v>
      </c>
      <c r="C74" s="330" t="s">
        <v>426</v>
      </c>
      <c r="D74" t="s">
        <v>429</v>
      </c>
      <c r="E74">
        <v>22194.5</v>
      </c>
      <c r="F74">
        <v>23900.09</v>
      </c>
      <c r="G74">
        <v>1.0900000000000001</v>
      </c>
      <c r="H74">
        <v>24256.28</v>
      </c>
      <c r="I74">
        <v>22194.5</v>
      </c>
      <c r="J74">
        <v>1</v>
      </c>
      <c r="K74">
        <v>22194.5</v>
      </c>
      <c r="L74" t="s">
        <v>323</v>
      </c>
      <c r="M74" s="1">
        <v>44439</v>
      </c>
    </row>
    <row r="75" spans="1:13">
      <c r="A75" t="s">
        <v>294</v>
      </c>
      <c r="B75" s="330" t="s">
        <v>426</v>
      </c>
      <c r="C75" s="330" t="s">
        <v>426</v>
      </c>
      <c r="D75" t="s">
        <v>430</v>
      </c>
      <c r="E75">
        <v>1437.71</v>
      </c>
      <c r="F75">
        <v>1741.84</v>
      </c>
      <c r="G75">
        <v>1.18</v>
      </c>
      <c r="H75">
        <v>1697.41</v>
      </c>
      <c r="I75">
        <v>1437.71</v>
      </c>
      <c r="J75">
        <v>1</v>
      </c>
      <c r="K75">
        <v>1437.71</v>
      </c>
      <c r="L75" t="s">
        <v>296</v>
      </c>
      <c r="M75" s="1">
        <v>44439</v>
      </c>
    </row>
    <row r="76" spans="1:13">
      <c r="A76" t="s">
        <v>294</v>
      </c>
      <c r="B76" s="330" t="s">
        <v>426</v>
      </c>
      <c r="C76" s="330" t="s">
        <v>426</v>
      </c>
      <c r="D76" t="s">
        <v>431</v>
      </c>
      <c r="E76">
        <v>15456.47</v>
      </c>
      <c r="F76">
        <v>21317.9</v>
      </c>
      <c r="G76">
        <v>1.38</v>
      </c>
      <c r="H76">
        <v>21257.69</v>
      </c>
      <c r="I76">
        <v>15456.47</v>
      </c>
      <c r="J76">
        <v>1</v>
      </c>
      <c r="K76">
        <v>15456.47</v>
      </c>
      <c r="L76" t="s">
        <v>321</v>
      </c>
      <c r="M76" s="1">
        <v>44439</v>
      </c>
    </row>
    <row r="77" spans="1:13">
      <c r="A77" t="s">
        <v>294</v>
      </c>
      <c r="B77" s="330" t="s">
        <v>426</v>
      </c>
      <c r="C77" s="330" t="s">
        <v>426</v>
      </c>
      <c r="D77" t="s">
        <v>432</v>
      </c>
      <c r="E77">
        <v>9117653</v>
      </c>
      <c r="F77">
        <v>84416.36</v>
      </c>
      <c r="G77">
        <v>0.01</v>
      </c>
      <c r="H77">
        <v>82872.69</v>
      </c>
      <c r="I77">
        <v>9117653</v>
      </c>
      <c r="J77">
        <v>1</v>
      </c>
      <c r="K77">
        <v>9117653</v>
      </c>
      <c r="L77" t="s">
        <v>313</v>
      </c>
      <c r="M77" s="1">
        <v>44439</v>
      </c>
    </row>
    <row r="78" spans="1:13">
      <c r="A78" t="s">
        <v>294</v>
      </c>
      <c r="B78" s="330" t="s">
        <v>426</v>
      </c>
      <c r="C78" s="330" t="s">
        <v>426</v>
      </c>
      <c r="D78" t="s">
        <v>433</v>
      </c>
      <c r="E78">
        <v>94182.75</v>
      </c>
      <c r="F78">
        <v>10905.77</v>
      </c>
      <c r="G78">
        <v>0.12</v>
      </c>
      <c r="H78">
        <v>10835.57</v>
      </c>
      <c r="I78">
        <v>94182.75</v>
      </c>
      <c r="J78">
        <v>1</v>
      </c>
      <c r="K78">
        <v>94182.75</v>
      </c>
      <c r="L78" t="s">
        <v>434</v>
      </c>
      <c r="M78" s="1">
        <v>44439</v>
      </c>
    </row>
    <row r="79" spans="1:13">
      <c r="A79" t="s">
        <v>294</v>
      </c>
      <c r="B79" s="330" t="s">
        <v>426</v>
      </c>
      <c r="C79" s="330" t="s">
        <v>426</v>
      </c>
      <c r="D79" t="s">
        <v>435</v>
      </c>
      <c r="E79">
        <v>179365.13</v>
      </c>
      <c r="F79">
        <v>19571.86</v>
      </c>
      <c r="G79">
        <v>0.12</v>
      </c>
      <c r="H79">
        <v>20799.09</v>
      </c>
      <c r="I79">
        <v>179365.13</v>
      </c>
      <c r="J79">
        <v>1</v>
      </c>
      <c r="K79">
        <v>179365.13</v>
      </c>
      <c r="L79" t="s">
        <v>395</v>
      </c>
      <c r="M79" s="1">
        <v>44439</v>
      </c>
    </row>
    <row r="80" spans="1:13">
      <c r="A80" t="s">
        <v>294</v>
      </c>
      <c r="B80" s="330" t="s">
        <v>426</v>
      </c>
      <c r="C80" s="330" t="s">
        <v>426</v>
      </c>
      <c r="D80" t="s">
        <v>436</v>
      </c>
      <c r="E80">
        <v>11986.45</v>
      </c>
      <c r="F80">
        <v>8896.2199999999993</v>
      </c>
      <c r="G80">
        <v>0.74</v>
      </c>
      <c r="H80">
        <v>8913.85</v>
      </c>
      <c r="I80">
        <v>11986.45</v>
      </c>
      <c r="J80">
        <v>1</v>
      </c>
      <c r="K80">
        <v>11986.45</v>
      </c>
      <c r="L80" t="s">
        <v>419</v>
      </c>
      <c r="M80" s="1">
        <v>44439</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2021-09-17T13:24:05Z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