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7" l="1"/>
  <c r="U21" i="7" s="1"/>
  <c r="R21" i="7"/>
  <c r="S21" i="7" s="1"/>
  <c r="P21" i="7"/>
  <c r="Q21" i="7" s="1"/>
  <c r="I21" i="7"/>
  <c r="H21" i="7"/>
  <c r="T20" i="7"/>
  <c r="U20" i="7" s="1"/>
  <c r="R20" i="7"/>
  <c r="S20" i="7" s="1"/>
  <c r="P20" i="7"/>
  <c r="Q20" i="7" s="1"/>
  <c r="I20" i="7"/>
  <c r="H20" i="7"/>
  <c r="T19" i="7"/>
  <c r="U19" i="7" s="1"/>
  <c r="R19" i="7"/>
  <c r="S19" i="7" s="1"/>
  <c r="P19" i="7"/>
  <c r="Q19" i="7" s="1"/>
  <c r="I19" i="7"/>
  <c r="H19" i="7"/>
  <c r="T18" i="7"/>
  <c r="U18" i="7" s="1"/>
  <c r="R18" i="7"/>
  <c r="S18" i="7" s="1"/>
  <c r="P18" i="7"/>
  <c r="Q18" i="7" s="1"/>
  <c r="I18" i="7"/>
  <c r="H18" i="7"/>
  <c r="T17" i="7"/>
  <c r="U17" i="7" s="1"/>
  <c r="R17" i="7"/>
  <c r="S17" i="7" s="1"/>
  <c r="P17" i="7"/>
  <c r="Q17" i="7" s="1"/>
  <c r="I17" i="7"/>
  <c r="H17" i="7"/>
  <c r="T16" i="7"/>
  <c r="U16" i="7" s="1"/>
  <c r="R16" i="7"/>
  <c r="S16" i="7" s="1"/>
  <c r="P16" i="7"/>
  <c r="Q16" i="7" s="1"/>
  <c r="I16" i="7"/>
  <c r="H16" i="7"/>
  <c r="T15" i="7"/>
  <c r="U15" i="7" s="1"/>
  <c r="R15" i="7"/>
  <c r="S15" i="7" s="1"/>
  <c r="P15" i="7"/>
  <c r="Q15" i="7" s="1"/>
  <c r="I15" i="7"/>
  <c r="H15" i="7"/>
  <c r="T14" i="7"/>
  <c r="U14" i="7" s="1"/>
  <c r="R14" i="7"/>
  <c r="S14" i="7" s="1"/>
  <c r="P14" i="7"/>
  <c r="Q14" i="7" s="1"/>
  <c r="I14" i="7"/>
  <c r="H14" i="7"/>
  <c r="T13" i="7"/>
  <c r="U13" i="7" s="1"/>
  <c r="R13" i="7"/>
  <c r="S13" i="7" s="1"/>
  <c r="P13" i="7"/>
  <c r="Q13" i="7" s="1"/>
  <c r="I13" i="7"/>
  <c r="H13" i="7"/>
  <c r="T12" i="7"/>
  <c r="U12" i="7" s="1"/>
  <c r="R12" i="7"/>
  <c r="S12" i="7" s="1"/>
  <c r="P12" i="7"/>
  <c r="Q12" i="7" s="1"/>
  <c r="I12" i="7"/>
  <c r="H12" i="7"/>
  <c r="T11" i="7"/>
  <c r="U11" i="7" s="1"/>
  <c r="R11" i="7"/>
  <c r="S11" i="7" s="1"/>
  <c r="P11" i="7"/>
  <c r="Q11" i="7" s="1"/>
  <c r="I11" i="7"/>
  <c r="H11" i="7"/>
  <c r="F74" i="7"/>
  <c r="S18" i="12"/>
  <c r="T18" i="12" s="1"/>
  <c r="O18" i="12"/>
  <c r="P18" i="12" s="1"/>
  <c r="K18" i="12"/>
  <c r="L18" i="12" s="1"/>
  <c r="H18" i="12"/>
  <c r="G18" i="12"/>
  <c r="S17" i="12"/>
  <c r="T17" i="12" s="1"/>
  <c r="O17" i="12"/>
  <c r="P17" i="12" s="1"/>
  <c r="K17" i="12"/>
  <c r="L17" i="12" s="1"/>
  <c r="H17" i="12"/>
  <c r="G17" i="12"/>
  <c r="S16" i="12"/>
  <c r="T16" i="12" s="1"/>
  <c r="O16" i="12"/>
  <c r="P16" i="12" s="1"/>
  <c r="K16" i="12"/>
  <c r="L16" i="12" s="1"/>
  <c r="H16" i="12"/>
  <c r="G16" i="12"/>
  <c r="S15" i="12"/>
  <c r="T15" i="12" s="1"/>
  <c r="P15" i="12"/>
  <c r="O15" i="12"/>
  <c r="K15" i="12"/>
  <c r="L15" i="12" s="1"/>
  <c r="H15" i="12"/>
  <c r="G15" i="12"/>
  <c r="S14" i="12"/>
  <c r="T14" i="12" s="1"/>
  <c r="O14" i="12"/>
  <c r="P14" i="12" s="1"/>
  <c r="K14" i="12"/>
  <c r="L14" i="12" s="1"/>
  <c r="H14" i="12"/>
  <c r="G14" i="12"/>
  <c r="S13" i="12"/>
  <c r="T13" i="12" s="1"/>
  <c r="O13" i="12"/>
  <c r="P13" i="12" s="1"/>
  <c r="K13" i="12"/>
  <c r="L13" i="12" s="1"/>
  <c r="H13" i="12"/>
  <c r="G13" i="12"/>
  <c r="S12" i="12"/>
  <c r="T12" i="12" s="1"/>
  <c r="O12" i="12"/>
  <c r="P12" i="12" s="1"/>
  <c r="K12" i="12"/>
  <c r="L12" i="12" s="1"/>
  <c r="H12" i="12"/>
  <c r="G12" i="12"/>
  <c r="T11" i="12"/>
  <c r="S11" i="12"/>
  <c r="P11" i="12"/>
  <c r="O11" i="12"/>
  <c r="K11" i="12"/>
  <c r="L11" i="12" s="1"/>
  <c r="H11" i="12"/>
  <c r="G11" i="12"/>
  <c r="T10" i="12"/>
  <c r="S10" i="12"/>
  <c r="O10" i="12"/>
  <c r="P10" i="12" s="1"/>
  <c r="K10" i="12"/>
  <c r="L10" i="12" s="1"/>
  <c r="H10" i="12"/>
  <c r="G10" i="12"/>
  <c r="S9" i="12"/>
  <c r="T9" i="12" s="1"/>
  <c r="O9" i="12"/>
  <c r="P9" i="12" s="1"/>
  <c r="K9" i="12"/>
  <c r="L9" i="12" s="1"/>
  <c r="H9" i="12"/>
  <c r="G9" i="12"/>
  <c r="S8" i="12"/>
  <c r="T8" i="12" s="1"/>
  <c r="O8" i="12"/>
  <c r="P8" i="12" s="1"/>
  <c r="K8" i="12"/>
  <c r="L8" i="12" s="1"/>
  <c r="H8" i="12"/>
  <c r="G8" i="12"/>
  <c r="S7" i="12"/>
  <c r="T7" i="12" s="1"/>
  <c r="P7" i="12"/>
  <c r="O7" i="12"/>
  <c r="K7" i="12"/>
  <c r="L7" i="12" s="1"/>
  <c r="H7" i="12"/>
  <c r="G7" i="12"/>
  <c r="S6" i="12"/>
  <c r="T6" i="12" s="1"/>
  <c r="O6" i="12"/>
  <c r="P6" i="12" s="1"/>
  <c r="K6" i="12"/>
  <c r="L6" i="12" s="1"/>
  <c r="H6" i="12"/>
  <c r="G6" i="12"/>
  <c r="E74" i="12"/>
  <c r="A11" i="2"/>
  <c r="M11" i="2" s="1"/>
  <c r="N11" i="2" s="1"/>
  <c r="O11" i="2" s="1"/>
  <c r="A10" i="2"/>
  <c r="I10" i="2" s="1"/>
  <c r="J10" i="2" s="1"/>
  <c r="K10" i="2" s="1"/>
  <c r="A9" i="2"/>
  <c r="M9" i="2" s="1"/>
  <c r="N9" i="2" s="1"/>
  <c r="O9" i="2" s="1"/>
  <c r="I9" i="2" l="1"/>
  <c r="J9" i="2" s="1"/>
  <c r="K9" i="2" s="1"/>
  <c r="M10" i="2"/>
  <c r="N10" i="2" s="1"/>
  <c r="O10" i="2" s="1"/>
  <c r="E9" i="2"/>
  <c r="F9" i="2" s="1"/>
  <c r="G9" i="2" s="1"/>
  <c r="Q9" i="2"/>
  <c r="R9" i="2" s="1"/>
  <c r="S9" i="2" s="1"/>
  <c r="E10" i="2"/>
  <c r="F10" i="2" s="1"/>
  <c r="G10" i="2" s="1"/>
  <c r="I11" i="2"/>
  <c r="J11" i="2" s="1"/>
  <c r="K11" i="2" s="1"/>
  <c r="Q10" i="2"/>
  <c r="R10" i="2" s="1"/>
  <c r="S10" i="2" s="1"/>
  <c r="E11" i="2"/>
  <c r="F11" i="2" s="1"/>
  <c r="G11" i="2" s="1"/>
  <c r="Q11" i="2"/>
  <c r="R11" i="2" s="1"/>
  <c r="S11" i="2" s="1"/>
  <c r="A3" i="2" l="1"/>
  <c r="Q3" i="2" s="1"/>
  <c r="D19" i="3"/>
  <c r="D14" i="1"/>
  <c r="D51" i="1"/>
  <c r="D50" i="1"/>
  <c r="D49" i="1"/>
  <c r="H77" i="2"/>
  <c r="H48" i="7"/>
  <c r="I48" i="7" s="1"/>
  <c r="P48" i="7"/>
  <c r="Q48" i="7" s="1"/>
  <c r="R48" i="7"/>
  <c r="S48" i="7"/>
  <c r="T48" i="7"/>
  <c r="U48" i="7"/>
  <c r="H49" i="7"/>
  <c r="I49" i="7" s="1"/>
  <c r="P49" i="7"/>
  <c r="Q49" i="7" s="1"/>
  <c r="R49" i="7"/>
  <c r="S49" i="7" s="1"/>
  <c r="T49" i="7"/>
  <c r="U49" i="7"/>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H58" i="7"/>
  <c r="I58" i="7" s="1"/>
  <c r="P58" i="7"/>
  <c r="Q58" i="7" s="1"/>
  <c r="R58" i="7"/>
  <c r="S58" i="7" s="1"/>
  <c r="T58" i="7"/>
  <c r="U58" i="7"/>
  <c r="H59" i="7"/>
  <c r="I59" i="7" s="1"/>
  <c r="P59" i="7"/>
  <c r="Q59" i="7"/>
  <c r="R59" i="7"/>
  <c r="S59" i="7" s="1"/>
  <c r="T59" i="7"/>
  <c r="U59" i="7"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O62" i="12"/>
  <c r="P62" i="12" s="1"/>
  <c r="S62" i="12"/>
  <c r="T62" i="12"/>
  <c r="O63" i="12"/>
  <c r="P63" i="12" s="1"/>
  <c r="S63" i="12"/>
  <c r="T63" i="12" s="1"/>
  <c r="O64" i="12"/>
  <c r="P64" i="12" s="1"/>
  <c r="S64" i="12"/>
  <c r="T64" i="12" s="1"/>
  <c r="O65" i="12"/>
  <c r="P65" i="12" s="1"/>
  <c r="S65" i="12"/>
  <c r="T65" i="12" s="1"/>
  <c r="K56" i="12"/>
  <c r="L56" i="12" s="1"/>
  <c r="K57" i="12"/>
  <c r="L57" i="12" s="1"/>
  <c r="K58" i="12"/>
  <c r="L58" i="12" s="1"/>
  <c r="K59" i="12"/>
  <c r="L59" i="12" s="1"/>
  <c r="K60" i="12"/>
  <c r="L60" i="12"/>
  <c r="K61" i="12"/>
  <c r="L61" i="12" s="1"/>
  <c r="K62" i="12"/>
  <c r="L62" i="12" s="1"/>
  <c r="K63" i="12"/>
  <c r="L63" i="12" s="1"/>
  <c r="K64" i="12"/>
  <c r="L64" i="12" s="1"/>
  <c r="K65" i="12"/>
  <c r="L65" i="12" s="1"/>
  <c r="K66" i="12"/>
  <c r="L66"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E14" i="3"/>
  <c r="F14" i="3"/>
  <c r="F4" i="9"/>
  <c r="F19" i="9" s="1"/>
  <c r="G19" i="9" s="1"/>
  <c r="F5" i="9"/>
  <c r="F6" i="9"/>
  <c r="F7" i="9"/>
  <c r="F8" i="9"/>
  <c r="F9" i="9"/>
  <c r="F10" i="9"/>
  <c r="T3" i="7"/>
  <c r="T4" i="7"/>
  <c r="U4" i="7" s="1"/>
  <c r="T5" i="7"/>
  <c r="U5" i="7" s="1"/>
  <c r="T6" i="7"/>
  <c r="T7" i="7"/>
  <c r="T8" i="7"/>
  <c r="U8" i="7" s="1"/>
  <c r="T9" i="7"/>
  <c r="U9" i="7" s="1"/>
  <c r="T10" i="7"/>
  <c r="T22" i="7"/>
  <c r="T23" i="7"/>
  <c r="U23" i="7" s="1"/>
  <c r="T24" i="7"/>
  <c r="T25" i="7"/>
  <c r="T26" i="7"/>
  <c r="T27" i="7"/>
  <c r="U27" i="7" s="1"/>
  <c r="T28" i="7"/>
  <c r="U28" i="7" s="1"/>
  <c r="T29" i="7"/>
  <c r="U29" i="7"/>
  <c r="T30" i="7"/>
  <c r="U30" i="7" s="1"/>
  <c r="T31" i="7"/>
  <c r="U31" i="7" s="1"/>
  <c r="T32" i="7"/>
  <c r="U32" i="7" s="1"/>
  <c r="T33" i="7"/>
  <c r="U33" i="7"/>
  <c r="T34" i="7"/>
  <c r="U34" i="7" s="1"/>
  <c r="T35" i="7"/>
  <c r="U35" i="7"/>
  <c r="T36" i="7"/>
  <c r="U36" i="7" s="1"/>
  <c r="T37" i="7"/>
  <c r="U37" i="7"/>
  <c r="T38" i="7"/>
  <c r="U38" i="7" s="1"/>
  <c r="T39" i="7"/>
  <c r="U39" i="7" s="1"/>
  <c r="T40" i="7"/>
  <c r="U40" i="7" s="1"/>
  <c r="T41" i="7"/>
  <c r="U41" i="7"/>
  <c r="T42" i="7"/>
  <c r="U42" i="7" s="1"/>
  <c r="T43" i="7"/>
  <c r="U43" i="7"/>
  <c r="T44" i="7"/>
  <c r="U44" i="7" s="1"/>
  <c r="T45" i="7"/>
  <c r="U45" i="7"/>
  <c r="T46" i="7"/>
  <c r="U46" i="7" s="1"/>
  <c r="T47" i="7"/>
  <c r="T60" i="7"/>
  <c r="T61" i="7"/>
  <c r="U61" i="7" s="1"/>
  <c r="T62" i="7"/>
  <c r="T63" i="7"/>
  <c r="U63" i="7" s="1"/>
  <c r="T64" i="7"/>
  <c r="T65" i="7"/>
  <c r="U65" i="7" s="1"/>
  <c r="T66" i="7"/>
  <c r="T67" i="7"/>
  <c r="U67" i="7" s="1"/>
  <c r="T68" i="7"/>
  <c r="T69" i="7"/>
  <c r="U69" i="7" s="1"/>
  <c r="T70" i="7"/>
  <c r="T71" i="7"/>
  <c r="U71" i="7" s="1"/>
  <c r="T72" i="7"/>
  <c r="T73" i="7"/>
  <c r="U73" i="7" s="1"/>
  <c r="R3" i="7"/>
  <c r="R4" i="7"/>
  <c r="S4" i="7" s="1"/>
  <c r="R5" i="7"/>
  <c r="R6" i="7"/>
  <c r="S6" i="7" s="1"/>
  <c r="R7" i="7"/>
  <c r="R8" i="7"/>
  <c r="S8" i="7" s="1"/>
  <c r="R9" i="7"/>
  <c r="R10" i="7"/>
  <c r="S10" i="7" s="1"/>
  <c r="R22" i="7"/>
  <c r="R23" i="7"/>
  <c r="S23" i="7" s="1"/>
  <c r="R24" i="7"/>
  <c r="R25" i="7"/>
  <c r="S25" i="7" s="1"/>
  <c r="R26" i="7"/>
  <c r="R27" i="7"/>
  <c r="S27" i="7" s="1"/>
  <c r="R28" i="7"/>
  <c r="R29" i="7"/>
  <c r="S29" i="7" s="1"/>
  <c r="R30" i="7"/>
  <c r="S30" i="7"/>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0" i="7"/>
  <c r="R61" i="7"/>
  <c r="R62" i="7"/>
  <c r="S62" i="7" s="1"/>
  <c r="R63" i="7"/>
  <c r="S63" i="7" s="1"/>
  <c r="R64" i="7"/>
  <c r="R65" i="7"/>
  <c r="R66" i="7"/>
  <c r="S66" i="7" s="1"/>
  <c r="R67" i="7"/>
  <c r="S67" i="7" s="1"/>
  <c r="R68" i="7"/>
  <c r="R69" i="7"/>
  <c r="R70" i="7"/>
  <c r="R71" i="7"/>
  <c r="S71" i="7" s="1"/>
  <c r="R72" i="7"/>
  <c r="R73" i="7"/>
  <c r="P3" i="7"/>
  <c r="P4" i="7"/>
  <c r="Q4" i="7" s="1"/>
  <c r="P5" i="7"/>
  <c r="P6" i="7"/>
  <c r="P7" i="7"/>
  <c r="P8" i="7"/>
  <c r="Q8" i="7" s="1"/>
  <c r="P9" i="7"/>
  <c r="P10" i="7"/>
  <c r="P22" i="7"/>
  <c r="P23" i="7"/>
  <c r="P24" i="7"/>
  <c r="P25" i="7"/>
  <c r="P26" i="7"/>
  <c r="P27" i="7"/>
  <c r="P28" i="7"/>
  <c r="P29" i="7"/>
  <c r="Q29" i="7"/>
  <c r="P30" i="7"/>
  <c r="Q30" i="7" s="1"/>
  <c r="P31" i="7"/>
  <c r="Q31" i="7" s="1"/>
  <c r="P32" i="7"/>
  <c r="Q32" i="7" s="1"/>
  <c r="P33" i="7"/>
  <c r="Q33" i="7" s="1"/>
  <c r="P34" i="7"/>
  <c r="Q34" i="7" s="1"/>
  <c r="P35" i="7"/>
  <c r="Q35" i="7" s="1"/>
  <c r="P36" i="7"/>
  <c r="Q36" i="7" s="1"/>
  <c r="P37" i="7"/>
  <c r="Q37" i="7" s="1"/>
  <c r="P38" i="7"/>
  <c r="Q38" i="7" s="1"/>
  <c r="P39" i="7"/>
  <c r="Q39" i="7" s="1"/>
  <c r="P40" i="7"/>
  <c r="Q40" i="7"/>
  <c r="P41" i="7"/>
  <c r="Q41" i="7" s="1"/>
  <c r="P42" i="7"/>
  <c r="Q42" i="7"/>
  <c r="P43" i="7"/>
  <c r="Q43" i="7" s="1"/>
  <c r="P44" i="7"/>
  <c r="Q44" i="7" s="1"/>
  <c r="P45" i="7"/>
  <c r="Q45" i="7" s="1"/>
  <c r="P46" i="7"/>
  <c r="Q46" i="7" s="1"/>
  <c r="P47" i="7"/>
  <c r="P60" i="7"/>
  <c r="P61" i="7"/>
  <c r="P62" i="7"/>
  <c r="P63" i="7"/>
  <c r="P64" i="7"/>
  <c r="P65" i="7"/>
  <c r="P66" i="7"/>
  <c r="P67" i="7"/>
  <c r="P68" i="7"/>
  <c r="P69" i="7"/>
  <c r="P70" i="7"/>
  <c r="P71" i="7"/>
  <c r="P72" i="7"/>
  <c r="P73" i="7"/>
  <c r="G74" i="7"/>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c r="H43" i="7"/>
  <c r="I43" i="7" s="1"/>
  <c r="H44" i="7"/>
  <c r="I44" i="7" s="1"/>
  <c r="H45" i="7"/>
  <c r="I45" i="7" s="1"/>
  <c r="H46" i="7"/>
  <c r="I46" i="7"/>
  <c r="H47" i="7"/>
  <c r="I47" i="7" s="1"/>
  <c r="H60" i="7"/>
  <c r="I60" i="7" s="1"/>
  <c r="H61" i="7"/>
  <c r="I61" i="7" s="1"/>
  <c r="H62" i="7"/>
  <c r="I62" i="7"/>
  <c r="H63" i="7"/>
  <c r="I63" i="7" s="1"/>
  <c r="H64" i="7"/>
  <c r="I64" i="7" s="1"/>
  <c r="H65" i="7"/>
  <c r="I65" i="7" s="1"/>
  <c r="H66" i="7"/>
  <c r="I66" i="7" s="1"/>
  <c r="H67" i="7"/>
  <c r="I67" i="7" s="1"/>
  <c r="H68" i="7"/>
  <c r="I68" i="7" s="1"/>
  <c r="H69" i="7"/>
  <c r="I69" i="7" s="1"/>
  <c r="H70" i="7"/>
  <c r="I70" i="7" s="1"/>
  <c r="H71" i="7"/>
  <c r="I71" i="7" s="1"/>
  <c r="H72" i="7"/>
  <c r="I72" i="7" s="1"/>
  <c r="H73" i="7"/>
  <c r="I73" i="7" s="1"/>
  <c r="H3" i="7"/>
  <c r="I3" i="7" s="1"/>
  <c r="H4" i="7"/>
  <c r="I4" i="7" s="1"/>
  <c r="H5" i="7"/>
  <c r="I5" i="7" s="1"/>
  <c r="H6" i="7"/>
  <c r="I6" i="7" s="1"/>
  <c r="H7" i="7"/>
  <c r="H8" i="7"/>
  <c r="I8" i="7" s="1"/>
  <c r="H9" i="7"/>
  <c r="I9" i="7" s="1"/>
  <c r="H10" i="7"/>
  <c r="I10" i="7" s="1"/>
  <c r="H22" i="7"/>
  <c r="I22" i="7" s="1"/>
  <c r="H23" i="7"/>
  <c r="I23" i="7" s="1"/>
  <c r="H24" i="7"/>
  <c r="I24" i="7" s="1"/>
  <c r="H25" i="7"/>
  <c r="I25" i="7" s="1"/>
  <c r="H26" i="7"/>
  <c r="I26" i="7" s="1"/>
  <c r="H27" i="7"/>
  <c r="I27" i="7"/>
  <c r="H28" i="7"/>
  <c r="I28" i="7" s="1"/>
  <c r="H2" i="7"/>
  <c r="I2" i="7" s="1"/>
  <c r="I7" i="7"/>
  <c r="S3" i="12"/>
  <c r="T3" i="12" s="1"/>
  <c r="S4" i="12"/>
  <c r="T4" i="12" s="1"/>
  <c r="S5" i="12"/>
  <c r="T5"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6" i="12"/>
  <c r="T66" i="12" s="1"/>
  <c r="S67" i="12"/>
  <c r="T67" i="12" s="1"/>
  <c r="S68" i="12"/>
  <c r="T68" i="12" s="1"/>
  <c r="S69" i="12"/>
  <c r="T69" i="12" s="1"/>
  <c r="S70" i="12"/>
  <c r="T70" i="12" s="1"/>
  <c r="O3" i="12"/>
  <c r="P3" i="12" s="1"/>
  <c r="O4" i="12"/>
  <c r="P4" i="12" s="1"/>
  <c r="O5" i="12"/>
  <c r="P5"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c r="O52" i="12"/>
  <c r="P52" i="12" s="1"/>
  <c r="O53" i="12"/>
  <c r="P53" i="12" s="1"/>
  <c r="O54" i="12"/>
  <c r="P54" i="12" s="1"/>
  <c r="O55" i="12"/>
  <c r="P55" i="12" s="1"/>
  <c r="O66" i="12"/>
  <c r="P66" i="12" s="1"/>
  <c r="O67" i="12"/>
  <c r="P67" i="12" s="1"/>
  <c r="O68" i="12"/>
  <c r="P68" i="12" s="1"/>
  <c r="O69" i="12"/>
  <c r="P69" i="12"/>
  <c r="O70" i="12"/>
  <c r="P70"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c r="K48" i="12"/>
  <c r="L48" i="12" s="1"/>
  <c r="K49" i="12"/>
  <c r="L49" i="12" s="1"/>
  <c r="K50" i="12"/>
  <c r="L50" i="12" s="1"/>
  <c r="K51" i="12"/>
  <c r="L51" i="12" s="1"/>
  <c r="K52" i="12"/>
  <c r="L52" i="12" s="1"/>
  <c r="K53" i="12"/>
  <c r="L53" i="12" s="1"/>
  <c r="K54" i="12"/>
  <c r="L54" i="12" s="1"/>
  <c r="K55" i="12"/>
  <c r="L55" i="12"/>
  <c r="K67" i="12"/>
  <c r="L67" i="12" s="1"/>
  <c r="K68" i="12"/>
  <c r="L68" i="12" s="1"/>
  <c r="K69" i="12"/>
  <c r="L69" i="12" s="1"/>
  <c r="K70" i="12"/>
  <c r="L70" i="12" s="1"/>
  <c r="G34" i="12"/>
  <c r="H34" i="12" s="1"/>
  <c r="G35" i="12"/>
  <c r="H35" i="12" s="1"/>
  <c r="G36" i="12"/>
  <c r="H36" i="12" s="1"/>
  <c r="G37" i="12"/>
  <c r="H37" i="12" s="1"/>
  <c r="G38" i="12"/>
  <c r="H38" i="12" s="1"/>
  <c r="G39" i="12"/>
  <c r="H39" i="12" s="1"/>
  <c r="G40" i="12"/>
  <c r="H40" i="12" s="1"/>
  <c r="G41" i="12"/>
  <c r="H41" i="12"/>
  <c r="G42" i="12"/>
  <c r="H42" i="12" s="1"/>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67" i="12"/>
  <c r="H67" i="12"/>
  <c r="G68" i="12"/>
  <c r="H68" i="12"/>
  <c r="G69" i="12"/>
  <c r="H69" i="12"/>
  <c r="G70" i="12"/>
  <c r="H70" i="12"/>
  <c r="A4" i="2"/>
  <c r="A5" i="2"/>
  <c r="I5" i="2" s="1"/>
  <c r="J5" i="2" s="1"/>
  <c r="K5" i="2" s="1"/>
  <c r="A6" i="2"/>
  <c r="A7" i="2"/>
  <c r="E7" i="2" s="1"/>
  <c r="A8" i="2"/>
  <c r="M8" i="2" s="1"/>
  <c r="A12" i="2"/>
  <c r="E12" i="2" s="1"/>
  <c r="A13" i="2"/>
  <c r="I13" i="2" s="1"/>
  <c r="A14" i="2"/>
  <c r="E14" i="2" s="1"/>
  <c r="F14" i="2" s="1"/>
  <c r="G14" i="2" s="1"/>
  <c r="A15" i="2"/>
  <c r="A16" i="2"/>
  <c r="I16" i="2" s="1"/>
  <c r="A17" i="2"/>
  <c r="A18" i="2"/>
  <c r="E18" i="2" s="1"/>
  <c r="F18" i="2" s="1"/>
  <c r="G18" i="2" s="1"/>
  <c r="A19" i="2"/>
  <c r="M19" i="2" s="1"/>
  <c r="N19" i="2" s="1"/>
  <c r="O19" i="2" s="1"/>
  <c r="A20" i="2"/>
  <c r="E20" i="2" s="1"/>
  <c r="F20" i="2" s="1"/>
  <c r="G20" i="2" s="1"/>
  <c r="A21" i="2"/>
  <c r="A22" i="2"/>
  <c r="E22" i="2" s="1"/>
  <c r="A23" i="2"/>
  <c r="E23" i="2" s="1"/>
  <c r="A24" i="2"/>
  <c r="I24" i="2" s="1"/>
  <c r="J24" i="2" s="1"/>
  <c r="K24" i="2" s="1"/>
  <c r="A25" i="2"/>
  <c r="A26" i="2"/>
  <c r="E26" i="2" s="1"/>
  <c r="A27" i="2"/>
  <c r="M27" i="2" s="1"/>
  <c r="A28" i="2"/>
  <c r="E28" i="2" s="1"/>
  <c r="A29" i="2"/>
  <c r="A30" i="2"/>
  <c r="E30" i="2" s="1"/>
  <c r="F30" i="2" s="1"/>
  <c r="G30" i="2" s="1"/>
  <c r="A31" i="2"/>
  <c r="A32" i="2"/>
  <c r="I32" i="2" s="1"/>
  <c r="A33" i="2"/>
  <c r="E33" i="2" s="1"/>
  <c r="A34" i="2"/>
  <c r="E34" i="2" s="1"/>
  <c r="F34" i="2" s="1"/>
  <c r="G34" i="2" s="1"/>
  <c r="A35" i="2"/>
  <c r="M35" i="2" s="1"/>
  <c r="N35" i="2" s="1"/>
  <c r="O35" i="2" s="1"/>
  <c r="A36" i="2"/>
  <c r="E36" i="2" s="1"/>
  <c r="F36" i="2" s="1"/>
  <c r="G36" i="2" s="1"/>
  <c r="A37" i="2"/>
  <c r="A38" i="2"/>
  <c r="E38" i="2" s="1"/>
  <c r="F38" i="2" s="1"/>
  <c r="G38" i="2" s="1"/>
  <c r="A39" i="2"/>
  <c r="I39" i="2" s="1"/>
  <c r="J39" i="2" s="1"/>
  <c r="K39" i="2" s="1"/>
  <c r="A40" i="2"/>
  <c r="E40" i="2" s="1"/>
  <c r="F40" i="2" s="1"/>
  <c r="G40" i="2" s="1"/>
  <c r="A41" i="2"/>
  <c r="A42" i="2"/>
  <c r="E42" i="2" s="1"/>
  <c r="F42" i="2" s="1"/>
  <c r="G42" i="2" s="1"/>
  <c r="A43" i="2"/>
  <c r="M43" i="2" s="1"/>
  <c r="N43" i="2" s="1"/>
  <c r="O43" i="2" s="1"/>
  <c r="A44" i="2"/>
  <c r="E44" i="2" s="1"/>
  <c r="F44" i="2" s="1"/>
  <c r="G44" i="2" s="1"/>
  <c r="A45" i="2"/>
  <c r="A46" i="2"/>
  <c r="E46" i="2" s="1"/>
  <c r="F46" i="2" s="1"/>
  <c r="G46" i="2" s="1"/>
  <c r="A47" i="2"/>
  <c r="I47" i="2" s="1"/>
  <c r="J47" i="2" s="1"/>
  <c r="K47" i="2" s="1"/>
  <c r="A48" i="2"/>
  <c r="E48" i="2" s="1"/>
  <c r="F48" i="2" s="1"/>
  <c r="G48" i="2" s="1"/>
  <c r="A49" i="2"/>
  <c r="M49" i="2" s="1"/>
  <c r="N49" i="2" s="1"/>
  <c r="A50" i="2"/>
  <c r="E50" i="2"/>
  <c r="F50" i="2" s="1"/>
  <c r="G50" i="2" s="1"/>
  <c r="A51" i="2"/>
  <c r="M51" i="2" s="1"/>
  <c r="N51" i="2" s="1"/>
  <c r="O51" i="2" s="1"/>
  <c r="A52" i="2"/>
  <c r="E52" i="2" s="1"/>
  <c r="F52" i="2" s="1"/>
  <c r="G52" i="2" s="1"/>
  <c r="A53" i="2"/>
  <c r="A54" i="2"/>
  <c r="E54" i="2" s="1"/>
  <c r="F54" i="2" s="1"/>
  <c r="G54" i="2" s="1"/>
  <c r="A55" i="2"/>
  <c r="I55" i="2" s="1"/>
  <c r="A56" i="2"/>
  <c r="E56" i="2" s="1"/>
  <c r="F56" i="2" s="1"/>
  <c r="G56" i="2" s="1"/>
  <c r="A57" i="2"/>
  <c r="A58" i="2"/>
  <c r="E58" i="2" s="1"/>
  <c r="F58" i="2" s="1"/>
  <c r="G58" i="2" s="1"/>
  <c r="A59" i="2"/>
  <c r="I59" i="2" s="1"/>
  <c r="J59" i="2" s="1"/>
  <c r="K59" i="2" s="1"/>
  <c r="A60" i="2"/>
  <c r="E60" i="2" s="1"/>
  <c r="F60" i="2" s="1"/>
  <c r="G60" i="2" s="1"/>
  <c r="A61" i="2"/>
  <c r="A62" i="2"/>
  <c r="M62" i="2" s="1"/>
  <c r="E62" i="2"/>
  <c r="A63" i="2"/>
  <c r="Q63" i="2" s="1"/>
  <c r="R63" i="2" s="1"/>
  <c r="S63" i="2" s="1"/>
  <c r="I63" i="2"/>
  <c r="A64" i="2"/>
  <c r="E64" i="2"/>
  <c r="A65" i="2"/>
  <c r="Q65" i="2" s="1"/>
  <c r="R65" i="2" s="1"/>
  <c r="S65" i="2" s="1"/>
  <c r="A66" i="2"/>
  <c r="E66" i="2" s="1"/>
  <c r="F66" i="2" s="1"/>
  <c r="G66" i="2" s="1"/>
  <c r="A67" i="2"/>
  <c r="A68" i="2"/>
  <c r="E68" i="2" s="1"/>
  <c r="F68" i="2" s="1"/>
  <c r="G68" i="2" s="1"/>
  <c r="A69" i="2"/>
  <c r="M69" i="2" s="1"/>
  <c r="N69" i="2" s="1"/>
  <c r="O69" i="2" s="1"/>
  <c r="A70" i="2"/>
  <c r="E70" i="2" s="1"/>
  <c r="F70" i="2" s="1"/>
  <c r="G70" i="2" s="1"/>
  <c r="A71" i="2"/>
  <c r="Q71" i="2" s="1"/>
  <c r="A72" i="2"/>
  <c r="E72" i="2" s="1"/>
  <c r="F72" i="2" s="1"/>
  <c r="G72" i="2" s="1"/>
  <c r="A73" i="2"/>
  <c r="M73" i="2" s="1"/>
  <c r="I20" i="2"/>
  <c r="I12" i="2"/>
  <c r="I51" i="2"/>
  <c r="J51" i="2"/>
  <c r="K51" i="2" s="1"/>
  <c r="I43" i="2"/>
  <c r="J43" i="2" s="1"/>
  <c r="K43" i="2" s="1"/>
  <c r="I35" i="2"/>
  <c r="J35" i="2" s="1"/>
  <c r="K35" i="2" s="1"/>
  <c r="E32" i="2"/>
  <c r="E24" i="2"/>
  <c r="E5" i="2"/>
  <c r="I71" i="2"/>
  <c r="M67" i="2"/>
  <c r="M3" i="2"/>
  <c r="E3" i="2"/>
  <c r="Q73" i="2"/>
  <c r="Q69" i="2"/>
  <c r="M65" i="2"/>
  <c r="E65" i="2"/>
  <c r="E63" i="2"/>
  <c r="Q61" i="2"/>
  <c r="M61" i="2"/>
  <c r="E61" i="2"/>
  <c r="F61" i="2" s="1"/>
  <c r="G61" i="2" s="1"/>
  <c r="E59" i="2"/>
  <c r="Q57" i="2"/>
  <c r="M57" i="2"/>
  <c r="E57" i="2"/>
  <c r="E55" i="2"/>
  <c r="Q55" i="2"/>
  <c r="Q53" i="2"/>
  <c r="R53" i="2" s="1"/>
  <c r="S53" i="2" s="1"/>
  <c r="E51" i="2"/>
  <c r="F51" i="2" s="1"/>
  <c r="G51" i="2" s="1"/>
  <c r="Q51" i="2"/>
  <c r="R51" i="2" s="1"/>
  <c r="S51" i="2" s="1"/>
  <c r="O49" i="2"/>
  <c r="E49" i="2"/>
  <c r="F49" i="2" s="1"/>
  <c r="G49" i="2" s="1"/>
  <c r="E47" i="2"/>
  <c r="F47" i="2" s="1"/>
  <c r="G47" i="2" s="1"/>
  <c r="Q45" i="2"/>
  <c r="R45" i="2" s="1"/>
  <c r="S45" i="2" s="1"/>
  <c r="M45" i="2"/>
  <c r="N45" i="2" s="1"/>
  <c r="O45" i="2" s="1"/>
  <c r="E45" i="2"/>
  <c r="F45" i="2" s="1"/>
  <c r="G45" i="2" s="1"/>
  <c r="E43" i="2"/>
  <c r="F43" i="2" s="1"/>
  <c r="G43" i="2" s="1"/>
  <c r="Q43" i="2"/>
  <c r="R43" i="2" s="1"/>
  <c r="S43" i="2" s="1"/>
  <c r="Q41" i="2"/>
  <c r="R41" i="2" s="1"/>
  <c r="S41" i="2" s="1"/>
  <c r="M41" i="2"/>
  <c r="N41" i="2" s="1"/>
  <c r="O41" i="2" s="1"/>
  <c r="E41" i="2"/>
  <c r="F41" i="2" s="1"/>
  <c r="G41" i="2" s="1"/>
  <c r="E39" i="2"/>
  <c r="F39" i="2" s="1"/>
  <c r="G39" i="2" s="1"/>
  <c r="Q39" i="2"/>
  <c r="R39" i="2" s="1"/>
  <c r="S39" i="2" s="1"/>
  <c r="Q37" i="2"/>
  <c r="R37" i="2" s="1"/>
  <c r="S37" i="2" s="1"/>
  <c r="M37" i="2"/>
  <c r="N37" i="2"/>
  <c r="O37" i="2" s="1"/>
  <c r="E37" i="2"/>
  <c r="F37" i="2"/>
  <c r="G37" i="2" s="1"/>
  <c r="E35" i="2"/>
  <c r="F35" i="2" s="1"/>
  <c r="G35" i="2" s="1"/>
  <c r="Q35" i="2"/>
  <c r="R35" i="2" s="1"/>
  <c r="S35" i="2" s="1"/>
  <c r="Q33" i="2"/>
  <c r="M33" i="2"/>
  <c r="I31" i="2"/>
  <c r="E31" i="2"/>
  <c r="Q31" i="2"/>
  <c r="I29" i="2"/>
  <c r="Q29" i="2"/>
  <c r="M29" i="2"/>
  <c r="E29" i="2"/>
  <c r="I27" i="2"/>
  <c r="E27" i="2"/>
  <c r="Q27" i="2"/>
  <c r="I25" i="2"/>
  <c r="Q25" i="2"/>
  <c r="M25" i="2"/>
  <c r="E25" i="2"/>
  <c r="I23" i="2"/>
  <c r="Q23" i="2"/>
  <c r="I21" i="2"/>
  <c r="Q21" i="2"/>
  <c r="M21" i="2"/>
  <c r="E21" i="2"/>
  <c r="I19" i="2"/>
  <c r="E19" i="2"/>
  <c r="Q19" i="2"/>
  <c r="I17" i="2"/>
  <c r="Q17" i="2"/>
  <c r="M17" i="2"/>
  <c r="E17" i="2"/>
  <c r="I15" i="2"/>
  <c r="E15" i="2"/>
  <c r="Q15" i="2"/>
  <c r="Q13" i="2"/>
  <c r="M13" i="2"/>
  <c r="E13" i="2"/>
  <c r="E8" i="2"/>
  <c r="Q8" i="2"/>
  <c r="I6" i="2"/>
  <c r="Q6" i="2"/>
  <c r="M6" i="2"/>
  <c r="E6" i="2"/>
  <c r="I4" i="2"/>
  <c r="E4" i="2"/>
  <c r="Q4" i="2"/>
  <c r="I3" i="2"/>
  <c r="I73" i="2"/>
  <c r="I65" i="2"/>
  <c r="I61" i="2"/>
  <c r="I57" i="2"/>
  <c r="I49" i="2"/>
  <c r="J49" i="2" s="1"/>
  <c r="K49" i="2" s="1"/>
  <c r="I45" i="2"/>
  <c r="J45" i="2" s="1"/>
  <c r="K45" i="2" s="1"/>
  <c r="I41" i="2"/>
  <c r="J41" i="2" s="1"/>
  <c r="K41" i="2" s="1"/>
  <c r="I37" i="2"/>
  <c r="J37" i="2" s="1"/>
  <c r="K37" i="2" s="1"/>
  <c r="M71" i="2"/>
  <c r="M63" i="2"/>
  <c r="M55" i="2"/>
  <c r="M47" i="2"/>
  <c r="N47" i="2" s="1"/>
  <c r="O47" i="2" s="1"/>
  <c r="M39" i="2"/>
  <c r="N39" i="2" s="1"/>
  <c r="O39" i="2" s="1"/>
  <c r="M31" i="2"/>
  <c r="M23" i="2"/>
  <c r="M15" i="2"/>
  <c r="M4" i="2"/>
  <c r="Q72" i="2"/>
  <c r="M72" i="2"/>
  <c r="Q70" i="2"/>
  <c r="M70" i="2"/>
  <c r="Q68" i="2"/>
  <c r="M68" i="2"/>
  <c r="Q66" i="2"/>
  <c r="M66" i="2"/>
  <c r="Q64" i="2"/>
  <c r="M64" i="2"/>
  <c r="Q62" i="2"/>
  <c r="Q60" i="2"/>
  <c r="M60" i="2"/>
  <c r="Q58" i="2"/>
  <c r="M58" i="2"/>
  <c r="Q56" i="2"/>
  <c r="M56" i="2"/>
  <c r="Q54" i="2"/>
  <c r="R54" i="2" s="1"/>
  <c r="S54" i="2" s="1"/>
  <c r="M54" i="2"/>
  <c r="N54" i="2" s="1"/>
  <c r="O54" i="2" s="1"/>
  <c r="Q50" i="2"/>
  <c r="R50" i="2" s="1"/>
  <c r="S50" i="2" s="1"/>
  <c r="M50" i="2"/>
  <c r="N50" i="2" s="1"/>
  <c r="O50" i="2" s="1"/>
  <c r="Q48" i="2"/>
  <c r="R48" i="2" s="1"/>
  <c r="S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M32" i="2"/>
  <c r="Q30" i="2"/>
  <c r="M30" i="2"/>
  <c r="Q28" i="2"/>
  <c r="M28" i="2"/>
  <c r="Q26" i="2"/>
  <c r="M26" i="2"/>
  <c r="Q24" i="2"/>
  <c r="M24" i="2"/>
  <c r="Q22" i="2"/>
  <c r="M22" i="2"/>
  <c r="Q20" i="2"/>
  <c r="M20" i="2"/>
  <c r="Q18" i="2"/>
  <c r="M18" i="2"/>
  <c r="Q16" i="2"/>
  <c r="M16" i="2"/>
  <c r="Q14" i="2"/>
  <c r="M14" i="2"/>
  <c r="Q12" i="2"/>
  <c r="M12" i="2"/>
  <c r="Q7" i="2"/>
  <c r="M7" i="2"/>
  <c r="Q5" i="2"/>
  <c r="M5" i="2"/>
  <c r="I72" i="2"/>
  <c r="I70" i="2"/>
  <c r="I68" i="2"/>
  <c r="I66" i="2"/>
  <c r="I64" i="2"/>
  <c r="I60" i="2"/>
  <c r="J60" i="2" s="1"/>
  <c r="K60" i="2" s="1"/>
  <c r="I58" i="2"/>
  <c r="I56" i="2"/>
  <c r="I54" i="2"/>
  <c r="J54" i="2" s="1"/>
  <c r="K54" i="2" s="1"/>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6" i="2"/>
  <c r="I22" i="2"/>
  <c r="I18" i="2"/>
  <c r="I14" i="2"/>
  <c r="I7" i="2"/>
  <c r="E35" i="1"/>
  <c r="E28" i="1"/>
  <c r="E56" i="1"/>
  <c r="F56" i="1" s="1"/>
  <c r="E34" i="1"/>
  <c r="E33" i="1"/>
  <c r="K33" i="12"/>
  <c r="L33" i="12" s="1"/>
  <c r="G33" i="12"/>
  <c r="H33" i="12" s="1"/>
  <c r="K31" i="12"/>
  <c r="L31" i="12" s="1"/>
  <c r="K27" i="12"/>
  <c r="L27" i="12" s="1"/>
  <c r="G31" i="12"/>
  <c r="H31" i="12" s="1"/>
  <c r="G27" i="12"/>
  <c r="H27" i="12" s="1"/>
  <c r="F24" i="9"/>
  <c r="F25" i="9"/>
  <c r="F26" i="9"/>
  <c r="F27" i="9"/>
  <c r="F28" i="9"/>
  <c r="G28" i="9"/>
  <c r="G5" i="9"/>
  <c r="F62" i="2"/>
  <c r="G62" i="2" s="1"/>
  <c r="F59" i="2"/>
  <c r="G59" i="2" s="1"/>
  <c r="G2" i="12"/>
  <c r="H2" i="12" s="1"/>
  <c r="G3" i="12"/>
  <c r="H3" i="12" s="1"/>
  <c r="G4" i="12"/>
  <c r="H4" i="12" s="1"/>
  <c r="G5" i="12"/>
  <c r="H5" i="12" s="1"/>
  <c r="G19" i="12"/>
  <c r="H19" i="12" s="1"/>
  <c r="G20" i="12"/>
  <c r="H20" i="12" s="1"/>
  <c r="G21" i="12"/>
  <c r="H21" i="12" s="1"/>
  <c r="G22" i="12"/>
  <c r="H22" i="12" s="1"/>
  <c r="G23" i="12"/>
  <c r="H23" i="12" s="1"/>
  <c r="G24" i="12"/>
  <c r="H24" i="12" s="1"/>
  <c r="G25" i="12"/>
  <c r="H25" i="12" s="1"/>
  <c r="G26" i="12"/>
  <c r="H26" i="12" s="1"/>
  <c r="K32" i="12"/>
  <c r="L32" i="12" s="1"/>
  <c r="K30" i="12"/>
  <c r="L30" i="12" s="1"/>
  <c r="K29" i="12"/>
  <c r="L29" i="12" s="1"/>
  <c r="K28" i="12"/>
  <c r="L28" i="12" s="1"/>
  <c r="K26" i="12"/>
  <c r="L26" i="12" s="1"/>
  <c r="K25" i="12"/>
  <c r="L25" i="12" s="1"/>
  <c r="K24" i="12"/>
  <c r="L24" i="12" s="1"/>
  <c r="K23" i="12"/>
  <c r="L23" i="12" s="1"/>
  <c r="K22" i="12"/>
  <c r="L22" i="12"/>
  <c r="K21" i="12"/>
  <c r="L21" i="12" s="1"/>
  <c r="K20" i="12"/>
  <c r="L20" i="12" s="1"/>
  <c r="K19" i="12"/>
  <c r="L19" i="12" s="1"/>
  <c r="K5" i="12"/>
  <c r="L5" i="12" s="1"/>
  <c r="K4" i="12"/>
  <c r="L4" i="12" s="1"/>
  <c r="G32" i="12"/>
  <c r="H32" i="12"/>
  <c r="G30" i="12"/>
  <c r="H30" i="12" s="1"/>
  <c r="G29" i="12"/>
  <c r="H29" i="12"/>
  <c r="G28" i="12"/>
  <c r="H2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s="1"/>
  <c r="N58" i="2"/>
  <c r="O58" i="2" s="1"/>
  <c r="J58" i="2"/>
  <c r="K58" i="2" s="1"/>
  <c r="J61" i="2"/>
  <c r="K61"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45" i="9"/>
  <c r="N73" i="2"/>
  <c r="O73" i="2" s="1"/>
  <c r="N72" i="2"/>
  <c r="O72" i="2" s="1"/>
  <c r="N71" i="2"/>
  <c r="O71" i="2" s="1"/>
  <c r="N70" i="2"/>
  <c r="O70" i="2" s="1"/>
  <c r="N68" i="2"/>
  <c r="O68" i="2" s="1"/>
  <c r="N67" i="2"/>
  <c r="O67" i="2" s="1"/>
  <c r="N66" i="2"/>
  <c r="O66" i="2" s="1"/>
  <c r="N65" i="2"/>
  <c r="O65" i="2" s="1"/>
  <c r="N64" i="2"/>
  <c r="O64" i="2" s="1"/>
  <c r="N63" i="2"/>
  <c r="O63" i="2" s="1"/>
  <c r="N62" i="2"/>
  <c r="O62" i="2" s="1"/>
  <c r="N61" i="2"/>
  <c r="O61" i="2" s="1"/>
  <c r="N60" i="2"/>
  <c r="O60" i="2" s="1"/>
  <c r="N57" i="2"/>
  <c r="O57" i="2" s="1"/>
  <c r="N56" i="2"/>
  <c r="O56" i="2" s="1"/>
  <c r="N55" i="2"/>
  <c r="O55"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8" i="2"/>
  <c r="O18" i="2" s="1"/>
  <c r="N17" i="2"/>
  <c r="O17" i="2" s="1"/>
  <c r="N16" i="2"/>
  <c r="O16" i="2" s="1"/>
  <c r="N15" i="2"/>
  <c r="O15" i="2" s="1"/>
  <c r="N14" i="2"/>
  <c r="O14" i="2" s="1"/>
  <c r="N13" i="2"/>
  <c r="O13" i="2" s="1"/>
  <c r="N12" i="2"/>
  <c r="O12" i="2"/>
  <c r="N8" i="2"/>
  <c r="O8" i="2" s="1"/>
  <c r="N7" i="2"/>
  <c r="O7" i="2" s="1"/>
  <c r="N6" i="2"/>
  <c r="N5" i="2"/>
  <c r="O5" i="2" s="1"/>
  <c r="N4" i="2"/>
  <c r="O4" i="2" s="1"/>
  <c r="N3" i="2"/>
  <c r="O3" i="2" s="1"/>
  <c r="U72" i="7"/>
  <c r="U70" i="7"/>
  <c r="U68" i="7"/>
  <c r="U66" i="7"/>
  <c r="U64" i="7"/>
  <c r="U62" i="7"/>
  <c r="U60" i="7"/>
  <c r="U47" i="7"/>
  <c r="U26" i="7"/>
  <c r="U25" i="7"/>
  <c r="U24" i="7"/>
  <c r="U22" i="7"/>
  <c r="U10" i="7"/>
  <c r="U7" i="7"/>
  <c r="U6" i="7"/>
  <c r="U3" i="7"/>
  <c r="T2" i="7"/>
  <c r="U2" i="7" s="1"/>
  <c r="S73" i="7"/>
  <c r="S72" i="7"/>
  <c r="S70" i="7"/>
  <c r="S69" i="7"/>
  <c r="S68" i="7"/>
  <c r="S65" i="7"/>
  <c r="S64" i="7"/>
  <c r="S61" i="7"/>
  <c r="S60" i="7"/>
  <c r="S28" i="7"/>
  <c r="S26" i="7"/>
  <c r="S24" i="7"/>
  <c r="S22" i="7"/>
  <c r="S9" i="7"/>
  <c r="S7" i="7"/>
  <c r="S5" i="7"/>
  <c r="S3" i="7"/>
  <c r="R2" i="7"/>
  <c r="S2" i="7" s="1"/>
  <c r="S2" i="12"/>
  <c r="S74" i="12"/>
  <c r="T74" i="12" s="1"/>
  <c r="O2" i="12"/>
  <c r="P2" i="12" s="1"/>
  <c r="K2" i="12"/>
  <c r="T2" i="12"/>
  <c r="L2" i="12"/>
  <c r="F2" i="8"/>
  <c r="G2" i="8" s="1"/>
  <c r="F65" i="2"/>
  <c r="G65" i="2" s="1"/>
  <c r="F64" i="2"/>
  <c r="G64" i="2" s="1"/>
  <c r="F63" i="2"/>
  <c r="G63" i="2" s="1"/>
  <c r="F57" i="2"/>
  <c r="G57" i="2" s="1"/>
  <c r="F55" i="2"/>
  <c r="G55" i="2" s="1"/>
  <c r="F33" i="2"/>
  <c r="G33" i="2" s="1"/>
  <c r="F32" i="2"/>
  <c r="G32" i="2" s="1"/>
  <c r="F31" i="2"/>
  <c r="G31" i="2" s="1"/>
  <c r="F29" i="2"/>
  <c r="G29" i="2" s="1"/>
  <c r="F28" i="2"/>
  <c r="G28" i="2" s="1"/>
  <c r="F27" i="2"/>
  <c r="G27" i="2" s="1"/>
  <c r="F26" i="2"/>
  <c r="G26" i="2" s="1"/>
  <c r="F25" i="2"/>
  <c r="G25" i="2" s="1"/>
  <c r="F24" i="2"/>
  <c r="G24" i="2" s="1"/>
  <c r="F23" i="2"/>
  <c r="G23" i="2" s="1"/>
  <c r="F22" i="2"/>
  <c r="G22" i="2" s="1"/>
  <c r="F21" i="2"/>
  <c r="G21" i="2" s="1"/>
  <c r="F19" i="2"/>
  <c r="G19" i="2" s="1"/>
  <c r="F17" i="2"/>
  <c r="G17" i="2" s="1"/>
  <c r="F15" i="2"/>
  <c r="G15" i="2" s="1"/>
  <c r="F13" i="2"/>
  <c r="G13" i="2" s="1"/>
  <c r="F12" i="2"/>
  <c r="G12" i="2" s="1"/>
  <c r="F8" i="2"/>
  <c r="G8" i="2" s="1"/>
  <c r="F7" i="2"/>
  <c r="G7" i="2" s="1"/>
  <c r="F6" i="2"/>
  <c r="G6" i="2" s="1"/>
  <c r="F5" i="2"/>
  <c r="G5" i="2" s="1"/>
  <c r="F4" i="2"/>
  <c r="G4" i="2" s="1"/>
  <c r="F3" i="2"/>
  <c r="G3" i="2" s="1"/>
  <c r="J73" i="2"/>
  <c r="K73" i="2" s="1"/>
  <c r="J72" i="2"/>
  <c r="K72" i="2" s="1"/>
  <c r="J71" i="2"/>
  <c r="K71" i="2" s="1"/>
  <c r="J70" i="2"/>
  <c r="K70" i="2" s="1"/>
  <c r="J68" i="2"/>
  <c r="K68" i="2" s="1"/>
  <c r="J66" i="2"/>
  <c r="K66" i="2" s="1"/>
  <c r="J65" i="2"/>
  <c r="K65" i="2" s="1"/>
  <c r="J64" i="2"/>
  <c r="K64" i="2" s="1"/>
  <c r="J63" i="2"/>
  <c r="K63" i="2" s="1"/>
  <c r="J57" i="2"/>
  <c r="K57" i="2" s="1"/>
  <c r="J56" i="2"/>
  <c r="K56" i="2" s="1"/>
  <c r="J55" i="2"/>
  <c r="K55" i="2" s="1"/>
  <c r="J32" i="2"/>
  <c r="K32" i="2" s="1"/>
  <c r="J31" i="2"/>
  <c r="K31" i="2" s="1"/>
  <c r="J30" i="2"/>
  <c r="K30" i="2" s="1"/>
  <c r="J29" i="2"/>
  <c r="K29" i="2" s="1"/>
  <c r="J27" i="2"/>
  <c r="K27" i="2" s="1"/>
  <c r="J26" i="2"/>
  <c r="K26" i="2" s="1"/>
  <c r="J25" i="2"/>
  <c r="K25"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7" i="2"/>
  <c r="K7" i="2" s="1"/>
  <c r="J6" i="2"/>
  <c r="K6" i="2" s="1"/>
  <c r="J4" i="2"/>
  <c r="K4" i="2" s="1"/>
  <c r="J3" i="2"/>
  <c r="K3" i="2" s="1"/>
  <c r="R73" i="2"/>
  <c r="S73" i="2" s="1"/>
  <c r="R72" i="2"/>
  <c r="S72" i="2" s="1"/>
  <c r="R71" i="2"/>
  <c r="S71" i="2" s="1"/>
  <c r="R70" i="2"/>
  <c r="S70" i="2" s="1"/>
  <c r="R69" i="2"/>
  <c r="S69" i="2" s="1"/>
  <c r="R68" i="2"/>
  <c r="S68" i="2"/>
  <c r="R66" i="2"/>
  <c r="S66" i="2"/>
  <c r="R64" i="2"/>
  <c r="S64" i="2" s="1"/>
  <c r="R62" i="2"/>
  <c r="S62" i="2" s="1"/>
  <c r="R61" i="2"/>
  <c r="S61" i="2" s="1"/>
  <c r="R60" i="2"/>
  <c r="S60" i="2" s="1"/>
  <c r="R57" i="2"/>
  <c r="S57" i="2" s="1"/>
  <c r="R56" i="2"/>
  <c r="S56" i="2" s="1"/>
  <c r="R55" i="2"/>
  <c r="S55"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7" i="2"/>
  <c r="S7" i="2" s="1"/>
  <c r="R6" i="2"/>
  <c r="S6" i="2" s="1"/>
  <c r="R5" i="2"/>
  <c r="S5" i="2" s="1"/>
  <c r="R4" i="2"/>
  <c r="S4" i="2" s="1"/>
  <c r="D77" i="2"/>
  <c r="P2" i="7"/>
  <c r="Q2" i="7" s="1"/>
  <c r="Q3" i="7"/>
  <c r="Q5" i="7"/>
  <c r="Q6" i="7"/>
  <c r="Q7" i="7"/>
  <c r="Q9" i="7"/>
  <c r="Q10" i="7"/>
  <c r="Q22" i="7"/>
  <c r="Q23" i="7"/>
  <c r="Q24" i="7"/>
  <c r="Q25" i="7"/>
  <c r="Q26" i="7"/>
  <c r="Q27" i="7"/>
  <c r="Q28" i="7"/>
  <c r="Q47" i="7"/>
  <c r="E5" i="3"/>
  <c r="F5" i="3" s="1"/>
  <c r="E6" i="3"/>
  <c r="F6" i="3" s="1"/>
  <c r="E7" i="3"/>
  <c r="F7" i="3" s="1"/>
  <c r="E8" i="3"/>
  <c r="F8" i="3" s="1"/>
  <c r="E9" i="3"/>
  <c r="F9" i="3" s="1"/>
  <c r="E10" i="3"/>
  <c r="F10" i="3" s="1"/>
  <c r="E11" i="3"/>
  <c r="F11" i="3" s="1"/>
  <c r="E12" i="3"/>
  <c r="F12" i="3" s="1"/>
  <c r="E13" i="3"/>
  <c r="F13" i="3"/>
  <c r="E15" i="3"/>
  <c r="F15" i="3"/>
  <c r="E16" i="3"/>
  <c r="F16" i="3"/>
  <c r="Q74" i="12"/>
  <c r="O74" i="7"/>
  <c r="N74" i="7"/>
  <c r="M74" i="7"/>
  <c r="D25" i="1" s="1"/>
  <c r="L74" i="7"/>
  <c r="C37" i="1" s="1"/>
  <c r="K74" i="7"/>
  <c r="J74" i="7"/>
  <c r="C25" i="1" s="1"/>
  <c r="D48" i="1" s="1"/>
  <c r="U74" i="12"/>
  <c r="R74" i="12"/>
  <c r="N74" i="12"/>
  <c r="M74" i="12"/>
  <c r="J74" i="12"/>
  <c r="D24" i="1" s="1"/>
  <c r="F74" i="12"/>
  <c r="I74" i="12"/>
  <c r="P77" i="2"/>
  <c r="L77" i="2"/>
  <c r="D19" i="9"/>
  <c r="D37" i="1"/>
  <c r="C31" i="1"/>
  <c r="Q60" i="7"/>
  <c r="Q61" i="7"/>
  <c r="Q62" i="7"/>
  <c r="Q63" i="7"/>
  <c r="Q64" i="7"/>
  <c r="Q65" i="7"/>
  <c r="Q66" i="7"/>
  <c r="Q67" i="7"/>
  <c r="Q68" i="7"/>
  <c r="Q69" i="7"/>
  <c r="Q70" i="7"/>
  <c r="Q71" i="7"/>
  <c r="Q72" i="7"/>
  <c r="Q73" i="7"/>
  <c r="R8" i="2"/>
  <c r="S8" i="2" s="1"/>
  <c r="C24" i="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s="1"/>
  <c r="L19" i="9"/>
  <c r="C38" i="1" s="1"/>
  <c r="E19" i="9"/>
  <c r="D31" i="1"/>
  <c r="E8" i="8"/>
  <c r="D23" i="1"/>
  <c r="D8" i="8"/>
  <c r="C23" i="1"/>
  <c r="F8" i="8"/>
  <c r="G8" i="8" s="1"/>
  <c r="C19" i="3"/>
  <c r="C14" i="1" s="1"/>
  <c r="E14" i="1" s="1"/>
  <c r="E17" i="3"/>
  <c r="F17" i="3"/>
  <c r="E4" i="3"/>
  <c r="F4" i="3" s="1"/>
  <c r="E27" i="1"/>
  <c r="C19" i="1"/>
  <c r="C18" i="1"/>
  <c r="C17" i="1"/>
  <c r="C39" i="1"/>
  <c r="E39" i="1"/>
  <c r="O45" i="9"/>
  <c r="E26" i="1"/>
  <c r="C22" i="1"/>
  <c r="G45" i="9"/>
  <c r="D26" i="11"/>
  <c r="C41" i="1"/>
  <c r="E41" i="1"/>
  <c r="E22" i="1"/>
  <c r="F26" i="11"/>
  <c r="C40" i="1" l="1"/>
  <c r="E40" i="1" s="1"/>
  <c r="F25" i="11"/>
  <c r="E32" i="1"/>
  <c r="E38" i="1"/>
  <c r="N19" i="9"/>
  <c r="O19" i="9" s="1"/>
  <c r="E31" i="1"/>
  <c r="G4" i="9"/>
  <c r="U74" i="7"/>
  <c r="E25" i="1"/>
  <c r="H74" i="7"/>
  <c r="I74" i="7" s="1"/>
  <c r="P74" i="7"/>
  <c r="Q74" i="7" s="1"/>
  <c r="R74" i="7"/>
  <c r="S74" i="7" s="1"/>
  <c r="E23" i="1"/>
  <c r="E37" i="1"/>
  <c r="O74" i="12"/>
  <c r="P74" i="12" s="1"/>
  <c r="G74" i="12"/>
  <c r="H74" i="12" s="1"/>
  <c r="E24" i="1"/>
  <c r="K74" i="12"/>
  <c r="L74" i="12" s="1"/>
  <c r="C43" i="1"/>
  <c r="C52" i="1" s="1"/>
  <c r="E19" i="3"/>
  <c r="F19" i="3" s="1"/>
  <c r="E71" i="2"/>
  <c r="F71" i="2" s="1"/>
  <c r="G71" i="2" s="1"/>
  <c r="O6" i="2"/>
  <c r="E53" i="2"/>
  <c r="F53" i="2" s="1"/>
  <c r="G53" i="2" s="1"/>
  <c r="I53" i="2"/>
  <c r="J53" i="2" s="1"/>
  <c r="K53" i="2" s="1"/>
  <c r="M53" i="2"/>
  <c r="N53" i="2" s="1"/>
  <c r="O53" i="2" s="1"/>
  <c r="E67" i="2"/>
  <c r="F67" i="2" s="1"/>
  <c r="G67" i="2" s="1"/>
  <c r="Q67" i="2"/>
  <c r="R67" i="2" s="1"/>
  <c r="S67" i="2" s="1"/>
  <c r="I67" i="2"/>
  <c r="J67" i="2" s="1"/>
  <c r="K67" i="2" s="1"/>
  <c r="E69" i="2"/>
  <c r="F69" i="2" s="1"/>
  <c r="G69" i="2" s="1"/>
  <c r="I69" i="2"/>
  <c r="J69" i="2" s="1"/>
  <c r="K69" i="2" s="1"/>
  <c r="M59" i="2"/>
  <c r="N59" i="2" s="1"/>
  <c r="O59" i="2" s="1"/>
  <c r="Q59" i="2"/>
  <c r="R59" i="2" s="1"/>
  <c r="S59" i="2" s="1"/>
  <c r="R3" i="2"/>
  <c r="Q52" i="2"/>
  <c r="R52" i="2" s="1"/>
  <c r="S52" i="2" s="1"/>
  <c r="I33" i="2"/>
  <c r="J33" i="2" s="1"/>
  <c r="K33" i="2" s="1"/>
  <c r="Q47" i="2"/>
  <c r="R47" i="2" s="1"/>
  <c r="S47" i="2" s="1"/>
  <c r="Q49" i="2"/>
  <c r="R49" i="2" s="1"/>
  <c r="S49" i="2" s="1"/>
  <c r="E73" i="2"/>
  <c r="F73" i="2" s="1"/>
  <c r="G73" i="2" s="1"/>
  <c r="I62" i="2"/>
  <c r="J62" i="2" s="1"/>
  <c r="K62" i="2" s="1"/>
  <c r="M48" i="2"/>
  <c r="M52" i="2"/>
  <c r="N52" i="2" s="1"/>
  <c r="O52" i="2" s="1"/>
  <c r="I8" i="2"/>
  <c r="J8" i="2" s="1"/>
  <c r="E16" i="2"/>
  <c r="I28" i="2"/>
  <c r="J28" i="2" s="1"/>
  <c r="K28" i="2" s="1"/>
  <c r="C58" i="1" l="1"/>
  <c r="Q77" i="2"/>
  <c r="D19" i="1" s="1"/>
  <c r="R77" i="2"/>
  <c r="S3" i="2"/>
  <c r="S77" i="2" s="1"/>
  <c r="I77" i="2"/>
  <c r="D18" i="1" s="1"/>
  <c r="E18" i="1" s="1"/>
  <c r="F16" i="2"/>
  <c r="E77" i="2"/>
  <c r="D17" i="1" s="1"/>
  <c r="E17" i="1" s="1"/>
  <c r="N48" i="2"/>
  <c r="M77" i="2"/>
  <c r="K8" i="2"/>
  <c r="J77" i="2"/>
  <c r="K77" i="2" s="1"/>
  <c r="O48" i="2" l="1"/>
  <c r="N77" i="2"/>
  <c r="O77" i="2" s="1"/>
  <c r="G16" i="2"/>
  <c r="F77" i="2"/>
  <c r="G77" i="2" s="1"/>
  <c r="D43" i="1"/>
  <c r="E19" i="1"/>
  <c r="E43" i="1" l="1"/>
  <c r="D52" i="1"/>
  <c r="E52" i="1" s="1"/>
  <c r="D58" i="1"/>
  <c r="F52" i="1" l="1"/>
  <c r="E53" i="1"/>
  <c r="E44" i="1"/>
  <c r="F43" i="1"/>
</calcChain>
</file>

<file path=xl/sharedStrings.xml><?xml version="1.0" encoding="utf-8"?>
<sst xmlns="http://schemas.openxmlformats.org/spreadsheetml/2006/main" count="1393" uniqueCount="532">
  <si>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</si>
  <si>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</si>
  <si>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</si>
  <si>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</si>
  <si>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</si>
  <si>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</si>
  <si>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</si>
  <si>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</si>
  <si>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</si>
  <si>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</si>
  <si>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</si>
  <si>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</si>
  <si>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</si>
  <si>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</si>
  <si>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</si>
  <si>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</si>
  <si>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</si>
  <si>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</si>
  <si>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</si>
  <si>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</si>
  <si>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</si>
  <si>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</si>
  <si>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</si>
  <si>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</si>
  <si>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</si>
  <si>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</si>
  <si>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</si>
  <si>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</si>
  <si>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</si>
  <si>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</si>
  <si>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</si>
  <si>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</si>
  <si>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</si>
  <si>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</si>
  <si>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</si>
  <si>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</si>
  <si>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</si>
  <si>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</si>
  <si>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</si>
  <si>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</si>
  <si>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</si>
  <si>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</si>
  <si>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</si>
  <si>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</si>
  <si>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</si>
  <si>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</si>
  <si>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</si>
  <si>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</si>
  <si>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</si>
  <si>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</si>
  <si>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</si>
  <si>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</si>
  <si>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</si>
  <si>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</si>
  <si>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</si>
  <si>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</si>
  <si>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</si>
  <si>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</si>
  <si>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</si>
  <si>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</si>
  <si>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</si>
  <si>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</si>
  <si>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</si>
  <si>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</si>
  <si>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</si>
  <si>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</si>
  <si>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</si>
  <si>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</si>
  <si>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</si>
  <si>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</si>
  <si>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</si>
  <si>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</si>
  <si>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</si>
  <si>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</si>
  <si>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</si>
  <si>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</si>
  <si>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</si>
  <si>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</si>
  <si>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</si>
  <si>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</si>
  <si>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</si>
  <si>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</si>
  <si>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</si>
  <si>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</si>
  <si>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</si>
  <si>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</si>
  <si>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</si>
  <si>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</si>
  <si>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</si>
  <si>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</si>
  <si>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</si>
  <si>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</si>
  <si>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</si>
  <si>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</si>
  <si>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</si>
  <si>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</si>
  <si>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</si>
  <si>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</si>
  <si>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</si>
  <si>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</si>
  <si>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</si>
  <si>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</si>
  <si>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</si>
  <si>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</si>
  <si>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</si>
  <si>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</si>
  <si>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</si>
  <si>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</si>
  <si>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</si>
  <si>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</si>
  <si>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</si>
  <si>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</si>
  <si>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</si>
  <si>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</si>
  <si>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</si>
  <si>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</si>
  <si>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</si>
  <si>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</si>
  <si>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</si>
  <si>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</si>
  <si>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</si>
  <si>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</si>
  <si>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</si>
  <si>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</si>
  <si>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</si>
  <si>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</si>
  <si>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</si>
  <si>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</si>
  <si>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</si>
  <si>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</si>
  <si>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</si>
  <si>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</si>
  <si>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</si>
  <si>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</si>
  <si>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</si>
  <si>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</si>
  <si>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</si>
  <si>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</si>
  <si>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</si>
  <si>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</si>
  <si>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</si>
  <si>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</si>
  <si>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</si>
  <si>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</si>
  <si>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</si>
  <si>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</si>
  <si>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</si>
  <si>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</si>
  <si>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</si>
  <si>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</si>
  <si>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</si>
  <si>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</si>
  <si>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</si>
  <si>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</si>
  <si>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</si>
  <si>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</si>
  <si>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</si>
  <si>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</si>
  <si>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</si>
  <si>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</si>
  <si>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</si>
  <si>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</si>
  <si>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</si>
  <si>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</si>
  <si>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</si>
  <si>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</si>
  <si>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</si>
  <si>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</si>
  <si>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</si>
  <si>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</si>
  <si>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</si>
  <si>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</si>
  <si>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</si>
  <si>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</si>
  <si>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</si>
  <si>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</si>
  <si>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</si>
  <si>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</si>
  <si>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</si>
  <si>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</si>
  <si>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</si>
  <si>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</si>
  <si>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</si>
  <si>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</si>
  <si>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</si>
  <si>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</si>
  <si>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</si>
  <si>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</si>
  <si>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</si>
  <si>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</si>
  <si>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</si>
  <si>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</si>
  <si>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</si>
  <si>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</si>
  <si>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</si>
  <si>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</si>
  <si>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</si>
  <si>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</si>
  <si>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</si>
  <si>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</si>
  <si>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</si>
  <si>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</si>
  <si>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</si>
  <si>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</si>
  <si>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</si>
  <si>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</si>
  <si>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</si>
  <si>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</si>
  <si>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</si>
  <si>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</si>
  <si>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</si>
  <si>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</si>
  <si>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</si>
  <si>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</si>
  <si>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</si>
  <si>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</si>
  <si>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</si>
  <si>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</si>
  <si>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</si>
  <si>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</si>
  <si>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</si>
  <si>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</si>
  <si>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</si>
  <si>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</si>
  <si>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</si>
  <si>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</si>
  <si>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</si>
  <si>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</si>
  <si>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</si>
  <si>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</si>
  <si>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</si>
  <si>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</si>
  <si>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</si>
  <si>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</si>
  <si>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</si>
  <si>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</si>
  <si>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</si>
  <si>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</si>
  <si>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</si>
  <si>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</si>
  <si>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</si>
  <si>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</si>
  <si>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</si>
  <si>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</si>
  <si>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</si>
  <si>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</si>
  <si>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</si>
  <si>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</si>
  <si>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</si>
  <si>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</si>
  <si>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</si>
  <si>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</si>
  <si>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</si>
  <si>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</si>
  <si>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</si>
  <si>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</si>
  <si>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</si>
  <si>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</si>
  <si>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</si>
  <si>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</si>
  <si>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</si>
  <si>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</si>
  <si>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</si>
  <si>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</si>
  <si>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</si>
  <si>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</si>
  <si>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</si>
  <si>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</si>
  <si>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</si>
  <si>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</si>
  <si>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</si>
  <si>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</si>
  <si>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</si>
  <si>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</si>
  <si>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</si>
  <si>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</si>
  <si>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</si>
  <si>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</si>
  <si>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</si>
  <si>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</si>
  <si>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</si>
  <si>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</si>
  <si>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</si>
  <si>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</si>
  <si>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</si>
  <si>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</si>
  <si>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</si>
  <si>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</si>
  <si>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</si>
  <si>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</si>
  <si>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</si>
  <si>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</si>
  <si>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</si>
  <si>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</si>
  <si>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</si>
  <si>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</si>
  <si>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</si>
  <si>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</si>
  <si>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</si>
  <si>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</si>
  <si>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</si>
  <si>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</si>
  <si>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</si>
  <si>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</si>
  <si>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</si>
  <si>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</si>
  <si>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</si>
  <si>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</si>
  <si>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</si>
  <si>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</si>
  <si>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</si>
  <si>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</si>
  <si>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</si>
  <si>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</si>
  <si>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</si>
  <si>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</si>
  <si>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</si>
  <si>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</si>
  <si>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</si>
  <si>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</si>
  <si>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</si>
  <si>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</si>
  <si>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</si>
  <si>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</si>
  <si>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</si>
  <si>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</si>
  <si>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</si>
  <si>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</si>
  <si>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</si>
  <si>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</si>
  <si>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</si>
  <si>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</si>
  <si>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</si>
  <si>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</si>
  <si>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</si>
  <si>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</si>
  <si>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</si>
  <si>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</si>
  <si>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</si>
  <si>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</si>
  <si>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</si>
  <si>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</si>
  <si>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</si>
  <si>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</si>
  <si>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</si>
  <si>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</si>
  <si>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</si>
  <si>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</si>
  <si>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</si>
  <si>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</si>
  <si>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</si>
  <si>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</si>
  <si>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</si>
  <si>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</si>
  <si>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</si>
  <si>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</si>
  <si>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</si>
  <si>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</si>
  <si>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</si>
  <si>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</si>
  <si>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</si>
  <si>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</si>
  <si>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</si>
  <si>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</si>
  <si>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</si>
  <si>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</si>
  <si>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</si>
  <si>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</si>
  <si>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</si>
  <si>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</si>
  <si>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</si>
  <si>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</si>
  <si>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</si>
  <si>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</si>
  <si>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</si>
  <si>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</si>
  <si>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</si>
  <si>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</si>
  <si>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</si>
  <si>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</si>
  <si>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</si>
  <si>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</si>
  <si>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</si>
  <si>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</si>
  <si>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</si>
  <si>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</si>
  <si>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</si>
  <si>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</si>
  <si>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</si>
  <si>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</si>
  <si>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</si>
  <si>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</si>
  <si>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</si>
  <si>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</si>
  <si>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</si>
  <si>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</si>
  <si>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</si>
  <si>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</si>
  <si>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</si>
  <si>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</si>
  <si>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</si>
  <si>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</si>
  <si>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</si>
  <si>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</si>
  <si>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</si>
  <si>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</si>
  <si>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</si>
  <si>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</si>
  <si>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</si>
  <si>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</si>
  <si>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</si>
  <si>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</si>
  <si>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</si>
  <si>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</si>
  <si>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</si>
  <si>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</si>
  <si>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</si>
  <si>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</si>
  <si>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</si>
  <si>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</si>
  <si>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</si>
  <si>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</si>
  <si>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</si>
  <si>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</si>
  <si>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</si>
  <si>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</si>
  <si>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</si>
  <si>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</si>
  <si>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</si>
  <si>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</si>
  <si>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</si>
  <si>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</si>
  <si>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</si>
  <si>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</si>
  <si>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</si>
  <si>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</si>
  <si>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</si>
  <si>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</si>
  <si>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</si>
  <si>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</si>
  <si>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</si>
  <si>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</si>
  <si>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</si>
  <si>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</si>
  <si>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</si>
  <si>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</si>
  <si>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</si>
  <si>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</si>
  <si>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</si>
  <si>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ANGLOGOLD ASHANTI SPON ADR</t>
  </si>
  <si>
    <t>ASAHI KASEI CORP</t>
  </si>
  <si>
    <t>ASCENDIS PHARMA A/S   ADR</t>
  </si>
  <si>
    <t>ASML HOLDING NV NY REG SHS</t>
  </si>
  <si>
    <t>026349902</t>
  </si>
  <si>
    <t>BANK MANDIRI TBK UNSPON ADR</t>
  </si>
  <si>
    <t>B0744B906</t>
  </si>
  <si>
    <t>BUNZL PLC</t>
  </si>
  <si>
    <t>CAE INC</t>
  </si>
  <si>
    <t>CGI INC</t>
  </si>
  <si>
    <t>ACI1XBCP4</t>
  </si>
  <si>
    <t>DASSAULT SYSTEMES SE</t>
  </si>
  <si>
    <t>ERICSSON (LM) TEL SP ADR</t>
  </si>
  <si>
    <t>FERRARI NV</t>
  </si>
  <si>
    <t>GRIFOLS SA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</si>
  <si>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</si>
  <si>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</si>
  <si>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</si>
  <si>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</si>
  <si>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</si>
  <si>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</si>
  <si>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</si>
  <si>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</si>
  <si>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</si>
  <si>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</si>
  <si>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</si>
  <si>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</si>
  <si>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</si>
  <si>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</si>
  <si>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</si>
  <si>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</si>
  <si>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</si>
  <si>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</si>
  <si>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</si>
  <si>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</si>
  <si>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</si>
  <si>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</si>
  <si>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RAKUTEN GROUP INC</t>
  </si>
  <si>
    <t>RELX PLC   SPON ADR</t>
  </si>
  <si>
    <t>SAP SE SPONSORED ADR</t>
  </si>
  <si>
    <t>SEIKO EPSON CORP</t>
  </si>
  <si>
    <t>SHOPIFY INC   CLASS A</t>
  </si>
  <si>
    <t>B1Q3J3907</t>
  </si>
  <si>
    <t>SMITH + NEPHEW PLC  SPON ADR</t>
  </si>
  <si>
    <t>B1WY23900</t>
  </si>
  <si>
    <t>SMITHS GROUP PLC</t>
  </si>
  <si>
    <t>SONY GROUP CORP   SP ADR</t>
  </si>
  <si>
    <t>BWSW5D906</t>
  </si>
  <si>
    <t>SOUTH32 LTD DI</t>
  </si>
  <si>
    <t>B1JB4K905</t>
  </si>
  <si>
    <t>SYMRISE AG</t>
  </si>
  <si>
    <t>TDK CORP</t>
  </si>
  <si>
    <t>TECK RESOURCES LTD CLS B</t>
  </si>
  <si>
    <t>TELEPERFORMANCE</t>
  </si>
  <si>
    <t>B61JC6908</t>
  </si>
  <si>
    <t>TREASURY WINE ESTATES LTD</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</si>
  <si>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</si>
  <si>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</si>
  <si>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</si>
  <si>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</si>
  <si>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</si>
  <si>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</si>
  <si>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</si>
  <si>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</si>
  <si>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</si>
  <si>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</si>
  <si>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</si>
  <si>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</si>
  <si>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</si>
  <si>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</si>
  <si>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</si>
  <si>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</si>
  <si>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</si>
  <si>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</si>
  <si>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</si>
  <si>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</si>
  <si>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</si>
  <si>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</si>
  <si>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</si>
  <si>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92334N103</t>
  </si>
  <si>
    <t>VEOLIA ENVIRONNEMENT ADR</t>
  </si>
  <si>
    <t>MERCK KGAA SPONSORED ADR</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</si>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</sst>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1" fontId="14" fillId="0" borderId="0" xfId="0" applyNumberFormat="1" applyFont="1"/>
    <xf numFmtId="1" fontId="15" fillId="2" borderId="2" xfId="0" applyNumberFormat="1" applyFont="1" applyFill="1" applyBorder="1" applyAlignment="1">
      <alignment horizontal="center" wrapText="1"/>
    </xf>
    <xf numFmtId="1" fontId="37" fillId="0" borderId="2" xfId="0" applyNumberFormat="1" applyFont="1" applyBorder="1" applyAlignment="1">
      <alignment horizontal="right" vertical="top"/>
    </xf>
    <xf numFmtId="1" fontId="14" fillId="0" borderId="2" xfId="0" applyNumberFormat="1" applyFont="1" applyBorder="1"/>
    <xf numFmtId="1" fontId="37" fillId="0" borderId="2" xfId="0" applyNumberFormat="1" applyFont="1" applyBorder="1" applyAlignment="1">
      <alignment horizontal="center" vertical="top"/>
    </xf>
    <xf numFmtId="1" fontId="14" fillId="0" borderId="1" xfId="0" applyNumberFormat="1" applyFont="1" applyBorder="1"/>
    <xf numFmtId="1" fontId="15" fillId="2" borderId="11" xfId="0" applyNumberFormat="1" applyFont="1" applyFill="1" applyBorder="1" applyAlignment="1">
      <alignment horizontal="center" wrapText="1"/>
    </xf>
    <xf numFmtId="1" fontId="15" fillId="0" borderId="1" xfId="0" applyNumberFormat="1" applyFont="1" applyBorder="1"/>
    <xf numFmtId="0" fontId="14" fillId="0" borderId="2" xfId="1" applyNumberFormat="1" applyFont="1" applyBorder="1"/>
    <xf numFmtId="0" fontId="37" fillId="0" borderId="2" xfId="0" applyNumberFormat="1" applyFont="1" applyBorder="1" applyAlignment="1">
      <alignment horizontal="right" vertical="top"/>
    </xf>
    <xf numFmtId="0" fontId="14" fillId="0" borderId="2" xfId="1" applyNumberFormat="1" applyFont="1" applyBorder="1" applyAlignment="1"/>
    <xf numFmtId="0" fontId="37" fillId="0" borderId="2" xfId="1" applyNumberFormat="1" applyFont="1" applyBorder="1" applyAlignment="1">
      <alignment horizontal="right" vertical="top"/>
    </xf>
    <xf numFmtId="0" fontId="37" fillId="0" borderId="2" xfId="0" applyNumberFormat="1" applyFont="1" applyBorder="1" applyAlignment="1">
      <alignment vertical="top"/>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84" t="s">
        <v>202</v>
      </c>
      <c r="C5" s="384"/>
      <c r="D5" s="384"/>
      <c r="E5" s="384"/>
      <c r="F5" s="384"/>
      <c r="G5" s="384"/>
      <c r="H5" s="384"/>
      <c r="I5" s="384"/>
      <c r="J5" s="384"/>
      <c r="K5" s="384"/>
      <c r="L5" s="384"/>
      <c r="M5" s="384"/>
      <c r="N5" s="384"/>
      <c r="O5" s="384"/>
      <c r="P5" s="384"/>
    </row>
    <row r="6" spans="1:19">
      <c r="B6" s="384"/>
      <c r="C6" s="384"/>
      <c r="D6" s="384"/>
      <c r="E6" s="384"/>
      <c r="F6" s="384"/>
      <c r="G6" s="384"/>
      <c r="H6" s="384"/>
      <c r="I6" s="384"/>
      <c r="J6" s="384"/>
      <c r="K6" s="384"/>
      <c r="L6" s="384"/>
      <c r="M6" s="384"/>
      <c r="N6" s="384"/>
      <c r="O6" s="384"/>
      <c r="P6" s="384"/>
    </row>
    <row r="7" spans="1:19">
      <c r="B7" s="384"/>
      <c r="C7" s="384"/>
      <c r="D7" s="384"/>
      <c r="E7" s="384"/>
      <c r="F7" s="384"/>
      <c r="G7" s="384"/>
      <c r="H7" s="384"/>
      <c r="I7" s="384"/>
      <c r="J7" s="384"/>
      <c r="K7" s="384"/>
      <c r="L7" s="384"/>
      <c r="M7" s="384"/>
      <c r="N7" s="384"/>
      <c r="O7" s="384"/>
      <c r="P7" s="384"/>
    </row>
    <row r="8" spans="1:19" ht="12.75" customHeight="1">
      <c r="B8" s="150"/>
      <c r="C8" s="150"/>
      <c r="D8" s="150"/>
      <c r="E8" s="150"/>
      <c r="F8" s="150"/>
      <c r="G8" s="150"/>
      <c r="H8" s="150"/>
      <c r="I8" s="150"/>
      <c r="J8" s="150"/>
      <c r="K8" s="150"/>
      <c r="L8" s="150"/>
      <c r="M8" s="150"/>
      <c r="N8" s="150"/>
      <c r="O8" s="150"/>
      <c r="P8" s="150"/>
    </row>
    <row r="9" spans="1:19" ht="15" customHeight="1">
      <c r="B9" s="385" t="s">
        <v>189</v>
      </c>
      <c r="C9" s="385"/>
      <c r="D9" s="385"/>
      <c r="E9" s="385"/>
      <c r="F9" s="385"/>
      <c r="G9" s="385"/>
      <c r="H9" s="385"/>
      <c r="I9" s="385"/>
      <c r="J9" s="385"/>
      <c r="K9" s="385"/>
      <c r="L9" s="385"/>
      <c r="M9" s="385"/>
      <c r="N9" s="385"/>
      <c r="O9" s="385"/>
      <c r="P9" s="385"/>
      <c r="Q9" s="385"/>
    </row>
    <row r="10" spans="1:19" ht="15" customHeight="1">
      <c r="B10" s="385"/>
      <c r="C10" s="385"/>
      <c r="D10" s="385"/>
      <c r="E10" s="385"/>
      <c r="F10" s="385"/>
      <c r="G10" s="385"/>
      <c r="H10" s="385"/>
      <c r="I10" s="385"/>
      <c r="J10" s="385"/>
      <c r="K10" s="385"/>
      <c r="L10" s="385"/>
      <c r="M10" s="385"/>
      <c r="N10" s="385"/>
      <c r="O10" s="385"/>
      <c r="P10" s="385"/>
      <c r="Q10" s="385"/>
    </row>
    <row r="11" spans="1:19" ht="15" customHeight="1">
      <c r="B11" s="385" t="s">
        <v>245</v>
      </c>
      <c r="C11" s="385"/>
      <c r="D11" s="385"/>
      <c r="E11" s="385"/>
      <c r="F11" s="385"/>
      <c r="G11" s="385"/>
      <c r="H11" s="385"/>
      <c r="I11" s="385"/>
      <c r="J11" s="385"/>
      <c r="K11" s="385"/>
      <c r="L11" s="385"/>
      <c r="M11" s="385"/>
      <c r="N11" s="385"/>
      <c r="O11" s="385"/>
      <c r="P11" s="385"/>
      <c r="Q11" s="385"/>
    </row>
    <row r="12" spans="1:19" ht="26.25" customHeight="1">
      <c r="B12" s="385"/>
      <c r="C12" s="385"/>
      <c r="D12" s="385"/>
      <c r="E12" s="385"/>
      <c r="F12" s="385"/>
      <c r="G12" s="385"/>
      <c r="H12" s="385"/>
      <c r="I12" s="385"/>
      <c r="J12" s="385"/>
      <c r="K12" s="385"/>
      <c r="L12" s="385"/>
      <c r="M12" s="385"/>
      <c r="N12" s="385"/>
      <c r="O12" s="385"/>
      <c r="P12" s="385"/>
      <c r="Q12" s="385"/>
    </row>
    <row r="13" spans="1:19">
      <c r="C13" s="14"/>
    </row>
    <row r="14" spans="1:19">
      <c r="B14" s="383" t="s">
        <v>246</v>
      </c>
      <c r="C14" s="383"/>
      <c r="D14" s="383"/>
      <c r="E14" s="383"/>
      <c r="F14" s="383"/>
      <c r="G14" s="383"/>
      <c r="H14" s="383"/>
      <c r="I14" s="383"/>
      <c r="J14" s="383"/>
      <c r="K14" s="383"/>
      <c r="L14" s="383"/>
      <c r="M14" s="383"/>
      <c r="N14" s="383"/>
      <c r="O14" s="383"/>
      <c r="P14" s="383"/>
      <c r="Q14" s="383"/>
      <c r="R14" s="383"/>
      <c r="S14" s="383"/>
    </row>
    <row r="15" spans="1:19" ht="38.25" customHeight="1">
      <c r="B15" s="383"/>
      <c r="C15" s="383"/>
      <c r="D15" s="383"/>
      <c r="E15" s="383"/>
      <c r="F15" s="383"/>
      <c r="G15" s="383"/>
      <c r="H15" s="383"/>
      <c r="I15" s="383"/>
      <c r="J15" s="383"/>
      <c r="K15" s="383"/>
      <c r="L15" s="383"/>
      <c r="M15" s="383"/>
      <c r="N15" s="383"/>
      <c r="O15" s="383"/>
      <c r="P15" s="383"/>
      <c r="Q15" s="383"/>
      <c r="R15" s="383"/>
      <c r="S15" s="383"/>
    </row>
    <row r="16" spans="1:19">
      <c r="B16" s="15" t="s">
        <v>110</v>
      </c>
      <c r="C16" s="14"/>
    </row>
    <row r="17" spans="2:19">
      <c r="B17" s="15" t="s">
        <v>111</v>
      </c>
      <c r="C17" s="14"/>
    </row>
    <row r="18" spans="2:19" ht="8.25" customHeight="1">
      <c r="C18" s="14"/>
    </row>
    <row r="19" spans="2:19" s="232" customFormat="1" ht="15" customHeight="1">
      <c r="B19" s="386" t="s">
        <v>247</v>
      </c>
      <c r="C19" s="386"/>
      <c r="D19" s="386"/>
      <c r="E19" s="386"/>
      <c r="F19" s="386"/>
      <c r="G19" s="386"/>
      <c r="H19" s="386"/>
      <c r="I19" s="386"/>
      <c r="J19" s="386"/>
      <c r="K19" s="386"/>
      <c r="L19" s="386"/>
      <c r="M19" s="386"/>
      <c r="N19" s="386"/>
      <c r="O19" s="386"/>
      <c r="P19" s="386"/>
      <c r="Q19" s="386"/>
      <c r="R19" s="386"/>
      <c r="S19" s="386"/>
    </row>
    <row r="20" spans="2:19" s="232" customFormat="1" ht="37.5" customHeight="1">
      <c r="B20" s="386" t="s">
        <v>187</v>
      </c>
      <c r="C20" s="386"/>
      <c r="D20" s="386"/>
      <c r="E20" s="386"/>
      <c r="F20" s="386"/>
      <c r="G20" s="386"/>
      <c r="H20" s="386"/>
      <c r="I20" s="386"/>
      <c r="J20" s="386"/>
      <c r="K20" s="386"/>
      <c r="L20" s="386"/>
      <c r="M20" s="386"/>
      <c r="N20" s="386"/>
      <c r="O20" s="386"/>
      <c r="P20" s="386"/>
      <c r="Q20" s="386"/>
      <c r="R20" s="386"/>
      <c r="S20" s="386"/>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4" t="s">
        <v>249</v>
      </c>
    </row>
    <row r="76" spans="2:6">
      <c r="B76" s="305" t="s">
        <v>250</v>
      </c>
    </row>
    <row r="77" spans="2:6" ht="15.75">
      <c r="B77" s="306" t="s">
        <v>251</v>
      </c>
    </row>
    <row r="78" spans="2:6">
      <c r="B78" s="15" t="s">
        <v>252</v>
      </c>
    </row>
    <row r="79" spans="2:6">
      <c r="B79" s="15" t="s">
        <v>253</v>
      </c>
    </row>
    <row r="80" spans="2:6">
      <c r="B80" s="15" t="s">
        <v>254</v>
      </c>
    </row>
    <row r="81" spans="2:9">
      <c r="B81" s="307" t="s">
        <v>255</v>
      </c>
      <c r="C81" s="308"/>
      <c r="D81" s="308"/>
      <c r="E81" s="308"/>
      <c r="F81" s="308"/>
      <c r="G81" s="308"/>
      <c r="H81" s="308"/>
      <c r="I81" s="308"/>
    </row>
    <row r="83" spans="2:9" ht="15.75">
      <c r="B83" s="309" t="s">
        <v>256</v>
      </c>
    </row>
    <row r="84" spans="2:9" ht="15.75">
      <c r="B84" s="306" t="s">
        <v>257</v>
      </c>
    </row>
    <row r="85" spans="2:9" ht="15.75">
      <c r="B85" s="306" t="s">
        <v>252</v>
      </c>
    </row>
    <row r="86" spans="2:9">
      <c r="B86" s="15" t="s">
        <v>258</v>
      </c>
    </row>
    <row r="87" spans="2:9">
      <c r="B87" s="15" t="s">
        <v>259</v>
      </c>
    </row>
    <row r="88" spans="2:9">
      <c r="B88" s="310" t="s">
        <v>260</v>
      </c>
      <c r="C88" s="308"/>
      <c r="D88" s="308"/>
      <c r="E88" s="308"/>
      <c r="F88" s="308"/>
      <c r="G88" s="308"/>
      <c r="H88" s="308"/>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7"/>
    <col min="3" max="3" width="30.7109375" style="167" customWidth="1"/>
    <col min="4" max="13" width="9.140625" style="167"/>
    <col min="14" max="14" width="38.28515625" style="167" customWidth="1"/>
    <col min="15" max="16384" width="9.140625" style="167"/>
  </cols>
  <sheetData>
    <row r="2" spans="1:3">
      <c r="B2" s="168" t="s">
        <v>183</v>
      </c>
    </row>
    <row r="4" spans="1:3">
      <c r="C4" s="177" t="s">
        <v>182</v>
      </c>
    </row>
    <row r="5" spans="1:3">
      <c r="C5" s="176" t="s">
        <v>161</v>
      </c>
    </row>
    <row r="6" spans="1:3">
      <c r="C6" s="176" t="s">
        <v>160</v>
      </c>
    </row>
    <row r="7" spans="1:3">
      <c r="C7" s="176" t="s">
        <v>162</v>
      </c>
    </row>
    <row r="8" spans="1:3">
      <c r="C8" s="176" t="s">
        <v>163</v>
      </c>
    </row>
    <row r="9" spans="1:3">
      <c r="C9" s="176" t="s">
        <v>43</v>
      </c>
    </row>
    <row r="10" spans="1:3">
      <c r="C10" s="176" t="s">
        <v>45</v>
      </c>
    </row>
    <row r="14" spans="1:3">
      <c r="A14" s="201" t="s">
        <v>147</v>
      </c>
      <c r="B14" s="200"/>
      <c r="C14" s="200"/>
    </row>
    <row r="16" spans="1:3">
      <c r="A16" s="167" t="s">
        <v>126</v>
      </c>
    </row>
    <row r="18" spans="2:2">
      <c r="B18" s="97" t="s">
        <v>241</v>
      </c>
    </row>
    <row r="22" spans="2:2">
      <c r="B22" s="167" t="s">
        <v>128</v>
      </c>
    </row>
    <row r="30" spans="2:2">
      <c r="B30" s="167"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6"/>
    </row>
    <row r="169" spans="2:2">
      <c r="B169" s="176"/>
    </row>
    <row r="179" spans="1:3" s="199" customFormat="1"/>
    <row r="181" spans="1:3">
      <c r="A181" s="201" t="s">
        <v>146</v>
      </c>
      <c r="B181" s="200"/>
      <c r="C181" s="200"/>
    </row>
    <row r="183" spans="1:3">
      <c r="B183" s="167" t="s">
        <v>127</v>
      </c>
    </row>
    <row r="187" spans="1:3">
      <c r="B187" s="167" t="s">
        <v>128</v>
      </c>
    </row>
    <row r="195" spans="2:3">
      <c r="B195" s="167"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7" t="s">
        <v>150</v>
      </c>
    </row>
    <row r="301" spans="2:2">
      <c r="B301" s="97" t="s">
        <v>137</v>
      </c>
    </row>
    <row r="303" spans="2:2">
      <c r="B303" s="97" t="s">
        <v>157</v>
      </c>
    </row>
    <row r="305" spans="2:2">
      <c r="B305" s="97" t="s">
        <v>141</v>
      </c>
    </row>
    <row r="307" spans="2:2">
      <c r="B307" s="97" t="s">
        <v>151</v>
      </c>
    </row>
    <row r="328" spans="1:3" s="199" customFormat="1"/>
    <row r="330" spans="1:3">
      <c r="A330" s="201" t="s">
        <v>154</v>
      </c>
      <c r="B330" s="200"/>
      <c r="C330" s="200"/>
    </row>
    <row r="332" spans="1:3">
      <c r="B332" s="167"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0" t="s">
        <v>217</v>
      </c>
      <c r="C448" s="200"/>
      <c r="D448" s="200"/>
      <c r="E448" s="200"/>
      <c r="F448" s="200"/>
      <c r="G448" s="200"/>
      <c r="H448" s="200"/>
      <c r="I448" s="200"/>
      <c r="J448" s="200"/>
      <c r="K448" s="200"/>
    </row>
    <row r="449" spans="1:3" s="287" customFormat="1"/>
    <row r="450" spans="1:3" s="199" customFormat="1"/>
    <row r="451" spans="1:3" s="288" customFormat="1"/>
    <row r="452" spans="1:3">
      <c r="A452" s="201" t="s">
        <v>216</v>
      </c>
      <c r="B452" s="200"/>
      <c r="C452" s="200"/>
    </row>
    <row r="454" spans="1:3">
      <c r="B454" s="167"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0" t="s">
        <v>218</v>
      </c>
      <c r="C570" s="200"/>
      <c r="D570" s="200"/>
      <c r="E570" s="200"/>
      <c r="F570" s="200"/>
      <c r="G570" s="201"/>
      <c r="H570" s="201"/>
      <c r="I570" s="201"/>
      <c r="J570" s="201"/>
      <c r="K570" s="201"/>
      <c r="L570" s="168"/>
      <c r="M570" s="168"/>
      <c r="N570" s="168"/>
      <c r="O570" s="168"/>
    </row>
    <row r="571" spans="1:15">
      <c r="B571" s="201"/>
      <c r="C571" s="200"/>
      <c r="D571" s="200"/>
      <c r="E571" s="200"/>
      <c r="F571" s="200"/>
      <c r="G571" s="200"/>
      <c r="H571" s="200"/>
      <c r="I571" s="200"/>
      <c r="J571" s="200"/>
      <c r="K571" s="200"/>
    </row>
    <row r="573" spans="1:15" s="199" customFormat="1"/>
    <row r="576" spans="1:15">
      <c r="A576" s="201" t="s">
        <v>158</v>
      </c>
      <c r="B576" s="200"/>
      <c r="C576" s="200"/>
    </row>
    <row r="578" spans="2:2">
      <c r="B578" s="167"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199" customFormat="1"/>
    <row r="698" spans="1:3">
      <c r="A698" s="201" t="s">
        <v>165</v>
      </c>
      <c r="B698" s="200"/>
      <c r="C698" s="200"/>
    </row>
    <row r="700" spans="1:3">
      <c r="B700" s="167" t="s">
        <v>127</v>
      </c>
    </row>
    <row r="704" spans="1:3">
      <c r="B704" s="97" t="s">
        <v>166</v>
      </c>
    </row>
    <row r="710" spans="2:3">
      <c r="B710" s="167"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7" t="s">
        <v>169</v>
      </c>
    </row>
    <row r="791" spans="1:3">
      <c r="B791" s="97" t="s">
        <v>170</v>
      </c>
    </row>
    <row r="793" spans="1:3" s="199" customFormat="1"/>
    <row r="796" spans="1:3">
      <c r="A796" s="201" t="s">
        <v>171</v>
      </c>
      <c r="B796" s="200"/>
      <c r="C796" s="200"/>
    </row>
    <row r="798" spans="1:3">
      <c r="B798" s="167" t="s">
        <v>127</v>
      </c>
    </row>
    <row r="802" spans="2:3">
      <c r="B802" s="97" t="s">
        <v>172</v>
      </c>
    </row>
    <row r="808" spans="2:3">
      <c r="B808" s="167"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8" customFormat="1" ht="15.75">
      <c r="A916" s="295" t="s">
        <v>235</v>
      </c>
      <c r="B916" s="201"/>
      <c r="C916" s="201"/>
      <c r="D916" s="201"/>
      <c r="E916" s="201"/>
      <c r="F916" s="201"/>
    </row>
    <row r="917" spans="1:6" s="168" customFormat="1" ht="15.75">
      <c r="A917" s="296"/>
      <c r="B917" s="52" t="s">
        <v>236</v>
      </c>
      <c r="C917" s="10"/>
      <c r="D917" s="10"/>
      <c r="E917" s="10"/>
      <c r="F917" s="10"/>
    </row>
    <row r="918" spans="1:6">
      <c r="B918" s="167" t="s">
        <v>225</v>
      </c>
    </row>
    <row r="919" spans="1:6">
      <c r="B919" s="97" t="s">
        <v>226</v>
      </c>
    </row>
    <row r="920" spans="1:6">
      <c r="B920" s="97" t="s">
        <v>178</v>
      </c>
      <c r="C920" s="168"/>
      <c r="D920" s="294"/>
    </row>
    <row r="921" spans="1:6">
      <c r="B921" s="97" t="s">
        <v>240</v>
      </c>
    </row>
    <row r="924" spans="1:6">
      <c r="B924" s="168" t="s">
        <v>126</v>
      </c>
      <c r="C924" s="168"/>
    </row>
    <row r="926" spans="1:6">
      <c r="C926" s="167" t="s">
        <v>127</v>
      </c>
    </row>
    <row r="928" spans="1:6">
      <c r="D928" s="294"/>
    </row>
    <row r="930" spans="3:5">
      <c r="C930" s="97" t="s">
        <v>238</v>
      </c>
    </row>
    <row r="931" spans="3:5">
      <c r="C931" s="97" t="s">
        <v>232</v>
      </c>
      <c r="E931" s="294"/>
    </row>
    <row r="947" spans="3:3">
      <c r="C947" s="97" t="s">
        <v>233</v>
      </c>
    </row>
    <row r="963" spans="1:7">
      <c r="C963" s="97" t="s">
        <v>234</v>
      </c>
    </row>
    <row r="965" spans="1:7">
      <c r="C965" s="167" t="s">
        <v>230</v>
      </c>
    </row>
    <row r="967" spans="1:7">
      <c r="C967" s="97" t="s">
        <v>231</v>
      </c>
    </row>
    <row r="969" spans="1:7">
      <c r="C969" s="97"/>
    </row>
    <row r="971" spans="1:7">
      <c r="A971" s="356" t="s">
        <v>291</v>
      </c>
      <c r="B971" s="356"/>
      <c r="C971" s="356"/>
      <c r="D971" s="356"/>
      <c r="E971" s="356"/>
      <c r="F971" s="356"/>
      <c r="G971" s="356"/>
    </row>
    <row r="973" spans="1:7">
      <c r="A973" s="97" t="s">
        <v>292</v>
      </c>
    </row>
    <row r="975" spans="1:7">
      <c r="A975" s="357" t="s">
        <v>282</v>
      </c>
      <c r="B975" s="358"/>
      <c r="C975" s="358"/>
      <c r="D975" s="358"/>
    </row>
    <row r="976" spans="1:7">
      <c r="A976" s="359" t="s">
        <v>283</v>
      </c>
      <c r="B976" s="358"/>
      <c r="C976" s="358"/>
      <c r="D976" s="358"/>
    </row>
    <row r="977" spans="1:4">
      <c r="A977" s="359" t="s">
        <v>284</v>
      </c>
      <c r="B977" s="358"/>
      <c r="C977" s="358"/>
      <c r="D977" s="358"/>
    </row>
    <row r="978" spans="1:4">
      <c r="A978" s="359" t="s">
        <v>285</v>
      </c>
      <c r="B978" s="358"/>
      <c r="C978" s="358"/>
      <c r="D978" s="358"/>
    </row>
    <row r="979" spans="1:4">
      <c r="A979" s="359" t="s">
        <v>286</v>
      </c>
      <c r="B979" s="358"/>
      <c r="C979" s="358"/>
      <c r="D979" s="358"/>
    </row>
    <row r="980" spans="1:4">
      <c r="A980" s="360" t="s">
        <v>287</v>
      </c>
      <c r="B980" s="358"/>
      <c r="C980" s="358"/>
      <c r="D980" s="358"/>
    </row>
    <row r="981" spans="1:4">
      <c r="A981" s="360" t="s">
        <v>289</v>
      </c>
      <c r="B981" s="358"/>
      <c r="C981" s="358"/>
      <c r="D981" s="358"/>
    </row>
    <row r="982" spans="1:4">
      <c r="A982" s="360"/>
      <c r="B982" s="358"/>
      <c r="C982" s="358"/>
      <c r="D982" s="358"/>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18" t="s">
        <v>198</v>
      </c>
      <c r="B1" s="219"/>
      <c r="C1" s="219" t="s">
        <v>221</v>
      </c>
      <c r="D1" s="219"/>
      <c r="E1" s="219"/>
      <c r="F1" s="219"/>
      <c r="G1" s="219"/>
      <c r="H1" s="219"/>
    </row>
    <row r="2" spans="1:8" ht="19.5" customHeight="1">
      <c r="A2" s="218" t="s">
        <v>199</v>
      </c>
      <c r="B2" s="219"/>
      <c r="C2" s="219" t="s">
        <v>261</v>
      </c>
      <c r="D2" s="219"/>
      <c r="E2" s="219"/>
      <c r="F2" s="219"/>
      <c r="G2" s="220" t="s">
        <v>26</v>
      </c>
      <c r="H2" s="221" t="s">
        <v>280</v>
      </c>
    </row>
    <row r="3" spans="1:8" ht="19.5" customHeight="1">
      <c r="A3" s="222" t="s">
        <v>107</v>
      </c>
      <c r="B3" s="223"/>
      <c r="C3" s="224">
        <v>44316</v>
      </c>
      <c r="D3" s="219"/>
      <c r="E3" s="219"/>
      <c r="F3" s="219"/>
      <c r="G3" s="220" t="s">
        <v>27</v>
      </c>
      <c r="H3" s="221" t="s">
        <v>279</v>
      </c>
    </row>
    <row r="4" spans="1:8" ht="19.5" customHeight="1">
      <c r="A4" s="228" t="s">
        <v>200</v>
      </c>
      <c r="B4" s="225"/>
      <c r="C4" s="225" t="s">
        <v>262</v>
      </c>
      <c r="D4" s="225"/>
      <c r="E4" s="219"/>
      <c r="F4" s="219"/>
      <c r="G4" s="220" t="s">
        <v>28</v>
      </c>
      <c r="H4" s="221" t="s">
        <v>281</v>
      </c>
    </row>
    <row r="5" spans="1:8" ht="19.5" customHeight="1">
      <c r="A5" s="230" t="s">
        <v>29</v>
      </c>
      <c r="B5" s="230"/>
      <c r="C5" s="231"/>
      <c r="D5" s="219"/>
      <c r="E5" s="219"/>
      <c r="F5" s="219"/>
      <c r="G5" s="220"/>
      <c r="H5" s="229"/>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09">
        <f>Cash!C19</f>
        <v>471982.58999999997</v>
      </c>
      <c r="D14" s="209">
        <f>Cash!D19</f>
        <v>471829.33999999997</v>
      </c>
      <c r="E14" s="210">
        <f>C14-D14</f>
        <v>153.25</v>
      </c>
      <c r="F14" s="36"/>
      <c r="G14" s="37" t="s">
        <v>52</v>
      </c>
      <c r="H14" s="38"/>
    </row>
    <row r="15" spans="1:8" ht="19.5" customHeight="1">
      <c r="A15" s="29"/>
      <c r="B15" s="29"/>
      <c r="C15" s="211"/>
      <c r="D15" s="212"/>
      <c r="E15" s="211"/>
      <c r="F15" s="39"/>
      <c r="G15" s="41"/>
      <c r="H15" s="42"/>
    </row>
    <row r="16" spans="1:8" ht="19.5" customHeight="1">
      <c r="A16" s="43" t="s">
        <v>37</v>
      </c>
      <c r="B16" s="29"/>
      <c r="C16" s="211"/>
      <c r="D16" s="212"/>
      <c r="E16" s="211"/>
      <c r="F16" s="39"/>
      <c r="G16" s="41"/>
      <c r="H16" s="42"/>
    </row>
    <row r="17" spans="1:8" ht="15.75">
      <c r="A17" s="45"/>
      <c r="B17" s="35" t="s">
        <v>38</v>
      </c>
      <c r="C17" s="210">
        <f>Share_Cost_Mkt!D77</f>
        <v>1339614</v>
      </c>
      <c r="D17" s="213">
        <f>Share_Cost_Mkt!E77</f>
        <v>1339614</v>
      </c>
      <c r="E17" s="210">
        <f>C17-D17</f>
        <v>0</v>
      </c>
      <c r="F17" s="36"/>
      <c r="G17" s="37" t="s">
        <v>51</v>
      </c>
      <c r="H17" s="38"/>
    </row>
    <row r="18" spans="1:8" ht="15.75">
      <c r="A18" s="45"/>
      <c r="B18" s="47" t="s">
        <v>39</v>
      </c>
      <c r="C18" s="210">
        <f>Share_Cost_Mkt!H77</f>
        <v>31965836.230000004</v>
      </c>
      <c r="D18" s="210">
        <f>Share_Cost_Mkt!I77</f>
        <v>31889318.330000002</v>
      </c>
      <c r="E18" s="210">
        <f>C18-D18</f>
        <v>76517.900000002235</v>
      </c>
      <c r="F18" s="36"/>
      <c r="G18" s="37" t="s">
        <v>51</v>
      </c>
      <c r="H18" s="38"/>
    </row>
    <row r="19" spans="1:8" ht="79.900000000000006" customHeight="1">
      <c r="A19" s="45"/>
      <c r="B19" s="47" t="s">
        <v>40</v>
      </c>
      <c r="C19" s="210">
        <f>Share_Cost_Mkt!P77</f>
        <v>47384536.829999991</v>
      </c>
      <c r="D19" s="210">
        <f>Share_Cost_Mkt!Q77</f>
        <v>47368008.540000007</v>
      </c>
      <c r="E19" s="210">
        <f>C19-D19</f>
        <v>16528.289999984205</v>
      </c>
      <c r="F19" s="36"/>
      <c r="G19" s="37" t="s">
        <v>51</v>
      </c>
      <c r="H19" s="38"/>
    </row>
    <row r="20" spans="1:8" ht="19.5" customHeight="1">
      <c r="A20" s="29"/>
      <c r="B20" s="29"/>
      <c r="C20" s="211"/>
      <c r="D20" s="211"/>
      <c r="E20" s="211"/>
      <c r="F20" s="39"/>
      <c r="G20" s="48"/>
      <c r="H20" s="226"/>
    </row>
    <row r="21" spans="1:8" ht="18.95" customHeight="1">
      <c r="A21" s="166" t="s">
        <v>41</v>
      </c>
      <c r="B21" s="49"/>
      <c r="C21" s="211"/>
      <c r="D21" s="211"/>
      <c r="E21" s="211"/>
      <c r="F21" s="44"/>
      <c r="G21" s="48"/>
      <c r="H21" s="226"/>
    </row>
    <row r="22" spans="1:8" ht="15.75">
      <c r="A22" s="45"/>
      <c r="B22" s="45" t="s">
        <v>42</v>
      </c>
      <c r="C22" s="210">
        <f>SUM(Open_Trades!D45)</f>
        <v>0</v>
      </c>
      <c r="D22" s="210">
        <f>SUM(Open_Trades!E45)</f>
        <v>0</v>
      </c>
      <c r="E22" s="210">
        <f t="shared" ref="E22:E28" si="0">C22-D22</f>
        <v>0</v>
      </c>
      <c r="F22" s="36"/>
      <c r="G22" s="37" t="s">
        <v>43</v>
      </c>
      <c r="H22" s="38"/>
    </row>
    <row r="23" spans="1:8" ht="15.75">
      <c r="A23" s="45"/>
      <c r="B23" s="45" t="s">
        <v>229</v>
      </c>
      <c r="C23" s="210">
        <f>SUM(INT_BNI_SSC)</f>
        <v>16.96</v>
      </c>
      <c r="D23" s="210">
        <f>SUM(INT_BNI_IM)</f>
        <v>16.96</v>
      </c>
      <c r="E23" s="210">
        <f t="shared" si="0"/>
        <v>0</v>
      </c>
      <c r="F23" s="36"/>
      <c r="G23" s="37" t="s">
        <v>3</v>
      </c>
      <c r="H23" s="38"/>
    </row>
    <row r="24" spans="1:8" ht="27.75" customHeight="1">
      <c r="A24" s="45"/>
      <c r="B24" s="45" t="s">
        <v>228</v>
      </c>
      <c r="C24" s="210">
        <f>SUM(Dividends!I74)</f>
        <v>106341.17000000001</v>
      </c>
      <c r="D24" s="210">
        <f>SUM(Dividends!J74)</f>
        <v>106341.17000000001</v>
      </c>
      <c r="E24" s="210">
        <f t="shared" si="0"/>
        <v>0</v>
      </c>
      <c r="F24" s="36"/>
      <c r="G24" s="37" t="s">
        <v>1</v>
      </c>
      <c r="H24" s="38"/>
    </row>
    <row r="25" spans="1:8" ht="15.75">
      <c r="A25" s="45"/>
      <c r="B25" s="45" t="s">
        <v>243</v>
      </c>
      <c r="C25" s="210">
        <f>Tax_Reclaims!J74</f>
        <v>72571.210000000006</v>
      </c>
      <c r="D25" s="210">
        <f>SUM(Tax_Reclaims!M74)</f>
        <v>0</v>
      </c>
      <c r="E25" s="210">
        <f t="shared" si="0"/>
        <v>72571.210000000006</v>
      </c>
      <c r="F25" s="36"/>
      <c r="G25" s="37" t="s">
        <v>2</v>
      </c>
      <c r="H25" s="38"/>
    </row>
    <row r="26" spans="1:8" ht="23.25" customHeight="1">
      <c r="A26" s="45"/>
      <c r="B26" s="47" t="s">
        <v>49</v>
      </c>
      <c r="C26" s="210">
        <f>SUM('Pending_FX '!B22)</f>
        <v>0</v>
      </c>
      <c r="D26" s="210">
        <f>SUM('Pending_FX '!C22)</f>
        <v>0</v>
      </c>
      <c r="E26" s="210">
        <f t="shared" si="0"/>
        <v>0</v>
      </c>
      <c r="F26" s="36"/>
      <c r="G26" s="37" t="s">
        <v>45</v>
      </c>
      <c r="H26" s="38"/>
    </row>
    <row r="27" spans="1:8" ht="15.75">
      <c r="A27" s="45"/>
      <c r="B27" s="215" t="s">
        <v>177</v>
      </c>
      <c r="C27" s="214"/>
      <c r="D27" s="214"/>
      <c r="E27" s="210">
        <f t="shared" si="0"/>
        <v>0</v>
      </c>
      <c r="F27" s="36"/>
      <c r="G27" s="37" t="s">
        <v>237</v>
      </c>
      <c r="H27" s="38"/>
    </row>
    <row r="28" spans="1:8" ht="15.75">
      <c r="A28" s="45"/>
      <c r="B28" s="215" t="s">
        <v>224</v>
      </c>
      <c r="C28" s="214"/>
      <c r="D28" s="214"/>
      <c r="E28" s="210">
        <f t="shared" si="0"/>
        <v>0</v>
      </c>
      <c r="F28" s="36"/>
      <c r="G28" s="37" t="s">
        <v>237</v>
      </c>
      <c r="H28" s="38"/>
    </row>
    <row r="29" spans="1:8" ht="19.5" customHeight="1">
      <c r="A29" s="29"/>
      <c r="B29" s="216" t="s">
        <v>46</v>
      </c>
      <c r="C29" s="211"/>
      <c r="D29" s="211"/>
      <c r="E29" s="211"/>
      <c r="F29" s="39"/>
      <c r="G29" s="48"/>
      <c r="H29" s="227"/>
    </row>
    <row r="30" spans="1:8" ht="18.95" customHeight="1">
      <c r="A30" s="43" t="s">
        <v>47</v>
      </c>
      <c r="B30" s="41"/>
      <c r="C30" s="211"/>
      <c r="D30" s="211"/>
      <c r="E30" s="211"/>
      <c r="F30" s="39"/>
      <c r="G30" s="50"/>
      <c r="H30" s="227"/>
    </row>
    <row r="31" spans="1:8" ht="15.75">
      <c r="A31" s="45"/>
      <c r="B31" s="217" t="s">
        <v>48</v>
      </c>
      <c r="C31" s="210">
        <f>SUM(Open_Trades!D19)</f>
        <v>0</v>
      </c>
      <c r="D31" s="210">
        <f>SUM(Open_Trades!E19)</f>
        <v>0</v>
      </c>
      <c r="E31" s="210">
        <f>C31-D31</f>
        <v>0</v>
      </c>
      <c r="F31" s="36"/>
      <c r="G31" s="37" t="s">
        <v>43</v>
      </c>
      <c r="H31" s="38"/>
    </row>
    <row r="32" spans="1:8" ht="18.95" customHeight="1">
      <c r="A32" s="45"/>
      <c r="B32" s="47" t="s">
        <v>44</v>
      </c>
      <c r="C32" s="210">
        <f>SUM('Pending_FX '!B11)</f>
        <v>31871.050000000003</v>
      </c>
      <c r="D32" s="210">
        <f>SUM('Pending_FX '!C11)</f>
        <v>31871.050000000003</v>
      </c>
      <c r="E32" s="210">
        <f t="shared" ref="E32:E41" si="1">C32-D32</f>
        <v>0</v>
      </c>
      <c r="F32" s="36"/>
      <c r="G32" s="37" t="s">
        <v>45</v>
      </c>
      <c r="H32" s="38"/>
    </row>
    <row r="33" spans="1:8" ht="15.75">
      <c r="A33" s="292"/>
      <c r="B33" s="215" t="s">
        <v>225</v>
      </c>
      <c r="C33" s="214">
        <v>94645.11</v>
      </c>
      <c r="D33" s="214"/>
      <c r="E33" s="210">
        <f>C33-D33</f>
        <v>94645.11</v>
      </c>
      <c r="F33" s="36"/>
      <c r="G33" s="37" t="s">
        <v>237</v>
      </c>
      <c r="H33" s="38"/>
    </row>
    <row r="34" spans="1:8" ht="15.75">
      <c r="A34" s="45"/>
      <c r="B34" s="215" t="s">
        <v>226</v>
      </c>
      <c r="C34" s="214"/>
      <c r="D34" s="214"/>
      <c r="E34" s="210">
        <f>C34-D34</f>
        <v>0</v>
      </c>
      <c r="F34" s="36"/>
      <c r="G34" s="37" t="s">
        <v>237</v>
      </c>
      <c r="H34" s="38"/>
    </row>
    <row r="35" spans="1:8" ht="15.75">
      <c r="A35" s="292"/>
      <c r="B35" s="215" t="s">
        <v>178</v>
      </c>
      <c r="C35" s="214"/>
      <c r="D35" s="214"/>
      <c r="E35" s="210">
        <f>C35-D35</f>
        <v>0</v>
      </c>
      <c r="F35" s="36"/>
      <c r="G35" s="37" t="s">
        <v>237</v>
      </c>
      <c r="H35" s="38"/>
    </row>
    <row r="36" spans="1:8" ht="19.5" customHeight="1">
      <c r="A36" s="43" t="s">
        <v>119</v>
      </c>
      <c r="B36" s="215"/>
      <c r="C36" s="214"/>
      <c r="D36" s="214"/>
      <c r="E36" s="210"/>
      <c r="F36" s="36"/>
      <c r="G36" s="37"/>
      <c r="H36" s="46"/>
    </row>
    <row r="37" spans="1:8" ht="19.5" customHeight="1">
      <c r="A37" s="45"/>
      <c r="B37" s="215" t="s">
        <v>176</v>
      </c>
      <c r="C37" s="214">
        <f>SUM(Dividends!Q74,Tax_Reclaims!L74)</f>
        <v>2960.01</v>
      </c>
      <c r="D37" s="214">
        <f>SUM(Dividends!R74,Tax_Reclaims!O74)</f>
        <v>210.67999999999998</v>
      </c>
      <c r="E37" s="210">
        <f t="shared" si="1"/>
        <v>2749.3300000000004</v>
      </c>
      <c r="F37" s="36"/>
      <c r="G37" s="37" t="s">
        <v>181</v>
      </c>
      <c r="H37" s="38"/>
    </row>
    <row r="38" spans="1:8" ht="19.5" customHeight="1">
      <c r="A38" s="45"/>
      <c r="B38" s="215" t="s">
        <v>120</v>
      </c>
      <c r="C38" s="214">
        <f>SUM(Open_Trades!L19)</f>
        <v>0</v>
      </c>
      <c r="D38" s="214">
        <f>SUM(Open_Trades!M19)</f>
        <v>0</v>
      </c>
      <c r="E38" s="210">
        <f t="shared" si="1"/>
        <v>0</v>
      </c>
      <c r="F38" s="36"/>
      <c r="G38" s="37" t="s">
        <v>43</v>
      </c>
      <c r="H38" s="46"/>
    </row>
    <row r="39" spans="1:8" ht="19.5" customHeight="1">
      <c r="A39" s="45"/>
      <c r="B39" s="215" t="s">
        <v>121</v>
      </c>
      <c r="C39" s="214">
        <f>SUM(Open_Trades!L45)</f>
        <v>0</v>
      </c>
      <c r="D39" s="214">
        <f>SUM(Open_Trades!M45)</f>
        <v>0</v>
      </c>
      <c r="E39" s="210">
        <f t="shared" si="1"/>
        <v>0</v>
      </c>
      <c r="F39" s="36"/>
      <c r="G39" s="37" t="s">
        <v>43</v>
      </c>
      <c r="H39" s="46"/>
    </row>
    <row r="40" spans="1:8" ht="19.5" customHeight="1">
      <c r="A40" s="45"/>
      <c r="B40" s="215" t="s">
        <v>220</v>
      </c>
      <c r="C40" s="210">
        <f>'Pending_FX '!D25</f>
        <v>130.68</v>
      </c>
      <c r="D40" s="210">
        <f>'Pending_FX '!E25</f>
        <v>130.68</v>
      </c>
      <c r="E40" s="210">
        <f t="shared" si="1"/>
        <v>0</v>
      </c>
      <c r="F40" s="36"/>
      <c r="G40" s="37" t="s">
        <v>45</v>
      </c>
      <c r="H40" s="46"/>
    </row>
    <row r="41" spans="1:8" ht="19.5" customHeight="1">
      <c r="A41" s="45"/>
      <c r="B41" s="215" t="s">
        <v>219</v>
      </c>
      <c r="C41" s="210">
        <f>'Pending_FX '!D26</f>
        <v>0</v>
      </c>
      <c r="D41" s="210">
        <f>'Pending_FX '!E26</f>
        <v>0</v>
      </c>
      <c r="E41" s="210">
        <f t="shared" si="1"/>
        <v>0</v>
      </c>
      <c r="F41" s="36"/>
      <c r="G41" s="37" t="s">
        <v>45</v>
      </c>
      <c r="H41" s="46"/>
    </row>
    <row r="42" spans="1:8" ht="19.5" customHeight="1">
      <c r="A42" s="29"/>
      <c r="B42" s="41"/>
      <c r="C42" s="211"/>
      <c r="D42" s="211"/>
      <c r="E42" s="212"/>
      <c r="F42" s="40"/>
      <c r="G42" s="48"/>
      <c r="H42" s="227"/>
    </row>
    <row r="43" spans="1:8" ht="19.5" customHeight="1">
      <c r="A43" s="45"/>
      <c r="B43" s="301" t="s">
        <v>227</v>
      </c>
      <c r="C43" s="210">
        <f>SUM(C14+C19+C22+C23+C24+C25+C26+C27+C28)-SUM(C31:C35)+SUM(C37+C38+C39+C40-C41)</f>
        <v>47912023.289999999</v>
      </c>
      <c r="D43" s="210">
        <f>SUM(D14+D19+D22+D23+D24+D25+D26+D27+D28)-SUM(D31:D35)+SUM(D37+D38+D39+D40-D41)</f>
        <v>47914666.320000015</v>
      </c>
      <c r="E43" s="213">
        <f>C43-D43</f>
        <v>-2643.0300000160933</v>
      </c>
      <c r="F43" s="300">
        <f>(E43/$D43)*10000</f>
        <v>-0.55161189736030125</v>
      </c>
      <c r="G43" s="37" t="s">
        <v>248</v>
      </c>
      <c r="H43" s="46"/>
    </row>
    <row r="44" spans="1:8" ht="20.25" customHeight="1">
      <c r="A44" s="45"/>
      <c r="B44" s="301" t="s">
        <v>50</v>
      </c>
      <c r="C44" s="45"/>
      <c r="D44" s="45"/>
      <c r="E44" s="299">
        <f>IF(ISERROR(E43/C43),0,E43/C43)</f>
        <v>-5.5164232660734566E-5</v>
      </c>
      <c r="F44" s="36"/>
      <c r="G44" s="37"/>
      <c r="H44" s="46"/>
    </row>
    <row r="45" spans="1:8" ht="20.25" customHeight="1">
      <c r="A45" s="51"/>
    </row>
    <row r="46" spans="1:8" ht="20.25" customHeight="1">
      <c r="A46" s="29"/>
      <c r="B46" s="34"/>
      <c r="C46" s="29"/>
      <c r="D46" s="29"/>
      <c r="E46" s="346"/>
      <c r="F46" s="39"/>
      <c r="G46" s="347"/>
      <c r="H46" s="348"/>
    </row>
    <row r="47" spans="1:8" ht="20.25" customHeight="1">
      <c r="A47" s="29"/>
      <c r="B47" s="361" t="s">
        <v>282</v>
      </c>
      <c r="C47" s="362"/>
      <c r="D47" s="363"/>
      <c r="E47" s="210"/>
      <c r="F47" s="364"/>
      <c r="G47" s="37"/>
      <c r="H47" s="46"/>
    </row>
    <row r="48" spans="1:8" ht="20.25" customHeight="1">
      <c r="A48" s="29"/>
      <c r="B48" s="365" t="s">
        <v>283</v>
      </c>
      <c r="C48" s="362"/>
      <c r="D48" s="213">
        <f>C25</f>
        <v>72571.210000000006</v>
      </c>
      <c r="E48" s="210"/>
      <c r="F48" s="364"/>
      <c r="G48" s="37"/>
      <c r="H48" s="46"/>
    </row>
    <row r="49" spans="1:8" ht="20.25" customHeight="1">
      <c r="A49" s="29"/>
      <c r="B49" s="365" t="s">
        <v>284</v>
      </c>
      <c r="C49" s="362"/>
      <c r="D49" s="213">
        <f>C33</f>
        <v>94645.11</v>
      </c>
      <c r="E49" s="210"/>
      <c r="F49" s="364"/>
      <c r="G49" s="37"/>
      <c r="H49" s="46"/>
    </row>
    <row r="50" spans="1:8" ht="20.25" customHeight="1">
      <c r="A50" s="29"/>
      <c r="B50" s="365" t="s">
        <v>285</v>
      </c>
      <c r="C50" s="362"/>
      <c r="D50" s="213">
        <f>C34</f>
        <v>0</v>
      </c>
      <c r="E50" s="210"/>
      <c r="F50" s="364"/>
      <c r="G50" s="37"/>
      <c r="H50" s="46"/>
    </row>
    <row r="51" spans="1:8" ht="20.25" customHeight="1">
      <c r="A51" s="29"/>
      <c r="B51" s="365" t="s">
        <v>286</v>
      </c>
      <c r="C51" s="362"/>
      <c r="D51" s="213">
        <f>C35</f>
        <v>0</v>
      </c>
      <c r="E51" s="210"/>
      <c r="F51" s="364"/>
      <c r="G51" s="37"/>
      <c r="H51" s="46"/>
    </row>
    <row r="52" spans="1:8" ht="20.25" customHeight="1">
      <c r="A52" s="29"/>
      <c r="B52" s="366" t="s">
        <v>287</v>
      </c>
      <c r="C52" s="363">
        <f>C43</f>
        <v>47912023.289999999</v>
      </c>
      <c r="D52" s="213">
        <f>D43+D48-D49-D50-D51</f>
        <v>47892592.420000017</v>
      </c>
      <c r="E52" s="210">
        <f>C52-D52</f>
        <v>19430.869999982417</v>
      </c>
      <c r="F52" s="367">
        <f>(E52/$D52)*10000</f>
        <v>4.0571764897546156</v>
      </c>
      <c r="G52" s="37" t="s">
        <v>288</v>
      </c>
      <c r="H52" s="46"/>
    </row>
    <row r="53" spans="1:8">
      <c r="A53" s="51"/>
      <c r="B53" s="361" t="s">
        <v>289</v>
      </c>
      <c r="C53" s="362"/>
      <c r="D53" s="362"/>
      <c r="E53" s="299">
        <f>IF(ISERROR(E52/C52),0,E52/C52)</f>
        <v>4.0555310892157517E-4</v>
      </c>
      <c r="F53" s="364"/>
      <c r="G53" s="37"/>
      <c r="H53" s="46"/>
    </row>
    <row r="54" spans="1:8" ht="16.5" thickBot="1">
      <c r="B54" s="349"/>
      <c r="C54" s="350"/>
      <c r="D54" s="350"/>
      <c r="E54" s="351"/>
      <c r="F54" s="352"/>
      <c r="G54" s="353"/>
      <c r="H54" s="354"/>
    </row>
    <row r="55" spans="1:8" ht="15.75">
      <c r="B55" s="355" t="s">
        <v>290</v>
      </c>
    </row>
    <row r="56" spans="1:8" ht="15.75">
      <c r="A56" s="45"/>
      <c r="B56" s="293" t="s">
        <v>239</v>
      </c>
      <c r="C56" s="313">
        <v>47943763.700000003</v>
      </c>
      <c r="D56" s="313">
        <v>47943763.700000003</v>
      </c>
      <c r="E56" s="210">
        <f t="shared" ref="E56" si="2">C56-D56</f>
        <v>0</v>
      </c>
      <c r="F56" s="300">
        <f>(E56/$D56)*10000</f>
        <v>0</v>
      </c>
      <c r="G56" s="37" t="s">
        <v>237</v>
      </c>
      <c r="H56" s="46"/>
    </row>
    <row r="57" spans="1:8">
      <c r="A57" s="51"/>
      <c r="B57" s="297"/>
      <c r="C57" s="298"/>
      <c r="D57" s="297"/>
      <c r="E57" s="297"/>
      <c r="F57" s="297"/>
      <c r="G57" s="297"/>
      <c r="H57" s="297"/>
    </row>
    <row r="58" spans="1:8" ht="16.5" thickBot="1">
      <c r="B58" s="302" t="s">
        <v>242</v>
      </c>
      <c r="C58" s="303">
        <f>C56-C43</f>
        <v>31740.410000003874</v>
      </c>
      <c r="D58" s="303">
        <f>D56-D43</f>
        <v>29097.379999987781</v>
      </c>
      <c r="E58" s="297"/>
      <c r="F58" s="297"/>
      <c r="G58" s="297"/>
      <c r="H58" s="297"/>
    </row>
    <row r="59" spans="1:8">
      <c r="C59" s="151"/>
      <c r="D59" s="208"/>
    </row>
    <row r="61" spans="1:8">
      <c r="C61" s="208"/>
    </row>
    <row r="62" spans="1:8">
      <c r="C62" s="208"/>
    </row>
    <row r="63" spans="1:8">
      <c r="C63" s="208"/>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3" bestFit="1" customWidth="1"/>
    <col min="5" max="5" width="21.28515625" style="233" bestFit="1" customWidth="1"/>
    <col min="6" max="7" width="20.28515625" style="233" customWidth="1"/>
    <col min="8" max="8" width="17.5703125" style="234" bestFit="1" customWidth="1"/>
    <col min="9" max="9" width="16.140625" style="234" bestFit="1" customWidth="1"/>
    <col min="10" max="11" width="19.85546875" style="234" customWidth="1"/>
    <col min="12" max="12" width="18.7109375" style="234" customWidth="1"/>
    <col min="13" max="14" width="13.5703125" style="234" customWidth="1"/>
    <col min="15" max="15" width="15.7109375" style="234" customWidth="1"/>
    <col min="16" max="16" width="15.42578125" style="234" bestFit="1" customWidth="1"/>
    <col min="17" max="17" width="15.28515625" style="234" bestFit="1" customWidth="1"/>
    <col min="18" max="18" width="16.28515625" style="234" customWidth="1"/>
    <col min="19" max="19" width="21.28515625" style="143" customWidth="1"/>
    <col min="20" max="20" width="62.5703125" style="53" bestFit="1" customWidth="1"/>
    <col min="21" max="21" width="12.7109375" style="55" customWidth="1"/>
    <col min="22" max="16384" width="8.85546875" style="53"/>
  </cols>
  <sheetData>
    <row r="1" spans="1:21">
      <c r="A1" s="141" t="s">
        <v>116</v>
      </c>
      <c r="B1" s="141"/>
    </row>
    <row r="2" spans="1:21" s="52" customFormat="1" ht="25.5">
      <c r="A2" s="171" t="s">
        <v>70</v>
      </c>
      <c r="B2" s="171" t="s">
        <v>204</v>
      </c>
      <c r="C2" s="171" t="s">
        <v>5</v>
      </c>
      <c r="D2" s="235" t="s">
        <v>6</v>
      </c>
      <c r="E2" s="236" t="s">
        <v>67</v>
      </c>
      <c r="F2" s="237" t="s">
        <v>7</v>
      </c>
      <c r="G2" s="237" t="s">
        <v>191</v>
      </c>
      <c r="H2" s="238" t="s">
        <v>8</v>
      </c>
      <c r="I2" s="239" t="s">
        <v>68</v>
      </c>
      <c r="J2" s="237" t="s">
        <v>7</v>
      </c>
      <c r="K2" s="237" t="s">
        <v>191</v>
      </c>
      <c r="L2" s="235" t="s">
        <v>9</v>
      </c>
      <c r="M2" s="236" t="s">
        <v>71</v>
      </c>
      <c r="N2" s="237" t="s">
        <v>7</v>
      </c>
      <c r="O2" s="237" t="s">
        <v>191</v>
      </c>
      <c r="P2" s="235" t="s">
        <v>10</v>
      </c>
      <c r="Q2" s="236" t="s">
        <v>69</v>
      </c>
      <c r="R2" s="237" t="s">
        <v>7</v>
      </c>
      <c r="S2" s="237" t="s">
        <v>191</v>
      </c>
      <c r="T2" s="10" t="s">
        <v>209</v>
      </c>
      <c r="U2" s="344" t="s">
        <v>263</v>
      </c>
    </row>
    <row r="3" spans="1:21" s="52" customFormat="1" ht="15">
      <c r="A3" s="289">
        <f>VLOOKUP(U3,Sheet1!$C$2:$C$84,1,FALSE)</f>
        <v>4031976</v>
      </c>
      <c r="B3" s="328">
        <v>403197908</v>
      </c>
      <c r="C3" s="328" t="s">
        <v>295</v>
      </c>
      <c r="D3">
        <v>2175</v>
      </c>
      <c r="E3" s="236">
        <f>VLOOKUP(A3,Sheet1!$C$2:$E$84,3,FALSE)</f>
        <v>2175</v>
      </c>
      <c r="F3" s="237">
        <f t="shared" ref="F3:F73" si="0">D3-E3</f>
        <v>0</v>
      </c>
      <c r="G3" s="251">
        <f>ROUND(F3/D3,10)</f>
        <v>0</v>
      </c>
      <c r="H3">
        <v>442936.32000000001</v>
      </c>
      <c r="I3" s="239">
        <f>VLOOKUP(A3,Sheet1!$C$2:$F$84,4,FALSE)</f>
        <v>442936.32000000001</v>
      </c>
      <c r="J3" s="237">
        <f t="shared" ref="J3:J73" si="1">H3-I3</f>
        <v>0</v>
      </c>
      <c r="K3" s="251">
        <f>ROUND(J3/H3,10)</f>
        <v>0</v>
      </c>
      <c r="L3" s="340">
        <v>309.19594599999999</v>
      </c>
      <c r="M3" s="236">
        <f>VLOOKUP(A3,Sheet1!$C$2:$G$84,5,FALSE)</f>
        <v>308.68</v>
      </c>
      <c r="N3" s="237">
        <f t="shared" ref="N3:N73" si="2">L3-M3</f>
        <v>0.51594599999998536</v>
      </c>
      <c r="O3" s="251">
        <f t="shared" ref="O3:O73" si="3">ROUND(N3/L3,10)</f>
        <v>1.6686699999999999E-3</v>
      </c>
      <c r="P3">
        <v>672501.18</v>
      </c>
      <c r="Q3" s="236">
        <f>VLOOKUP(A3,Sheet1!$C$2:$H$84,6,FALSE)</f>
        <v>671372.13</v>
      </c>
      <c r="R3" s="237">
        <f>P3-Q3</f>
        <v>1129.0500000000466</v>
      </c>
      <c r="S3" s="251">
        <f>ROUND(R3/P3,10)</f>
        <v>1.6788818E-3</v>
      </c>
      <c r="T3" s="10"/>
      <c r="U3" s="333">
        <v>4031976</v>
      </c>
    </row>
    <row r="4" spans="1:21" s="52" customFormat="1" ht="15">
      <c r="A4" s="289" t="str">
        <f>VLOOKUP(U4,Sheet1!$C$2:$C$84,1,FALSE)</f>
        <v>B1HHKD3</v>
      </c>
      <c r="B4" s="328" t="s">
        <v>297</v>
      </c>
      <c r="C4" s="328" t="s">
        <v>442</v>
      </c>
      <c r="D4">
        <v>13071</v>
      </c>
      <c r="E4" s="236">
        <f>VLOOKUP(A4,Sheet1!$C$2:$E$84,3,FALSE)</f>
        <v>13071</v>
      </c>
      <c r="F4" s="237">
        <f t="shared" si="0"/>
        <v>0</v>
      </c>
      <c r="G4" s="251">
        <f t="shared" ref="G4:G77" si="4">ROUND(F4/D4,10)</f>
        <v>0</v>
      </c>
      <c r="H4">
        <v>591400.27</v>
      </c>
      <c r="I4" s="239">
        <f>VLOOKUP(A4,Sheet1!$C$2:$F$84,4,FALSE)</f>
        <v>629572.42000000004</v>
      </c>
      <c r="J4" s="237">
        <f t="shared" si="1"/>
        <v>-38172.150000000023</v>
      </c>
      <c r="K4" s="251">
        <f t="shared" ref="K4:K73" si="5">ROUND(J4/H4,10)</f>
        <v>-6.4545371300000001E-2</v>
      </c>
      <c r="L4" s="340">
        <v>58.25</v>
      </c>
      <c r="M4" s="236">
        <f>VLOOKUP(A4,Sheet1!$C$2:$G$84,5,FALSE)</f>
        <v>58.25</v>
      </c>
      <c r="N4" s="237">
        <f t="shared" si="2"/>
        <v>0</v>
      </c>
      <c r="O4" s="251">
        <f t="shared" si="3"/>
        <v>0</v>
      </c>
      <c r="P4">
        <v>761385.75</v>
      </c>
      <c r="Q4" s="236">
        <f>VLOOKUP(A4,Sheet1!$C$2:$H$84,6,FALSE)</f>
        <v>761385.75</v>
      </c>
      <c r="R4" s="237">
        <f t="shared" ref="R4:R58" si="6">P4-Q4</f>
        <v>0</v>
      </c>
      <c r="S4" s="251">
        <f t="shared" ref="S4:S73" si="7">ROUND(R4/P4,10)</f>
        <v>0</v>
      </c>
      <c r="T4" s="10"/>
      <c r="U4" s="333" t="s">
        <v>298</v>
      </c>
    </row>
    <row r="5" spans="1:21" s="52" customFormat="1" ht="15">
      <c r="A5" s="289" t="str">
        <f>VLOOKUP(U5,Sheet1!$C$2:$C$84,1,FALSE)</f>
        <v>B6331J3</v>
      </c>
      <c r="B5" s="328" t="s">
        <v>443</v>
      </c>
      <c r="C5" s="328" t="s">
        <v>444</v>
      </c>
      <c r="D5">
        <v>26500</v>
      </c>
      <c r="E5" s="236">
        <f>VLOOKUP(A5,Sheet1!$C$2:$E$84,3,FALSE)</f>
        <v>26500</v>
      </c>
      <c r="F5" s="237">
        <f t="shared" si="0"/>
        <v>0</v>
      </c>
      <c r="G5" s="251">
        <f t="shared" si="4"/>
        <v>0</v>
      </c>
      <c r="H5">
        <v>860006.55</v>
      </c>
      <c r="I5" s="239">
        <f>VLOOKUP(A5,Sheet1!$C$2:$F$84,4,FALSE)</f>
        <v>860006.55</v>
      </c>
      <c r="J5" s="237">
        <f t="shared" si="1"/>
        <v>0</v>
      </c>
      <c r="K5" s="251">
        <f t="shared" si="5"/>
        <v>0</v>
      </c>
      <c r="L5" s="340">
        <v>50.86</v>
      </c>
      <c r="M5" s="236">
        <f>VLOOKUP(A5,Sheet1!$C$2:$G$84,5,FALSE)</f>
        <v>50.93</v>
      </c>
      <c r="N5" s="237">
        <f t="shared" si="2"/>
        <v>-7.0000000000000284E-2</v>
      </c>
      <c r="O5" s="251">
        <f t="shared" si="3"/>
        <v>-1.3763272E-3</v>
      </c>
      <c r="P5">
        <v>1347790</v>
      </c>
      <c r="Q5" s="236">
        <f>VLOOKUP(A5,Sheet1!$C$2:$H$84,6,FALSE)</f>
        <v>1349751</v>
      </c>
      <c r="R5" s="237">
        <f t="shared" si="6"/>
        <v>-1961</v>
      </c>
      <c r="S5" s="251">
        <f t="shared" si="7"/>
        <v>-1.4549744000000001E-3</v>
      </c>
      <c r="T5" s="10"/>
      <c r="U5" s="333" t="s">
        <v>301</v>
      </c>
    </row>
    <row r="6" spans="1:21" s="52" customFormat="1" ht="15">
      <c r="A6" s="289" t="str">
        <f>VLOOKUP(U6,Sheet1!$C$2:$C$84,1,FALSE)</f>
        <v>BJ2KSG2</v>
      </c>
      <c r="B6" s="328" t="s">
        <v>445</v>
      </c>
      <c r="C6" s="328" t="s">
        <v>446</v>
      </c>
      <c r="D6">
        <v>3630</v>
      </c>
      <c r="E6" s="236">
        <f>VLOOKUP(A6,Sheet1!$C$2:$E$84,3,FALSE)</f>
        <v>3630</v>
      </c>
      <c r="F6" s="237">
        <f t="shared" si="0"/>
        <v>0</v>
      </c>
      <c r="G6" s="251">
        <f t="shared" si="4"/>
        <v>0</v>
      </c>
      <c r="H6">
        <v>344392.18</v>
      </c>
      <c r="I6" s="239">
        <f>VLOOKUP(A6,Sheet1!$C$2:$F$84,4,FALSE)</f>
        <v>344371.12</v>
      </c>
      <c r="J6" s="237">
        <f t="shared" si="1"/>
        <v>21.059999999997672</v>
      </c>
      <c r="K6" s="251">
        <f t="shared" si="5"/>
        <v>6.1151199999999998E-5</v>
      </c>
      <c r="L6" s="340">
        <v>120.283663</v>
      </c>
      <c r="M6" s="236">
        <f>VLOOKUP(A6,Sheet1!$C$2:$G$84,5,FALSE)</f>
        <v>120.08</v>
      </c>
      <c r="N6" s="237">
        <f t="shared" si="2"/>
        <v>0.20366300000000592</v>
      </c>
      <c r="O6" s="251">
        <f t="shared" si="3"/>
        <v>1.6931892E-3</v>
      </c>
      <c r="P6">
        <v>436629.7</v>
      </c>
      <c r="Q6" s="236">
        <f>VLOOKUP(A6,Sheet1!$C$2:$H$84,6,FALSE)</f>
        <v>435896.65</v>
      </c>
      <c r="R6" s="237">
        <f t="shared" si="6"/>
        <v>733.04999999998836</v>
      </c>
      <c r="S6" s="251">
        <f t="shared" si="7"/>
        <v>1.6788826E-3</v>
      </c>
      <c r="T6" s="10"/>
      <c r="U6" s="333" t="s">
        <v>303</v>
      </c>
    </row>
    <row r="7" spans="1:21" s="52" customFormat="1" ht="15">
      <c r="A7" s="289" t="str">
        <f>VLOOKUP(U7,Sheet1!$C$2:$C$84,1,FALSE)</f>
        <v>BP41ZD1</v>
      </c>
      <c r="B7" s="328" t="s">
        <v>305</v>
      </c>
      <c r="C7" s="328" t="s">
        <v>447</v>
      </c>
      <c r="D7">
        <v>3100</v>
      </c>
      <c r="E7" s="236">
        <f>VLOOKUP(A7,Sheet1!$C$2:$E$84,3,FALSE)</f>
        <v>3100</v>
      </c>
      <c r="F7" s="237">
        <f t="shared" si="0"/>
        <v>0</v>
      </c>
      <c r="G7" s="251">
        <f t="shared" si="4"/>
        <v>0</v>
      </c>
      <c r="H7">
        <v>816800.04</v>
      </c>
      <c r="I7" s="239">
        <f>VLOOKUP(A7,Sheet1!$C$2:$F$84,4,FALSE)</f>
        <v>816800.04</v>
      </c>
      <c r="J7" s="237">
        <f t="shared" si="1"/>
        <v>0</v>
      </c>
      <c r="K7" s="251">
        <f t="shared" si="5"/>
        <v>0</v>
      </c>
      <c r="L7" s="340">
        <v>230.95</v>
      </c>
      <c r="M7" s="236">
        <f>VLOOKUP(A7,Sheet1!$C$2:$G$84,5,FALSE)</f>
        <v>230.95</v>
      </c>
      <c r="N7" s="237">
        <f t="shared" si="2"/>
        <v>0</v>
      </c>
      <c r="O7" s="251">
        <f t="shared" si="3"/>
        <v>0</v>
      </c>
      <c r="P7">
        <v>715945</v>
      </c>
      <c r="Q7" s="236">
        <f>VLOOKUP(A7,Sheet1!$C$2:$H$84,6,FALSE)</f>
        <v>715945</v>
      </c>
      <c r="R7" s="237">
        <f t="shared" si="6"/>
        <v>0</v>
      </c>
      <c r="S7" s="251">
        <f t="shared" si="7"/>
        <v>0</v>
      </c>
      <c r="T7" s="10"/>
      <c r="U7" s="333" t="s">
        <v>306</v>
      </c>
    </row>
    <row r="8" spans="1:21" s="52" customFormat="1" ht="15">
      <c r="A8" s="289">
        <f>VLOOKUP(U8,Sheet1!$C$2:$C$84,1,FALSE)</f>
        <v>2722670</v>
      </c>
      <c r="B8" s="328" t="s">
        <v>308</v>
      </c>
      <c r="C8" s="328" t="s">
        <v>448</v>
      </c>
      <c r="D8">
        <v>38941</v>
      </c>
      <c r="E8" s="236">
        <f>VLOOKUP(A8,Sheet1!$C$2:$E$84,3,FALSE)</f>
        <v>38941</v>
      </c>
      <c r="F8" s="237">
        <f t="shared" si="0"/>
        <v>0</v>
      </c>
      <c r="G8" s="251">
        <f t="shared" si="4"/>
        <v>0</v>
      </c>
      <c r="H8">
        <v>562412.75</v>
      </c>
      <c r="I8" s="239">
        <f>VLOOKUP(A8,Sheet1!$C$2:$F$84,4,FALSE)</f>
        <v>570121.34</v>
      </c>
      <c r="J8" s="237">
        <f t="shared" si="1"/>
        <v>-7708.5899999999674</v>
      </c>
      <c r="K8" s="251">
        <f t="shared" si="5"/>
        <v>-1.3706286E-2</v>
      </c>
      <c r="L8" s="340">
        <v>13.94</v>
      </c>
      <c r="M8" s="236">
        <f>VLOOKUP(A8,Sheet1!$C$2:$G$84,5,FALSE)</f>
        <v>13.94</v>
      </c>
      <c r="N8" s="237">
        <f t="shared" si="2"/>
        <v>0</v>
      </c>
      <c r="O8" s="251">
        <f t="shared" si="3"/>
        <v>0</v>
      </c>
      <c r="P8">
        <v>542837.54</v>
      </c>
      <c r="Q8" s="236">
        <f>VLOOKUP(A8,Sheet1!$C$2:$H$84,6,FALSE)</f>
        <v>542837.54</v>
      </c>
      <c r="R8" s="237">
        <f t="shared" si="6"/>
        <v>0</v>
      </c>
      <c r="S8" s="251">
        <f t="shared" si="7"/>
        <v>0</v>
      </c>
      <c r="T8" s="10"/>
      <c r="U8" s="333">
        <v>2722670</v>
      </c>
    </row>
    <row r="9" spans="1:21" s="52" customFormat="1" ht="15">
      <c r="A9" s="289">
        <f>VLOOKUP(U9,Sheet1!$C$2:$C$84,1,FALSE)</f>
        <v>2257495</v>
      </c>
      <c r="B9" s="328" t="s">
        <v>310</v>
      </c>
      <c r="C9" s="328" t="s">
        <v>449</v>
      </c>
      <c r="D9">
        <v>19400</v>
      </c>
      <c r="E9" s="236">
        <f>VLOOKUP(A9,Sheet1!$C$2:$E$84,3,FALSE)</f>
        <v>19400</v>
      </c>
      <c r="F9" s="237">
        <f t="shared" ref="F9:F11" si="8">D9-E9</f>
        <v>0</v>
      </c>
      <c r="G9" s="251">
        <f t="shared" ref="G9:G11" si="9">ROUND(F9/D9,10)</f>
        <v>0</v>
      </c>
      <c r="H9">
        <v>454359.64</v>
      </c>
      <c r="I9" s="239">
        <f>VLOOKUP(A9,Sheet1!$C$2:$F$84,4,FALSE)</f>
        <v>454359.64</v>
      </c>
      <c r="J9" s="237">
        <f t="shared" ref="J9:J11" si="10">H9-I9</f>
        <v>0</v>
      </c>
      <c r="K9" s="251">
        <f t="shared" ref="K9:K11" si="11">ROUND(J9/H9,10)</f>
        <v>0</v>
      </c>
      <c r="L9" s="340">
        <v>20.58</v>
      </c>
      <c r="M9" s="236">
        <f>VLOOKUP(A9,Sheet1!$C$2:$G$84,5,FALSE)</f>
        <v>20.58</v>
      </c>
      <c r="N9" s="237">
        <f t="shared" ref="N9:N11" si="12">L9-M9</f>
        <v>0</v>
      </c>
      <c r="O9" s="251">
        <f t="shared" ref="O9:O11" si="13">ROUND(N9/L9,10)</f>
        <v>0</v>
      </c>
      <c r="P9">
        <v>399252</v>
      </c>
      <c r="Q9" s="236">
        <f>VLOOKUP(A9,Sheet1!$C$2:$H$84,6,FALSE)</f>
        <v>399252</v>
      </c>
      <c r="R9" s="237">
        <f t="shared" ref="R9:R11" si="14">P9-Q9</f>
        <v>0</v>
      </c>
      <c r="S9" s="251">
        <f t="shared" ref="S9:S11" si="15">ROUND(R9/P9,10)</f>
        <v>0</v>
      </c>
      <c r="T9" s="10"/>
      <c r="U9" s="333">
        <v>2257495</v>
      </c>
    </row>
    <row r="10" spans="1:21" s="52" customFormat="1" ht="15">
      <c r="A10" s="289">
        <f>VLOOKUP(U10,Sheet1!$C$2:$C$84,1,FALSE)</f>
        <v>6054603</v>
      </c>
      <c r="B10" s="328">
        <v>605460005</v>
      </c>
      <c r="C10" s="328" t="s">
        <v>450</v>
      </c>
      <c r="D10">
        <v>30100</v>
      </c>
      <c r="E10" s="236">
        <f>VLOOKUP(A10,Sheet1!$C$2:$E$84,3,FALSE)</f>
        <v>30100</v>
      </c>
      <c r="F10" s="237">
        <f t="shared" si="8"/>
        <v>0</v>
      </c>
      <c r="G10" s="251">
        <f t="shared" si="9"/>
        <v>0</v>
      </c>
      <c r="H10">
        <v>356666.66</v>
      </c>
      <c r="I10" s="239">
        <f>VLOOKUP(A10,Sheet1!$C$2:$F$84,4,FALSE)</f>
        <v>356666.66</v>
      </c>
      <c r="J10" s="237">
        <f t="shared" si="10"/>
        <v>0</v>
      </c>
      <c r="K10" s="251">
        <f t="shared" si="11"/>
        <v>0</v>
      </c>
      <c r="L10" s="340">
        <v>10.534742</v>
      </c>
      <c r="M10" s="236">
        <f>VLOOKUP(A10,Sheet1!$C$2:$G$84,5,FALSE)</f>
        <v>10.54</v>
      </c>
      <c r="N10" s="237">
        <f t="shared" si="12"/>
        <v>-5.2579999999995408E-3</v>
      </c>
      <c r="O10" s="251">
        <f t="shared" si="13"/>
        <v>-4.9911050000000005E-4</v>
      </c>
      <c r="P10">
        <v>317095.74</v>
      </c>
      <c r="Q10" s="236">
        <f>VLOOKUP(A10,Sheet1!$C$2:$H$84,6,FALSE)</f>
        <v>317197.31</v>
      </c>
      <c r="R10" s="237">
        <f t="shared" si="14"/>
        <v>-101.57000000000698</v>
      </c>
      <c r="S10" s="251">
        <f t="shared" si="15"/>
        <v>-3.203134E-4</v>
      </c>
      <c r="T10" s="10"/>
      <c r="U10" s="333">
        <v>6054603</v>
      </c>
    </row>
    <row r="11" spans="1:21" s="52" customFormat="1" ht="15">
      <c r="A11" s="289" t="str">
        <f>VLOOKUP(U11,Sheet1!$C$2:$C$84,1,FALSE)</f>
        <v>BV9G6B8</v>
      </c>
      <c r="B11" s="328" t="s">
        <v>314</v>
      </c>
      <c r="C11" s="328" t="s">
        <v>451</v>
      </c>
      <c r="D11">
        <v>2600</v>
      </c>
      <c r="E11" s="236">
        <f>VLOOKUP(A11,Sheet1!$C$2:$E$84,3,FALSE)</f>
        <v>2600</v>
      </c>
      <c r="F11" s="237">
        <f t="shared" si="8"/>
        <v>0</v>
      </c>
      <c r="G11" s="251">
        <f t="shared" si="9"/>
        <v>0</v>
      </c>
      <c r="H11">
        <v>327673.92</v>
      </c>
      <c r="I11" s="239">
        <f>VLOOKUP(A11,Sheet1!$C$2:$F$84,4,FALSE)</f>
        <v>349173.6</v>
      </c>
      <c r="J11" s="237">
        <f t="shared" si="10"/>
        <v>-21499.679999999993</v>
      </c>
      <c r="K11" s="251">
        <f t="shared" si="11"/>
        <v>-6.5613033799999998E-2</v>
      </c>
      <c r="L11" s="340">
        <v>144.97</v>
      </c>
      <c r="M11" s="236">
        <f>VLOOKUP(A11,Sheet1!$C$2:$G$84,5,FALSE)</f>
        <v>144.97</v>
      </c>
      <c r="N11" s="237">
        <f t="shared" si="12"/>
        <v>0</v>
      </c>
      <c r="O11" s="251">
        <f t="shared" si="13"/>
        <v>0</v>
      </c>
      <c r="P11">
        <v>376922</v>
      </c>
      <c r="Q11" s="236">
        <f>VLOOKUP(A11,Sheet1!$C$2:$H$84,6,FALSE)</f>
        <v>376922</v>
      </c>
      <c r="R11" s="237">
        <f t="shared" si="14"/>
        <v>0</v>
      </c>
      <c r="S11" s="251">
        <f t="shared" si="15"/>
        <v>0</v>
      </c>
      <c r="T11" s="10"/>
      <c r="U11" s="333" t="s">
        <v>315</v>
      </c>
    </row>
    <row r="12" spans="1:21" s="52" customFormat="1" ht="15">
      <c r="A12" s="289" t="str">
        <f>VLOOKUP(U12,Sheet1!$C$2:$C$84,1,FALSE)</f>
        <v>B908F01</v>
      </c>
      <c r="B12" s="328" t="s">
        <v>317</v>
      </c>
      <c r="C12" s="328" t="s">
        <v>452</v>
      </c>
      <c r="D12">
        <v>3800</v>
      </c>
      <c r="E12" s="236">
        <f>VLOOKUP(A12,Sheet1!$C$2:$E$84,3,FALSE)</f>
        <v>3800</v>
      </c>
      <c r="F12" s="237">
        <f t="shared" si="0"/>
        <v>0</v>
      </c>
      <c r="G12" s="251">
        <f t="shared" si="4"/>
        <v>0</v>
      </c>
      <c r="H12">
        <v>580751.47</v>
      </c>
      <c r="I12" s="239">
        <f>VLOOKUP(A12,Sheet1!$C$2:$F$84,4,FALSE)</f>
        <v>598909</v>
      </c>
      <c r="J12" s="237">
        <f t="shared" si="1"/>
        <v>-18157.530000000028</v>
      </c>
      <c r="K12" s="251">
        <f t="shared" si="5"/>
        <v>-3.12655773E-2</v>
      </c>
      <c r="L12" s="340">
        <v>648.1</v>
      </c>
      <c r="M12" s="236">
        <f>VLOOKUP(A12,Sheet1!$C$2:$G$84,5,FALSE)</f>
        <v>648.1</v>
      </c>
      <c r="N12" s="237">
        <f t="shared" si="2"/>
        <v>0</v>
      </c>
      <c r="O12" s="251">
        <f t="shared" si="3"/>
        <v>0</v>
      </c>
      <c r="P12">
        <v>2462780</v>
      </c>
      <c r="Q12" s="236">
        <f>VLOOKUP(A12,Sheet1!$C$2:$H$84,6,FALSE)</f>
        <v>2462780</v>
      </c>
      <c r="R12" s="237">
        <f t="shared" si="6"/>
        <v>0</v>
      </c>
      <c r="S12" s="251">
        <f t="shared" si="7"/>
        <v>0</v>
      </c>
      <c r="T12" s="10"/>
      <c r="U12" s="333" t="s">
        <v>318</v>
      </c>
    </row>
    <row r="13" spans="1:21" s="52" customFormat="1" ht="15">
      <c r="A13" s="289" t="str">
        <f>VLOOKUP(U13,Sheet1!$C$2:$C$84,1,FALSE)</f>
        <v>0263494</v>
      </c>
      <c r="B13" s="328" t="s">
        <v>453</v>
      </c>
      <c r="C13" s="328" t="s">
        <v>320</v>
      </c>
      <c r="D13">
        <v>87678</v>
      </c>
      <c r="E13" s="236">
        <f>VLOOKUP(A13,Sheet1!$C$2:$E$84,3,FALSE)</f>
        <v>87678</v>
      </c>
      <c r="F13" s="237">
        <f t="shared" si="0"/>
        <v>0</v>
      </c>
      <c r="G13" s="251">
        <f t="shared" si="4"/>
        <v>0</v>
      </c>
      <c r="H13">
        <v>692582.68</v>
      </c>
      <c r="I13" s="239">
        <f>VLOOKUP(A13,Sheet1!$C$2:$F$84,4,FALSE)</f>
        <v>692582.68</v>
      </c>
      <c r="J13" s="237">
        <f t="shared" si="1"/>
        <v>0</v>
      </c>
      <c r="K13" s="251">
        <f t="shared" si="5"/>
        <v>0</v>
      </c>
      <c r="L13" s="340">
        <v>7.0085949999999997</v>
      </c>
      <c r="M13" s="236">
        <f>VLOOKUP(A13,Sheet1!$C$2:$G$84,5,FALSE)</f>
        <v>6.99</v>
      </c>
      <c r="N13" s="237">
        <f t="shared" si="2"/>
        <v>1.8594999999999473E-2</v>
      </c>
      <c r="O13" s="251">
        <f t="shared" si="3"/>
        <v>2.6531709000000001E-3</v>
      </c>
      <c r="P13">
        <v>614499.62</v>
      </c>
      <c r="Q13" s="236">
        <f>VLOOKUP(A13,Sheet1!$C$2:$H$84,6,FALSE)</f>
        <v>613104.06999999995</v>
      </c>
      <c r="R13" s="237">
        <f t="shared" si="6"/>
        <v>1395.5500000000466</v>
      </c>
      <c r="S13" s="251">
        <f t="shared" si="7"/>
        <v>2.2710348000000002E-3</v>
      </c>
      <c r="T13" s="10"/>
      <c r="U13" s="333" t="s">
        <v>440</v>
      </c>
    </row>
    <row r="14" spans="1:21" s="52" customFormat="1" ht="15">
      <c r="A14" s="289">
        <f>VLOOKUP(U14,Sheet1!$C$2:$C$84,1,FALSE)</f>
        <v>7124594</v>
      </c>
      <c r="B14" s="328">
        <v>712459908</v>
      </c>
      <c r="C14" s="328" t="s">
        <v>322</v>
      </c>
      <c r="D14">
        <v>3146</v>
      </c>
      <c r="E14" s="236">
        <f>VLOOKUP(A14,Sheet1!$C$2:$E$84,3,FALSE)</f>
        <v>3146</v>
      </c>
      <c r="F14" s="237">
        <f t="shared" si="0"/>
        <v>0</v>
      </c>
      <c r="G14" s="251">
        <f t="shared" si="4"/>
        <v>0</v>
      </c>
      <c r="H14">
        <v>470293.67</v>
      </c>
      <c r="I14" s="239">
        <f>VLOOKUP(A14,Sheet1!$C$2:$F$84,4,FALSE)</f>
        <v>470293.67</v>
      </c>
      <c r="J14" s="237">
        <f t="shared" si="1"/>
        <v>0</v>
      </c>
      <c r="K14" s="251">
        <f t="shared" si="5"/>
        <v>0</v>
      </c>
      <c r="L14" s="340">
        <v>169.28896399999999</v>
      </c>
      <c r="M14" s="236">
        <f>VLOOKUP(A14,Sheet1!$C$2:$G$84,5,FALSE)</f>
        <v>169.06</v>
      </c>
      <c r="N14" s="237">
        <f t="shared" si="2"/>
        <v>0.22896399999999062</v>
      </c>
      <c r="O14" s="251">
        <f t="shared" si="3"/>
        <v>1.352504E-3</v>
      </c>
      <c r="P14">
        <v>532583.07999999996</v>
      </c>
      <c r="Q14" s="236">
        <f>VLOOKUP(A14,Sheet1!$C$2:$H$84,6,FALSE)</f>
        <v>531854.16</v>
      </c>
      <c r="R14" s="237">
        <f t="shared" si="6"/>
        <v>728.91999999992549</v>
      </c>
      <c r="S14" s="251">
        <f t="shared" si="7"/>
        <v>1.3686503E-3</v>
      </c>
      <c r="T14" s="10"/>
      <c r="U14" s="333">
        <v>7124594</v>
      </c>
    </row>
    <row r="15" spans="1:21" s="52" customFormat="1" ht="15">
      <c r="A15" s="289" t="str">
        <f>VLOOKUP(U15,Sheet1!$C$2:$C$84,1,FALSE)</f>
        <v>B3VCFN3</v>
      </c>
      <c r="B15" s="328" t="s">
        <v>386</v>
      </c>
      <c r="C15" s="328" t="s">
        <v>454</v>
      </c>
      <c r="D15">
        <v>32000</v>
      </c>
      <c r="E15" s="236">
        <f>VLOOKUP(A15,Sheet1!$C$2:$E$84,3,FALSE)</f>
        <v>32000</v>
      </c>
      <c r="F15" s="237">
        <f t="shared" si="0"/>
        <v>0</v>
      </c>
      <c r="G15" s="251">
        <f t="shared" si="4"/>
        <v>0</v>
      </c>
      <c r="H15">
        <v>354809.59999999998</v>
      </c>
      <c r="I15" s="239">
        <f>VLOOKUP(A15,Sheet1!$C$2:$F$84,4,FALSE)</f>
        <v>354809.59999999998</v>
      </c>
      <c r="J15" s="237">
        <f t="shared" si="1"/>
        <v>0</v>
      </c>
      <c r="K15" s="251">
        <f t="shared" si="5"/>
        <v>0</v>
      </c>
      <c r="L15" s="340">
        <v>8.4644999999999992</v>
      </c>
      <c r="M15" s="236">
        <f>VLOOKUP(A15,Sheet1!$C$2:$G$84,5,FALSE)</f>
        <v>8.5500000000000007</v>
      </c>
      <c r="N15" s="237">
        <f t="shared" si="2"/>
        <v>-8.5500000000001464E-2</v>
      </c>
      <c r="O15" s="251">
        <f t="shared" si="3"/>
        <v>-1.01010101E-2</v>
      </c>
      <c r="P15">
        <v>270864</v>
      </c>
      <c r="Q15" s="236">
        <f>VLOOKUP(A15,Sheet1!$C$2:$H$84,6,FALSE)</f>
        <v>273600</v>
      </c>
      <c r="R15" s="237">
        <f t="shared" si="6"/>
        <v>-2736</v>
      </c>
      <c r="S15" s="251">
        <f t="shared" si="7"/>
        <v>-1.01010101E-2</v>
      </c>
      <c r="T15" s="10"/>
      <c r="U15" s="333" t="s">
        <v>387</v>
      </c>
    </row>
    <row r="16" spans="1:21" s="52" customFormat="1" ht="15">
      <c r="A16" s="289" t="str">
        <f>VLOOKUP(U16,Sheet1!$C$2:$C$84,1,FALSE)</f>
        <v>B0744B3</v>
      </c>
      <c r="B16" s="328" t="s">
        <v>455</v>
      </c>
      <c r="C16" s="328" t="s">
        <v>456</v>
      </c>
      <c r="D16">
        <v>20555</v>
      </c>
      <c r="E16" s="236">
        <f>VLOOKUP(A16,Sheet1!$C$2:$E$84,3,FALSE)</f>
        <v>20555</v>
      </c>
      <c r="F16" s="237">
        <f t="shared" si="0"/>
        <v>0</v>
      </c>
      <c r="G16" s="251">
        <f t="shared" si="4"/>
        <v>0</v>
      </c>
      <c r="H16">
        <v>612420.98</v>
      </c>
      <c r="I16" s="239">
        <f>VLOOKUP(A16,Sheet1!$C$2:$F$84,4,FALSE)</f>
        <v>612420.9</v>
      </c>
      <c r="J16" s="237">
        <f t="shared" si="1"/>
        <v>7.9999999958090484E-2</v>
      </c>
      <c r="K16" s="251">
        <f t="shared" si="5"/>
        <v>1.3059999999999999E-7</v>
      </c>
      <c r="L16" s="340">
        <v>32.218493000000002</v>
      </c>
      <c r="M16" s="236">
        <f>VLOOKUP(A16,Sheet1!$C$2:$G$84,5,FALSE)</f>
        <v>32.15</v>
      </c>
      <c r="N16" s="237">
        <f t="shared" si="2"/>
        <v>6.849300000000369E-2</v>
      </c>
      <c r="O16" s="251">
        <f t="shared" si="3"/>
        <v>2.1258908999999999E-3</v>
      </c>
      <c r="P16">
        <v>662251.13</v>
      </c>
      <c r="Q16" s="236">
        <f>VLOOKUP(A16,Sheet1!$C$2:$H$84,6,FALSE)</f>
        <v>660747.13</v>
      </c>
      <c r="R16" s="237">
        <f t="shared" si="6"/>
        <v>1504</v>
      </c>
      <c r="S16" s="251">
        <f t="shared" si="7"/>
        <v>2.2710418E-3</v>
      </c>
      <c r="T16" s="10"/>
      <c r="U16" s="333" t="s">
        <v>324</v>
      </c>
    </row>
    <row r="17" spans="1:21" s="52" customFormat="1" ht="15">
      <c r="A17" s="289">
        <f>VLOOKUP(U17,Sheet1!$C$2:$C$84,1,FALSE)</f>
        <v>2125097</v>
      </c>
      <c r="B17" s="328">
        <v>124765108</v>
      </c>
      <c r="C17" s="328" t="s">
        <v>457</v>
      </c>
      <c r="D17">
        <v>31400</v>
      </c>
      <c r="E17" s="236">
        <f>VLOOKUP(A17,Sheet1!$C$2:$E$84,3,FALSE)</f>
        <v>31400</v>
      </c>
      <c r="F17" s="237">
        <f t="shared" si="0"/>
        <v>0</v>
      </c>
      <c r="G17" s="251">
        <f t="shared" si="4"/>
        <v>0</v>
      </c>
      <c r="H17">
        <v>561500.48</v>
      </c>
      <c r="I17" s="239">
        <f>VLOOKUP(A17,Sheet1!$C$2:$F$84,4,FALSE)</f>
        <v>561500.48</v>
      </c>
      <c r="J17" s="237">
        <f t="shared" si="1"/>
        <v>0</v>
      </c>
      <c r="K17" s="251">
        <f t="shared" si="5"/>
        <v>0</v>
      </c>
      <c r="L17" s="340">
        <v>31.32</v>
      </c>
      <c r="M17" s="236">
        <f>VLOOKUP(A17,Sheet1!$C$2:$G$84,5,FALSE)</f>
        <v>31.32</v>
      </c>
      <c r="N17" s="237">
        <f t="shared" si="2"/>
        <v>0</v>
      </c>
      <c r="O17" s="251">
        <f t="shared" si="3"/>
        <v>0</v>
      </c>
      <c r="P17">
        <v>983448</v>
      </c>
      <c r="Q17" s="236">
        <f>VLOOKUP(A17,Sheet1!$C$2:$H$84,6,FALSE)</f>
        <v>983448</v>
      </c>
      <c r="R17" s="237">
        <f t="shared" si="6"/>
        <v>0</v>
      </c>
      <c r="S17" s="251">
        <f t="shared" si="7"/>
        <v>0</v>
      </c>
      <c r="T17" s="10"/>
      <c r="U17" s="333">
        <v>2125097</v>
      </c>
    </row>
    <row r="18" spans="1:21" s="52" customFormat="1" ht="15">
      <c r="A18" s="289" t="str">
        <f>VLOOKUP(U18,Sheet1!$C$2:$C$84,1,FALSE)</f>
        <v>BJ2L553</v>
      </c>
      <c r="B18" s="328" t="s">
        <v>327</v>
      </c>
      <c r="C18" s="328" t="s">
        <v>458</v>
      </c>
      <c r="D18">
        <v>11500</v>
      </c>
      <c r="E18" s="236">
        <f>VLOOKUP(A18,Sheet1!$C$2:$E$84,3,FALSE)</f>
        <v>11500</v>
      </c>
      <c r="F18" s="237">
        <f t="shared" si="0"/>
        <v>0</v>
      </c>
      <c r="G18" s="251">
        <f t="shared" si="4"/>
        <v>0</v>
      </c>
      <c r="H18">
        <v>647302.86</v>
      </c>
      <c r="I18" s="239">
        <f>VLOOKUP(A18,Sheet1!$C$2:$F$84,4,FALSE)</f>
        <v>647302.86</v>
      </c>
      <c r="J18" s="237">
        <f t="shared" si="1"/>
        <v>0</v>
      </c>
      <c r="K18" s="251">
        <f t="shared" si="5"/>
        <v>0</v>
      </c>
      <c r="L18" s="340">
        <v>88.46</v>
      </c>
      <c r="M18" s="236">
        <f>VLOOKUP(A18,Sheet1!$C$2:$G$84,5,FALSE)</f>
        <v>88.46</v>
      </c>
      <c r="N18" s="237">
        <f t="shared" si="2"/>
        <v>0</v>
      </c>
      <c r="O18" s="251">
        <f t="shared" si="3"/>
        <v>0</v>
      </c>
      <c r="P18">
        <v>1017290</v>
      </c>
      <c r="Q18" s="236">
        <f>VLOOKUP(A18,Sheet1!$C$2:$H$84,6,FALSE)</f>
        <v>1017290</v>
      </c>
      <c r="R18" s="237">
        <f t="shared" si="6"/>
        <v>0</v>
      </c>
      <c r="S18" s="251">
        <f t="shared" si="7"/>
        <v>0</v>
      </c>
      <c r="T18" s="10"/>
      <c r="U18" s="333" t="s">
        <v>328</v>
      </c>
    </row>
    <row r="19" spans="1:21" s="52" customFormat="1" ht="15">
      <c r="A19" s="289" t="str">
        <f>VLOOKUP(U19,Sheet1!$C$2:$C$84,1,FALSE)</f>
        <v>BMDV0Y7</v>
      </c>
      <c r="B19" s="328" t="s">
        <v>459</v>
      </c>
      <c r="C19" s="328" t="s">
        <v>331</v>
      </c>
      <c r="D19">
        <v>16931</v>
      </c>
      <c r="E19" s="236">
        <f>VLOOKUP(A19,Sheet1!$C$2:$E$84,3,FALSE)</f>
        <v>16931</v>
      </c>
      <c r="F19" s="237">
        <f t="shared" si="0"/>
        <v>0</v>
      </c>
      <c r="G19" s="251">
        <f t="shared" si="4"/>
        <v>0</v>
      </c>
      <c r="H19">
        <v>0</v>
      </c>
      <c r="I19" s="239">
        <f>VLOOKUP(A19,Sheet1!$C$2:$F$84,4,FALSE)</f>
        <v>0</v>
      </c>
      <c r="J19" s="237">
        <f t="shared" si="1"/>
        <v>0</v>
      </c>
      <c r="K19" s="251" t="e">
        <f t="shared" si="5"/>
        <v>#DIV/0!</v>
      </c>
      <c r="L19" s="340">
        <v>0</v>
      </c>
      <c r="M19" s="236">
        <f>VLOOKUP(A19,Sheet1!$C$2:$G$84,5,FALSE)</f>
        <v>0</v>
      </c>
      <c r="N19" s="237">
        <f t="shared" si="2"/>
        <v>0</v>
      </c>
      <c r="O19" s="251" t="e">
        <f t="shared" si="3"/>
        <v>#DIV/0!</v>
      </c>
      <c r="P19">
        <v>0</v>
      </c>
      <c r="Q19" s="236">
        <f>VLOOKUP(A19,Sheet1!$C$2:$H$84,6,FALSE)</f>
        <v>0</v>
      </c>
      <c r="R19" s="237">
        <f t="shared" si="6"/>
        <v>0</v>
      </c>
      <c r="S19" s="251" t="e">
        <f t="shared" si="7"/>
        <v>#DIV/0!</v>
      </c>
      <c r="T19" s="10"/>
      <c r="U19" s="333" t="s">
        <v>330</v>
      </c>
    </row>
    <row r="20" spans="1:21" s="52" customFormat="1" ht="15">
      <c r="A20" s="289">
        <f>VLOOKUP(U20,Sheet1!$C$2:$C$84,1,FALSE)</f>
        <v>7171589</v>
      </c>
      <c r="B20" s="328">
        <v>717158901</v>
      </c>
      <c r="C20" s="328" t="s">
        <v>332</v>
      </c>
      <c r="D20">
        <v>16931</v>
      </c>
      <c r="E20" s="236">
        <f>VLOOKUP(A20,Sheet1!$C$2:$E$84,3,FALSE)</f>
        <v>16931</v>
      </c>
      <c r="F20" s="237">
        <f t="shared" si="0"/>
        <v>0</v>
      </c>
      <c r="G20" s="251">
        <f t="shared" si="4"/>
        <v>0</v>
      </c>
      <c r="H20">
        <v>234842.52</v>
      </c>
      <c r="I20" s="239">
        <f>VLOOKUP(A20,Sheet1!$C$2:$F$84,4,FALSE)</f>
        <v>234842.51</v>
      </c>
      <c r="J20" s="237">
        <f t="shared" si="1"/>
        <v>9.9999999802093953E-3</v>
      </c>
      <c r="K20" s="251">
        <f t="shared" si="5"/>
        <v>4.2599999999999998E-8</v>
      </c>
      <c r="L20" s="340">
        <v>10.466531</v>
      </c>
      <c r="M20" s="236">
        <f>VLOOKUP(A20,Sheet1!$C$2:$G$84,5,FALSE)</f>
        <v>10.45</v>
      </c>
      <c r="N20" s="237">
        <f t="shared" si="2"/>
        <v>1.6531000000000518E-2</v>
      </c>
      <c r="O20" s="251">
        <f t="shared" si="3"/>
        <v>1.5794153999999999E-3</v>
      </c>
      <c r="P20">
        <v>177208.85</v>
      </c>
      <c r="Q20" s="236">
        <f>VLOOKUP(A20,Sheet1!$C$2:$H$84,6,FALSE)</f>
        <v>176966.3</v>
      </c>
      <c r="R20" s="237">
        <f t="shared" si="6"/>
        <v>242.55000000001746</v>
      </c>
      <c r="S20" s="251">
        <f t="shared" si="7"/>
        <v>1.368724E-3</v>
      </c>
      <c r="T20" s="10"/>
      <c r="U20" s="333">
        <v>7171589</v>
      </c>
    </row>
    <row r="21" spans="1:21" s="52" customFormat="1" ht="15">
      <c r="A21" s="289">
        <f>VLOOKUP(U21,Sheet1!$C$2:$C$84,1,FALSE)</f>
        <v>6185495</v>
      </c>
      <c r="B21" s="328">
        <v>618549901</v>
      </c>
      <c r="C21" s="328" t="s">
        <v>333</v>
      </c>
      <c r="D21">
        <v>1694</v>
      </c>
      <c r="E21" s="236">
        <f>VLOOKUP(A21,Sheet1!$C$2:$E$84,3,FALSE)</f>
        <v>1694</v>
      </c>
      <c r="F21" s="237">
        <f t="shared" si="0"/>
        <v>0</v>
      </c>
      <c r="G21" s="251">
        <f t="shared" si="4"/>
        <v>0</v>
      </c>
      <c r="H21">
        <v>162339.54999999999</v>
      </c>
      <c r="I21" s="239">
        <f>VLOOKUP(A21,Sheet1!$C$2:$F$84,4,FALSE)</f>
        <v>162339.54999999999</v>
      </c>
      <c r="J21" s="237">
        <f t="shared" si="1"/>
        <v>0</v>
      </c>
      <c r="K21" s="251">
        <f t="shared" si="5"/>
        <v>0</v>
      </c>
      <c r="L21" s="340">
        <v>209.45757</v>
      </c>
      <c r="M21" s="236">
        <f>VLOOKUP(A21,Sheet1!$C$2:$G$84,5,FALSE)</f>
        <v>209.23</v>
      </c>
      <c r="N21" s="237">
        <f t="shared" si="2"/>
        <v>0.22757000000001426</v>
      </c>
      <c r="O21" s="251">
        <f t="shared" si="3"/>
        <v>1.0864729999999999E-3</v>
      </c>
      <c r="P21">
        <v>354821.12</v>
      </c>
      <c r="Q21" s="236">
        <f>VLOOKUP(A21,Sheet1!$C$2:$H$84,6,FALSE)</f>
        <v>354432.9</v>
      </c>
      <c r="R21" s="237">
        <f t="shared" si="6"/>
        <v>388.21999999997206</v>
      </c>
      <c r="S21" s="251">
        <f t="shared" si="7"/>
        <v>1.0941288E-3</v>
      </c>
      <c r="T21" s="10"/>
      <c r="U21" s="345">
        <v>6185495</v>
      </c>
    </row>
    <row r="22" spans="1:21" s="52" customFormat="1" ht="15">
      <c r="A22" s="289">
        <f>VLOOKUP(U22,Sheet1!$C$2:$C$84,1,FALSE)</f>
        <v>5330047</v>
      </c>
      <c r="B22" s="328">
        <v>533004909</v>
      </c>
      <c r="C22" s="328" t="s">
        <v>460</v>
      </c>
      <c r="D22">
        <v>6569</v>
      </c>
      <c r="E22" s="236">
        <f>VLOOKUP(A22,Sheet1!$C$2:$E$84,3,FALSE)</f>
        <v>6569</v>
      </c>
      <c r="F22" s="237">
        <f t="shared" si="0"/>
        <v>0</v>
      </c>
      <c r="G22" s="251">
        <f t="shared" si="4"/>
        <v>0</v>
      </c>
      <c r="H22">
        <v>707076.57</v>
      </c>
      <c r="I22" s="239">
        <f>VLOOKUP(A22,Sheet1!$C$2:$F$84,4,FALSE)</f>
        <v>707076.58</v>
      </c>
      <c r="J22" s="237">
        <f t="shared" si="1"/>
        <v>-1.0000000009313226E-2</v>
      </c>
      <c r="K22" s="251">
        <f t="shared" si="5"/>
        <v>-1.4100000000000001E-8</v>
      </c>
      <c r="L22" s="340">
        <v>232.27314699999999</v>
      </c>
      <c r="M22" s="236">
        <f>VLOOKUP(A22,Sheet1!$C$2:$G$84,5,FALSE)</f>
        <v>231.88</v>
      </c>
      <c r="N22" s="237">
        <f t="shared" si="2"/>
        <v>0.39314699999999903</v>
      </c>
      <c r="O22" s="251">
        <f t="shared" si="3"/>
        <v>1.6926063E-3</v>
      </c>
      <c r="P22">
        <v>1525802.3</v>
      </c>
      <c r="Q22" s="236">
        <f>VLOOKUP(A22,Sheet1!$C$2:$H$84,6,FALSE)</f>
        <v>1523240.66</v>
      </c>
      <c r="R22" s="237">
        <f t="shared" si="6"/>
        <v>2561.6400000001304</v>
      </c>
      <c r="S22" s="251">
        <f t="shared" si="7"/>
        <v>1.6788807E-3</v>
      </c>
      <c r="T22" s="10"/>
      <c r="U22" s="333">
        <v>5330047</v>
      </c>
    </row>
    <row r="23" spans="1:21" s="52" customFormat="1" ht="15">
      <c r="A23" s="289">
        <f>VLOOKUP(U23,Sheet1!$C$2:$C$84,1,FALSE)</f>
        <v>2031730</v>
      </c>
      <c r="B23" s="328">
        <v>294821608</v>
      </c>
      <c r="C23" s="328" t="s">
        <v>461</v>
      </c>
      <c r="D23">
        <v>90300</v>
      </c>
      <c r="E23" s="236">
        <f>VLOOKUP(A23,Sheet1!$C$2:$E$84,3,FALSE)</f>
        <v>90300</v>
      </c>
      <c r="F23" s="237">
        <f t="shared" si="0"/>
        <v>0</v>
      </c>
      <c r="G23" s="251">
        <f t="shared" si="4"/>
        <v>0</v>
      </c>
      <c r="H23">
        <v>678780.05</v>
      </c>
      <c r="I23" s="239">
        <f>VLOOKUP(A23,Sheet1!$C$2:$F$84,4,FALSE)</f>
        <v>678780.05</v>
      </c>
      <c r="J23" s="237">
        <f t="shared" si="1"/>
        <v>0</v>
      </c>
      <c r="K23" s="251">
        <f t="shared" si="5"/>
        <v>0</v>
      </c>
      <c r="L23" s="340">
        <v>13.79</v>
      </c>
      <c r="M23" s="236">
        <f>VLOOKUP(A23,Sheet1!$C$2:$G$84,5,FALSE)</f>
        <v>13.79</v>
      </c>
      <c r="N23" s="237">
        <f t="shared" si="2"/>
        <v>0</v>
      </c>
      <c r="O23" s="251">
        <f t="shared" si="3"/>
        <v>0</v>
      </c>
      <c r="P23">
        <v>1245237</v>
      </c>
      <c r="Q23" s="236">
        <f>VLOOKUP(A23,Sheet1!$C$2:$H$84,6,FALSE)</f>
        <v>1245237</v>
      </c>
      <c r="R23" s="237">
        <f t="shared" si="6"/>
        <v>0</v>
      </c>
      <c r="S23" s="251">
        <f t="shared" si="7"/>
        <v>0</v>
      </c>
      <c r="T23" s="10"/>
      <c r="U23" s="333">
        <v>2031730</v>
      </c>
    </row>
    <row r="24" spans="1:21" s="52" customFormat="1" ht="15">
      <c r="A24" s="289" t="str">
        <f>VLOOKUP(U24,Sheet1!$C$2:$C$84,1,FALSE)</f>
        <v>BZ1GMK5</v>
      </c>
      <c r="B24" s="328" t="s">
        <v>337</v>
      </c>
      <c r="C24" s="328" t="s">
        <v>462</v>
      </c>
      <c r="D24">
        <v>6400</v>
      </c>
      <c r="E24" s="236">
        <f>VLOOKUP(A24,Sheet1!$C$2:$E$84,3,FALSE)</f>
        <v>6400</v>
      </c>
      <c r="F24" s="237">
        <f t="shared" si="0"/>
        <v>0</v>
      </c>
      <c r="G24" s="251">
        <f t="shared" si="4"/>
        <v>0</v>
      </c>
      <c r="H24">
        <v>464829</v>
      </c>
      <c r="I24" s="239">
        <f>VLOOKUP(A24,Sheet1!$C$2:$F$84,4,FALSE)</f>
        <v>464829</v>
      </c>
      <c r="J24" s="237">
        <f t="shared" si="1"/>
        <v>0</v>
      </c>
      <c r="K24" s="251">
        <f t="shared" si="5"/>
        <v>0</v>
      </c>
      <c r="L24" s="340">
        <v>213.39</v>
      </c>
      <c r="M24" s="236">
        <f>VLOOKUP(A24,Sheet1!$C$2:$G$84,5,FALSE)</f>
        <v>213.39</v>
      </c>
      <c r="N24" s="237">
        <f t="shared" si="2"/>
        <v>0</v>
      </c>
      <c r="O24" s="251">
        <f t="shared" si="3"/>
        <v>0</v>
      </c>
      <c r="P24">
        <v>1365696</v>
      </c>
      <c r="Q24" s="236">
        <f>VLOOKUP(A24,Sheet1!$C$2:$H$84,6,FALSE)</f>
        <v>1365696</v>
      </c>
      <c r="R24" s="237">
        <f t="shared" si="6"/>
        <v>0</v>
      </c>
      <c r="S24" s="251">
        <f t="shared" si="7"/>
        <v>0</v>
      </c>
      <c r="T24" s="10"/>
      <c r="U24" s="333" t="s">
        <v>338</v>
      </c>
    </row>
    <row r="25" spans="1:21" s="52" customFormat="1" ht="15">
      <c r="A25" s="289" t="str">
        <f>VLOOKUP(U25,Sheet1!$C$2:$C$84,1,FALSE)</f>
        <v>B8K7T65</v>
      </c>
      <c r="B25" s="328">
        <v>398438408</v>
      </c>
      <c r="C25" s="328" t="s">
        <v>463</v>
      </c>
      <c r="D25">
        <v>32700</v>
      </c>
      <c r="E25" s="236">
        <f>VLOOKUP(A25,Sheet1!$C$2:$E$84,3,FALSE)</f>
        <v>32700</v>
      </c>
      <c r="F25" s="237">
        <f t="shared" si="0"/>
        <v>0</v>
      </c>
      <c r="G25" s="251">
        <f t="shared" si="4"/>
        <v>0</v>
      </c>
      <c r="H25">
        <v>671551.45</v>
      </c>
      <c r="I25" s="239">
        <f>VLOOKUP(A25,Sheet1!$C$2:$F$84,4,FALSE)</f>
        <v>671551.45</v>
      </c>
      <c r="J25" s="237">
        <f t="shared" si="1"/>
        <v>0</v>
      </c>
      <c r="K25" s="251">
        <f t="shared" si="5"/>
        <v>0</v>
      </c>
      <c r="L25" s="340">
        <v>17.649999999999999</v>
      </c>
      <c r="M25" s="236">
        <f>VLOOKUP(A25,Sheet1!$C$2:$G$84,5,FALSE)</f>
        <v>17.649999999999999</v>
      </c>
      <c r="N25" s="237">
        <f t="shared" si="2"/>
        <v>0</v>
      </c>
      <c r="O25" s="251">
        <f t="shared" si="3"/>
        <v>0</v>
      </c>
      <c r="P25">
        <v>577155</v>
      </c>
      <c r="Q25" s="236">
        <f>VLOOKUP(A25,Sheet1!$C$2:$H$84,6,FALSE)</f>
        <v>577155</v>
      </c>
      <c r="R25" s="237">
        <f t="shared" si="6"/>
        <v>0</v>
      </c>
      <c r="S25" s="251">
        <f t="shared" si="7"/>
        <v>0</v>
      </c>
      <c r="T25" s="10"/>
      <c r="U25" s="333" t="s">
        <v>340</v>
      </c>
    </row>
    <row r="26" spans="1:21" s="52" customFormat="1" ht="15">
      <c r="A26" s="289">
        <f>VLOOKUP(U26,Sheet1!$C$2:$C$84,1,FALSE)</f>
        <v>2569286</v>
      </c>
      <c r="B26" s="328" t="s">
        <v>342</v>
      </c>
      <c r="C26" s="328" t="s">
        <v>464</v>
      </c>
      <c r="D26">
        <v>68000</v>
      </c>
      <c r="E26" s="236">
        <f>VLOOKUP(A26,Sheet1!$C$2:$E$84,3,FALSE)</f>
        <v>68000</v>
      </c>
      <c r="F26" s="237">
        <f t="shared" si="0"/>
        <v>0</v>
      </c>
      <c r="G26" s="251">
        <f t="shared" si="4"/>
        <v>0</v>
      </c>
      <c r="H26">
        <v>835973.88</v>
      </c>
      <c r="I26" s="239">
        <f>VLOOKUP(A26,Sheet1!$C$2:$F$84,4,FALSE)</f>
        <v>835973.88</v>
      </c>
      <c r="J26" s="237">
        <f t="shared" si="1"/>
        <v>0</v>
      </c>
      <c r="K26" s="251">
        <f t="shared" si="5"/>
        <v>0</v>
      </c>
      <c r="L26" s="340">
        <v>16.3</v>
      </c>
      <c r="M26" s="236">
        <f>VLOOKUP(A26,Sheet1!$C$2:$G$84,5,FALSE)</f>
        <v>16.3</v>
      </c>
      <c r="N26" s="237">
        <f t="shared" si="2"/>
        <v>0</v>
      </c>
      <c r="O26" s="251">
        <f t="shared" si="3"/>
        <v>0</v>
      </c>
      <c r="P26">
        <v>1108400</v>
      </c>
      <c r="Q26" s="236">
        <f>VLOOKUP(A26,Sheet1!$C$2:$H$84,6,FALSE)</f>
        <v>1108400</v>
      </c>
      <c r="R26" s="237">
        <f t="shared" si="6"/>
        <v>0</v>
      </c>
      <c r="S26" s="251">
        <f t="shared" si="7"/>
        <v>0</v>
      </c>
      <c r="T26" s="10"/>
      <c r="U26" s="333">
        <v>2569286</v>
      </c>
    </row>
    <row r="27" spans="1:21" s="52" customFormat="1" ht="15">
      <c r="A27" s="289" t="str">
        <f>VLOOKUP(U27,Sheet1!$C$2:$C$84,1,FALSE)</f>
        <v>B94G471</v>
      </c>
      <c r="B27" s="328" t="s">
        <v>344</v>
      </c>
      <c r="C27" s="328" t="s">
        <v>465</v>
      </c>
      <c r="D27">
        <v>3200</v>
      </c>
      <c r="E27" s="236">
        <f>VLOOKUP(A27,Sheet1!$C$2:$E$84,3,FALSE)</f>
        <v>3200</v>
      </c>
      <c r="F27" s="237">
        <f t="shared" si="0"/>
        <v>0</v>
      </c>
      <c r="G27" s="251">
        <f t="shared" si="4"/>
        <v>0</v>
      </c>
      <c r="H27">
        <v>539311.41</v>
      </c>
      <c r="I27" s="239">
        <f>VLOOKUP(A27,Sheet1!$C$2:$F$84,4,FALSE)</f>
        <v>539311.41</v>
      </c>
      <c r="J27" s="237">
        <f t="shared" si="1"/>
        <v>0</v>
      </c>
      <c r="K27" s="251">
        <f t="shared" si="5"/>
        <v>0</v>
      </c>
      <c r="L27" s="340">
        <v>216.95</v>
      </c>
      <c r="M27" s="236">
        <f>VLOOKUP(A27,Sheet1!$C$2:$G$84,5,FALSE)</f>
        <v>216.95</v>
      </c>
      <c r="N27" s="237">
        <f t="shared" si="2"/>
        <v>0</v>
      </c>
      <c r="O27" s="251">
        <f t="shared" si="3"/>
        <v>0</v>
      </c>
      <c r="P27">
        <v>694240</v>
      </c>
      <c r="Q27" s="236">
        <f>VLOOKUP(A27,Sheet1!$C$2:$H$84,6,FALSE)</f>
        <v>694240</v>
      </c>
      <c r="R27" s="237">
        <f t="shared" si="6"/>
        <v>0</v>
      </c>
      <c r="S27" s="251">
        <f t="shared" si="7"/>
        <v>0</v>
      </c>
      <c r="T27" s="10"/>
      <c r="U27" s="333" t="s">
        <v>345</v>
      </c>
    </row>
    <row r="28" spans="1:21" s="52" customFormat="1" ht="15">
      <c r="A28" s="289">
        <f>VLOOKUP(U28,Sheet1!$C$2:$C$84,1,FALSE)</f>
        <v>5889505</v>
      </c>
      <c r="B28" s="328">
        <v>588950907</v>
      </c>
      <c r="C28" s="328" t="s">
        <v>347</v>
      </c>
      <c r="D28">
        <v>24398</v>
      </c>
      <c r="E28" s="236">
        <f>VLOOKUP(A28,Sheet1!$C$2:$E$84,3,FALSE)</f>
        <v>24398</v>
      </c>
      <c r="F28" s="237">
        <f t="shared" si="0"/>
        <v>0</v>
      </c>
      <c r="G28" s="251">
        <f t="shared" si="4"/>
        <v>0</v>
      </c>
      <c r="H28">
        <v>488975.04</v>
      </c>
      <c r="I28" s="239">
        <f>VLOOKUP(A28,Sheet1!$C$2:$F$84,4,FALSE)</f>
        <v>488975.04</v>
      </c>
      <c r="J28" s="237">
        <f t="shared" si="1"/>
        <v>0</v>
      </c>
      <c r="K28" s="251">
        <f t="shared" si="5"/>
        <v>0</v>
      </c>
      <c r="L28" s="340">
        <v>40.405535999999998</v>
      </c>
      <c r="M28" s="236">
        <f>VLOOKUP(A28,Sheet1!$C$2:$G$84,5,FALSE)</f>
        <v>40.340000000000003</v>
      </c>
      <c r="N28" s="237">
        <f t="shared" si="2"/>
        <v>6.5535999999994488E-2</v>
      </c>
      <c r="O28" s="251">
        <f t="shared" si="3"/>
        <v>1.6219559999999999E-3</v>
      </c>
      <c r="P28">
        <v>985814.27</v>
      </c>
      <c r="Q28" s="236">
        <f>VLOOKUP(A28,Sheet1!$C$2:$H$84,6,FALSE)</f>
        <v>984159.2</v>
      </c>
      <c r="R28" s="237">
        <f t="shared" si="6"/>
        <v>1655.0700000000652</v>
      </c>
      <c r="S28" s="251">
        <f t="shared" si="7"/>
        <v>1.6788861999999999E-3</v>
      </c>
      <c r="T28" s="10"/>
      <c r="U28" s="333">
        <v>5889505</v>
      </c>
    </row>
    <row r="29" spans="1:21" s="52" customFormat="1" ht="15">
      <c r="A29" s="289" t="str">
        <f>VLOOKUP(U29,Sheet1!$C$2:$C$84,1,FALSE)</f>
        <v>BF7NT10</v>
      </c>
      <c r="B29" s="328" t="s">
        <v>348</v>
      </c>
      <c r="C29" s="328" t="s">
        <v>466</v>
      </c>
      <c r="D29">
        <v>15191</v>
      </c>
      <c r="E29" s="236">
        <f>VLOOKUP(A29,Sheet1!$C$2:$E$84,3,FALSE)</f>
        <v>15191</v>
      </c>
      <c r="F29" s="237">
        <f t="shared" si="0"/>
        <v>0</v>
      </c>
      <c r="G29" s="251">
        <f t="shared" si="4"/>
        <v>0</v>
      </c>
      <c r="H29">
        <v>885612.82</v>
      </c>
      <c r="I29" s="239">
        <f>VLOOKUP(A29,Sheet1!$C$2:$F$84,4,FALSE)</f>
        <v>885587.83</v>
      </c>
      <c r="J29" s="237">
        <f t="shared" si="1"/>
        <v>24.989999999990687</v>
      </c>
      <c r="K29" s="251">
        <f t="shared" si="5"/>
        <v>2.8217699999999999E-5</v>
      </c>
      <c r="L29" s="340">
        <v>71.11</v>
      </c>
      <c r="M29" s="236">
        <f>VLOOKUP(A29,Sheet1!$C$2:$G$84,5,FALSE)</f>
        <v>71.11</v>
      </c>
      <c r="N29" s="237">
        <f t="shared" si="2"/>
        <v>0</v>
      </c>
      <c r="O29" s="251">
        <f t="shared" si="3"/>
        <v>0</v>
      </c>
      <c r="P29">
        <v>1080232.01</v>
      </c>
      <c r="Q29" s="236">
        <f>VLOOKUP(A29,Sheet1!$C$2:$H$84,6,FALSE)</f>
        <v>1080232.01</v>
      </c>
      <c r="R29" s="237">
        <f t="shared" si="6"/>
        <v>0</v>
      </c>
      <c r="S29" s="251">
        <f t="shared" si="7"/>
        <v>0</v>
      </c>
      <c r="T29" s="10"/>
      <c r="U29" s="333" t="s">
        <v>349</v>
      </c>
    </row>
    <row r="30" spans="1:21" s="52" customFormat="1" ht="15">
      <c r="A30" s="289" t="str">
        <f>VLOOKUP(U30,Sheet1!$C$2:$C$84,1,FALSE)</f>
        <v>B4R2R50</v>
      </c>
      <c r="B30" s="328" t="s">
        <v>467</v>
      </c>
      <c r="C30" s="328" t="s">
        <v>352</v>
      </c>
      <c r="D30">
        <v>4054</v>
      </c>
      <c r="E30" s="236">
        <f>VLOOKUP(A30,Sheet1!$C$2:$E$84,3,FALSE)</f>
        <v>4054</v>
      </c>
      <c r="F30" s="237">
        <f t="shared" si="0"/>
        <v>0</v>
      </c>
      <c r="G30" s="251">
        <f t="shared" si="4"/>
        <v>0</v>
      </c>
      <c r="H30">
        <v>197003.16</v>
      </c>
      <c r="I30" s="239">
        <f>VLOOKUP(A30,Sheet1!$C$2:$F$84,4,FALSE)</f>
        <v>197003.16</v>
      </c>
      <c r="J30" s="237">
        <f t="shared" si="1"/>
        <v>0</v>
      </c>
      <c r="K30" s="251">
        <f t="shared" si="5"/>
        <v>0</v>
      </c>
      <c r="L30" s="340">
        <v>63.066718000000002</v>
      </c>
      <c r="M30" s="236">
        <f>VLOOKUP(A30,Sheet1!$C$2:$G$84,5,FALSE)</f>
        <v>62.98</v>
      </c>
      <c r="N30" s="237">
        <f t="shared" si="2"/>
        <v>8.6718000000004736E-2</v>
      </c>
      <c r="O30" s="251">
        <f t="shared" si="3"/>
        <v>1.37502E-3</v>
      </c>
      <c r="P30">
        <v>255672.47</v>
      </c>
      <c r="Q30" s="236">
        <f>VLOOKUP(A30,Sheet1!$C$2:$H$84,6,FALSE)</f>
        <v>255322.54</v>
      </c>
      <c r="R30" s="237">
        <f t="shared" si="6"/>
        <v>349.92999999999302</v>
      </c>
      <c r="S30" s="251">
        <f t="shared" si="7"/>
        <v>1.3686652000000001E-3</v>
      </c>
      <c r="T30" s="10"/>
      <c r="U30" s="333" t="s">
        <v>351</v>
      </c>
    </row>
    <row r="31" spans="1:21" s="52" customFormat="1" ht="15">
      <c r="A31" s="289" t="str">
        <f>VLOOKUP(U31,Sheet1!$C$2:$C$84,1,FALSE)</f>
        <v>B5BH372</v>
      </c>
      <c r="B31" s="328" t="s">
        <v>353</v>
      </c>
      <c r="C31" s="328" t="s">
        <v>468</v>
      </c>
      <c r="D31">
        <v>16700</v>
      </c>
      <c r="E31" s="236">
        <f>VLOOKUP(A31,Sheet1!$C$2:$E$84,3,FALSE)</f>
        <v>16700</v>
      </c>
      <c r="F31" s="237">
        <f t="shared" si="0"/>
        <v>0</v>
      </c>
      <c r="G31" s="251">
        <f t="shared" si="4"/>
        <v>0</v>
      </c>
      <c r="H31">
        <v>145969.69</v>
      </c>
      <c r="I31" s="239">
        <f>VLOOKUP(A31,Sheet1!$C$2:$F$84,4,FALSE)</f>
        <v>145969.69</v>
      </c>
      <c r="J31" s="237">
        <f t="shared" si="1"/>
        <v>0</v>
      </c>
      <c r="K31" s="251">
        <f t="shared" si="5"/>
        <v>0</v>
      </c>
      <c r="L31" s="340">
        <v>12.516</v>
      </c>
      <c r="M31" s="236">
        <f>VLOOKUP(A31,Sheet1!$C$2:$G$84,5,FALSE)</f>
        <v>12.61</v>
      </c>
      <c r="N31" s="237">
        <f t="shared" si="2"/>
        <v>-9.3999999999999417E-2</v>
      </c>
      <c r="O31" s="251">
        <f t="shared" si="3"/>
        <v>-7.5103866999999998E-3</v>
      </c>
      <c r="P31">
        <v>209017.2</v>
      </c>
      <c r="Q31" s="236">
        <f>VLOOKUP(A31,Sheet1!$C$2:$H$84,6,FALSE)</f>
        <v>210637.1</v>
      </c>
      <c r="R31" s="237">
        <f t="shared" si="6"/>
        <v>-1619.8999999999942</v>
      </c>
      <c r="S31" s="251">
        <f t="shared" si="7"/>
        <v>-7.7500798999999999E-3</v>
      </c>
      <c r="T31" s="10"/>
      <c r="U31" s="333" t="s">
        <v>354</v>
      </c>
    </row>
    <row r="32" spans="1:21" s="52" customFormat="1" ht="15">
      <c r="A32" s="289" t="str">
        <f>VLOOKUP(U32,Sheet1!$C$2:$C$84,1,FALSE)</f>
        <v>B3DG2Y3</v>
      </c>
      <c r="B32" s="328" t="s">
        <v>356</v>
      </c>
      <c r="C32" s="328" t="s">
        <v>469</v>
      </c>
      <c r="D32">
        <v>15259</v>
      </c>
      <c r="E32" s="236">
        <f>VLOOKUP(A32,Sheet1!$C$2:$E$84,3,FALSE)</f>
        <v>15259</v>
      </c>
      <c r="F32" s="237">
        <f t="shared" si="0"/>
        <v>0</v>
      </c>
      <c r="G32" s="251">
        <f t="shared" si="4"/>
        <v>0</v>
      </c>
      <c r="H32">
        <v>687712.25</v>
      </c>
      <c r="I32" s="239">
        <f>VLOOKUP(A32,Sheet1!$C$2:$F$84,4,FALSE)</f>
        <v>694416.13</v>
      </c>
      <c r="J32" s="237">
        <f t="shared" si="1"/>
        <v>-6703.8800000000047</v>
      </c>
      <c r="K32" s="251">
        <f t="shared" si="5"/>
        <v>-9.7480886999999992E-3</v>
      </c>
      <c r="L32" s="340">
        <v>48.92</v>
      </c>
      <c r="M32" s="236">
        <f>VLOOKUP(A32,Sheet1!$C$2:$G$84,5,FALSE)</f>
        <v>48.92</v>
      </c>
      <c r="N32" s="237">
        <f t="shared" si="2"/>
        <v>0</v>
      </c>
      <c r="O32" s="251">
        <f t="shared" si="3"/>
        <v>0</v>
      </c>
      <c r="P32">
        <v>746470.28</v>
      </c>
      <c r="Q32" s="236">
        <f>VLOOKUP(A32,Sheet1!$C$2:$H$84,6,FALSE)</f>
        <v>746470.28</v>
      </c>
      <c r="R32" s="237">
        <f t="shared" si="6"/>
        <v>0</v>
      </c>
      <c r="S32" s="251">
        <f t="shared" si="7"/>
        <v>0</v>
      </c>
      <c r="T32" s="10"/>
      <c r="U32" s="333" t="s">
        <v>357</v>
      </c>
    </row>
    <row r="33" spans="1:21" s="52" customFormat="1" ht="15">
      <c r="A33" s="289">
        <f>VLOOKUP(U33,Sheet1!$C$2:$C$84,1,FALSE)</f>
        <v>6499260</v>
      </c>
      <c r="B33" s="328">
        <v>649926003</v>
      </c>
      <c r="C33" s="328" t="s">
        <v>359</v>
      </c>
      <c r="D33">
        <v>4900</v>
      </c>
      <c r="E33" s="236">
        <f>VLOOKUP(A33,Sheet1!$C$2:$E$84,3,FALSE)</f>
        <v>4900</v>
      </c>
      <c r="F33" s="237">
        <f t="shared" si="0"/>
        <v>0</v>
      </c>
      <c r="G33" s="251">
        <f t="shared" si="4"/>
        <v>0</v>
      </c>
      <c r="H33">
        <v>273131.55</v>
      </c>
      <c r="I33" s="239">
        <f>VLOOKUP(A33,Sheet1!$C$2:$F$84,4,FALSE)</f>
        <v>273131.55</v>
      </c>
      <c r="J33" s="237">
        <f t="shared" si="1"/>
        <v>0</v>
      </c>
      <c r="K33" s="251">
        <f t="shared" si="5"/>
        <v>0</v>
      </c>
      <c r="L33" s="340">
        <v>60.720004000000003</v>
      </c>
      <c r="M33" s="236">
        <f>VLOOKUP(A33,Sheet1!$C$2:$G$84,5,FALSE)</f>
        <v>60.74</v>
      </c>
      <c r="N33" s="237">
        <f t="shared" si="2"/>
        <v>-1.9995999999999015E-2</v>
      </c>
      <c r="O33" s="251">
        <f t="shared" si="3"/>
        <v>-3.2931490000000002E-4</v>
      </c>
      <c r="P33">
        <v>297528.02</v>
      </c>
      <c r="Q33" s="236">
        <f>VLOOKUP(A33,Sheet1!$C$2:$H$84,6,FALSE)</f>
        <v>297623.32</v>
      </c>
      <c r="R33" s="237">
        <f t="shared" si="6"/>
        <v>-95.299999999988358</v>
      </c>
      <c r="S33" s="251">
        <f t="shared" si="7"/>
        <v>-3.2030600000000002E-4</v>
      </c>
      <c r="T33" s="10"/>
      <c r="U33" s="333">
        <v>6499260</v>
      </c>
    </row>
    <row r="34" spans="1:21" s="52" customFormat="1" ht="15">
      <c r="A34" s="289" t="str">
        <f>VLOOKUP(U34,Sheet1!$C$2:$C$84,1,FALSE)</f>
        <v>B1921K0</v>
      </c>
      <c r="B34" s="328" t="s">
        <v>360</v>
      </c>
      <c r="C34" s="328" t="s">
        <v>470</v>
      </c>
      <c r="D34">
        <v>2500</v>
      </c>
      <c r="E34" s="236">
        <f>VLOOKUP(A34,Sheet1!$C$2:$E$84,3,FALSE)</f>
        <v>2500</v>
      </c>
      <c r="F34" s="237">
        <f t="shared" si="0"/>
        <v>0</v>
      </c>
      <c r="G34" s="251">
        <f t="shared" si="4"/>
        <v>0</v>
      </c>
      <c r="H34">
        <v>205250.5</v>
      </c>
      <c r="I34" s="239">
        <f>VLOOKUP(A34,Sheet1!$C$2:$F$84,4,FALSE)</f>
        <v>205250.5</v>
      </c>
      <c r="J34" s="237">
        <f t="shared" si="1"/>
        <v>0</v>
      </c>
      <c r="K34" s="251">
        <f t="shared" si="5"/>
        <v>0</v>
      </c>
      <c r="L34" s="340">
        <v>110.88</v>
      </c>
      <c r="M34" s="236">
        <f>VLOOKUP(A34,Sheet1!$C$2:$G$84,5,FALSE)</f>
        <v>110.88</v>
      </c>
      <c r="N34" s="237">
        <f t="shared" ref="N34:N54" si="16">L34-M34</f>
        <v>0</v>
      </c>
      <c r="O34" s="251">
        <f t="shared" ref="O34:O54" si="17">ROUND(N34/L34,10)</f>
        <v>0</v>
      </c>
      <c r="P34">
        <v>277200</v>
      </c>
      <c r="Q34" s="236">
        <f>VLOOKUP(A34,Sheet1!$C$2:$H$84,6,FALSE)</f>
        <v>277200</v>
      </c>
      <c r="R34" s="237">
        <f t="shared" ref="R34:R54" si="18">P34-Q34</f>
        <v>0</v>
      </c>
      <c r="S34" s="251">
        <f t="shared" ref="S34:S54" si="19">ROUND(R34/P34,10)</f>
        <v>0</v>
      </c>
      <c r="T34" s="10"/>
      <c r="U34" s="333" t="s">
        <v>361</v>
      </c>
    </row>
    <row r="35" spans="1:21" s="52" customFormat="1" ht="15">
      <c r="A35" s="289" t="str">
        <f>VLOOKUP(U35,Sheet1!$C$2:$C$84,1,FALSE)</f>
        <v>B0SWJX3</v>
      </c>
      <c r="B35" s="328" t="s">
        <v>471</v>
      </c>
      <c r="C35" s="328" t="s">
        <v>472</v>
      </c>
      <c r="D35">
        <v>9500</v>
      </c>
      <c r="E35" s="236">
        <f>VLOOKUP(A35,Sheet1!$C$2:$E$84,3,FALSE)</f>
        <v>9500</v>
      </c>
      <c r="F35" s="237">
        <f t="shared" si="0"/>
        <v>0</v>
      </c>
      <c r="G35" s="251">
        <f t="shared" si="4"/>
        <v>0</v>
      </c>
      <c r="H35">
        <v>559219.54</v>
      </c>
      <c r="I35" s="239">
        <f>VLOOKUP(A35,Sheet1!$C$2:$F$84,4,FALSE)</f>
        <v>559219.54</v>
      </c>
      <c r="J35" s="237">
        <f t="shared" si="1"/>
        <v>0</v>
      </c>
      <c r="K35" s="251">
        <f t="shared" si="5"/>
        <v>0</v>
      </c>
      <c r="L35" s="340">
        <v>102.45674699999999</v>
      </c>
      <c r="M35" s="236">
        <f>VLOOKUP(A35,Sheet1!$C$2:$G$84,5,FALSE)</f>
        <v>102.22</v>
      </c>
      <c r="N35" s="237">
        <f t="shared" si="16"/>
        <v>0.23674699999999405</v>
      </c>
      <c r="O35" s="251">
        <f t="shared" si="17"/>
        <v>2.3107018999999999E-3</v>
      </c>
      <c r="P35">
        <v>973339.09</v>
      </c>
      <c r="Q35" s="236">
        <f>VLOOKUP(A35,Sheet1!$C$2:$H$84,6,FALSE)</f>
        <v>971128.61</v>
      </c>
      <c r="R35" s="237">
        <f t="shared" si="18"/>
        <v>2210.4799999999814</v>
      </c>
      <c r="S35" s="251">
        <f t="shared" si="19"/>
        <v>2.2710276999999999E-3</v>
      </c>
      <c r="T35" s="10"/>
      <c r="U35" s="333" t="s">
        <v>363</v>
      </c>
    </row>
    <row r="36" spans="1:21" s="52" customFormat="1" ht="15">
      <c r="A36" s="289">
        <f>VLOOKUP(U36,Sheet1!$C$2:$C$84,1,FALSE)</f>
        <v>7333378</v>
      </c>
      <c r="B36" s="328">
        <v>733337901</v>
      </c>
      <c r="C36" s="328" t="s">
        <v>473</v>
      </c>
      <c r="D36">
        <v>2200</v>
      </c>
      <c r="E36" s="236">
        <f>VLOOKUP(A36,Sheet1!$C$2:$E$84,3,FALSE)</f>
        <v>2200</v>
      </c>
      <c r="F36" s="237">
        <f t="shared" si="0"/>
        <v>0</v>
      </c>
      <c r="G36" s="251">
        <f t="shared" si="4"/>
        <v>0</v>
      </c>
      <c r="H36">
        <v>395017</v>
      </c>
      <c r="I36" s="239">
        <f>VLOOKUP(A36,Sheet1!$C$2:$F$84,4,FALSE)</f>
        <v>395018.39</v>
      </c>
      <c r="J36" s="237">
        <f t="shared" si="1"/>
        <v>-1.3900000000139698</v>
      </c>
      <c r="K36" s="251">
        <f t="shared" si="5"/>
        <v>-3.5188000000000001E-6</v>
      </c>
      <c r="L36" s="340">
        <v>636.80719299999998</v>
      </c>
      <c r="M36" s="236">
        <f>VLOOKUP(A36,Sheet1!$C$2:$G$84,5,FALSE)</f>
        <v>635.94000000000005</v>
      </c>
      <c r="N36" s="237">
        <f t="shared" si="16"/>
        <v>0.86719299999992927</v>
      </c>
      <c r="O36" s="251">
        <f t="shared" si="17"/>
        <v>1.3617827E-3</v>
      </c>
      <c r="P36">
        <v>1400975.82</v>
      </c>
      <c r="Q36" s="236">
        <f>VLOOKUP(A36,Sheet1!$C$2:$H$84,6,FALSE)</f>
        <v>1399058.36</v>
      </c>
      <c r="R36" s="237">
        <f t="shared" si="18"/>
        <v>1917.4599999999627</v>
      </c>
      <c r="S36" s="251">
        <f t="shared" si="19"/>
        <v>1.3686602999999999E-3</v>
      </c>
      <c r="T36" s="10"/>
      <c r="U36" s="333">
        <v>7333378</v>
      </c>
    </row>
    <row r="37" spans="1:21" s="52" customFormat="1" ht="15">
      <c r="A37" s="289" t="str">
        <f>VLOOKUP(U37,Sheet1!$C$2:$C$84,1,FALSE)</f>
        <v>B28YTC2</v>
      </c>
      <c r="B37" s="328" t="s">
        <v>474</v>
      </c>
      <c r="C37" s="328" t="s">
        <v>367</v>
      </c>
      <c r="D37">
        <v>2745</v>
      </c>
      <c r="E37" s="236">
        <f>VLOOKUP(A37,Sheet1!$C$2:$E$84,3,FALSE)</f>
        <v>2745</v>
      </c>
      <c r="F37" s="237">
        <f t="shared" si="0"/>
        <v>0</v>
      </c>
      <c r="G37" s="251">
        <f t="shared" si="4"/>
        <v>0</v>
      </c>
      <c r="H37">
        <v>185366.23</v>
      </c>
      <c r="I37" s="239">
        <f>VLOOKUP(A37,Sheet1!$C$2:$F$84,4,FALSE)</f>
        <v>185367.66</v>
      </c>
      <c r="J37" s="237">
        <f t="shared" si="1"/>
        <v>-1.4299999999930151</v>
      </c>
      <c r="K37" s="251">
        <f t="shared" si="5"/>
        <v>-7.7145000000000004E-6</v>
      </c>
      <c r="L37" s="340">
        <v>123.970517</v>
      </c>
      <c r="M37" s="236">
        <f>VLOOKUP(A37,Sheet1!$C$2:$G$84,5,FALSE)</f>
        <v>123.83</v>
      </c>
      <c r="N37" s="237">
        <f t="shared" si="16"/>
        <v>0.14051700000000267</v>
      </c>
      <c r="O37" s="251">
        <f t="shared" si="17"/>
        <v>1.1334711000000001E-3</v>
      </c>
      <c r="P37">
        <v>340299.07</v>
      </c>
      <c r="Q37" s="236">
        <f>VLOOKUP(A37,Sheet1!$C$2:$H$84,6,FALSE)</f>
        <v>339926.74</v>
      </c>
      <c r="R37" s="237">
        <f t="shared" si="18"/>
        <v>372.3300000000163</v>
      </c>
      <c r="S37" s="251">
        <f t="shared" si="19"/>
        <v>1.0941258000000001E-3</v>
      </c>
      <c r="T37" s="10"/>
      <c r="U37" s="333" t="s">
        <v>366</v>
      </c>
    </row>
    <row r="38" spans="1:21" s="52" customFormat="1" ht="15">
      <c r="A38" s="289">
        <f>VLOOKUP(U38,Sheet1!$C$2:$C$84,1,FALSE)</f>
        <v>6555805</v>
      </c>
      <c r="B38" s="328">
        <v>655580009</v>
      </c>
      <c r="C38" s="328" t="s">
        <v>475</v>
      </c>
      <c r="D38">
        <v>7600</v>
      </c>
      <c r="E38" s="236">
        <f>VLOOKUP(A38,Sheet1!$C$2:$E$84,3,FALSE)</f>
        <v>7600</v>
      </c>
      <c r="F38" s="237">
        <f t="shared" si="0"/>
        <v>0</v>
      </c>
      <c r="G38" s="251">
        <f t="shared" si="4"/>
        <v>0</v>
      </c>
      <c r="H38">
        <v>302299.82</v>
      </c>
      <c r="I38" s="239">
        <f>VLOOKUP(A38,Sheet1!$C$2:$F$84,4,FALSE)</f>
        <v>302299.82</v>
      </c>
      <c r="J38" s="237">
        <f t="shared" si="1"/>
        <v>0</v>
      </c>
      <c r="K38" s="251">
        <f t="shared" si="5"/>
        <v>0</v>
      </c>
      <c r="L38" s="340">
        <v>44.965921000000002</v>
      </c>
      <c r="M38" s="236">
        <f>VLOOKUP(A38,Sheet1!$C$2:$G$84,5,FALSE)</f>
        <v>44.98</v>
      </c>
      <c r="N38" s="237">
        <f t="shared" si="16"/>
        <v>-1.407899999999529E-2</v>
      </c>
      <c r="O38" s="251">
        <f t="shared" si="17"/>
        <v>-3.1310380000000002E-4</v>
      </c>
      <c r="P38">
        <v>341741</v>
      </c>
      <c r="Q38" s="236">
        <f>VLOOKUP(A38,Sheet1!$C$2:$H$84,6,FALSE)</f>
        <v>341850.46</v>
      </c>
      <c r="R38" s="237">
        <f t="shared" si="18"/>
        <v>-109.46000000002095</v>
      </c>
      <c r="S38" s="251">
        <f t="shared" si="19"/>
        <v>-3.20301E-4</v>
      </c>
      <c r="T38" s="10"/>
      <c r="U38" s="333">
        <v>6555805</v>
      </c>
    </row>
    <row r="39" spans="1:21" s="52" customFormat="1" ht="15">
      <c r="A39" s="289">
        <f>VLOOKUP(U39,Sheet1!$C$2:$C$84,1,FALSE)</f>
        <v>4741844</v>
      </c>
      <c r="B39" s="328">
        <v>474184900</v>
      </c>
      <c r="C39" s="328" t="s">
        <v>369</v>
      </c>
      <c r="D39">
        <v>4638</v>
      </c>
      <c r="E39" s="236">
        <f>VLOOKUP(A39,Sheet1!$C$2:$E$84,3,FALSE)</f>
        <v>4638</v>
      </c>
      <c r="F39" s="237">
        <f t="shared" si="0"/>
        <v>0</v>
      </c>
      <c r="G39" s="251">
        <f t="shared" si="4"/>
        <v>0</v>
      </c>
      <c r="H39">
        <v>497928.6</v>
      </c>
      <c r="I39" s="239">
        <f>VLOOKUP(A39,Sheet1!$C$2:$F$84,4,FALSE)</f>
        <v>497928.6</v>
      </c>
      <c r="J39" s="237">
        <f t="shared" si="1"/>
        <v>0</v>
      </c>
      <c r="K39" s="251">
        <f t="shared" si="5"/>
        <v>0</v>
      </c>
      <c r="L39" s="340">
        <v>175.93532200000001</v>
      </c>
      <c r="M39" s="236">
        <f>VLOOKUP(A39,Sheet1!$C$2:$G$84,5,FALSE)</f>
        <v>175.64</v>
      </c>
      <c r="N39" s="237">
        <f t="shared" si="16"/>
        <v>0.29532200000002717</v>
      </c>
      <c r="O39" s="251">
        <f t="shared" si="17"/>
        <v>1.6785827999999999E-3</v>
      </c>
      <c r="P39">
        <v>815988.02</v>
      </c>
      <c r="Q39" s="236">
        <f>VLOOKUP(A39,Sheet1!$C$2:$H$84,6,FALSE)</f>
        <v>814618.07</v>
      </c>
      <c r="R39" s="237">
        <f t="shared" si="18"/>
        <v>1369.9500000000698</v>
      </c>
      <c r="S39" s="251">
        <f t="shared" si="19"/>
        <v>1.6788848999999999E-3</v>
      </c>
      <c r="T39" s="10"/>
      <c r="U39" s="333">
        <v>4741844</v>
      </c>
    </row>
    <row r="40" spans="1:21" s="52" customFormat="1" ht="15">
      <c r="A40" s="289" t="str">
        <f>VLOOKUP(U40,Sheet1!$C$2:$C$84,1,FALSE)</f>
        <v>BYXD1N3</v>
      </c>
      <c r="B40" s="328">
        <v>631512209</v>
      </c>
      <c r="C40" s="328" t="s">
        <v>476</v>
      </c>
      <c r="D40">
        <v>18570</v>
      </c>
      <c r="E40" s="236">
        <f>VLOOKUP(A40,Sheet1!$C$2:$E$84,3,FALSE)</f>
        <v>18570</v>
      </c>
      <c r="F40" s="237">
        <f t="shared" si="0"/>
        <v>0</v>
      </c>
      <c r="G40" s="251">
        <f t="shared" si="4"/>
        <v>0</v>
      </c>
      <c r="H40">
        <v>733798.28</v>
      </c>
      <c r="I40" s="239">
        <f>VLOOKUP(A40,Sheet1!$C$2:$F$84,4,FALSE)</f>
        <v>507071.38</v>
      </c>
      <c r="J40" s="237">
        <f t="shared" si="1"/>
        <v>226726.90000000002</v>
      </c>
      <c r="K40" s="251">
        <f t="shared" si="5"/>
        <v>0.3089771483</v>
      </c>
      <c r="L40" s="340">
        <v>45.62</v>
      </c>
      <c r="M40" s="236">
        <f>VLOOKUP(A40,Sheet1!$C$2:$G$84,5,FALSE)</f>
        <v>45.62</v>
      </c>
      <c r="N40" s="237">
        <f t="shared" si="16"/>
        <v>0</v>
      </c>
      <c r="O40" s="251">
        <f t="shared" si="17"/>
        <v>0</v>
      </c>
      <c r="P40">
        <v>847163.4</v>
      </c>
      <c r="Q40" s="236">
        <f>VLOOKUP(A40,Sheet1!$C$2:$H$84,6,FALSE)</f>
        <v>847163.4</v>
      </c>
      <c r="R40" s="237">
        <f t="shared" si="18"/>
        <v>0</v>
      </c>
      <c r="S40" s="251">
        <f t="shared" si="19"/>
        <v>0</v>
      </c>
      <c r="T40" s="10"/>
      <c r="U40" s="333" t="s">
        <v>370</v>
      </c>
    </row>
    <row r="41" spans="1:21" s="52" customFormat="1" ht="15">
      <c r="A41" s="289">
        <f>VLOOKUP(U41,Sheet1!$C$2:$C$84,1,FALSE)</f>
        <v>6640682</v>
      </c>
      <c r="B41" s="328">
        <v>664068004</v>
      </c>
      <c r="C41" s="328" t="s">
        <v>477</v>
      </c>
      <c r="D41">
        <v>9688</v>
      </c>
      <c r="E41" s="236">
        <f>VLOOKUP(A41,Sheet1!$C$2:$E$84,3,FALSE)</f>
        <v>9688</v>
      </c>
      <c r="F41" s="237">
        <f t="shared" si="0"/>
        <v>0</v>
      </c>
      <c r="G41" s="251">
        <f t="shared" si="4"/>
        <v>0</v>
      </c>
      <c r="H41">
        <v>534560.6</v>
      </c>
      <c r="I41" s="239">
        <f>VLOOKUP(A41,Sheet1!$C$2:$F$84,4,FALSE)</f>
        <v>554007.82999999996</v>
      </c>
      <c r="J41" s="237">
        <f t="shared" si="1"/>
        <v>-19447.229999999981</v>
      </c>
      <c r="K41" s="251">
        <f t="shared" si="5"/>
        <v>-3.6379841699999999E-2</v>
      </c>
      <c r="L41" s="340">
        <v>115.776954</v>
      </c>
      <c r="M41" s="236">
        <f>VLOOKUP(A41,Sheet1!$C$2:$G$84,5,FALSE)</f>
        <v>115.81</v>
      </c>
      <c r="N41" s="237">
        <f t="shared" si="16"/>
        <v>-3.3045999999998799E-2</v>
      </c>
      <c r="O41" s="251">
        <f t="shared" si="17"/>
        <v>-2.8542809999999999E-4</v>
      </c>
      <c r="P41">
        <v>1121647.1299999999</v>
      </c>
      <c r="Q41" s="236">
        <f>VLOOKUP(A41,Sheet1!$C$2:$H$84,6,FALSE)</f>
        <v>1122006.4099999999</v>
      </c>
      <c r="R41" s="237">
        <f t="shared" si="18"/>
        <v>-359.28000000002794</v>
      </c>
      <c r="S41" s="251">
        <f t="shared" si="19"/>
        <v>-3.2031460000000002E-4</v>
      </c>
      <c r="T41" s="10"/>
      <c r="U41" s="333">
        <v>6640682</v>
      </c>
    </row>
    <row r="42" spans="1:21" s="52" customFormat="1" ht="15">
      <c r="A42" s="289">
        <f>VLOOKUP(U42,Sheet1!$C$2:$C$84,1,FALSE)</f>
        <v>2640891</v>
      </c>
      <c r="B42" s="328">
        <v>654902204</v>
      </c>
      <c r="C42" s="328" t="s">
        <v>478</v>
      </c>
      <c r="D42">
        <v>40000</v>
      </c>
      <c r="E42" s="236">
        <f>VLOOKUP(A42,Sheet1!$C$2:$E$84,3,FALSE)</f>
        <v>40000</v>
      </c>
      <c r="F42" s="237">
        <f t="shared" si="0"/>
        <v>0</v>
      </c>
      <c r="G42" s="251">
        <f t="shared" si="4"/>
        <v>0</v>
      </c>
      <c r="H42">
        <v>137044</v>
      </c>
      <c r="I42" s="239">
        <f>VLOOKUP(A42,Sheet1!$C$2:$F$84,4,FALSE)</f>
        <v>137044</v>
      </c>
      <c r="J42" s="237">
        <f t="shared" si="1"/>
        <v>0</v>
      </c>
      <c r="K42" s="251">
        <f t="shared" si="5"/>
        <v>0</v>
      </c>
      <c r="L42" s="340">
        <v>4.68</v>
      </c>
      <c r="M42" s="236">
        <f>VLOOKUP(A42,Sheet1!$C$2:$G$84,5,FALSE)</f>
        <v>4.68</v>
      </c>
      <c r="N42" s="237">
        <f t="shared" si="16"/>
        <v>0</v>
      </c>
      <c r="O42" s="251">
        <f t="shared" si="17"/>
        <v>0</v>
      </c>
      <c r="P42">
        <v>187200</v>
      </c>
      <c r="Q42" s="236">
        <f>VLOOKUP(A42,Sheet1!$C$2:$H$84,6,FALSE)</f>
        <v>187200</v>
      </c>
      <c r="R42" s="237">
        <f t="shared" si="18"/>
        <v>0</v>
      </c>
      <c r="S42" s="251">
        <f t="shared" si="19"/>
        <v>0</v>
      </c>
      <c r="T42" s="10"/>
      <c r="U42" s="333">
        <v>2640891</v>
      </c>
    </row>
    <row r="43" spans="1:21" s="52" customFormat="1" ht="15">
      <c r="A43" s="289">
        <f>VLOOKUP(U43,Sheet1!$C$2:$C$84,1,FALSE)</f>
        <v>6659428</v>
      </c>
      <c r="B43" s="328">
        <v>665942009</v>
      </c>
      <c r="C43" s="328" t="s">
        <v>479</v>
      </c>
      <c r="D43">
        <v>11369</v>
      </c>
      <c r="E43" s="236">
        <f>VLOOKUP(A43,Sheet1!$C$2:$E$84,3,FALSE)</f>
        <v>11369</v>
      </c>
      <c r="F43" s="237">
        <f t="shared" si="0"/>
        <v>0</v>
      </c>
      <c r="G43" s="251">
        <f t="shared" si="4"/>
        <v>0</v>
      </c>
      <c r="H43">
        <v>512177.05</v>
      </c>
      <c r="I43" s="239">
        <f>VLOOKUP(A43,Sheet1!$C$2:$F$84,4,FALSE)</f>
        <v>512177.05</v>
      </c>
      <c r="J43" s="237">
        <f t="shared" si="1"/>
        <v>0</v>
      </c>
      <c r="K43" s="251">
        <f t="shared" si="5"/>
        <v>0</v>
      </c>
      <c r="L43" s="340">
        <v>75.842825000000005</v>
      </c>
      <c r="M43" s="236">
        <f>VLOOKUP(A43,Sheet1!$C$2:$G$84,5,FALSE)</f>
        <v>75.87</v>
      </c>
      <c r="N43" s="237">
        <f t="shared" si="16"/>
        <v>-2.7174999999999727E-2</v>
      </c>
      <c r="O43" s="251">
        <f t="shared" si="17"/>
        <v>-3.5830680000000002E-4</v>
      </c>
      <c r="P43">
        <v>862257.08</v>
      </c>
      <c r="Q43" s="236">
        <f>VLOOKUP(A43,Sheet1!$C$2:$H$84,6,FALSE)</f>
        <v>862533.27</v>
      </c>
      <c r="R43" s="237">
        <f t="shared" si="18"/>
        <v>-276.19000000006054</v>
      </c>
      <c r="S43" s="251">
        <f t="shared" si="19"/>
        <v>-3.2031049999999998E-4</v>
      </c>
      <c r="T43" s="10"/>
      <c r="U43" s="333">
        <v>6659428</v>
      </c>
    </row>
    <row r="44" spans="1:21" s="52" customFormat="1" ht="15">
      <c r="A44" s="289">
        <f>VLOOKUP(U44,Sheet1!$C$2:$C$84,1,FALSE)</f>
        <v>2655657</v>
      </c>
      <c r="B44" s="328">
        <v>683715106</v>
      </c>
      <c r="C44" s="328" t="s">
        <v>480</v>
      </c>
      <c r="D44">
        <v>15400</v>
      </c>
      <c r="E44" s="236">
        <f>VLOOKUP(A44,Sheet1!$C$2:$E$84,3,FALSE)</f>
        <v>15400</v>
      </c>
      <c r="F44" s="237">
        <f t="shared" si="0"/>
        <v>0</v>
      </c>
      <c r="G44" s="251">
        <f t="shared" si="4"/>
        <v>0</v>
      </c>
      <c r="H44">
        <v>547201.56000000006</v>
      </c>
      <c r="I44" s="239">
        <f>VLOOKUP(A44,Sheet1!$C$2:$F$84,4,FALSE)</f>
        <v>547201.56000000006</v>
      </c>
      <c r="J44" s="237">
        <f t="shared" si="1"/>
        <v>0</v>
      </c>
      <c r="K44" s="251">
        <f t="shared" si="5"/>
        <v>0</v>
      </c>
      <c r="L44" s="340">
        <v>47.1</v>
      </c>
      <c r="M44" s="236">
        <f>VLOOKUP(A44,Sheet1!$C$2:$G$84,5,FALSE)</f>
        <v>47.1</v>
      </c>
      <c r="N44" s="237">
        <f t="shared" si="16"/>
        <v>0</v>
      </c>
      <c r="O44" s="251">
        <f t="shared" si="17"/>
        <v>0</v>
      </c>
      <c r="P44">
        <v>725340</v>
      </c>
      <c r="Q44" s="236">
        <f>VLOOKUP(A44,Sheet1!$C$2:$H$84,6,FALSE)</f>
        <v>725340</v>
      </c>
      <c r="R44" s="237">
        <f t="shared" si="18"/>
        <v>0</v>
      </c>
      <c r="S44" s="251">
        <f t="shared" si="19"/>
        <v>0</v>
      </c>
      <c r="T44" s="10"/>
      <c r="U44" s="333">
        <v>2655657</v>
      </c>
    </row>
    <row r="45" spans="1:21" s="52" customFormat="1" ht="15">
      <c r="A45" s="289">
        <f>VLOOKUP(U45,Sheet1!$C$2:$C$84,1,FALSE)</f>
        <v>2402444</v>
      </c>
      <c r="B45" s="328">
        <v>686330101</v>
      </c>
      <c r="C45" s="328" t="s">
        <v>481</v>
      </c>
      <c r="D45">
        <v>1850</v>
      </c>
      <c r="E45" s="236">
        <f>VLOOKUP(A45,Sheet1!$C$2:$E$84,3,FALSE)</f>
        <v>1850</v>
      </c>
      <c r="F45" s="237">
        <f t="shared" si="0"/>
        <v>0</v>
      </c>
      <c r="G45" s="251">
        <f t="shared" si="4"/>
        <v>0</v>
      </c>
      <c r="H45">
        <v>147640.54999999999</v>
      </c>
      <c r="I45" s="239">
        <f>VLOOKUP(A45,Sheet1!$C$2:$F$84,4,FALSE)</f>
        <v>147640.54999999999</v>
      </c>
      <c r="J45" s="237">
        <f t="shared" si="1"/>
        <v>0</v>
      </c>
      <c r="K45" s="251">
        <f t="shared" si="5"/>
        <v>0</v>
      </c>
      <c r="L45" s="340">
        <v>80.84</v>
      </c>
      <c r="M45" s="236">
        <f>VLOOKUP(A45,Sheet1!$C$2:$G$84,5,FALSE)</f>
        <v>80.84</v>
      </c>
      <c r="N45" s="237">
        <f t="shared" si="16"/>
        <v>0</v>
      </c>
      <c r="O45" s="251">
        <f t="shared" si="17"/>
        <v>0</v>
      </c>
      <c r="P45">
        <v>149554</v>
      </c>
      <c r="Q45" s="236">
        <f>VLOOKUP(A45,Sheet1!$C$2:$H$84,6,FALSE)</f>
        <v>149554</v>
      </c>
      <c r="R45" s="237">
        <f t="shared" si="18"/>
        <v>0</v>
      </c>
      <c r="S45" s="251">
        <f t="shared" si="19"/>
        <v>0</v>
      </c>
      <c r="T45" s="10"/>
      <c r="U45" s="333">
        <v>2402444</v>
      </c>
    </row>
    <row r="46" spans="1:21" s="52" customFormat="1" ht="15">
      <c r="A46" s="289">
        <f>VLOOKUP(U46,Sheet1!$C$2:$C$84,1,FALSE)</f>
        <v>6661144</v>
      </c>
      <c r="B46" s="328">
        <v>666114004</v>
      </c>
      <c r="C46" s="328" t="s">
        <v>376</v>
      </c>
      <c r="D46">
        <v>23000</v>
      </c>
      <c r="E46" s="236">
        <f>VLOOKUP(A46,Sheet1!$C$2:$E$84,3,FALSE)</f>
        <v>23000</v>
      </c>
      <c r="F46" s="237">
        <f t="shared" si="0"/>
        <v>0</v>
      </c>
      <c r="G46" s="251">
        <f t="shared" si="4"/>
        <v>0</v>
      </c>
      <c r="H46">
        <v>365871.12</v>
      </c>
      <c r="I46" s="239">
        <f>VLOOKUP(A46,Sheet1!$C$2:$F$84,4,FALSE)</f>
        <v>365871.12</v>
      </c>
      <c r="J46" s="237">
        <f t="shared" si="1"/>
        <v>0</v>
      </c>
      <c r="K46" s="251">
        <f t="shared" si="5"/>
        <v>0</v>
      </c>
      <c r="L46" s="340">
        <v>16.078862000000001</v>
      </c>
      <c r="M46" s="236">
        <f>VLOOKUP(A46,Sheet1!$C$2:$G$84,5,FALSE)</f>
        <v>16.079999999999998</v>
      </c>
      <c r="N46" s="237">
        <f t="shared" si="16"/>
        <v>-1.1379999999974189E-3</v>
      </c>
      <c r="O46" s="251">
        <f t="shared" si="17"/>
        <v>-7.0776200000000002E-5</v>
      </c>
      <c r="P46">
        <v>369813.82</v>
      </c>
      <c r="Q46" s="236">
        <f>VLOOKUP(A46,Sheet1!$C$2:$H$84,6,FALSE)</f>
        <v>369932.28</v>
      </c>
      <c r="R46" s="237">
        <f t="shared" si="18"/>
        <v>-118.46000000002095</v>
      </c>
      <c r="S46" s="251">
        <f t="shared" si="19"/>
        <v>-3.2032330000000001E-4</v>
      </c>
      <c r="T46" s="10"/>
      <c r="U46" s="333">
        <v>6661144</v>
      </c>
    </row>
    <row r="47" spans="1:21" s="52" customFormat="1" ht="15">
      <c r="A47" s="289" t="str">
        <f>VLOOKUP(U47,Sheet1!$C$2:$C$84,1,FALSE)</f>
        <v>BFWK4R7</v>
      </c>
      <c r="B47" s="328" t="s">
        <v>378</v>
      </c>
      <c r="C47" s="328" t="s">
        <v>482</v>
      </c>
      <c r="D47">
        <v>11500</v>
      </c>
      <c r="E47" s="236">
        <f>VLOOKUP(A47,Sheet1!$C$2:$E$84,3,FALSE)</f>
        <v>11500</v>
      </c>
      <c r="F47" s="237">
        <f t="shared" si="0"/>
        <v>0</v>
      </c>
      <c r="G47" s="251">
        <f t="shared" si="4"/>
        <v>0</v>
      </c>
      <c r="H47">
        <v>549802.35</v>
      </c>
      <c r="I47" s="239">
        <f>VLOOKUP(A47,Sheet1!$C$2:$F$84,4,FALSE)</f>
        <v>549802.35</v>
      </c>
      <c r="J47" s="237">
        <f t="shared" si="1"/>
        <v>0</v>
      </c>
      <c r="K47" s="251">
        <f t="shared" si="5"/>
        <v>0</v>
      </c>
      <c r="L47" s="340">
        <v>45.74</v>
      </c>
      <c r="M47" s="236">
        <f>VLOOKUP(A47,Sheet1!$C$2:$G$84,5,FALSE)</f>
        <v>45.74</v>
      </c>
      <c r="N47" s="237">
        <f t="shared" si="16"/>
        <v>0</v>
      </c>
      <c r="O47" s="251">
        <f t="shared" si="17"/>
        <v>0</v>
      </c>
      <c r="P47">
        <v>526010</v>
      </c>
      <c r="Q47" s="236">
        <f>VLOOKUP(A47,Sheet1!$C$2:$H$84,6,FALSE)</f>
        <v>526010</v>
      </c>
      <c r="R47" s="237">
        <f t="shared" si="18"/>
        <v>0</v>
      </c>
      <c r="S47" s="251">
        <f t="shared" si="19"/>
        <v>0</v>
      </c>
      <c r="T47" s="10"/>
      <c r="U47" s="333" t="s">
        <v>379</v>
      </c>
    </row>
    <row r="48" spans="1:21" s="52" customFormat="1" ht="15">
      <c r="A48" s="289">
        <f>VLOOKUP(U48,Sheet1!$C$2:$C$84,1,FALSE)</f>
        <v>6269861</v>
      </c>
      <c r="B48" s="328">
        <v>626986905</v>
      </c>
      <c r="C48" s="328" t="s">
        <v>483</v>
      </c>
      <c r="D48">
        <v>14800</v>
      </c>
      <c r="E48" s="236">
        <f>VLOOKUP(A48,Sheet1!$C$2:$E$84,3,FALSE)</f>
        <v>14800</v>
      </c>
      <c r="F48" s="237">
        <f t="shared" si="0"/>
        <v>0</v>
      </c>
      <c r="G48" s="251">
        <f t="shared" si="4"/>
        <v>0</v>
      </c>
      <c r="H48">
        <v>236106</v>
      </c>
      <c r="I48" s="239">
        <f>VLOOKUP(A48,Sheet1!$C$2:$F$84,4,FALSE)</f>
        <v>236106</v>
      </c>
      <c r="J48" s="237">
        <f t="shared" si="1"/>
        <v>0</v>
      </c>
      <c r="K48" s="251">
        <f t="shared" si="5"/>
        <v>0</v>
      </c>
      <c r="L48" s="340">
        <v>21.545217999999998</v>
      </c>
      <c r="M48" s="236">
        <f>VLOOKUP(A48,Sheet1!$C$2:$G$84,5,FALSE)</f>
        <v>21.55</v>
      </c>
      <c r="N48" s="237">
        <f t="shared" si="16"/>
        <v>-4.7820000000022844E-3</v>
      </c>
      <c r="O48" s="251">
        <f t="shared" si="17"/>
        <v>-2.2195179999999999E-4</v>
      </c>
      <c r="P48">
        <v>318869.21999999997</v>
      </c>
      <c r="Q48" s="236">
        <f>VLOOKUP(A48,Sheet1!$C$2:$H$84,6,FALSE)</f>
        <v>318971.36</v>
      </c>
      <c r="R48" s="237">
        <f t="shared" si="18"/>
        <v>-102.14000000001397</v>
      </c>
      <c r="S48" s="251">
        <f t="shared" si="19"/>
        <v>-3.2031939999999998E-4</v>
      </c>
      <c r="T48" s="10"/>
      <c r="U48" s="333">
        <v>6269861</v>
      </c>
    </row>
    <row r="49" spans="1:37" s="52" customFormat="1" ht="15">
      <c r="A49" s="289">
        <f>VLOOKUP(U49,Sheet1!$C$2:$C$84,1,FALSE)</f>
        <v>2704485</v>
      </c>
      <c r="B49" s="328">
        <v>705015105</v>
      </c>
      <c r="C49" s="328" t="s">
        <v>484</v>
      </c>
      <c r="D49">
        <v>46000</v>
      </c>
      <c r="E49" s="236">
        <f>VLOOKUP(A49,Sheet1!$C$2:$E$84,3,FALSE)</f>
        <v>46000</v>
      </c>
      <c r="F49" s="237">
        <f t="shared" si="0"/>
        <v>0</v>
      </c>
      <c r="G49" s="251">
        <f t="shared" si="4"/>
        <v>0</v>
      </c>
      <c r="H49">
        <v>532692.30000000005</v>
      </c>
      <c r="I49" s="239">
        <f>VLOOKUP(A49,Sheet1!$C$2:$F$84,4,FALSE)</f>
        <v>532692.30000000005</v>
      </c>
      <c r="J49" s="237">
        <f t="shared" si="1"/>
        <v>0</v>
      </c>
      <c r="K49" s="251">
        <f t="shared" si="5"/>
        <v>0</v>
      </c>
      <c r="L49" s="340">
        <v>11.5</v>
      </c>
      <c r="M49" s="236">
        <f>VLOOKUP(A49,Sheet1!$C$2:$G$84,5,FALSE)</f>
        <v>11.5</v>
      </c>
      <c r="N49" s="237">
        <f t="shared" si="16"/>
        <v>0</v>
      </c>
      <c r="O49" s="251">
        <f t="shared" si="17"/>
        <v>0</v>
      </c>
      <c r="P49">
        <v>529000</v>
      </c>
      <c r="Q49" s="236">
        <f>VLOOKUP(A49,Sheet1!$C$2:$H$84,6,FALSE)</f>
        <v>529000</v>
      </c>
      <c r="R49" s="237">
        <f t="shared" si="18"/>
        <v>0</v>
      </c>
      <c r="S49" s="251">
        <f t="shared" si="19"/>
        <v>0</v>
      </c>
      <c r="T49" s="10"/>
      <c r="U49" s="333">
        <v>2704485</v>
      </c>
    </row>
    <row r="50" spans="1:37" s="52" customFormat="1" ht="15">
      <c r="A50" s="289" t="str">
        <f>VLOOKUP(U50,Sheet1!$C$2:$C$84,1,FALSE)</f>
        <v>BKT6LC7</v>
      </c>
      <c r="B50" s="328" t="s">
        <v>383</v>
      </c>
      <c r="C50" s="328" t="s">
        <v>485</v>
      </c>
      <c r="D50">
        <v>18570</v>
      </c>
      <c r="E50" s="236">
        <f>VLOOKUP(A50,Sheet1!$C$2:$E$84,3,FALSE)</f>
        <v>18570</v>
      </c>
      <c r="F50" s="237">
        <f t="shared" si="0"/>
        <v>0</v>
      </c>
      <c r="G50" s="251">
        <f t="shared" si="4"/>
        <v>0</v>
      </c>
      <c r="H50">
        <v>281335.5</v>
      </c>
      <c r="I50" s="239">
        <f>VLOOKUP(A50,Sheet1!$C$2:$F$84,4,FALSE)</f>
        <v>234489.01</v>
      </c>
      <c r="J50" s="237">
        <f t="shared" si="1"/>
        <v>46846.489999999991</v>
      </c>
      <c r="K50" s="251">
        <f t="shared" si="5"/>
        <v>0.1665146773</v>
      </c>
      <c r="L50" s="340">
        <v>21.75</v>
      </c>
      <c r="M50" s="236">
        <f>VLOOKUP(A50,Sheet1!$C$2:$G$84,5,FALSE)</f>
        <v>21.72</v>
      </c>
      <c r="N50" s="237">
        <f t="shared" si="16"/>
        <v>3.0000000000001137E-2</v>
      </c>
      <c r="O50" s="251">
        <f t="shared" si="17"/>
        <v>1.3793103E-3</v>
      </c>
      <c r="P50">
        <v>403897.5</v>
      </c>
      <c r="Q50" s="236">
        <f>VLOOKUP(A50,Sheet1!$C$2:$H$84,6,FALSE)</f>
        <v>403414.68</v>
      </c>
      <c r="R50" s="237">
        <f t="shared" si="18"/>
        <v>482.82000000000698</v>
      </c>
      <c r="S50" s="251">
        <f t="shared" si="19"/>
        <v>1.1954023E-3</v>
      </c>
      <c r="T50" s="10"/>
      <c r="U50" s="333" t="s">
        <v>384</v>
      </c>
    </row>
    <row r="51" spans="1:37" s="52" customFormat="1" ht="15">
      <c r="A51" s="289">
        <f>VLOOKUP(U51,Sheet1!$C$2:$C$84,1,FALSE)</f>
        <v>6229597</v>
      </c>
      <c r="B51" s="328">
        <v>622959906</v>
      </c>
      <c r="C51" s="328" t="s">
        <v>486</v>
      </c>
      <c r="D51">
        <v>65312</v>
      </c>
      <c r="E51" s="236">
        <f>VLOOKUP(A51,Sheet1!$C$2:$E$84,3,FALSE)</f>
        <v>65312</v>
      </c>
      <c r="F51" s="237">
        <f t="shared" si="0"/>
        <v>0</v>
      </c>
      <c r="G51" s="251">
        <f t="shared" si="4"/>
        <v>0</v>
      </c>
      <c r="H51">
        <v>520489.58</v>
      </c>
      <c r="I51" s="239">
        <f>VLOOKUP(A51,Sheet1!$C$2:$F$84,4,FALSE)</f>
        <v>520489.58</v>
      </c>
      <c r="J51" s="237">
        <f t="shared" si="1"/>
        <v>0</v>
      </c>
      <c r="K51" s="251">
        <f t="shared" si="5"/>
        <v>0</v>
      </c>
      <c r="L51" s="340">
        <v>12.707561</v>
      </c>
      <c r="M51" s="236">
        <f>VLOOKUP(A51,Sheet1!$C$2:$G$84,5,FALSE)</f>
        <v>12.71</v>
      </c>
      <c r="N51" s="237">
        <f t="shared" si="16"/>
        <v>-2.4390000000007461E-3</v>
      </c>
      <c r="O51" s="251">
        <f t="shared" si="17"/>
        <v>-1.9193300000000001E-4</v>
      </c>
      <c r="P51">
        <v>829956.25</v>
      </c>
      <c r="Q51" s="236">
        <f>VLOOKUP(A51,Sheet1!$C$2:$H$84,6,FALSE)</f>
        <v>830222.09</v>
      </c>
      <c r="R51" s="237">
        <f t="shared" si="18"/>
        <v>-265.8399999999674</v>
      </c>
      <c r="S51" s="251">
        <f t="shared" si="19"/>
        <v>-3.2030600000000002E-4</v>
      </c>
      <c r="T51" s="10"/>
      <c r="U51" s="333">
        <v>6229597</v>
      </c>
    </row>
    <row r="52" spans="1:37" s="52" customFormat="1" ht="15">
      <c r="A52" s="289" t="str">
        <f>VLOOKUP(U52,Sheet1!$C$2:$C$84,1,FALSE)</f>
        <v>BYRY2M8</v>
      </c>
      <c r="B52" s="328">
        <v>759530108</v>
      </c>
      <c r="C52" s="328" t="s">
        <v>487</v>
      </c>
      <c r="D52">
        <v>18600</v>
      </c>
      <c r="E52" s="236">
        <f>VLOOKUP(A52,Sheet1!$C$2:$E$84,3,FALSE)</f>
        <v>18600</v>
      </c>
      <c r="F52" s="237">
        <f t="shared" si="0"/>
        <v>0</v>
      </c>
      <c r="G52" s="251">
        <f t="shared" si="4"/>
        <v>0</v>
      </c>
      <c r="H52">
        <v>379553.3</v>
      </c>
      <c r="I52" s="239">
        <f>VLOOKUP(A52,Sheet1!$C$2:$F$84,4,FALSE)</f>
        <v>387899.78</v>
      </c>
      <c r="J52" s="237">
        <f t="shared" si="1"/>
        <v>-8346.4800000000396</v>
      </c>
      <c r="K52" s="251">
        <f t="shared" si="5"/>
        <v>-2.1990271200000001E-2</v>
      </c>
      <c r="L52" s="340">
        <v>26.08</v>
      </c>
      <c r="M52" s="236">
        <f>VLOOKUP(A52,Sheet1!$C$2:$G$84,5,FALSE)</f>
        <v>26.08</v>
      </c>
      <c r="N52" s="237">
        <f t="shared" si="16"/>
        <v>0</v>
      </c>
      <c r="O52" s="251">
        <f t="shared" si="17"/>
        <v>0</v>
      </c>
      <c r="P52">
        <v>485088</v>
      </c>
      <c r="Q52" s="236">
        <f>VLOOKUP(A52,Sheet1!$C$2:$H$84,6,FALSE)</f>
        <v>485088</v>
      </c>
      <c r="R52" s="237">
        <f t="shared" si="18"/>
        <v>0</v>
      </c>
      <c r="S52" s="251">
        <f t="shared" si="19"/>
        <v>0</v>
      </c>
      <c r="T52" s="10"/>
      <c r="U52" s="333" t="s">
        <v>390</v>
      </c>
    </row>
    <row r="53" spans="1:37" s="52" customFormat="1" ht="15">
      <c r="A53" s="289">
        <f>VLOOKUP(U53,Sheet1!$C$2:$C$84,1,FALSE)</f>
        <v>2775135</v>
      </c>
      <c r="B53" s="328">
        <v>803054204</v>
      </c>
      <c r="C53" s="328" t="s">
        <v>488</v>
      </c>
      <c r="D53">
        <v>4650</v>
      </c>
      <c r="E53" s="236">
        <f>VLOOKUP(A53,Sheet1!$C$2:$E$84,3,FALSE)</f>
        <v>4650</v>
      </c>
      <c r="F53" s="237">
        <f t="shared" si="0"/>
        <v>0</v>
      </c>
      <c r="G53" s="251">
        <f t="shared" si="4"/>
        <v>0</v>
      </c>
      <c r="H53">
        <v>515161.67</v>
      </c>
      <c r="I53" s="239">
        <f>VLOOKUP(A53,Sheet1!$C$2:$F$84,4,FALSE)</f>
        <v>554223.89</v>
      </c>
      <c r="J53" s="237">
        <f t="shared" si="1"/>
        <v>-39062.22000000003</v>
      </c>
      <c r="K53" s="251">
        <f t="shared" si="5"/>
        <v>-7.5825167700000001E-2</v>
      </c>
      <c r="L53" s="340">
        <v>139.94</v>
      </c>
      <c r="M53" s="236">
        <f>VLOOKUP(A53,Sheet1!$C$2:$G$84,5,FALSE)</f>
        <v>139.94</v>
      </c>
      <c r="N53" s="237">
        <f t="shared" si="16"/>
        <v>0</v>
      </c>
      <c r="O53" s="251">
        <f t="shared" si="17"/>
        <v>0</v>
      </c>
      <c r="P53">
        <v>650721</v>
      </c>
      <c r="Q53" s="236">
        <f>VLOOKUP(A53,Sheet1!$C$2:$H$84,6,FALSE)</f>
        <v>650721</v>
      </c>
      <c r="R53" s="237">
        <f t="shared" si="18"/>
        <v>0</v>
      </c>
      <c r="S53" s="251">
        <f t="shared" si="19"/>
        <v>0</v>
      </c>
      <c r="T53" s="10"/>
      <c r="U53" s="333">
        <v>2775135</v>
      </c>
    </row>
    <row r="54" spans="1:37" s="52" customFormat="1" ht="15">
      <c r="A54" s="289">
        <f>VLOOKUP(U54,Sheet1!$C$2:$C$84,1,FALSE)</f>
        <v>6616508</v>
      </c>
      <c r="B54" s="328">
        <v>661650903</v>
      </c>
      <c r="C54" s="328" t="s">
        <v>489</v>
      </c>
      <c r="D54">
        <v>10546</v>
      </c>
      <c r="E54" s="236">
        <f>VLOOKUP(A54,Sheet1!$C$2:$E$84,3,FALSE)</f>
        <v>10546</v>
      </c>
      <c r="F54" s="237">
        <f t="shared" si="0"/>
        <v>0</v>
      </c>
      <c r="G54" s="251">
        <f t="shared" si="4"/>
        <v>0</v>
      </c>
      <c r="H54">
        <v>192332.1</v>
      </c>
      <c r="I54" s="239">
        <f>VLOOKUP(A54,Sheet1!$C$2:$F$84,4,FALSE)</f>
        <v>177721.16</v>
      </c>
      <c r="J54" s="237">
        <f t="shared" si="1"/>
        <v>14610.940000000002</v>
      </c>
      <c r="K54" s="251">
        <f t="shared" si="5"/>
        <v>7.5967246200000005E-2</v>
      </c>
      <c r="L54" s="340">
        <v>16.998307</v>
      </c>
      <c r="M54" s="236">
        <f>VLOOKUP(A54,Sheet1!$C$2:$G$84,5,FALSE)</f>
        <v>17</v>
      </c>
      <c r="N54" s="237">
        <f t="shared" si="16"/>
        <v>-1.6929999999995005E-3</v>
      </c>
      <c r="O54" s="251">
        <f t="shared" si="17"/>
        <v>-9.9598200000000005E-5</v>
      </c>
      <c r="P54">
        <v>179264.15</v>
      </c>
      <c r="Q54" s="236">
        <f>VLOOKUP(A54,Sheet1!$C$2:$H$84,6,FALSE)</f>
        <v>179321.57</v>
      </c>
      <c r="R54" s="237">
        <f t="shared" si="18"/>
        <v>-57.420000000012806</v>
      </c>
      <c r="S54" s="251">
        <f t="shared" si="19"/>
        <v>-3.2030939999999999E-4</v>
      </c>
      <c r="T54" s="10"/>
      <c r="U54" s="333">
        <v>6616508</v>
      </c>
    </row>
    <row r="55" spans="1:37" s="52" customFormat="1" ht="15">
      <c r="A55" s="289" t="str">
        <f>VLOOKUP(U55,Sheet1!$C$2:$C$84,1,FALSE)</f>
        <v>BXDZ9Z0</v>
      </c>
      <c r="B55" s="328" t="s">
        <v>394</v>
      </c>
      <c r="C55" s="328" t="s">
        <v>490</v>
      </c>
      <c r="D55">
        <v>1450</v>
      </c>
      <c r="E55" s="236">
        <f>VLOOKUP(A55,Sheet1!$C$2:$E$84,3,FALSE)</f>
        <v>1450</v>
      </c>
      <c r="F55" s="237">
        <f t="shared" si="0"/>
        <v>0</v>
      </c>
      <c r="G55" s="251">
        <f t="shared" si="4"/>
        <v>0</v>
      </c>
      <c r="H55">
        <v>209852.72</v>
      </c>
      <c r="I55" s="239">
        <f>VLOOKUP(A55,Sheet1!$C$2:$F$84,4,FALSE)</f>
        <v>190870.31</v>
      </c>
      <c r="J55" s="237">
        <f t="shared" si="1"/>
        <v>18982.410000000003</v>
      </c>
      <c r="K55" s="251">
        <f t="shared" si="5"/>
        <v>9.0455868300000006E-2</v>
      </c>
      <c r="L55" s="340">
        <v>1182.51</v>
      </c>
      <c r="M55" s="236">
        <f>VLOOKUP(A55,Sheet1!$C$2:$G$84,5,FALSE)</f>
        <v>1182.51</v>
      </c>
      <c r="N55" s="237">
        <f t="shared" si="2"/>
        <v>0</v>
      </c>
      <c r="O55" s="251">
        <f t="shared" si="3"/>
        <v>0</v>
      </c>
      <c r="P55">
        <v>1714639.5</v>
      </c>
      <c r="Q55" s="236">
        <f>VLOOKUP(A55,Sheet1!$C$2:$H$84,6,FALSE)</f>
        <v>1714639.5</v>
      </c>
      <c r="R55" s="237">
        <f t="shared" si="6"/>
        <v>0</v>
      </c>
      <c r="S55" s="251">
        <f t="shared" si="7"/>
        <v>0</v>
      </c>
      <c r="T55" s="10"/>
      <c r="U55" s="333" t="s">
        <v>395</v>
      </c>
    </row>
    <row r="56" spans="1:37" s="52" customFormat="1" ht="15">
      <c r="A56" s="289" t="str">
        <f>VLOOKUP(U56,Sheet1!$C$2:$C$84,1,FALSE)</f>
        <v>B1Q3J35</v>
      </c>
      <c r="B56" s="328" t="s">
        <v>491</v>
      </c>
      <c r="C56" s="328" t="s">
        <v>398</v>
      </c>
      <c r="D56">
        <v>12237</v>
      </c>
      <c r="E56" s="236">
        <f>VLOOKUP(A56,Sheet1!$C$2:$E$84,3,FALSE)</f>
        <v>12237</v>
      </c>
      <c r="F56" s="237">
        <f t="shared" si="0"/>
        <v>0</v>
      </c>
      <c r="G56" s="251">
        <f t="shared" si="4"/>
        <v>0</v>
      </c>
      <c r="H56">
        <v>237984.83</v>
      </c>
      <c r="I56" s="239">
        <f>VLOOKUP(A56,Sheet1!$C$2:$F$84,4,FALSE)</f>
        <v>237984.83</v>
      </c>
      <c r="J56" s="237">
        <f t="shared" si="1"/>
        <v>0</v>
      </c>
      <c r="K56" s="251">
        <f t="shared" si="5"/>
        <v>0</v>
      </c>
      <c r="L56" s="340">
        <v>25.852231</v>
      </c>
      <c r="M56" s="236">
        <f>VLOOKUP(A56,Sheet1!$C$2:$G$84,5,FALSE)</f>
        <v>25.82</v>
      </c>
      <c r="N56" s="237">
        <f t="shared" si="2"/>
        <v>3.2230999999999455E-2</v>
      </c>
      <c r="O56" s="251">
        <f t="shared" si="3"/>
        <v>1.2467396E-3</v>
      </c>
      <c r="P56">
        <v>316353.75</v>
      </c>
      <c r="Q56" s="236">
        <f>VLOOKUP(A56,Sheet1!$C$2:$H$84,6,FALSE)</f>
        <v>315925.95</v>
      </c>
      <c r="R56" s="237">
        <f t="shared" si="6"/>
        <v>427.79999999998836</v>
      </c>
      <c r="S56" s="251">
        <f t="shared" si="7"/>
        <v>1.3522835999999999E-3</v>
      </c>
      <c r="T56" s="10"/>
      <c r="U56" s="333" t="s">
        <v>397</v>
      </c>
    </row>
    <row r="57" spans="1:37" s="52" customFormat="1" ht="15">
      <c r="A57" s="289">
        <f>VLOOKUP(U57,Sheet1!$C$2:$C$84,1,FALSE)</f>
        <v>2615565</v>
      </c>
      <c r="B57" s="328" t="s">
        <v>400</v>
      </c>
      <c r="C57" s="328" t="s">
        <v>492</v>
      </c>
      <c r="D57">
        <v>23900</v>
      </c>
      <c r="E57" s="236">
        <f>VLOOKUP(A57,Sheet1!$C$2:$E$84,3,FALSE)</f>
        <v>23900</v>
      </c>
      <c r="F57" s="237">
        <f t="shared" si="0"/>
        <v>0</v>
      </c>
      <c r="G57" s="251">
        <f t="shared" si="4"/>
        <v>0</v>
      </c>
      <c r="H57">
        <v>805315.16</v>
      </c>
      <c r="I57" s="239">
        <f>VLOOKUP(A57,Sheet1!$C$2:$F$84,4,FALSE)</f>
        <v>805315.16</v>
      </c>
      <c r="J57" s="237">
        <f t="shared" si="1"/>
        <v>0</v>
      </c>
      <c r="K57" s="251">
        <f t="shared" si="5"/>
        <v>0</v>
      </c>
      <c r="L57" s="340">
        <v>43.17</v>
      </c>
      <c r="M57" s="236">
        <f>VLOOKUP(A57,Sheet1!$C$2:$G$84,5,FALSE)</f>
        <v>43.17</v>
      </c>
      <c r="N57" s="237">
        <f t="shared" si="2"/>
        <v>0</v>
      </c>
      <c r="O57" s="251">
        <f t="shared" si="3"/>
        <v>0</v>
      </c>
      <c r="P57">
        <v>1031763</v>
      </c>
      <c r="Q57" s="236">
        <f>VLOOKUP(A57,Sheet1!$C$2:$H$84,6,FALSE)</f>
        <v>1031763</v>
      </c>
      <c r="R57" s="237">
        <f t="shared" si="6"/>
        <v>0</v>
      </c>
      <c r="S57" s="251">
        <f t="shared" si="7"/>
        <v>0</v>
      </c>
      <c r="T57" s="10"/>
      <c r="U57" s="333">
        <v>2615565</v>
      </c>
    </row>
    <row r="58" spans="1:37" s="52" customFormat="1" ht="15">
      <c r="A58" s="289" t="str">
        <f>VLOOKUP(U58,Sheet1!$C$2:$C$84,1,FALSE)</f>
        <v>B1WY233</v>
      </c>
      <c r="B58" s="328" t="s">
        <v>493</v>
      </c>
      <c r="C58" s="328" t="s">
        <v>494</v>
      </c>
      <c r="D58">
        <v>26004</v>
      </c>
      <c r="E58" s="236">
        <f>VLOOKUP(A58,Sheet1!$C$2:$E$84,3,FALSE)</f>
        <v>26004</v>
      </c>
      <c r="F58" s="237">
        <f t="shared" si="0"/>
        <v>0</v>
      </c>
      <c r="G58" s="251">
        <f t="shared" si="4"/>
        <v>0</v>
      </c>
      <c r="H58">
        <v>516628.64</v>
      </c>
      <c r="I58" s="239">
        <f>VLOOKUP(A58,Sheet1!$C$2:$F$84,4,FALSE)</f>
        <v>516628.64</v>
      </c>
      <c r="J58" s="237">
        <f t="shared" si="1"/>
        <v>0</v>
      </c>
      <c r="K58" s="251">
        <f t="shared" si="5"/>
        <v>0</v>
      </c>
      <c r="L58" s="340">
        <v>22.505870000000002</v>
      </c>
      <c r="M58" s="236">
        <f>VLOOKUP(A58,Sheet1!$C$2:$G$84,5,FALSE)</f>
        <v>22.45</v>
      </c>
      <c r="N58" s="237">
        <f t="shared" si="2"/>
        <v>5.5870000000002307E-2</v>
      </c>
      <c r="O58" s="251">
        <f t="shared" si="3"/>
        <v>2.4824635E-3</v>
      </c>
      <c r="P58">
        <v>585242.66</v>
      </c>
      <c r="Q58" s="236">
        <f>VLOOKUP(A58,Sheet1!$C$2:$H$84,6,FALSE)</f>
        <v>583913.55000000005</v>
      </c>
      <c r="R58" s="237">
        <f t="shared" si="6"/>
        <v>1329.109999999986</v>
      </c>
      <c r="S58" s="251">
        <f t="shared" si="7"/>
        <v>2.2710409000000001E-3</v>
      </c>
      <c r="T58" s="10"/>
      <c r="U58" s="333" t="s">
        <v>402</v>
      </c>
    </row>
    <row r="59" spans="1:37" s="52" customFormat="1" ht="15">
      <c r="A59" s="289">
        <f>VLOOKUP(U59,Sheet1!$C$2:$C$84,1,FALSE)</f>
        <v>2821481</v>
      </c>
      <c r="B59" s="328">
        <v>835699307</v>
      </c>
      <c r="C59" s="328" t="s">
        <v>495</v>
      </c>
      <c r="D59">
        <v>14700</v>
      </c>
      <c r="E59" s="236">
        <f>VLOOKUP(A59,Sheet1!$C$2:$E$84,3,FALSE)</f>
        <v>14700</v>
      </c>
      <c r="F59" s="237">
        <f t="shared" ref="F59:F62" si="20">D59-E59</f>
        <v>0</v>
      </c>
      <c r="G59" s="251">
        <f t="shared" ref="G59:G62" si="21">ROUND(F59/D59,10)</f>
        <v>0</v>
      </c>
      <c r="H59">
        <v>573758.05000000005</v>
      </c>
      <c r="I59" s="239">
        <f>VLOOKUP(A59,Sheet1!$C$2:$F$84,4,FALSE)</f>
        <v>616831.12</v>
      </c>
      <c r="J59" s="237">
        <f t="shared" ref="J59:J61" si="22">H59-I59</f>
        <v>-43073.069999999949</v>
      </c>
      <c r="K59" s="251">
        <f t="shared" ref="K59:K61" si="23">ROUND(J59/H59,10)</f>
        <v>-7.5071835599999998E-2</v>
      </c>
      <c r="L59" s="340">
        <v>100.16</v>
      </c>
      <c r="M59" s="236">
        <f>VLOOKUP(A59,Sheet1!$C$2:$G$84,5,FALSE)</f>
        <v>100.16</v>
      </c>
      <c r="N59" s="237">
        <f t="shared" ref="N59" si="24">L59-M59</f>
        <v>0</v>
      </c>
      <c r="O59" s="251">
        <f t="shared" ref="O59" si="25">ROUND(N59/L59,10)</f>
        <v>0</v>
      </c>
      <c r="P59">
        <v>1472352</v>
      </c>
      <c r="Q59" s="236">
        <f>VLOOKUP(A59,Sheet1!$C$2:$H$84,6,FALSE)</f>
        <v>1472352</v>
      </c>
      <c r="R59" s="237">
        <f t="shared" ref="R59" si="26">P59-Q59</f>
        <v>0</v>
      </c>
      <c r="S59" s="251">
        <f t="shared" ref="S59" si="27">ROUND(R59/P59,10)</f>
        <v>0</v>
      </c>
      <c r="T59" s="171"/>
      <c r="U59" s="333">
        <v>2821481</v>
      </c>
      <c r="V59" s="329"/>
      <c r="W59" s="329"/>
      <c r="X59" s="237"/>
      <c r="Y59" s="251"/>
      <c r="Z59" s="237"/>
      <c r="AA59" s="237"/>
      <c r="AB59" s="237"/>
      <c r="AC59" s="251"/>
      <c r="AD59" s="329"/>
      <c r="AE59" s="329"/>
      <c r="AF59" s="237"/>
      <c r="AG59" s="251"/>
      <c r="AH59" s="329"/>
      <c r="AI59" s="329"/>
      <c r="AJ59" s="237"/>
      <c r="AK59" s="251"/>
    </row>
    <row r="60" spans="1:37" s="52" customFormat="1" ht="15">
      <c r="A60" s="289" t="str">
        <f>VLOOKUP(U60,Sheet1!$C$2:$C$84,1,FALSE)</f>
        <v>BWSW5D9</v>
      </c>
      <c r="B60" s="328" t="s">
        <v>496</v>
      </c>
      <c r="C60" s="328" t="s">
        <v>497</v>
      </c>
      <c r="D60">
        <v>76943</v>
      </c>
      <c r="E60" s="236">
        <f>VLOOKUP(A60,Sheet1!$C$2:$E$84,3,FALSE)</f>
        <v>76943</v>
      </c>
      <c r="F60" s="237">
        <f t="shared" si="20"/>
        <v>0</v>
      </c>
      <c r="G60" s="251">
        <f t="shared" si="21"/>
        <v>0</v>
      </c>
      <c r="H60">
        <v>158286.45000000001</v>
      </c>
      <c r="I60" s="239">
        <f>VLOOKUP(A60,Sheet1!$C$2:$F$84,4,FALSE)</f>
        <v>158286.45000000001</v>
      </c>
      <c r="J60" s="237">
        <f t="shared" si="22"/>
        <v>0</v>
      </c>
      <c r="K60" s="251">
        <f t="shared" si="23"/>
        <v>0</v>
      </c>
      <c r="L60" s="340">
        <v>2.224656</v>
      </c>
      <c r="M60" s="236">
        <f>VLOOKUP(A60,Sheet1!$C$2:$G$84,5,FALSE)</f>
        <v>2.2200000000000002</v>
      </c>
      <c r="N60" s="237">
        <f t="shared" si="2"/>
        <v>4.6559999999997714E-3</v>
      </c>
      <c r="O60" s="251">
        <f t="shared" si="3"/>
        <v>2.0929078E-3</v>
      </c>
      <c r="P60">
        <v>171171.73</v>
      </c>
      <c r="Q60" s="236">
        <f>VLOOKUP(A60,Sheet1!$C$2:$H$84,6,FALSE)</f>
        <v>170984.44</v>
      </c>
      <c r="R60" s="237">
        <f t="shared" ref="R60:R73" si="28">P60-Q60</f>
        <v>187.29000000000815</v>
      </c>
      <c r="S60" s="251">
        <f t="shared" si="7"/>
        <v>1.0941643E-3</v>
      </c>
      <c r="T60" s="10"/>
      <c r="U60" s="333" t="s">
        <v>405</v>
      </c>
    </row>
    <row r="61" spans="1:37" s="52" customFormat="1" ht="15">
      <c r="A61" s="289">
        <f>VLOOKUP(U61,Sheet1!$C$2:$C$84,1,FALSE)</f>
        <v>6356406</v>
      </c>
      <c r="B61" s="328">
        <v>635640006</v>
      </c>
      <c r="C61" s="328" t="s">
        <v>407</v>
      </c>
      <c r="D61">
        <v>7521</v>
      </c>
      <c r="E61" s="236">
        <f>VLOOKUP(A61,Sheet1!$C$2:$E$84,3,FALSE)</f>
        <v>7521</v>
      </c>
      <c r="F61" s="237">
        <f t="shared" si="20"/>
        <v>0</v>
      </c>
      <c r="G61" s="251">
        <f t="shared" si="21"/>
        <v>0</v>
      </c>
      <c r="H61">
        <v>250945.74</v>
      </c>
      <c r="I61" s="239">
        <f>VLOOKUP(A61,Sheet1!$C$2:$F$84,4,FALSE)</f>
        <v>230255.65</v>
      </c>
      <c r="J61" s="237">
        <f t="shared" si="22"/>
        <v>20690.089999999997</v>
      </c>
      <c r="K61" s="251">
        <f t="shared" si="23"/>
        <v>8.2448460799999998E-2</v>
      </c>
      <c r="L61" s="340">
        <v>18.549014</v>
      </c>
      <c r="M61" s="236">
        <f>VLOOKUP(A61,Sheet1!$C$2:$G$84,5,FALSE)</f>
        <v>18.55</v>
      </c>
      <c r="N61" s="237">
        <f t="shared" si="2"/>
        <v>-9.860000000010416E-4</v>
      </c>
      <c r="O61" s="251">
        <f t="shared" si="3"/>
        <v>-5.3156499999999998E-5</v>
      </c>
      <c r="P61">
        <v>139507.14000000001</v>
      </c>
      <c r="Q61" s="236">
        <f>VLOOKUP(A61,Sheet1!$C$2:$H$84,6,FALSE)</f>
        <v>139551.82</v>
      </c>
      <c r="R61" s="237">
        <f t="shared" si="28"/>
        <v>-44.679999999993015</v>
      </c>
      <c r="S61" s="251">
        <f t="shared" si="7"/>
        <v>-3.2027029999999999E-4</v>
      </c>
      <c r="T61" s="10"/>
      <c r="U61" s="333">
        <v>6356406</v>
      </c>
    </row>
    <row r="62" spans="1:37" s="52" customFormat="1" ht="15">
      <c r="A62" s="289" t="str">
        <f>VLOOKUP(U62,Sheet1!$C$2:$C$84,1,FALSE)</f>
        <v>B1JB4K8</v>
      </c>
      <c r="B62" s="328" t="s">
        <v>498</v>
      </c>
      <c r="C62" s="328" t="s">
        <v>499</v>
      </c>
      <c r="D62">
        <v>8509</v>
      </c>
      <c r="E62" s="236">
        <f>VLOOKUP(A62,Sheet1!$C$2:$E$84,3,FALSE)</f>
        <v>8509</v>
      </c>
      <c r="F62" s="237">
        <f t="shared" si="20"/>
        <v>0</v>
      </c>
      <c r="G62" s="251">
        <f t="shared" si="21"/>
        <v>0</v>
      </c>
      <c r="H62">
        <v>683825.18</v>
      </c>
      <c r="I62" s="239">
        <f>VLOOKUP(A62,Sheet1!$C$2:$F$84,4,FALSE)</f>
        <v>683825.18</v>
      </c>
      <c r="J62" s="237">
        <f t="shared" si="1"/>
        <v>0</v>
      </c>
      <c r="K62" s="251">
        <f t="shared" si="5"/>
        <v>0</v>
      </c>
      <c r="L62" s="340">
        <v>129.288085</v>
      </c>
      <c r="M62" s="236">
        <f>VLOOKUP(A62,Sheet1!$C$2:$G$84,5,FALSE)</f>
        <v>129.07</v>
      </c>
      <c r="N62" s="237">
        <f t="shared" si="2"/>
        <v>0.21808500000000208</v>
      </c>
      <c r="O62" s="251">
        <f t="shared" si="3"/>
        <v>1.6868143999999999E-3</v>
      </c>
      <c r="P62">
        <v>1100112.31</v>
      </c>
      <c r="Q62" s="236">
        <f>VLOOKUP(A62,Sheet1!$C$2:$H$84,6,FALSE)</f>
        <v>1098265.3500000001</v>
      </c>
      <c r="R62" s="237">
        <f t="shared" si="28"/>
        <v>1846.9599999999627</v>
      </c>
      <c r="S62" s="251">
        <f t="shared" si="7"/>
        <v>1.6788831E-3</v>
      </c>
      <c r="T62" s="10"/>
      <c r="U62" s="333" t="s">
        <v>408</v>
      </c>
    </row>
    <row r="63" spans="1:37" s="52" customFormat="1" ht="15">
      <c r="A63" s="289">
        <f>VLOOKUP(U63,Sheet1!$C$2:$C$84,1,FALSE)</f>
        <v>6869302</v>
      </c>
      <c r="B63" s="328">
        <v>686930009</v>
      </c>
      <c r="C63" s="328" t="s">
        <v>500</v>
      </c>
      <c r="D63">
        <v>3000</v>
      </c>
      <c r="E63" s="236">
        <f>VLOOKUP(A63,Sheet1!$C$2:$E$84,3,FALSE)</f>
        <v>3000</v>
      </c>
      <c r="F63" s="237">
        <f t="shared" si="0"/>
        <v>0</v>
      </c>
      <c r="G63" s="251">
        <f t="shared" si="4"/>
        <v>0</v>
      </c>
      <c r="H63">
        <v>247854.34</v>
      </c>
      <c r="I63" s="239">
        <f>VLOOKUP(A63,Sheet1!$C$2:$F$84,4,FALSE)</f>
        <v>297065.8</v>
      </c>
      <c r="J63" s="237">
        <f t="shared" si="1"/>
        <v>-49211.459999999992</v>
      </c>
      <c r="K63" s="251">
        <f t="shared" si="5"/>
        <v>-0.1985499225</v>
      </c>
      <c r="L63" s="340">
        <v>135.85837799999999</v>
      </c>
      <c r="M63" s="236">
        <f>VLOOKUP(A63,Sheet1!$C$2:$G$84,5,FALSE)</f>
        <v>135.9</v>
      </c>
      <c r="N63" s="237">
        <f t="shared" si="2"/>
        <v>-4.1622000000018033E-2</v>
      </c>
      <c r="O63" s="251">
        <f t="shared" si="3"/>
        <v>-3.0636310000000001E-4</v>
      </c>
      <c r="P63">
        <v>407575.13</v>
      </c>
      <c r="Q63" s="236">
        <f>VLOOKUP(A63,Sheet1!$C$2:$H$84,6,FALSE)</f>
        <v>407705.68</v>
      </c>
      <c r="R63" s="237">
        <f t="shared" si="28"/>
        <v>-130.54999999998836</v>
      </c>
      <c r="S63" s="251">
        <f t="shared" si="7"/>
        <v>-3.2030900000000001E-4</v>
      </c>
      <c r="T63" s="10"/>
      <c r="U63" s="333">
        <v>6869302</v>
      </c>
    </row>
    <row r="64" spans="1:37" s="52" customFormat="1" ht="15">
      <c r="A64" s="289">
        <f>VLOOKUP(U64,Sheet1!$C$2:$C$84,1,FALSE)</f>
        <v>2124533</v>
      </c>
      <c r="B64" s="328">
        <v>878742204</v>
      </c>
      <c r="C64" s="328" t="s">
        <v>501</v>
      </c>
      <c r="D64">
        <v>15900</v>
      </c>
      <c r="E64" s="236">
        <f>VLOOKUP(A64,Sheet1!$C$2:$E$84,3,FALSE)</f>
        <v>15900</v>
      </c>
      <c r="F64" s="237">
        <f t="shared" si="0"/>
        <v>0</v>
      </c>
      <c r="G64" s="251">
        <f t="shared" si="4"/>
        <v>0</v>
      </c>
      <c r="H64">
        <v>359813.37</v>
      </c>
      <c r="I64" s="239">
        <f>VLOOKUP(A64,Sheet1!$C$2:$F$84,4,FALSE)</f>
        <v>359813.37</v>
      </c>
      <c r="J64" s="237">
        <f t="shared" si="1"/>
        <v>0</v>
      </c>
      <c r="K64" s="251">
        <f t="shared" si="5"/>
        <v>0</v>
      </c>
      <c r="L64" s="340">
        <v>21.17</v>
      </c>
      <c r="M64" s="236">
        <f>VLOOKUP(A64,Sheet1!$C$2:$G$84,5,FALSE)</f>
        <v>21.17</v>
      </c>
      <c r="N64" s="237">
        <f t="shared" si="2"/>
        <v>0</v>
      </c>
      <c r="O64" s="251">
        <f t="shared" si="3"/>
        <v>0</v>
      </c>
      <c r="P64">
        <v>336603</v>
      </c>
      <c r="Q64" s="236">
        <f>VLOOKUP(A64,Sheet1!$C$2:$H$84,6,FALSE)</f>
        <v>336603</v>
      </c>
      <c r="R64" s="237">
        <f t="shared" si="28"/>
        <v>0</v>
      </c>
      <c r="S64" s="251">
        <f t="shared" si="7"/>
        <v>0</v>
      </c>
      <c r="T64" s="10"/>
      <c r="U64" s="333">
        <v>2124533</v>
      </c>
    </row>
    <row r="65" spans="1:16378" s="52" customFormat="1" ht="15">
      <c r="A65" s="289">
        <f>VLOOKUP(U65,Sheet1!$C$2:$C$84,1,FALSE)</f>
        <v>5999330</v>
      </c>
      <c r="B65" s="328">
        <v>599933900</v>
      </c>
      <c r="C65" s="328" t="s">
        <v>502</v>
      </c>
      <c r="D65">
        <v>3800</v>
      </c>
      <c r="E65" s="236">
        <f>VLOOKUP(A65,Sheet1!$C$2:$E$84,3,FALSE)</f>
        <v>3800</v>
      </c>
      <c r="F65" s="237">
        <f t="shared" si="0"/>
        <v>0</v>
      </c>
      <c r="G65" s="251">
        <f t="shared" si="4"/>
        <v>0</v>
      </c>
      <c r="H65">
        <v>672025.92</v>
      </c>
      <c r="I65" s="239">
        <f>VLOOKUP(A65,Sheet1!$C$2:$F$84,4,FALSE)</f>
        <v>672025.92</v>
      </c>
      <c r="J65" s="237">
        <f t="shared" si="1"/>
        <v>0</v>
      </c>
      <c r="K65" s="251">
        <f t="shared" si="5"/>
        <v>0</v>
      </c>
      <c r="L65" s="340">
        <v>386.540075</v>
      </c>
      <c r="M65" s="236">
        <f>VLOOKUP(A65,Sheet1!$C$2:$G$84,5,FALSE)</f>
        <v>385.89</v>
      </c>
      <c r="N65" s="237">
        <f t="shared" si="2"/>
        <v>0.65007500000001528</v>
      </c>
      <c r="O65" s="251">
        <f t="shared" si="3"/>
        <v>1.681779E-3</v>
      </c>
      <c r="P65">
        <v>1468852.29</v>
      </c>
      <c r="Q65" s="236">
        <f>VLOOKUP(A65,Sheet1!$C$2:$H$84,6,FALSE)</f>
        <v>1466386.25</v>
      </c>
      <c r="R65" s="237">
        <f t="shared" si="28"/>
        <v>2466.0400000000373</v>
      </c>
      <c r="S65" s="251">
        <f t="shared" si="7"/>
        <v>1.678889E-3</v>
      </c>
      <c r="T65" s="10"/>
      <c r="U65" s="333">
        <v>5999330</v>
      </c>
    </row>
    <row r="66" spans="1:16378" s="52" customFormat="1" ht="15">
      <c r="A66" s="289" t="str">
        <f>VLOOKUP(U66,Sheet1!$C$2:$C$84,1,FALSE)</f>
        <v>B61JC67</v>
      </c>
      <c r="B66" s="328" t="s">
        <v>503</v>
      </c>
      <c r="C66" s="328" t="s">
        <v>504</v>
      </c>
      <c r="D66">
        <v>17787</v>
      </c>
      <c r="E66" s="236">
        <f>VLOOKUP(A66,Sheet1!$C$2:$E$84,3,FALSE)</f>
        <v>17787</v>
      </c>
      <c r="F66" s="237">
        <f t="shared" si="0"/>
        <v>0</v>
      </c>
      <c r="G66" s="251">
        <f t="shared" si="4"/>
        <v>0</v>
      </c>
      <c r="H66">
        <v>159873.9</v>
      </c>
      <c r="I66" s="239">
        <f>VLOOKUP(A66,Sheet1!$C$2:$F$84,4,FALSE)</f>
        <v>159873.89000000001</v>
      </c>
      <c r="J66" s="237">
        <f t="shared" si="1"/>
        <v>9.9999999802093953E-3</v>
      </c>
      <c r="K66" s="251">
        <f t="shared" si="5"/>
        <v>6.2499999999999997E-8</v>
      </c>
      <c r="L66" s="340">
        <v>7.7553989999999997</v>
      </c>
      <c r="M66" s="236">
        <f>VLOOKUP(A66,Sheet1!$C$2:$G$84,5,FALSE)</f>
        <v>7.75</v>
      </c>
      <c r="N66" s="237">
        <f t="shared" si="2"/>
        <v>5.3989999999997096E-3</v>
      </c>
      <c r="O66" s="251">
        <f t="shared" si="3"/>
        <v>6.9616019999999999E-4</v>
      </c>
      <c r="P66">
        <v>137945.28</v>
      </c>
      <c r="Q66" s="236">
        <f>VLOOKUP(A66,Sheet1!$C$2:$H$84,6,FALSE)</f>
        <v>137794.35</v>
      </c>
      <c r="R66" s="237">
        <f t="shared" si="28"/>
        <v>150.92999999999302</v>
      </c>
      <c r="S66" s="251">
        <f t="shared" si="7"/>
        <v>1.0941295000000001E-3</v>
      </c>
      <c r="T66" s="10"/>
      <c r="U66" s="333" t="s">
        <v>413</v>
      </c>
    </row>
    <row r="67" spans="1:16378" s="52" customFormat="1" ht="15">
      <c r="A67" s="289" t="str">
        <f>VLOOKUP(U67,Sheet1!$C$2:$C$84,1,FALSE)</f>
        <v>BRTR118</v>
      </c>
      <c r="B67" s="328" t="s">
        <v>415</v>
      </c>
      <c r="C67" s="328" t="s">
        <v>505</v>
      </c>
      <c r="D67">
        <v>35000</v>
      </c>
      <c r="E67" s="236">
        <f>VLOOKUP(A67,Sheet1!$C$2:$E$84,3,FALSE)</f>
        <v>35000</v>
      </c>
      <c r="F67" s="237">
        <f t="shared" si="0"/>
        <v>0</v>
      </c>
      <c r="G67" s="251">
        <f t="shared" si="4"/>
        <v>0</v>
      </c>
      <c r="H67">
        <v>442307</v>
      </c>
      <c r="I67" s="239">
        <f>VLOOKUP(A67,Sheet1!$C$2:$F$84,4,FALSE)</f>
        <v>442307</v>
      </c>
      <c r="J67" s="237">
        <f t="shared" si="1"/>
        <v>0</v>
      </c>
      <c r="K67" s="251">
        <f t="shared" si="5"/>
        <v>0</v>
      </c>
      <c r="L67" s="340">
        <v>15.29</v>
      </c>
      <c r="M67" s="236">
        <f>VLOOKUP(A67,Sheet1!$C$2:$G$84,5,FALSE)</f>
        <v>15.29</v>
      </c>
      <c r="N67" s="237">
        <f t="shared" si="2"/>
        <v>0</v>
      </c>
      <c r="O67" s="251">
        <f t="shared" si="3"/>
        <v>0</v>
      </c>
      <c r="P67">
        <v>535150</v>
      </c>
      <c r="Q67" s="236">
        <f>VLOOKUP(A67,Sheet1!$C$2:$H$84,6,FALSE)</f>
        <v>535150</v>
      </c>
      <c r="R67" s="237">
        <f t="shared" si="28"/>
        <v>0</v>
      </c>
      <c r="S67" s="251">
        <f t="shared" si="7"/>
        <v>0</v>
      </c>
      <c r="T67" s="10"/>
      <c r="U67" s="333" t="s">
        <v>416</v>
      </c>
    </row>
    <row r="68" spans="1:16378" s="52" customFormat="1" ht="15">
      <c r="A68" s="289" t="str">
        <f>VLOOKUP(U68,Sheet1!$C$2:$C$84,1,FALSE)</f>
        <v>BJFSR88</v>
      </c>
      <c r="B68" s="328" t="s">
        <v>418</v>
      </c>
      <c r="C68" s="328" t="s">
        <v>506</v>
      </c>
      <c r="D68">
        <v>11400</v>
      </c>
      <c r="E68" s="236">
        <f>VLOOKUP(A68,Sheet1!$C$2:$E$84,3,FALSE)</f>
        <v>11400</v>
      </c>
      <c r="F68" s="237">
        <f t="shared" si="0"/>
        <v>0</v>
      </c>
      <c r="G68" s="251">
        <f t="shared" si="4"/>
        <v>0</v>
      </c>
      <c r="H68">
        <v>776752.02</v>
      </c>
      <c r="I68" s="239">
        <f>VLOOKUP(A68,Sheet1!$C$2:$F$84,4,FALSE)</f>
        <v>776752.02</v>
      </c>
      <c r="J68" s="237">
        <f t="shared" si="1"/>
        <v>0</v>
      </c>
      <c r="K68" s="251">
        <f t="shared" si="5"/>
        <v>0</v>
      </c>
      <c r="L68" s="340">
        <v>32.270000000000003</v>
      </c>
      <c r="M68" s="236">
        <f>VLOOKUP(A68,Sheet1!$C$2:$G$84,5,FALSE)</f>
        <v>32.270000000000003</v>
      </c>
      <c r="N68" s="237">
        <f t="shared" si="2"/>
        <v>0</v>
      </c>
      <c r="O68" s="251">
        <f t="shared" si="3"/>
        <v>0</v>
      </c>
      <c r="P68">
        <v>367878</v>
      </c>
      <c r="Q68" s="236">
        <f>VLOOKUP(A68,Sheet1!$C$2:$H$84,6,FALSE)</f>
        <v>367878</v>
      </c>
      <c r="R68" s="237">
        <f t="shared" si="28"/>
        <v>0</v>
      </c>
      <c r="S68" s="251">
        <f t="shared" si="7"/>
        <v>0</v>
      </c>
      <c r="T68" s="10"/>
      <c r="U68" s="333" t="s">
        <v>419</v>
      </c>
    </row>
    <row r="69" spans="1:16378" s="52" customFormat="1" ht="15">
      <c r="A69" s="289">
        <f>VLOOKUP(U69,Sheet1!$C$2:$C$84,1,FALSE)</f>
        <v>6916781</v>
      </c>
      <c r="B69" s="328">
        <v>691678007</v>
      </c>
      <c r="C69" s="328" t="s">
        <v>421</v>
      </c>
      <c r="D69">
        <v>10764</v>
      </c>
      <c r="E69" s="236">
        <f>VLOOKUP(A69,Sheet1!$C$2:$E$84,3,FALSE)</f>
        <v>10764</v>
      </c>
      <c r="F69" s="237">
        <f t="shared" si="0"/>
        <v>0</v>
      </c>
      <c r="G69" s="251">
        <f t="shared" si="4"/>
        <v>0</v>
      </c>
      <c r="H69">
        <v>167574.99</v>
      </c>
      <c r="I69" s="239">
        <f>VLOOKUP(A69,Sheet1!$C$2:$F$84,4,FALSE)</f>
        <v>167574.95000000001</v>
      </c>
      <c r="J69" s="237">
        <f t="shared" si="1"/>
        <v>3.9999999979045242E-2</v>
      </c>
      <c r="K69" s="251">
        <f t="shared" si="5"/>
        <v>2.3869999999999999E-7</v>
      </c>
      <c r="L69" s="340">
        <v>19.986470000000001</v>
      </c>
      <c r="M69" s="236">
        <f>VLOOKUP(A69,Sheet1!$C$2:$G$84,5,FALSE)</f>
        <v>19.989999999999998</v>
      </c>
      <c r="N69" s="237">
        <f t="shared" si="2"/>
        <v>-3.5299999999978127E-3</v>
      </c>
      <c r="O69" s="251">
        <f t="shared" si="3"/>
        <v>-1.7661949999999999E-4</v>
      </c>
      <c r="P69">
        <v>215134.37</v>
      </c>
      <c r="Q69" s="236">
        <f>VLOOKUP(A69,Sheet1!$C$2:$H$84,6,FALSE)</f>
        <v>215182.89</v>
      </c>
      <c r="R69" s="237">
        <f t="shared" si="28"/>
        <v>-48.520000000018626</v>
      </c>
      <c r="S69" s="251">
        <f t="shared" si="7"/>
        <v>-2.2553349999999999E-4</v>
      </c>
      <c r="T69" s="10"/>
      <c r="U69" s="333">
        <v>6916781</v>
      </c>
    </row>
    <row r="70" spans="1:16378" s="52" customFormat="1" ht="15">
      <c r="A70" s="289">
        <f>VLOOKUP(U70,Sheet1!$C$2:$C$84,1,FALSE)</f>
        <v>2857334</v>
      </c>
      <c r="B70" s="328">
        <v>9.1911999999999992E+109</v>
      </c>
      <c r="C70" s="328" t="s">
        <v>507</v>
      </c>
      <c r="D70">
        <v>42000</v>
      </c>
      <c r="E70" s="236">
        <f>VLOOKUP(A70,Sheet1!$C$2:$E$84,3,FALSE)</f>
        <v>42000</v>
      </c>
      <c r="F70" s="237">
        <f t="shared" si="0"/>
        <v>0</v>
      </c>
      <c r="G70" s="251">
        <f t="shared" si="4"/>
        <v>0</v>
      </c>
      <c r="H70">
        <v>727120.8</v>
      </c>
      <c r="I70" s="239">
        <f>VLOOKUP(A70,Sheet1!$C$2:$F$84,4,FALSE)</f>
        <v>727120.8</v>
      </c>
      <c r="J70" s="237">
        <f t="shared" si="1"/>
        <v>0</v>
      </c>
      <c r="K70" s="251">
        <f t="shared" si="5"/>
        <v>0</v>
      </c>
      <c r="L70" s="340">
        <v>20.12</v>
      </c>
      <c r="M70" s="236">
        <f>VLOOKUP(A70,Sheet1!$C$2:$G$84,5,FALSE)</f>
        <v>20.12</v>
      </c>
      <c r="N70" s="237">
        <f t="shared" si="2"/>
        <v>0</v>
      </c>
      <c r="O70" s="251">
        <f t="shared" si="3"/>
        <v>0</v>
      </c>
      <c r="P70">
        <v>845040</v>
      </c>
      <c r="Q70" s="236">
        <f>VLOOKUP(A70,Sheet1!$C$2:$H$84,6,FALSE)</f>
        <v>845040</v>
      </c>
      <c r="R70" s="237">
        <f t="shared" si="28"/>
        <v>0</v>
      </c>
      <c r="S70" s="251">
        <f t="shared" si="7"/>
        <v>0</v>
      </c>
      <c r="T70" s="10"/>
      <c r="U70" s="333">
        <v>2857334</v>
      </c>
    </row>
    <row r="71" spans="1:16378" s="52" customFormat="1" ht="15">
      <c r="A71" s="289">
        <f>VLOOKUP(U71,Sheet1!$C$2:$C$84,1,FALSE)</f>
        <v>4031879</v>
      </c>
      <c r="B71" s="328">
        <v>403187909</v>
      </c>
      <c r="C71" s="328" t="s">
        <v>508</v>
      </c>
      <c r="D71">
        <v>22938</v>
      </c>
      <c r="E71" s="236">
        <f>VLOOKUP(A71,Sheet1!$C$2:$E$84,3,FALSE)</f>
        <v>22938</v>
      </c>
      <c r="F71" s="237">
        <f t="shared" si="0"/>
        <v>0</v>
      </c>
      <c r="G71" s="251">
        <f t="shared" si="4"/>
        <v>0</v>
      </c>
      <c r="H71">
        <v>437104.83</v>
      </c>
      <c r="I71" s="239">
        <f>VLOOKUP(A71,Sheet1!$C$2:$F$84,4,FALSE)</f>
        <v>437104.83</v>
      </c>
      <c r="J71" s="237">
        <f t="shared" si="1"/>
        <v>0</v>
      </c>
      <c r="K71" s="251">
        <f t="shared" si="5"/>
        <v>0</v>
      </c>
      <c r="L71" s="340">
        <v>31.888653000000001</v>
      </c>
      <c r="M71" s="236">
        <f>VLOOKUP(A71,Sheet1!$C$2:$G$84,5,FALSE)</f>
        <v>31.84</v>
      </c>
      <c r="N71" s="237">
        <f t="shared" si="2"/>
        <v>4.8653000000001612E-2</v>
      </c>
      <c r="O71" s="251">
        <f t="shared" si="3"/>
        <v>1.5257151E-3</v>
      </c>
      <c r="P71">
        <v>731461.93</v>
      </c>
      <c r="Q71" s="236">
        <f>VLOOKUP(A71,Sheet1!$C$2:$H$84,6,FALSE)</f>
        <v>730233.89</v>
      </c>
      <c r="R71" s="237">
        <f t="shared" si="28"/>
        <v>1228.0400000000373</v>
      </c>
      <c r="S71" s="251">
        <f t="shared" si="7"/>
        <v>1.6788844E-3</v>
      </c>
      <c r="T71" s="10"/>
      <c r="U71" s="333">
        <v>4031879</v>
      </c>
    </row>
    <row r="72" spans="1:16378" s="52" customFormat="1" ht="15">
      <c r="A72" s="289">
        <f>VLOOKUP(U72,Sheet1!$C$2:$C$84,1,FALSE)</f>
        <v>6986041</v>
      </c>
      <c r="B72" s="328">
        <v>698604006</v>
      </c>
      <c r="C72" s="328" t="s">
        <v>509</v>
      </c>
      <c r="D72">
        <v>8300</v>
      </c>
      <c r="E72" s="236">
        <f>VLOOKUP(A72,Sheet1!$C$2:$E$84,3,FALSE)</f>
        <v>8300</v>
      </c>
      <c r="F72" s="237">
        <f t="shared" si="0"/>
        <v>0</v>
      </c>
      <c r="G72" s="251">
        <f t="shared" si="4"/>
        <v>0</v>
      </c>
      <c r="H72">
        <v>221817.63</v>
      </c>
      <c r="I72" s="239">
        <f>VLOOKUP(A72,Sheet1!$C$2:$F$84,4,FALSE)</f>
        <v>221817.63</v>
      </c>
      <c r="J72" s="237">
        <f t="shared" si="1"/>
        <v>0</v>
      </c>
      <c r="K72" s="251">
        <f t="shared" si="5"/>
        <v>0</v>
      </c>
      <c r="L72" s="340">
        <v>46.10951</v>
      </c>
      <c r="M72" s="236">
        <f>VLOOKUP(A72,Sheet1!$C$2:$G$84,5,FALSE)</f>
        <v>46.12</v>
      </c>
      <c r="N72" s="237">
        <f t="shared" si="2"/>
        <v>-1.0489999999997224E-2</v>
      </c>
      <c r="O72" s="251">
        <f t="shared" si="3"/>
        <v>-2.275019E-4</v>
      </c>
      <c r="P72">
        <v>382708.93</v>
      </c>
      <c r="Q72" s="236">
        <f>VLOOKUP(A72,Sheet1!$C$2:$H$84,6,FALSE)</f>
        <v>382831.52</v>
      </c>
      <c r="R72" s="237">
        <f t="shared" si="28"/>
        <v>-122.59000000002561</v>
      </c>
      <c r="S72" s="251">
        <f t="shared" si="7"/>
        <v>-3.2032179999999999E-4</v>
      </c>
      <c r="T72" s="10"/>
      <c r="U72" s="333">
        <v>6986041</v>
      </c>
    </row>
    <row r="73" spans="1:16378" s="52" customFormat="1" ht="15">
      <c r="A73" s="289" t="str">
        <f>VLOOKUP(U73,Sheet1!$C$2:$C$84,1,FALSE)</f>
        <v>BYW4289</v>
      </c>
      <c r="B73" s="328" t="s">
        <v>426</v>
      </c>
      <c r="C73" s="328" t="s">
        <v>510</v>
      </c>
      <c r="D73">
        <v>5600</v>
      </c>
      <c r="E73" s="236">
        <f>VLOOKUP(A73,Sheet1!$C$2:$E$84,3,FALSE)</f>
        <v>5600</v>
      </c>
      <c r="F73" s="237">
        <f t="shared" si="0"/>
        <v>0</v>
      </c>
      <c r="G73" s="251">
        <f t="shared" si="4"/>
        <v>0</v>
      </c>
      <c r="H73">
        <v>336728</v>
      </c>
      <c r="I73" s="239">
        <f>VLOOKUP(A73,Sheet1!$C$2:$F$84,4,FALSE)</f>
        <v>336728</v>
      </c>
      <c r="J73" s="237">
        <f t="shared" si="1"/>
        <v>0</v>
      </c>
      <c r="K73" s="251">
        <f t="shared" si="5"/>
        <v>0</v>
      </c>
      <c r="L73" s="340">
        <v>62.92</v>
      </c>
      <c r="M73" s="236">
        <f>VLOOKUP(A73,Sheet1!$C$2:$G$84,5,FALSE)</f>
        <v>62.92</v>
      </c>
      <c r="N73" s="237">
        <f t="shared" si="2"/>
        <v>0</v>
      </c>
      <c r="O73" s="251">
        <f t="shared" si="3"/>
        <v>0</v>
      </c>
      <c r="P73">
        <v>352352</v>
      </c>
      <c r="Q73" s="236">
        <f>VLOOKUP(A73,Sheet1!$C$2:$H$84,6,FALSE)</f>
        <v>352352</v>
      </c>
      <c r="R73" s="237">
        <f t="shared" si="28"/>
        <v>0</v>
      </c>
      <c r="S73" s="251">
        <f t="shared" si="7"/>
        <v>0</v>
      </c>
      <c r="T73" s="10"/>
      <c r="U73" s="333" t="s">
        <v>427</v>
      </c>
    </row>
    <row r="74" spans="1:16378" s="52" customFormat="1">
      <c r="A74" s="289"/>
      <c r="B74"/>
      <c r="C74"/>
      <c r="D74"/>
      <c r="E74" s="236"/>
      <c r="F74" s="237"/>
      <c r="G74" s="251"/>
      <c r="H74"/>
      <c r="I74" s="239"/>
      <c r="J74" s="237"/>
      <c r="K74" s="251"/>
      <c r="L74" s="340"/>
      <c r="M74" s="236"/>
      <c r="N74" s="237"/>
      <c r="O74" s="251"/>
      <c r="P74"/>
      <c r="Q74" s="236"/>
      <c r="R74" s="237"/>
      <c r="S74" s="251"/>
      <c r="T74" s="10"/>
      <c r="U74" s="328"/>
    </row>
    <row r="75" spans="1:16378" s="52" customFormat="1">
      <c r="A75" s="170" t="s">
        <v>143</v>
      </c>
      <c r="B75" s="170"/>
      <c r="C75" s="169"/>
      <c r="D75" s="240"/>
      <c r="E75" s="236"/>
      <c r="F75" s="237"/>
      <c r="G75" s="251"/>
      <c r="H75" s="240"/>
      <c r="I75" s="239"/>
      <c r="J75" s="237"/>
      <c r="K75" s="251"/>
      <c r="L75" s="341"/>
      <c r="M75" s="236"/>
      <c r="N75" s="237"/>
      <c r="O75" s="251"/>
      <c r="P75" s="240"/>
      <c r="Q75" s="236"/>
      <c r="R75" s="237"/>
      <c r="S75" s="251"/>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2"/>
      <c r="B76" s="142"/>
      <c r="C76" s="142"/>
      <c r="D76" s="241"/>
      <c r="E76" s="242"/>
      <c r="F76" s="237"/>
      <c r="G76" s="237"/>
      <c r="H76" s="241"/>
      <c r="I76" s="243"/>
      <c r="J76" s="237"/>
      <c r="K76" s="251"/>
      <c r="L76" s="342"/>
      <c r="M76" s="243"/>
      <c r="N76" s="237"/>
      <c r="O76" s="251"/>
      <c r="P76" s="240"/>
      <c r="Q76" s="243"/>
      <c r="R76" s="237"/>
      <c r="S76" s="251"/>
    </row>
    <row r="77" spans="1:16378" ht="13.5" thickBot="1">
      <c r="A77" s="53"/>
      <c r="B77" s="53"/>
      <c r="C77" s="53"/>
      <c r="D77" s="244">
        <f t="shared" ref="D77:S77" si="29">SUM(D3:D76)</f>
        <v>1339614</v>
      </c>
      <c r="E77" s="245">
        <f t="shared" si="29"/>
        <v>1339614</v>
      </c>
      <c r="F77" s="246">
        <f t="shared" si="29"/>
        <v>0</v>
      </c>
      <c r="G77" s="282">
        <f t="shared" si="4"/>
        <v>0</v>
      </c>
      <c r="H77" s="244">
        <f>SUM(H3:H75)</f>
        <v>31965836.230000004</v>
      </c>
      <c r="I77" s="245">
        <f>SUM(I3:I75)</f>
        <v>31889318.330000002</v>
      </c>
      <c r="J77" s="246">
        <f t="shared" si="29"/>
        <v>76517.899999999878</v>
      </c>
      <c r="K77" s="283">
        <f>ROUND(J77/H77,10)</f>
        <v>2.3937400000000001E-3</v>
      </c>
      <c r="L77" s="343">
        <f t="shared" si="29"/>
        <v>7352.8241770000013</v>
      </c>
      <c r="M77" s="245">
        <f t="shared" si="29"/>
        <v>7348.8300000000008</v>
      </c>
      <c r="N77" s="246">
        <f t="shared" si="29"/>
        <v>3.994176999999965</v>
      </c>
      <c r="O77" s="283">
        <f>ROUND(N77/L77,10)</f>
        <v>5.4321670000000003E-4</v>
      </c>
      <c r="P77" s="244">
        <f t="shared" si="29"/>
        <v>47384536.829999991</v>
      </c>
      <c r="Q77" s="245">
        <f t="shared" si="29"/>
        <v>47368008.540000007</v>
      </c>
      <c r="R77" s="246">
        <f t="shared" si="29"/>
        <v>16528.290000000095</v>
      </c>
      <c r="S77" s="312" t="e">
        <f t="shared" si="29"/>
        <v>#DIV/0!</v>
      </c>
    </row>
    <row r="78" spans="1:16378" ht="14.25" thickTop="1" thickBot="1">
      <c r="H78" s="247"/>
      <c r="I78" s="247"/>
    </row>
    <row r="79" spans="1:16378" ht="13.5" thickBot="1">
      <c r="A79" s="144" t="s">
        <v>83</v>
      </c>
      <c r="B79" s="273"/>
      <c r="C79" s="145"/>
      <c r="D79" s="248"/>
      <c r="E79" s="248"/>
      <c r="F79" s="248"/>
      <c r="G79" s="248"/>
      <c r="H79" s="249"/>
      <c r="I79" s="250"/>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A4" sqref="A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262225.95</v>
      </c>
      <c r="D4">
        <v>262225.95</v>
      </c>
      <c r="E4" s="79">
        <f>C4-D4</f>
        <v>0</v>
      </c>
      <c r="F4" s="260">
        <f>ROUND(E4/C4,10)</f>
        <v>0</v>
      </c>
      <c r="G4" s="80"/>
    </row>
    <row r="5" spans="1:16384" ht="13.9" customHeight="1">
      <c r="A5" t="s">
        <v>511</v>
      </c>
      <c r="B5" t="s">
        <v>512</v>
      </c>
      <c r="C5">
        <v>12219.47</v>
      </c>
      <c r="D5">
        <v>12206.1</v>
      </c>
      <c r="E5" s="79">
        <f t="shared" ref="E5:E17" si="0">C5-D5</f>
        <v>13.369999999998981</v>
      </c>
      <c r="F5" s="260">
        <f t="shared" ref="F5:F19" si="1">ROUND(E5/C5,10)</f>
        <v>1.0941555E-3</v>
      </c>
      <c r="G5" s="80"/>
    </row>
    <row r="6" spans="1:16384" ht="13.9" customHeight="1">
      <c r="A6" t="s">
        <v>513</v>
      </c>
      <c r="B6" t="s">
        <v>514</v>
      </c>
      <c r="C6">
        <v>31115.59</v>
      </c>
      <c r="D6">
        <v>31073</v>
      </c>
      <c r="E6" s="79">
        <f t="shared" si="0"/>
        <v>42.590000000000146</v>
      </c>
      <c r="F6" s="260">
        <f t="shared" si="1"/>
        <v>1.3687672E-3</v>
      </c>
      <c r="G6" s="80"/>
    </row>
    <row r="7" spans="1:16384" ht="13.9" customHeight="1">
      <c r="A7" t="s">
        <v>515</v>
      </c>
      <c r="B7" t="s">
        <v>516</v>
      </c>
      <c r="C7">
        <v>15554.93</v>
      </c>
      <c r="D7">
        <v>15528.82</v>
      </c>
      <c r="E7" s="79">
        <f t="shared" si="0"/>
        <v>26.110000000000582</v>
      </c>
      <c r="F7" s="260">
        <f t="shared" si="1"/>
        <v>1.6785674999999999E-3</v>
      </c>
      <c r="G7" s="80"/>
    </row>
    <row r="8" spans="1:16384" ht="12.75">
      <c r="A8" t="s">
        <v>517</v>
      </c>
      <c r="B8" t="s">
        <v>518</v>
      </c>
      <c r="C8">
        <v>21388.26</v>
      </c>
      <c r="D8">
        <v>21339.69</v>
      </c>
      <c r="E8" s="79">
        <f t="shared" si="0"/>
        <v>48.569999999999709</v>
      </c>
      <c r="F8" s="260">
        <f t="shared" si="1"/>
        <v>2.2708720000000002E-3</v>
      </c>
      <c r="G8" s="75"/>
    </row>
    <row r="9" spans="1:16384" ht="12.75">
      <c r="A9" t="s">
        <v>519</v>
      </c>
      <c r="B9" t="s">
        <v>520</v>
      </c>
      <c r="C9">
        <v>83439.92</v>
      </c>
      <c r="D9">
        <v>83466.649999999994</v>
      </c>
      <c r="E9" s="79">
        <f t="shared" si="0"/>
        <v>-26.729999999995925</v>
      </c>
      <c r="F9" s="260">
        <f t="shared" si="1"/>
        <v>-3.203503E-4</v>
      </c>
    </row>
    <row r="10" spans="1:16384" ht="12.75">
      <c r="A10" t="s">
        <v>521</v>
      </c>
      <c r="B10" t="s">
        <v>522</v>
      </c>
      <c r="C10">
        <v>11336.12</v>
      </c>
      <c r="D10">
        <v>11327.26</v>
      </c>
      <c r="E10" s="79">
        <f t="shared" si="0"/>
        <v>8.8600000000005821</v>
      </c>
      <c r="F10" s="260">
        <f t="shared" si="1"/>
        <v>7.8157249999999997E-4</v>
      </c>
      <c r="G10" s="71"/>
    </row>
    <row r="11" spans="1:16384" ht="12.75">
      <c r="A11" t="s">
        <v>523</v>
      </c>
      <c r="B11" t="s">
        <v>524</v>
      </c>
      <c r="C11">
        <v>30618.880000000001</v>
      </c>
      <c r="D11">
        <v>30577.48</v>
      </c>
      <c r="E11" s="79">
        <f>C11-D11</f>
        <v>41.400000000001455</v>
      </c>
      <c r="F11" s="260">
        <f t="shared" si="1"/>
        <v>1.3521068999999999E-3</v>
      </c>
      <c r="G11" s="71"/>
    </row>
    <row r="12" spans="1:16384" ht="12.75">
      <c r="A12" t="s">
        <v>525</v>
      </c>
      <c r="B12" t="s">
        <v>526</v>
      </c>
      <c r="C12">
        <v>4083.47</v>
      </c>
      <c r="D12">
        <v>4084.39</v>
      </c>
      <c r="E12" s="79">
        <f>C12-D12</f>
        <v>-0.92000000000007276</v>
      </c>
      <c r="F12" s="260">
        <f t="shared" si="1"/>
        <v>-2.2529860000000001E-4</v>
      </c>
      <c r="G12" s="71"/>
    </row>
    <row r="13" spans="1:16384" ht="12.75">
      <c r="A13"/>
      <c r="B13"/>
      <c r="C13"/>
      <c r="D13"/>
      <c r="E13" s="79">
        <f t="shared" si="0"/>
        <v>0</v>
      </c>
      <c r="F13" s="260" t="e">
        <f t="shared" si="1"/>
        <v>#DIV/0!</v>
      </c>
      <c r="G13" s="71"/>
    </row>
    <row r="14" spans="1:16384" ht="12.75">
      <c r="A14"/>
      <c r="B14"/>
      <c r="C14"/>
      <c r="D14"/>
      <c r="E14" s="79">
        <f t="shared" si="0"/>
        <v>0</v>
      </c>
      <c r="F14" s="260"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0" t="e">
        <f t="shared" si="1"/>
        <v>#DIV/0!</v>
      </c>
      <c r="G15" s="71"/>
    </row>
    <row r="16" spans="1:16384">
      <c r="A16" s="81"/>
      <c r="B16" s="68"/>
      <c r="C16" s="82"/>
      <c r="D16" s="74"/>
      <c r="E16" s="79">
        <f t="shared" si="0"/>
        <v>0</v>
      </c>
      <c r="F16" s="260" t="e">
        <f t="shared" si="1"/>
        <v>#DIV/0!</v>
      </c>
      <c r="G16" s="71"/>
    </row>
    <row r="17" spans="1:7">
      <c r="A17" s="69"/>
      <c r="B17" s="68"/>
      <c r="C17" s="74"/>
      <c r="D17" s="74"/>
      <c r="E17" s="79">
        <f t="shared" si="0"/>
        <v>0</v>
      </c>
      <c r="F17" s="260" t="e">
        <f t="shared" si="1"/>
        <v>#DIV/0!</v>
      </c>
      <c r="G17" s="75"/>
    </row>
    <row r="18" spans="1:7">
      <c r="C18" s="83"/>
      <c r="D18" s="83"/>
      <c r="E18" s="83"/>
      <c r="F18" s="259"/>
    </row>
    <row r="19" spans="1:7" ht="12.75" thickBot="1">
      <c r="B19" s="84" t="s">
        <v>11</v>
      </c>
      <c r="C19" s="85">
        <f>SUM(C4:C18)</f>
        <v>471982.58999999997</v>
      </c>
      <c r="D19" s="85">
        <f>SUM(D4:D18)</f>
        <v>471829.33999999997</v>
      </c>
      <c r="E19" s="85">
        <f>SUM(E4:E18)</f>
        <v>153.25000000000546</v>
      </c>
      <c r="F19" s="260">
        <f t="shared" si="1"/>
        <v>3.2469420000000001E-4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8"/>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2"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1" bestFit="1" customWidth="1"/>
    <col min="22" max="22" width="18.42578125" style="60" customWidth="1"/>
    <col min="23" max="16384" width="8.85546875" style="60"/>
  </cols>
  <sheetData>
    <row r="1" spans="1:24" s="69" customFormat="1" ht="24">
      <c r="A1" s="153" t="s">
        <v>12</v>
      </c>
      <c r="B1" s="153" t="s">
        <v>55</v>
      </c>
      <c r="C1" s="331" t="s">
        <v>16</v>
      </c>
      <c r="D1" s="153" t="s">
        <v>5</v>
      </c>
      <c r="E1" s="179" t="s">
        <v>117</v>
      </c>
      <c r="F1" s="268" t="s">
        <v>118</v>
      </c>
      <c r="G1" s="155" t="s">
        <v>81</v>
      </c>
      <c r="H1" s="155" t="s">
        <v>193</v>
      </c>
      <c r="I1" s="162" t="s">
        <v>13</v>
      </c>
      <c r="J1" s="154" t="s">
        <v>75</v>
      </c>
      <c r="K1" s="155" t="s">
        <v>81</v>
      </c>
      <c r="L1" s="155" t="s">
        <v>193</v>
      </c>
      <c r="M1" s="162" t="s">
        <v>82</v>
      </c>
      <c r="N1" s="154" t="s">
        <v>122</v>
      </c>
      <c r="O1" s="155" t="s">
        <v>81</v>
      </c>
      <c r="P1" s="155" t="s">
        <v>193</v>
      </c>
      <c r="Q1" s="162" t="s">
        <v>124</v>
      </c>
      <c r="R1" s="154" t="s">
        <v>123</v>
      </c>
      <c r="S1" s="155" t="s">
        <v>81</v>
      </c>
      <c r="T1" s="155" t="s">
        <v>193</v>
      </c>
      <c r="U1" s="154" t="s">
        <v>125</v>
      </c>
    </row>
    <row r="2" spans="1:24" s="69" customFormat="1" ht="12.75">
      <c r="A2" t="s">
        <v>261</v>
      </c>
      <c r="B2" t="s">
        <v>527</v>
      </c>
      <c r="C2" s="328">
        <v>803054204</v>
      </c>
      <c r="D2" t="s">
        <v>488</v>
      </c>
      <c r="E2">
        <v>8250</v>
      </c>
      <c r="F2">
        <v>8250</v>
      </c>
      <c r="G2" s="258">
        <f>E2-F2</f>
        <v>0</v>
      </c>
      <c r="H2" s="274">
        <f>ROUND(G2/E2,10)</f>
        <v>0</v>
      </c>
      <c r="I2">
        <v>0</v>
      </c>
      <c r="J2">
        <v>0</v>
      </c>
      <c r="K2" s="258">
        <f>I2-J2</f>
        <v>0</v>
      </c>
      <c r="L2" s="274" t="e">
        <f>ROUND(K2/I2,10)</f>
        <v>#DIV/0!</v>
      </c>
      <c r="M2">
        <v>0</v>
      </c>
      <c r="N2">
        <v>0</v>
      </c>
      <c r="O2" s="258">
        <f>M2-N2</f>
        <v>0</v>
      </c>
      <c r="P2" s="274" t="e">
        <f>ROUND(O2/M2,10)</f>
        <v>#DIV/0!</v>
      </c>
      <c r="Q2">
        <v>0</v>
      </c>
      <c r="R2">
        <v>0</v>
      </c>
      <c r="S2" s="258">
        <f>Q2-R2</f>
        <v>0</v>
      </c>
      <c r="T2" s="274" t="e">
        <f>ROUND(S2/Q2,10)</f>
        <v>#DIV/0!</v>
      </c>
      <c r="U2" s="154"/>
      <c r="V2" s="252"/>
      <c r="W2" s="252"/>
      <c r="X2" s="252"/>
    </row>
    <row r="3" spans="1:24" s="69" customFormat="1" ht="12.75">
      <c r="A3" t="s">
        <v>261</v>
      </c>
      <c r="B3" t="s">
        <v>527</v>
      </c>
      <c r="C3" s="328" t="s">
        <v>400</v>
      </c>
      <c r="D3" t="s">
        <v>492</v>
      </c>
      <c r="E3">
        <v>23900</v>
      </c>
      <c r="F3">
        <v>23900</v>
      </c>
      <c r="G3" s="258">
        <f t="shared" ref="G3" si="0">E3-F3</f>
        <v>0</v>
      </c>
      <c r="H3" s="274">
        <f t="shared" ref="H3" si="1">ROUND(G3/E3,10)</f>
        <v>0</v>
      </c>
      <c r="I3">
        <v>11041.8</v>
      </c>
      <c r="J3">
        <v>11041.8</v>
      </c>
      <c r="K3" s="258">
        <f t="shared" ref="K3" si="2">I3-J3</f>
        <v>0</v>
      </c>
      <c r="L3" s="274">
        <f t="shared" ref="L3" si="3">ROUND(K3/I3,10)</f>
        <v>0</v>
      </c>
      <c r="M3">
        <v>0</v>
      </c>
      <c r="N3">
        <v>0</v>
      </c>
      <c r="O3" s="258">
        <f t="shared" ref="O3:O70" si="4">M3-N3</f>
        <v>0</v>
      </c>
      <c r="P3" s="274" t="e">
        <f t="shared" ref="P3:P70" si="5">ROUND(O3/M3,10)</f>
        <v>#DIV/0!</v>
      </c>
      <c r="Q3">
        <v>0</v>
      </c>
      <c r="R3">
        <v>0</v>
      </c>
      <c r="S3" s="258">
        <f t="shared" ref="S3:S70" si="6">Q3-R3</f>
        <v>0</v>
      </c>
      <c r="T3" s="274" t="e">
        <f t="shared" ref="T3:T70" si="7">ROUND(S3/Q3,10)</f>
        <v>#DIV/0!</v>
      </c>
      <c r="U3" s="154"/>
    </row>
    <row r="4" spans="1:24" s="69" customFormat="1" ht="12.75">
      <c r="A4" t="s">
        <v>261</v>
      </c>
      <c r="B4" t="s">
        <v>513</v>
      </c>
      <c r="C4" s="328">
        <v>712459908</v>
      </c>
      <c r="D4" t="s">
        <v>322</v>
      </c>
      <c r="E4">
        <v>3146</v>
      </c>
      <c r="F4">
        <v>3146</v>
      </c>
      <c r="G4" s="258">
        <f t="shared" ref="G4:G18" si="8">E4-F4</f>
        <v>0</v>
      </c>
      <c r="H4" s="274">
        <f t="shared" ref="H4:H18" si="9">ROUND(G4/E4,10)</f>
        <v>0</v>
      </c>
      <c r="I4">
        <v>0</v>
      </c>
      <c r="J4">
        <v>0</v>
      </c>
      <c r="K4" s="258">
        <f t="shared" ref="K4:K33" si="10">I4-J4</f>
        <v>0</v>
      </c>
      <c r="L4" s="274" t="e">
        <f t="shared" ref="L4:L33" si="11">ROUND(K4/I4,10)</f>
        <v>#DIV/0!</v>
      </c>
      <c r="M4">
        <v>0</v>
      </c>
      <c r="N4">
        <v>0</v>
      </c>
      <c r="O4" s="258">
        <f t="shared" si="4"/>
        <v>0</v>
      </c>
      <c r="P4" s="274" t="e">
        <f t="shared" si="5"/>
        <v>#DIV/0!</v>
      </c>
      <c r="Q4">
        <v>0</v>
      </c>
      <c r="R4">
        <v>0</v>
      </c>
      <c r="S4" s="258">
        <f t="shared" si="6"/>
        <v>0</v>
      </c>
      <c r="T4" s="274" t="e">
        <f t="shared" si="7"/>
        <v>#DIV/0!</v>
      </c>
      <c r="U4" s="154"/>
    </row>
    <row r="5" spans="1:24" s="69" customFormat="1" ht="12.75">
      <c r="A5" t="s">
        <v>261</v>
      </c>
      <c r="B5" t="s">
        <v>513</v>
      </c>
      <c r="C5" s="328">
        <v>717158901</v>
      </c>
      <c r="D5" t="s">
        <v>332</v>
      </c>
      <c r="E5">
        <v>16931</v>
      </c>
      <c r="F5">
        <v>16931</v>
      </c>
      <c r="G5" s="258">
        <f t="shared" si="8"/>
        <v>0</v>
      </c>
      <c r="H5" s="274">
        <f t="shared" si="9"/>
        <v>0</v>
      </c>
      <c r="I5">
        <v>0</v>
      </c>
      <c r="J5">
        <v>0</v>
      </c>
      <c r="K5" s="258">
        <f t="shared" si="10"/>
        <v>0</v>
      </c>
      <c r="L5" s="274" t="e">
        <f t="shared" si="11"/>
        <v>#DIV/0!</v>
      </c>
      <c r="M5">
        <v>0</v>
      </c>
      <c r="N5">
        <v>0</v>
      </c>
      <c r="O5" s="258">
        <f t="shared" si="4"/>
        <v>0</v>
      </c>
      <c r="P5" s="274" t="e">
        <f t="shared" si="5"/>
        <v>#DIV/0!</v>
      </c>
      <c r="Q5">
        <v>0</v>
      </c>
      <c r="R5">
        <v>0</v>
      </c>
      <c r="S5" s="258">
        <f t="shared" si="6"/>
        <v>0</v>
      </c>
      <c r="T5" s="274" t="e">
        <f t="shared" si="7"/>
        <v>#DIV/0!</v>
      </c>
      <c r="U5" s="154"/>
    </row>
    <row r="6" spans="1:24" s="69" customFormat="1" ht="12.75">
      <c r="A6" t="s">
        <v>261</v>
      </c>
      <c r="B6" t="s">
        <v>513</v>
      </c>
      <c r="C6" s="328">
        <v>717158901</v>
      </c>
      <c r="D6" t="s">
        <v>332</v>
      </c>
      <c r="E6">
        <v>16931</v>
      </c>
      <c r="F6">
        <v>16931</v>
      </c>
      <c r="G6" s="258">
        <f t="shared" si="8"/>
        <v>0</v>
      </c>
      <c r="H6" s="274">
        <f t="shared" si="9"/>
        <v>0</v>
      </c>
      <c r="I6">
        <v>0</v>
      </c>
      <c r="J6">
        <v>0</v>
      </c>
      <c r="K6" s="258">
        <f t="shared" ref="K6:K18" si="12">I6-J6</f>
        <v>0</v>
      </c>
      <c r="L6" s="274" t="e">
        <f t="shared" ref="L6:L18" si="13">ROUND(K6/I6,10)</f>
        <v>#DIV/0!</v>
      </c>
      <c r="M6">
        <v>0</v>
      </c>
      <c r="N6">
        <v>0</v>
      </c>
      <c r="O6" s="258">
        <f t="shared" ref="O6:O18" si="14">M6-N6</f>
        <v>0</v>
      </c>
      <c r="P6" s="274" t="e">
        <f t="shared" ref="P6:P18" si="15">ROUND(O6/M6,10)</f>
        <v>#DIV/0!</v>
      </c>
      <c r="Q6">
        <v>0</v>
      </c>
      <c r="R6">
        <v>0</v>
      </c>
      <c r="S6" s="258">
        <f t="shared" ref="S6:S18" si="16">Q6-R6</f>
        <v>0</v>
      </c>
      <c r="T6" s="274" t="e">
        <f t="shared" ref="T6:T18" si="17">ROUND(S6/Q6,10)</f>
        <v>#DIV/0!</v>
      </c>
      <c r="U6" s="154"/>
    </row>
    <row r="7" spans="1:24" s="69" customFormat="1" ht="12.75">
      <c r="A7" t="s">
        <v>261</v>
      </c>
      <c r="B7" t="s">
        <v>513</v>
      </c>
      <c r="C7" s="328">
        <v>733337901</v>
      </c>
      <c r="D7" t="s">
        <v>473</v>
      </c>
      <c r="E7">
        <v>2200</v>
      </c>
      <c r="F7">
        <v>2200</v>
      </c>
      <c r="G7" s="258">
        <f t="shared" si="8"/>
        <v>0</v>
      </c>
      <c r="H7" s="274">
        <f t="shared" si="9"/>
        <v>0</v>
      </c>
      <c r="I7">
        <v>0</v>
      </c>
      <c r="J7">
        <v>0</v>
      </c>
      <c r="K7" s="258">
        <f t="shared" si="12"/>
        <v>0</v>
      </c>
      <c r="L7" s="274" t="e">
        <f t="shared" si="13"/>
        <v>#DIV/0!</v>
      </c>
      <c r="M7">
        <v>0</v>
      </c>
      <c r="N7">
        <v>0</v>
      </c>
      <c r="O7" s="258">
        <f t="shared" si="14"/>
        <v>0</v>
      </c>
      <c r="P7" s="274" t="e">
        <f t="shared" si="15"/>
        <v>#DIV/0!</v>
      </c>
      <c r="Q7">
        <v>0</v>
      </c>
      <c r="R7">
        <v>0</v>
      </c>
      <c r="S7" s="258">
        <f t="shared" si="16"/>
        <v>0</v>
      </c>
      <c r="T7" s="274" t="e">
        <f t="shared" si="17"/>
        <v>#DIV/0!</v>
      </c>
      <c r="U7" s="154"/>
    </row>
    <row r="8" spans="1:24" s="69" customFormat="1" ht="12.75">
      <c r="A8" t="s">
        <v>261</v>
      </c>
      <c r="B8" t="s">
        <v>527</v>
      </c>
      <c r="C8" s="328" t="s">
        <v>528</v>
      </c>
      <c r="D8" t="s">
        <v>529</v>
      </c>
      <c r="E8">
        <v>3000</v>
      </c>
      <c r="F8">
        <v>3000</v>
      </c>
      <c r="G8" s="258">
        <f t="shared" si="8"/>
        <v>0</v>
      </c>
      <c r="H8" s="274">
        <f t="shared" si="9"/>
        <v>0</v>
      </c>
      <c r="I8">
        <v>0</v>
      </c>
      <c r="J8">
        <v>0</v>
      </c>
      <c r="K8" s="258">
        <f t="shared" si="12"/>
        <v>0</v>
      </c>
      <c r="L8" s="274" t="e">
        <f t="shared" si="13"/>
        <v>#DIV/0!</v>
      </c>
      <c r="M8">
        <v>0</v>
      </c>
      <c r="N8">
        <v>0</v>
      </c>
      <c r="O8" s="258">
        <f t="shared" si="14"/>
        <v>0</v>
      </c>
      <c r="P8" s="274" t="e">
        <f t="shared" si="15"/>
        <v>#DIV/0!</v>
      </c>
      <c r="Q8">
        <v>0</v>
      </c>
      <c r="R8">
        <v>0</v>
      </c>
      <c r="S8" s="258">
        <f t="shared" si="16"/>
        <v>0</v>
      </c>
      <c r="T8" s="274" t="e">
        <f t="shared" si="17"/>
        <v>#DIV/0!</v>
      </c>
      <c r="U8" s="154"/>
    </row>
    <row r="9" spans="1:24" s="69" customFormat="1" ht="12.75">
      <c r="A9" t="s">
        <v>261</v>
      </c>
      <c r="B9" t="s">
        <v>527</v>
      </c>
      <c r="C9" s="328" t="s">
        <v>528</v>
      </c>
      <c r="D9" t="s">
        <v>529</v>
      </c>
      <c r="E9">
        <v>3000</v>
      </c>
      <c r="F9">
        <v>3000</v>
      </c>
      <c r="G9" s="258">
        <f t="shared" si="8"/>
        <v>0</v>
      </c>
      <c r="H9" s="274">
        <f t="shared" si="9"/>
        <v>0</v>
      </c>
      <c r="I9">
        <v>0</v>
      </c>
      <c r="J9">
        <v>0</v>
      </c>
      <c r="K9" s="258">
        <f t="shared" si="12"/>
        <v>0</v>
      </c>
      <c r="L9" s="274" t="e">
        <f t="shared" si="13"/>
        <v>#DIV/0!</v>
      </c>
      <c r="M9">
        <v>0</v>
      </c>
      <c r="N9">
        <v>0</v>
      </c>
      <c r="O9" s="258">
        <f t="shared" si="14"/>
        <v>0</v>
      </c>
      <c r="P9" s="274" t="e">
        <f t="shared" si="15"/>
        <v>#DIV/0!</v>
      </c>
      <c r="Q9">
        <v>0</v>
      </c>
      <c r="R9">
        <v>0</v>
      </c>
      <c r="S9" s="258">
        <f t="shared" si="16"/>
        <v>0</v>
      </c>
      <c r="T9" s="274" t="e">
        <f t="shared" si="17"/>
        <v>#DIV/0!</v>
      </c>
      <c r="U9" s="154"/>
    </row>
    <row r="10" spans="1:24" s="69" customFormat="1" ht="12.75">
      <c r="A10" t="s">
        <v>261</v>
      </c>
      <c r="B10" t="s">
        <v>527</v>
      </c>
      <c r="C10" s="328">
        <v>294821608</v>
      </c>
      <c r="D10" t="s">
        <v>461</v>
      </c>
      <c r="E10">
        <v>22227.967000000001</v>
      </c>
      <c r="F10">
        <v>22227.967000000001</v>
      </c>
      <c r="G10" s="258">
        <f t="shared" si="8"/>
        <v>0</v>
      </c>
      <c r="H10" s="274">
        <f t="shared" si="9"/>
        <v>0</v>
      </c>
      <c r="I10">
        <v>2600.65</v>
      </c>
      <c r="J10">
        <v>2600.65</v>
      </c>
      <c r="K10" s="258">
        <f t="shared" si="12"/>
        <v>0</v>
      </c>
      <c r="L10" s="274">
        <f t="shared" si="13"/>
        <v>0</v>
      </c>
      <c r="M10">
        <v>0</v>
      </c>
      <c r="N10">
        <v>0</v>
      </c>
      <c r="O10" s="258">
        <f t="shared" si="14"/>
        <v>0</v>
      </c>
      <c r="P10" s="274" t="e">
        <f t="shared" si="15"/>
        <v>#DIV/0!</v>
      </c>
      <c r="Q10">
        <v>0</v>
      </c>
      <c r="R10">
        <v>0</v>
      </c>
      <c r="S10" s="258">
        <f t="shared" si="16"/>
        <v>0</v>
      </c>
      <c r="T10" s="274" t="e">
        <f t="shared" si="17"/>
        <v>#DIV/0!</v>
      </c>
      <c r="U10" s="154"/>
    </row>
    <row r="11" spans="1:24" s="69" customFormat="1" ht="12.75">
      <c r="A11" t="s">
        <v>261</v>
      </c>
      <c r="B11" t="s">
        <v>519</v>
      </c>
      <c r="C11" s="328">
        <v>661650903</v>
      </c>
      <c r="D11" t="s">
        <v>489</v>
      </c>
      <c r="E11">
        <v>10546</v>
      </c>
      <c r="F11">
        <v>10546</v>
      </c>
      <c r="G11" s="258">
        <f t="shared" si="8"/>
        <v>0</v>
      </c>
      <c r="H11" s="274">
        <f t="shared" si="9"/>
        <v>0</v>
      </c>
      <c r="I11">
        <v>2509.9299999999998</v>
      </c>
      <c r="J11">
        <v>2509.9299999999998</v>
      </c>
      <c r="K11" s="258">
        <f t="shared" si="12"/>
        <v>0</v>
      </c>
      <c r="L11" s="274">
        <f t="shared" si="13"/>
        <v>0</v>
      </c>
      <c r="M11">
        <v>453.91</v>
      </c>
      <c r="N11">
        <v>453.91</v>
      </c>
      <c r="O11" s="258">
        <f t="shared" si="14"/>
        <v>0</v>
      </c>
      <c r="P11" s="274">
        <f t="shared" si="15"/>
        <v>0</v>
      </c>
      <c r="Q11">
        <v>22.96</v>
      </c>
      <c r="R11">
        <v>22.96</v>
      </c>
      <c r="S11" s="258">
        <f t="shared" si="16"/>
        <v>0</v>
      </c>
      <c r="T11" s="274">
        <f t="shared" si="17"/>
        <v>0</v>
      </c>
      <c r="U11" s="154"/>
    </row>
    <row r="12" spans="1:24" s="69" customFormat="1" ht="12.75">
      <c r="A12" t="s">
        <v>261</v>
      </c>
      <c r="B12" t="s">
        <v>517</v>
      </c>
      <c r="C12" s="328" t="s">
        <v>471</v>
      </c>
      <c r="D12" t="s">
        <v>472</v>
      </c>
      <c r="E12">
        <v>9500</v>
      </c>
      <c r="F12">
        <v>9500</v>
      </c>
      <c r="G12" s="258">
        <f t="shared" si="8"/>
        <v>0</v>
      </c>
      <c r="H12" s="274">
        <f t="shared" si="9"/>
        <v>0</v>
      </c>
      <c r="I12">
        <v>6849.58</v>
      </c>
      <c r="J12">
        <v>6849.58</v>
      </c>
      <c r="K12" s="258">
        <f t="shared" si="12"/>
        <v>0</v>
      </c>
      <c r="L12" s="274">
        <f t="shared" si="13"/>
        <v>0</v>
      </c>
      <c r="M12">
        <v>0</v>
      </c>
      <c r="N12">
        <v>0</v>
      </c>
      <c r="O12" s="258">
        <f t="shared" si="14"/>
        <v>0</v>
      </c>
      <c r="P12" s="274" t="e">
        <f t="shared" si="15"/>
        <v>#DIV/0!</v>
      </c>
      <c r="Q12">
        <v>-49.36</v>
      </c>
      <c r="R12">
        <v>-49.36</v>
      </c>
      <c r="S12" s="258">
        <f t="shared" si="16"/>
        <v>0</v>
      </c>
      <c r="T12" s="274">
        <f t="shared" si="17"/>
        <v>0</v>
      </c>
      <c r="U12" s="154"/>
    </row>
    <row r="13" spans="1:24" s="69" customFormat="1" ht="12.75">
      <c r="A13" t="s">
        <v>261</v>
      </c>
      <c r="B13" t="s">
        <v>515</v>
      </c>
      <c r="C13" s="328" t="s">
        <v>498</v>
      </c>
      <c r="D13" t="s">
        <v>499</v>
      </c>
      <c r="E13">
        <v>2432</v>
      </c>
      <c r="F13">
        <v>2432</v>
      </c>
      <c r="G13" s="258">
        <f t="shared" si="8"/>
        <v>0</v>
      </c>
      <c r="H13" s="274">
        <f t="shared" si="9"/>
        <v>0</v>
      </c>
      <c r="I13">
        <v>0</v>
      </c>
      <c r="J13">
        <v>0</v>
      </c>
      <c r="K13" s="258">
        <f t="shared" si="12"/>
        <v>0</v>
      </c>
      <c r="L13" s="274" t="e">
        <f t="shared" si="13"/>
        <v>#DIV/0!</v>
      </c>
      <c r="M13">
        <v>0</v>
      </c>
      <c r="N13">
        <v>0</v>
      </c>
      <c r="O13" s="258">
        <f t="shared" si="14"/>
        <v>0</v>
      </c>
      <c r="P13" s="274" t="e">
        <f t="shared" si="15"/>
        <v>#DIV/0!</v>
      </c>
      <c r="Q13">
        <v>0</v>
      </c>
      <c r="R13">
        <v>0</v>
      </c>
      <c r="S13" s="258">
        <f t="shared" si="16"/>
        <v>0</v>
      </c>
      <c r="T13" s="274" t="e">
        <f t="shared" si="17"/>
        <v>#DIV/0!</v>
      </c>
      <c r="U13" s="154"/>
    </row>
    <row r="14" spans="1:24" s="69" customFormat="1" ht="12.75">
      <c r="A14" t="s">
        <v>261</v>
      </c>
      <c r="B14" t="s">
        <v>515</v>
      </c>
      <c r="C14" s="328" t="s">
        <v>498</v>
      </c>
      <c r="D14" t="s">
        <v>499</v>
      </c>
      <c r="E14">
        <v>2432</v>
      </c>
      <c r="F14">
        <v>2432</v>
      </c>
      <c r="G14" s="258">
        <f t="shared" si="8"/>
        <v>0</v>
      </c>
      <c r="H14" s="274">
        <f t="shared" si="9"/>
        <v>0</v>
      </c>
      <c r="I14">
        <v>0</v>
      </c>
      <c r="J14">
        <v>0</v>
      </c>
      <c r="K14" s="258">
        <f t="shared" si="12"/>
        <v>0</v>
      </c>
      <c r="L14" s="274" t="e">
        <f t="shared" si="13"/>
        <v>#DIV/0!</v>
      </c>
      <c r="M14">
        <v>0</v>
      </c>
      <c r="N14">
        <v>0</v>
      </c>
      <c r="O14" s="258">
        <f t="shared" si="14"/>
        <v>0</v>
      </c>
      <c r="P14" s="274" t="e">
        <f t="shared" si="15"/>
        <v>#DIV/0!</v>
      </c>
      <c r="Q14">
        <v>0</v>
      </c>
      <c r="R14">
        <v>0</v>
      </c>
      <c r="S14" s="258">
        <f t="shared" si="16"/>
        <v>0</v>
      </c>
      <c r="T14" s="274" t="e">
        <f t="shared" si="17"/>
        <v>#DIV/0!</v>
      </c>
      <c r="U14" s="154"/>
    </row>
    <row r="15" spans="1:24" s="69" customFormat="1" ht="12.75">
      <c r="A15" t="s">
        <v>261</v>
      </c>
      <c r="B15" t="s">
        <v>515</v>
      </c>
      <c r="C15" s="328" t="s">
        <v>498</v>
      </c>
      <c r="D15" t="s">
        <v>499</v>
      </c>
      <c r="E15">
        <v>8509</v>
      </c>
      <c r="F15">
        <v>8509</v>
      </c>
      <c r="G15" s="258">
        <f t="shared" si="8"/>
        <v>0</v>
      </c>
      <c r="H15" s="274">
        <f t="shared" si="9"/>
        <v>0</v>
      </c>
      <c r="I15">
        <v>0</v>
      </c>
      <c r="J15">
        <v>0</v>
      </c>
      <c r="K15" s="258">
        <f t="shared" si="12"/>
        <v>0</v>
      </c>
      <c r="L15" s="274" t="e">
        <f t="shared" si="13"/>
        <v>#DIV/0!</v>
      </c>
      <c r="M15">
        <v>0</v>
      </c>
      <c r="N15">
        <v>0</v>
      </c>
      <c r="O15" s="258">
        <f t="shared" si="14"/>
        <v>0</v>
      </c>
      <c r="P15" s="274" t="e">
        <f t="shared" si="15"/>
        <v>#DIV/0!</v>
      </c>
      <c r="Q15">
        <v>0</v>
      </c>
      <c r="R15">
        <v>0</v>
      </c>
      <c r="S15" s="258">
        <f t="shared" si="16"/>
        <v>0</v>
      </c>
      <c r="T15" s="274" t="e">
        <f t="shared" si="17"/>
        <v>#DIV/0!</v>
      </c>
      <c r="U15" s="154"/>
    </row>
    <row r="16" spans="1:24" s="69" customFormat="1" ht="12.75">
      <c r="A16" t="s">
        <v>261</v>
      </c>
      <c r="B16" t="s">
        <v>515</v>
      </c>
      <c r="C16" s="328" t="s">
        <v>498</v>
      </c>
      <c r="D16" t="s">
        <v>499</v>
      </c>
      <c r="E16">
        <v>8509</v>
      </c>
      <c r="F16">
        <v>8509</v>
      </c>
      <c r="G16" s="258">
        <f t="shared" si="8"/>
        <v>0</v>
      </c>
      <c r="H16" s="274">
        <f t="shared" si="9"/>
        <v>0</v>
      </c>
      <c r="I16">
        <v>0</v>
      </c>
      <c r="J16">
        <v>0</v>
      </c>
      <c r="K16" s="258">
        <f t="shared" si="12"/>
        <v>0</v>
      </c>
      <c r="L16" s="274" t="e">
        <f t="shared" si="13"/>
        <v>#DIV/0!</v>
      </c>
      <c r="M16">
        <v>0</v>
      </c>
      <c r="N16">
        <v>0</v>
      </c>
      <c r="O16" s="258">
        <f t="shared" si="14"/>
        <v>0</v>
      </c>
      <c r="P16" s="274" t="e">
        <f t="shared" si="15"/>
        <v>#DIV/0!</v>
      </c>
      <c r="Q16">
        <v>0</v>
      </c>
      <c r="R16">
        <v>0</v>
      </c>
      <c r="S16" s="258">
        <f t="shared" si="16"/>
        <v>0</v>
      </c>
      <c r="T16" s="274" t="e">
        <f t="shared" si="17"/>
        <v>#DIV/0!</v>
      </c>
      <c r="U16" s="154"/>
    </row>
    <row r="17" spans="1:21" s="69" customFormat="1" ht="12.75">
      <c r="A17" t="s">
        <v>261</v>
      </c>
      <c r="B17" t="s">
        <v>517</v>
      </c>
      <c r="C17" s="328" t="s">
        <v>493</v>
      </c>
      <c r="D17" t="s">
        <v>494</v>
      </c>
      <c r="E17">
        <v>26004</v>
      </c>
      <c r="F17">
        <v>26004</v>
      </c>
      <c r="G17" s="258">
        <f t="shared" si="8"/>
        <v>0</v>
      </c>
      <c r="H17" s="274">
        <f t="shared" si="9"/>
        <v>0</v>
      </c>
      <c r="I17">
        <v>4177.3100000000004</v>
      </c>
      <c r="J17">
        <v>4177.3100000000004</v>
      </c>
      <c r="K17" s="258">
        <f t="shared" si="12"/>
        <v>0</v>
      </c>
      <c r="L17" s="274">
        <f t="shared" si="13"/>
        <v>0</v>
      </c>
      <c r="M17">
        <v>0</v>
      </c>
      <c r="N17">
        <v>0</v>
      </c>
      <c r="O17" s="258">
        <f t="shared" si="14"/>
        <v>0</v>
      </c>
      <c r="P17" s="274" t="e">
        <f t="shared" si="15"/>
        <v>#DIV/0!</v>
      </c>
      <c r="Q17">
        <v>35.14</v>
      </c>
      <c r="R17">
        <v>35.14</v>
      </c>
      <c r="S17" s="258">
        <f t="shared" si="16"/>
        <v>0</v>
      </c>
      <c r="T17" s="274">
        <f t="shared" si="17"/>
        <v>0</v>
      </c>
      <c r="U17" s="154"/>
    </row>
    <row r="18" spans="1:21" s="69" customFormat="1" ht="12.75">
      <c r="A18" t="s">
        <v>261</v>
      </c>
      <c r="B18" t="s">
        <v>513</v>
      </c>
      <c r="C18" s="328" t="s">
        <v>467</v>
      </c>
      <c r="D18" t="s">
        <v>352</v>
      </c>
      <c r="E18">
        <v>4054</v>
      </c>
      <c r="F18">
        <v>4054</v>
      </c>
      <c r="G18" s="258">
        <f t="shared" si="8"/>
        <v>0</v>
      </c>
      <c r="H18" s="274">
        <f t="shared" si="9"/>
        <v>0</v>
      </c>
      <c r="I18">
        <v>0</v>
      </c>
      <c r="J18">
        <v>0</v>
      </c>
      <c r="K18" s="258">
        <f t="shared" si="12"/>
        <v>0</v>
      </c>
      <c r="L18" s="274" t="e">
        <f t="shared" si="13"/>
        <v>#DIV/0!</v>
      </c>
      <c r="M18">
        <v>0</v>
      </c>
      <c r="N18">
        <v>0</v>
      </c>
      <c r="O18" s="258">
        <f t="shared" si="14"/>
        <v>0</v>
      </c>
      <c r="P18" s="274" t="e">
        <f t="shared" si="15"/>
        <v>#DIV/0!</v>
      </c>
      <c r="Q18">
        <v>0</v>
      </c>
      <c r="R18">
        <v>0</v>
      </c>
      <c r="S18" s="258">
        <f t="shared" si="16"/>
        <v>0</v>
      </c>
      <c r="T18" s="274" t="e">
        <f t="shared" si="17"/>
        <v>#DIV/0!</v>
      </c>
      <c r="U18" s="154"/>
    </row>
    <row r="19" spans="1:21" s="69" customFormat="1" ht="12.75">
      <c r="A19" t="s">
        <v>261</v>
      </c>
      <c r="B19" t="s">
        <v>513</v>
      </c>
      <c r="C19" s="328" t="s">
        <v>467</v>
      </c>
      <c r="D19" t="s">
        <v>352</v>
      </c>
      <c r="E19">
        <v>4054</v>
      </c>
      <c r="F19">
        <v>4054</v>
      </c>
      <c r="G19" s="258">
        <f t="shared" ref="G19:G32" si="18">E19-F19</f>
        <v>0</v>
      </c>
      <c r="H19" s="274">
        <f t="shared" ref="H19:H32" si="19">ROUND(G19/E19,10)</f>
        <v>0</v>
      </c>
      <c r="I19">
        <v>0</v>
      </c>
      <c r="J19">
        <v>0</v>
      </c>
      <c r="K19" s="258">
        <f t="shared" si="10"/>
        <v>0</v>
      </c>
      <c r="L19" s="274" t="e">
        <f t="shared" si="11"/>
        <v>#DIV/0!</v>
      </c>
      <c r="M19">
        <v>0</v>
      </c>
      <c r="N19">
        <v>0</v>
      </c>
      <c r="O19" s="258">
        <f t="shared" si="4"/>
        <v>0</v>
      </c>
      <c r="P19" s="274" t="e">
        <f t="shared" si="5"/>
        <v>#DIV/0!</v>
      </c>
      <c r="Q19">
        <v>0</v>
      </c>
      <c r="R19">
        <v>0</v>
      </c>
      <c r="S19" s="258">
        <f t="shared" si="6"/>
        <v>0</v>
      </c>
      <c r="T19" s="274" t="e">
        <f t="shared" si="7"/>
        <v>#DIV/0!</v>
      </c>
      <c r="U19" s="154"/>
    </row>
    <row r="20" spans="1:21" s="69" customFormat="1" ht="12.75">
      <c r="A20" t="s">
        <v>261</v>
      </c>
      <c r="B20" t="s">
        <v>513</v>
      </c>
      <c r="C20" s="328" t="s">
        <v>467</v>
      </c>
      <c r="D20" t="s">
        <v>352</v>
      </c>
      <c r="E20">
        <v>4054</v>
      </c>
      <c r="F20">
        <v>4054</v>
      </c>
      <c r="G20" s="258">
        <f t="shared" si="18"/>
        <v>0</v>
      </c>
      <c r="H20" s="274">
        <f t="shared" si="19"/>
        <v>0</v>
      </c>
      <c r="I20">
        <v>0</v>
      </c>
      <c r="J20">
        <v>0</v>
      </c>
      <c r="K20" s="258">
        <f t="shared" si="10"/>
        <v>0</v>
      </c>
      <c r="L20" s="274" t="e">
        <f t="shared" si="11"/>
        <v>#DIV/0!</v>
      </c>
      <c r="M20">
        <v>0</v>
      </c>
      <c r="N20">
        <v>0</v>
      </c>
      <c r="O20" s="258">
        <f t="shared" si="4"/>
        <v>0</v>
      </c>
      <c r="P20" s="274" t="e">
        <f t="shared" si="5"/>
        <v>#DIV/0!</v>
      </c>
      <c r="Q20">
        <v>0</v>
      </c>
      <c r="R20">
        <v>0</v>
      </c>
      <c r="S20" s="258">
        <f t="shared" si="6"/>
        <v>0</v>
      </c>
      <c r="T20" s="274" t="e">
        <f t="shared" si="7"/>
        <v>#DIV/0!</v>
      </c>
      <c r="U20" s="154"/>
    </row>
    <row r="21" spans="1:21" s="69" customFormat="1" ht="12.75">
      <c r="A21" t="s">
        <v>261</v>
      </c>
      <c r="B21" t="s">
        <v>527</v>
      </c>
      <c r="C21" s="328" t="s">
        <v>353</v>
      </c>
      <c r="D21" t="s">
        <v>468</v>
      </c>
      <c r="E21">
        <v>16700</v>
      </c>
      <c r="F21">
        <v>16700</v>
      </c>
      <c r="G21" s="258">
        <f t="shared" si="18"/>
        <v>0</v>
      </c>
      <c r="H21" s="274">
        <f t="shared" si="19"/>
        <v>0</v>
      </c>
      <c r="I21">
        <v>1516.02</v>
      </c>
      <c r="J21">
        <v>1516.02</v>
      </c>
      <c r="K21" s="258">
        <f t="shared" si="10"/>
        <v>0</v>
      </c>
      <c r="L21" s="274">
        <f t="shared" si="11"/>
        <v>0</v>
      </c>
      <c r="M21">
        <v>816.32</v>
      </c>
      <c r="N21">
        <v>816.32</v>
      </c>
      <c r="O21" s="258">
        <f t="shared" si="4"/>
        <v>0</v>
      </c>
      <c r="P21" s="274">
        <f t="shared" si="5"/>
        <v>0</v>
      </c>
      <c r="Q21">
        <v>0</v>
      </c>
      <c r="R21">
        <v>0</v>
      </c>
      <c r="S21" s="258">
        <f t="shared" si="6"/>
        <v>0</v>
      </c>
      <c r="T21" s="274" t="e">
        <f t="shared" si="7"/>
        <v>#DIV/0!</v>
      </c>
      <c r="U21" s="154"/>
    </row>
    <row r="22" spans="1:21" s="69" customFormat="1" ht="12.75">
      <c r="A22" t="s">
        <v>261</v>
      </c>
      <c r="B22" t="s">
        <v>527</v>
      </c>
      <c r="C22" s="328">
        <v>398438408</v>
      </c>
      <c r="D22" t="s">
        <v>463</v>
      </c>
      <c r="E22">
        <v>4008.1329999999998</v>
      </c>
      <c r="F22">
        <v>4008.1329999999998</v>
      </c>
      <c r="G22" s="258">
        <f t="shared" si="18"/>
        <v>0</v>
      </c>
      <c r="H22" s="274">
        <f t="shared" si="19"/>
        <v>0</v>
      </c>
      <c r="I22">
        <v>653.99</v>
      </c>
      <c r="J22">
        <v>653.99</v>
      </c>
      <c r="K22" s="258">
        <f t="shared" si="10"/>
        <v>0</v>
      </c>
      <c r="L22" s="274">
        <f t="shared" si="11"/>
        <v>0</v>
      </c>
      <c r="M22">
        <v>1251.54</v>
      </c>
      <c r="N22">
        <v>1251.54</v>
      </c>
      <c r="O22" s="258">
        <f t="shared" si="4"/>
        <v>0</v>
      </c>
      <c r="P22" s="274">
        <f t="shared" si="5"/>
        <v>0</v>
      </c>
      <c r="Q22">
        <v>0</v>
      </c>
      <c r="R22">
        <v>0</v>
      </c>
      <c r="S22" s="258">
        <f t="shared" si="6"/>
        <v>0</v>
      </c>
      <c r="T22" s="274" t="e">
        <f t="shared" si="7"/>
        <v>#DIV/0!</v>
      </c>
      <c r="U22" s="154"/>
    </row>
    <row r="23" spans="1:21" s="69" customFormat="1" ht="12.75">
      <c r="A23" t="s">
        <v>261</v>
      </c>
      <c r="B23" t="s">
        <v>527</v>
      </c>
      <c r="C23" s="328" t="s">
        <v>317</v>
      </c>
      <c r="D23" t="s">
        <v>452</v>
      </c>
      <c r="E23">
        <v>3800</v>
      </c>
      <c r="F23">
        <v>3800</v>
      </c>
      <c r="G23" s="258">
        <f t="shared" si="18"/>
        <v>0</v>
      </c>
      <c r="H23" s="274">
        <f t="shared" si="19"/>
        <v>0</v>
      </c>
      <c r="I23">
        <v>0</v>
      </c>
      <c r="J23">
        <v>0</v>
      </c>
      <c r="K23" s="258">
        <f t="shared" si="10"/>
        <v>0</v>
      </c>
      <c r="L23" s="274" t="e">
        <f t="shared" si="11"/>
        <v>#DIV/0!</v>
      </c>
      <c r="M23">
        <v>0</v>
      </c>
      <c r="N23">
        <v>0</v>
      </c>
      <c r="O23" s="258">
        <f t="shared" si="4"/>
        <v>0</v>
      </c>
      <c r="P23" s="274" t="e">
        <f t="shared" si="5"/>
        <v>#DIV/0!</v>
      </c>
      <c r="Q23">
        <v>0</v>
      </c>
      <c r="R23">
        <v>0</v>
      </c>
      <c r="S23" s="258">
        <f t="shared" si="6"/>
        <v>0</v>
      </c>
      <c r="T23" s="274" t="e">
        <f t="shared" si="7"/>
        <v>#DIV/0!</v>
      </c>
      <c r="U23" s="154"/>
    </row>
    <row r="24" spans="1:21" s="69" customFormat="1" ht="12.75">
      <c r="A24" t="s">
        <v>261</v>
      </c>
      <c r="B24" t="s">
        <v>527</v>
      </c>
      <c r="C24" s="328" t="s">
        <v>317</v>
      </c>
      <c r="D24" t="s">
        <v>452</v>
      </c>
      <c r="E24">
        <v>4500</v>
      </c>
      <c r="F24">
        <v>4500</v>
      </c>
      <c r="G24" s="258">
        <f t="shared" si="18"/>
        <v>0</v>
      </c>
      <c r="H24" s="274">
        <f t="shared" si="19"/>
        <v>0</v>
      </c>
      <c r="I24">
        <v>0</v>
      </c>
      <c r="J24">
        <v>0</v>
      </c>
      <c r="K24" s="258">
        <f t="shared" si="10"/>
        <v>0</v>
      </c>
      <c r="L24" s="274" t="e">
        <f t="shared" si="11"/>
        <v>#DIV/0!</v>
      </c>
      <c r="M24">
        <v>0</v>
      </c>
      <c r="N24">
        <v>0</v>
      </c>
      <c r="O24" s="258">
        <f t="shared" si="4"/>
        <v>0</v>
      </c>
      <c r="P24" s="274" t="e">
        <f t="shared" si="5"/>
        <v>#DIV/0!</v>
      </c>
      <c r="Q24">
        <v>0</v>
      </c>
      <c r="R24">
        <v>0</v>
      </c>
      <c r="S24" s="258">
        <f t="shared" si="6"/>
        <v>0</v>
      </c>
      <c r="T24" s="274" t="e">
        <f t="shared" si="7"/>
        <v>#DIV/0!</v>
      </c>
      <c r="U24" s="154"/>
    </row>
    <row r="25" spans="1:21" s="69" customFormat="1" ht="12.75">
      <c r="A25" t="s">
        <v>261</v>
      </c>
      <c r="B25" t="s">
        <v>527</v>
      </c>
      <c r="C25" s="328" t="s">
        <v>415</v>
      </c>
      <c r="D25" t="s">
        <v>505</v>
      </c>
      <c r="E25">
        <v>35000</v>
      </c>
      <c r="F25">
        <v>35000</v>
      </c>
      <c r="G25" s="258">
        <f t="shared" si="18"/>
        <v>0</v>
      </c>
      <c r="H25" s="274">
        <f t="shared" si="19"/>
        <v>0</v>
      </c>
      <c r="I25">
        <v>0</v>
      </c>
      <c r="J25">
        <v>0</v>
      </c>
      <c r="K25" s="258">
        <f t="shared" si="10"/>
        <v>0</v>
      </c>
      <c r="L25" s="274" t="e">
        <f t="shared" si="11"/>
        <v>#DIV/0!</v>
      </c>
      <c r="M25">
        <v>0</v>
      </c>
      <c r="N25">
        <v>0</v>
      </c>
      <c r="O25" s="258">
        <f t="shared" si="4"/>
        <v>0</v>
      </c>
      <c r="P25" s="274" t="e">
        <f t="shared" si="5"/>
        <v>#DIV/0!</v>
      </c>
      <c r="Q25">
        <v>0</v>
      </c>
      <c r="R25">
        <v>0</v>
      </c>
      <c r="S25" s="258">
        <f t="shared" si="6"/>
        <v>0</v>
      </c>
      <c r="T25" s="274" t="e">
        <f t="shared" si="7"/>
        <v>#DIV/0!</v>
      </c>
      <c r="U25" s="154"/>
    </row>
    <row r="26" spans="1:21" s="69" customFormat="1" ht="12.75">
      <c r="A26" t="s">
        <v>261</v>
      </c>
      <c r="B26" t="s">
        <v>527</v>
      </c>
      <c r="C26" s="328">
        <v>759530108</v>
      </c>
      <c r="D26" t="s">
        <v>487</v>
      </c>
      <c r="E26">
        <v>18600</v>
      </c>
      <c r="F26">
        <v>18600</v>
      </c>
      <c r="G26" s="258">
        <f t="shared" si="18"/>
        <v>0</v>
      </c>
      <c r="H26" s="274">
        <f t="shared" si="19"/>
        <v>0</v>
      </c>
      <c r="I26">
        <v>8728.42</v>
      </c>
      <c r="J26">
        <v>8728.42</v>
      </c>
      <c r="K26" s="258">
        <f t="shared" si="10"/>
        <v>0</v>
      </c>
      <c r="L26" s="274">
        <f t="shared" si="11"/>
        <v>0</v>
      </c>
      <c r="M26">
        <v>0</v>
      </c>
      <c r="N26">
        <v>0</v>
      </c>
      <c r="O26" s="258">
        <f t="shared" si="4"/>
        <v>0</v>
      </c>
      <c r="P26" s="274" t="e">
        <f t="shared" si="5"/>
        <v>#DIV/0!</v>
      </c>
      <c r="Q26">
        <v>0</v>
      </c>
      <c r="R26">
        <v>0</v>
      </c>
      <c r="S26" s="258">
        <f t="shared" si="6"/>
        <v>0</v>
      </c>
      <c r="T26" s="274" t="e">
        <f t="shared" si="7"/>
        <v>#DIV/0!</v>
      </c>
      <c r="U26" s="154"/>
    </row>
    <row r="27" spans="1:21" s="69" customFormat="1" ht="12.75">
      <c r="A27" t="s">
        <v>261</v>
      </c>
      <c r="B27" t="s">
        <v>527</v>
      </c>
      <c r="C27" s="328" t="s">
        <v>337</v>
      </c>
      <c r="D27" t="s">
        <v>462</v>
      </c>
      <c r="E27">
        <v>6400</v>
      </c>
      <c r="F27">
        <v>6400</v>
      </c>
      <c r="G27" s="258">
        <f t="shared" si="18"/>
        <v>0</v>
      </c>
      <c r="H27" s="274">
        <f t="shared" si="19"/>
        <v>0</v>
      </c>
      <c r="I27">
        <v>4915.0200000000004</v>
      </c>
      <c r="J27">
        <v>4915.0200000000004</v>
      </c>
      <c r="K27" s="258">
        <f t="shared" si="10"/>
        <v>0</v>
      </c>
      <c r="L27" s="274">
        <f t="shared" si="11"/>
        <v>0</v>
      </c>
      <c r="M27">
        <v>1726.9</v>
      </c>
      <c r="N27">
        <v>1726.9</v>
      </c>
      <c r="O27" s="258">
        <f t="shared" si="4"/>
        <v>0</v>
      </c>
      <c r="P27" s="274">
        <f t="shared" si="5"/>
        <v>0</v>
      </c>
      <c r="Q27">
        <v>0</v>
      </c>
      <c r="R27">
        <v>0</v>
      </c>
      <c r="S27" s="258">
        <f t="shared" si="6"/>
        <v>0</v>
      </c>
      <c r="T27" s="274" t="e">
        <f t="shared" si="7"/>
        <v>#DIV/0!</v>
      </c>
      <c r="U27" s="154"/>
    </row>
    <row r="28" spans="1:21" s="69" customFormat="1" ht="12.75">
      <c r="A28" t="s">
        <v>261</v>
      </c>
      <c r="B28" t="s">
        <v>527</v>
      </c>
      <c r="C28" s="328" t="s">
        <v>337</v>
      </c>
      <c r="D28" t="s">
        <v>462</v>
      </c>
      <c r="E28">
        <v>2624.0030000000002</v>
      </c>
      <c r="F28">
        <v>2624.0030000000002</v>
      </c>
      <c r="G28" s="258">
        <f t="shared" si="18"/>
        <v>0</v>
      </c>
      <c r="H28" s="274">
        <f t="shared" si="19"/>
        <v>0</v>
      </c>
      <c r="I28">
        <v>3054.34</v>
      </c>
      <c r="J28">
        <v>3054.34</v>
      </c>
      <c r="K28" s="258">
        <f t="shared" si="10"/>
        <v>0</v>
      </c>
      <c r="L28" s="274">
        <f t="shared" si="11"/>
        <v>0</v>
      </c>
      <c r="M28">
        <v>0</v>
      </c>
      <c r="N28">
        <v>0</v>
      </c>
      <c r="O28" s="258">
        <f t="shared" si="4"/>
        <v>0</v>
      </c>
      <c r="P28" s="274" t="e">
        <f t="shared" si="5"/>
        <v>#DIV/0!</v>
      </c>
      <c r="Q28">
        <v>0</v>
      </c>
      <c r="R28">
        <v>0</v>
      </c>
      <c r="S28" s="258">
        <f t="shared" si="6"/>
        <v>0</v>
      </c>
      <c r="T28" s="274" t="e">
        <f t="shared" si="7"/>
        <v>#DIV/0!</v>
      </c>
      <c r="U28" s="154"/>
    </row>
    <row r="29" spans="1:21" s="69" customFormat="1" ht="12.75">
      <c r="A29" t="s">
        <v>261</v>
      </c>
      <c r="B29" t="s">
        <v>527</v>
      </c>
      <c r="C29" s="328">
        <v>589339209</v>
      </c>
      <c r="D29" t="s">
        <v>530</v>
      </c>
      <c r="E29">
        <v>7500</v>
      </c>
      <c r="F29">
        <v>7500</v>
      </c>
      <c r="G29" s="258">
        <f t="shared" si="18"/>
        <v>0</v>
      </c>
      <c r="H29" s="274">
        <f t="shared" si="19"/>
        <v>0</v>
      </c>
      <c r="I29">
        <v>0</v>
      </c>
      <c r="J29">
        <v>0</v>
      </c>
      <c r="K29" s="258">
        <f t="shared" si="10"/>
        <v>0</v>
      </c>
      <c r="L29" s="274" t="e">
        <f t="shared" si="11"/>
        <v>#DIV/0!</v>
      </c>
      <c r="M29">
        <v>0</v>
      </c>
      <c r="N29">
        <v>0</v>
      </c>
      <c r="O29" s="258">
        <f t="shared" si="4"/>
        <v>0</v>
      </c>
      <c r="P29" s="274" t="e">
        <f t="shared" si="5"/>
        <v>#DIV/0!</v>
      </c>
      <c r="Q29">
        <v>0</v>
      </c>
      <c r="R29">
        <v>0</v>
      </c>
      <c r="S29" s="258">
        <f t="shared" si="6"/>
        <v>0</v>
      </c>
      <c r="T29" s="274" t="e">
        <f t="shared" si="7"/>
        <v>#DIV/0!</v>
      </c>
      <c r="U29" s="154"/>
    </row>
    <row r="30" spans="1:21" s="69" customFormat="1" ht="12.75">
      <c r="A30" t="s">
        <v>261</v>
      </c>
      <c r="B30" t="s">
        <v>515</v>
      </c>
      <c r="C30" s="328" t="s">
        <v>445</v>
      </c>
      <c r="D30" t="s">
        <v>446</v>
      </c>
      <c r="E30">
        <v>3630</v>
      </c>
      <c r="F30">
        <v>3630</v>
      </c>
      <c r="G30" s="258">
        <f t="shared" si="18"/>
        <v>0</v>
      </c>
      <c r="H30" s="274">
        <f t="shared" si="19"/>
        <v>0</v>
      </c>
      <c r="I30">
        <v>0</v>
      </c>
      <c r="J30">
        <v>0</v>
      </c>
      <c r="K30" s="258">
        <f t="shared" si="10"/>
        <v>0</v>
      </c>
      <c r="L30" s="274" t="e">
        <f t="shared" si="11"/>
        <v>#DIV/0!</v>
      </c>
      <c r="M30">
        <v>0</v>
      </c>
      <c r="N30">
        <v>0</v>
      </c>
      <c r="O30" s="258">
        <f t="shared" si="4"/>
        <v>0</v>
      </c>
      <c r="P30" s="274" t="e">
        <f t="shared" si="5"/>
        <v>#DIV/0!</v>
      </c>
      <c r="Q30">
        <v>0</v>
      </c>
      <c r="R30">
        <v>0</v>
      </c>
      <c r="S30" s="258">
        <f t="shared" si="6"/>
        <v>0</v>
      </c>
      <c r="T30" s="274" t="e">
        <f t="shared" si="7"/>
        <v>#DIV/0!</v>
      </c>
      <c r="U30" s="154"/>
    </row>
    <row r="31" spans="1:21" s="69" customFormat="1" ht="12.75">
      <c r="A31" t="s">
        <v>261</v>
      </c>
      <c r="B31" t="s">
        <v>515</v>
      </c>
      <c r="C31" s="328" t="s">
        <v>445</v>
      </c>
      <c r="D31" t="s">
        <v>446</v>
      </c>
      <c r="E31">
        <v>3630</v>
      </c>
      <c r="F31">
        <v>3630</v>
      </c>
      <c r="G31" s="258">
        <f t="shared" si="18"/>
        <v>0</v>
      </c>
      <c r="H31" s="274">
        <f t="shared" si="19"/>
        <v>0</v>
      </c>
      <c r="I31">
        <v>0</v>
      </c>
      <c r="J31">
        <v>0</v>
      </c>
      <c r="K31" s="258">
        <f t="shared" si="10"/>
        <v>0</v>
      </c>
      <c r="L31" s="274" t="e">
        <f t="shared" si="11"/>
        <v>#DIV/0!</v>
      </c>
      <c r="M31">
        <v>0</v>
      </c>
      <c r="N31">
        <v>0</v>
      </c>
      <c r="O31" s="258">
        <f t="shared" si="4"/>
        <v>0</v>
      </c>
      <c r="P31" s="274" t="e">
        <f t="shared" si="5"/>
        <v>#DIV/0!</v>
      </c>
      <c r="Q31">
        <v>0</v>
      </c>
      <c r="R31">
        <v>0</v>
      </c>
      <c r="S31" s="258">
        <f t="shared" si="6"/>
        <v>0</v>
      </c>
      <c r="T31" s="274" t="e">
        <f t="shared" si="7"/>
        <v>#DIV/0!</v>
      </c>
      <c r="U31" s="154"/>
    </row>
    <row r="32" spans="1:21" s="69" customFormat="1" ht="12.75">
      <c r="A32" t="s">
        <v>261</v>
      </c>
      <c r="B32" t="s">
        <v>515</v>
      </c>
      <c r="C32" s="328" t="s">
        <v>445</v>
      </c>
      <c r="D32" t="s">
        <v>446</v>
      </c>
      <c r="E32">
        <v>3630</v>
      </c>
      <c r="F32">
        <v>3630</v>
      </c>
      <c r="G32" s="258">
        <f t="shared" si="18"/>
        <v>0</v>
      </c>
      <c r="H32" s="274">
        <f t="shared" si="19"/>
        <v>0</v>
      </c>
      <c r="I32">
        <v>0</v>
      </c>
      <c r="J32">
        <v>0</v>
      </c>
      <c r="K32" s="258">
        <f t="shared" si="10"/>
        <v>0</v>
      </c>
      <c r="L32" s="274" t="e">
        <f t="shared" si="11"/>
        <v>#DIV/0!</v>
      </c>
      <c r="M32">
        <v>0</v>
      </c>
      <c r="N32">
        <v>0</v>
      </c>
      <c r="O32" s="258">
        <f t="shared" si="4"/>
        <v>0</v>
      </c>
      <c r="P32" s="274" t="e">
        <f t="shared" si="5"/>
        <v>#DIV/0!</v>
      </c>
      <c r="Q32">
        <v>0</v>
      </c>
      <c r="R32">
        <v>0</v>
      </c>
      <c r="S32" s="258">
        <f t="shared" si="6"/>
        <v>0</v>
      </c>
      <c r="T32" s="274" t="e">
        <f t="shared" si="7"/>
        <v>#DIV/0!</v>
      </c>
      <c r="U32" s="154"/>
    </row>
    <row r="33" spans="1:21" s="69" customFormat="1" ht="12.75">
      <c r="A33" t="s">
        <v>261</v>
      </c>
      <c r="B33" t="s">
        <v>515</v>
      </c>
      <c r="C33" s="328" t="s">
        <v>445</v>
      </c>
      <c r="D33" t="s">
        <v>446</v>
      </c>
      <c r="E33">
        <v>3630</v>
      </c>
      <c r="F33">
        <v>3630</v>
      </c>
      <c r="G33" s="258">
        <f t="shared" ref="G33" si="20">E33-F33</f>
        <v>0</v>
      </c>
      <c r="H33" s="274">
        <f t="shared" ref="H33" si="21">ROUND(G33/E33,10)</f>
        <v>0</v>
      </c>
      <c r="I33">
        <v>0</v>
      </c>
      <c r="J33">
        <v>0</v>
      </c>
      <c r="K33" s="258">
        <f t="shared" si="10"/>
        <v>0</v>
      </c>
      <c r="L33" s="274" t="e">
        <f t="shared" si="11"/>
        <v>#DIV/0!</v>
      </c>
      <c r="M33">
        <v>0</v>
      </c>
      <c r="N33">
        <v>0</v>
      </c>
      <c r="O33" s="258">
        <f t="shared" si="4"/>
        <v>0</v>
      </c>
      <c r="P33" s="274" t="e">
        <f t="shared" si="5"/>
        <v>#DIV/0!</v>
      </c>
      <c r="Q33">
        <v>0</v>
      </c>
      <c r="R33">
        <v>0</v>
      </c>
      <c r="S33" s="258">
        <f t="shared" si="6"/>
        <v>0</v>
      </c>
      <c r="T33" s="274" t="e">
        <f t="shared" si="7"/>
        <v>#DIV/0!</v>
      </c>
      <c r="U33" s="154"/>
    </row>
    <row r="34" spans="1:21" s="69" customFormat="1" ht="12.75">
      <c r="A34" t="s">
        <v>261</v>
      </c>
      <c r="B34" t="s">
        <v>515</v>
      </c>
      <c r="C34" s="328" t="s">
        <v>445</v>
      </c>
      <c r="D34" t="s">
        <v>446</v>
      </c>
      <c r="E34">
        <v>3630</v>
      </c>
      <c r="F34">
        <v>3630</v>
      </c>
      <c r="G34" s="258">
        <f t="shared" ref="G34:G70" si="22">E34-F34</f>
        <v>0</v>
      </c>
      <c r="H34" s="274">
        <f t="shared" ref="H34:H70" si="23">ROUND(G34/E34,10)</f>
        <v>0</v>
      </c>
      <c r="I34">
        <v>5666.64</v>
      </c>
      <c r="J34">
        <v>5666.64</v>
      </c>
      <c r="K34" s="258">
        <f t="shared" ref="K34:K70" si="24">I34-J34</f>
        <v>0</v>
      </c>
      <c r="L34" s="274">
        <f t="shared" ref="L34:L70" si="25">ROUND(K34/I34,10)</f>
        <v>0</v>
      </c>
      <c r="M34">
        <v>1000</v>
      </c>
      <c r="N34">
        <v>1000</v>
      </c>
      <c r="O34" s="258">
        <f t="shared" si="4"/>
        <v>0</v>
      </c>
      <c r="P34" s="274">
        <f t="shared" si="5"/>
        <v>0</v>
      </c>
      <c r="Q34">
        <v>-20.87</v>
      </c>
      <c r="R34">
        <v>-20.87</v>
      </c>
      <c r="S34" s="258">
        <f t="shared" si="6"/>
        <v>0</v>
      </c>
      <c r="T34" s="274">
        <f t="shared" si="7"/>
        <v>0</v>
      </c>
      <c r="U34" s="154"/>
    </row>
    <row r="35" spans="1:21" s="69" customFormat="1" ht="12.75">
      <c r="A35" t="s">
        <v>261</v>
      </c>
      <c r="B35" t="s">
        <v>515</v>
      </c>
      <c r="C35" s="328" t="s">
        <v>445</v>
      </c>
      <c r="D35" t="s">
        <v>446</v>
      </c>
      <c r="E35">
        <v>3630</v>
      </c>
      <c r="F35">
        <v>3630</v>
      </c>
      <c r="G35" s="258">
        <f t="shared" si="22"/>
        <v>0</v>
      </c>
      <c r="H35" s="274">
        <f t="shared" si="23"/>
        <v>0</v>
      </c>
      <c r="I35">
        <v>0</v>
      </c>
      <c r="J35">
        <v>0</v>
      </c>
      <c r="K35" s="258">
        <f t="shared" si="24"/>
        <v>0</v>
      </c>
      <c r="L35" s="274" t="e">
        <f t="shared" si="25"/>
        <v>#DIV/0!</v>
      </c>
      <c r="M35">
        <v>0</v>
      </c>
      <c r="N35">
        <v>0</v>
      </c>
      <c r="O35" s="258">
        <f t="shared" si="4"/>
        <v>0</v>
      </c>
      <c r="P35" s="274" t="e">
        <f t="shared" si="5"/>
        <v>#DIV/0!</v>
      </c>
      <c r="Q35">
        <v>0</v>
      </c>
      <c r="R35">
        <v>0</v>
      </c>
      <c r="S35" s="258">
        <f t="shared" si="6"/>
        <v>0</v>
      </c>
      <c r="T35" s="274" t="e">
        <f t="shared" si="7"/>
        <v>#DIV/0!</v>
      </c>
      <c r="U35" s="154"/>
    </row>
    <row r="36" spans="1:21" s="69" customFormat="1" ht="12.75">
      <c r="A36" t="s">
        <v>261</v>
      </c>
      <c r="B36" t="s">
        <v>527</v>
      </c>
      <c r="C36" s="328">
        <v>705015105</v>
      </c>
      <c r="D36" t="s">
        <v>484</v>
      </c>
      <c r="E36">
        <v>46000</v>
      </c>
      <c r="F36">
        <v>46000</v>
      </c>
      <c r="G36" s="258">
        <f t="shared" si="22"/>
        <v>0</v>
      </c>
      <c r="H36" s="274">
        <f t="shared" si="23"/>
        <v>0</v>
      </c>
      <c r="I36">
        <v>8671.64</v>
      </c>
      <c r="J36">
        <v>8671.64</v>
      </c>
      <c r="K36" s="258">
        <f t="shared" si="24"/>
        <v>0</v>
      </c>
      <c r="L36" s="274">
        <f t="shared" si="25"/>
        <v>0</v>
      </c>
      <c r="M36">
        <v>0</v>
      </c>
      <c r="N36">
        <v>0</v>
      </c>
      <c r="O36" s="258">
        <f t="shared" si="4"/>
        <v>0</v>
      </c>
      <c r="P36" s="274" t="e">
        <f t="shared" si="5"/>
        <v>#DIV/0!</v>
      </c>
      <c r="Q36">
        <v>0</v>
      </c>
      <c r="R36">
        <v>0</v>
      </c>
      <c r="S36" s="258">
        <f t="shared" si="6"/>
        <v>0</v>
      </c>
      <c r="T36" s="274" t="e">
        <f t="shared" si="7"/>
        <v>#DIV/0!</v>
      </c>
      <c r="U36" s="154"/>
    </row>
    <row r="37" spans="1:21" s="69" customFormat="1" ht="12.75">
      <c r="A37" t="s">
        <v>261</v>
      </c>
      <c r="B37" t="s">
        <v>515</v>
      </c>
      <c r="C37" s="328">
        <v>599933900</v>
      </c>
      <c r="D37" t="s">
        <v>502</v>
      </c>
      <c r="E37">
        <v>3800</v>
      </c>
      <c r="F37">
        <v>3800</v>
      </c>
      <c r="G37" s="258">
        <f t="shared" si="22"/>
        <v>0</v>
      </c>
      <c r="H37" s="274">
        <f t="shared" si="23"/>
        <v>0</v>
      </c>
      <c r="I37">
        <v>0</v>
      </c>
      <c r="J37">
        <v>0</v>
      </c>
      <c r="K37" s="258">
        <f t="shared" si="24"/>
        <v>0</v>
      </c>
      <c r="L37" s="274" t="e">
        <f t="shared" si="25"/>
        <v>#DIV/0!</v>
      </c>
      <c r="M37">
        <v>0</v>
      </c>
      <c r="N37">
        <v>0</v>
      </c>
      <c r="O37" s="258">
        <f t="shared" si="4"/>
        <v>0</v>
      </c>
      <c r="P37" s="274" t="e">
        <f t="shared" si="5"/>
        <v>#DIV/0!</v>
      </c>
      <c r="Q37">
        <v>0</v>
      </c>
      <c r="R37">
        <v>0</v>
      </c>
      <c r="S37" s="258">
        <f t="shared" si="6"/>
        <v>0</v>
      </c>
      <c r="T37" s="274" t="e">
        <f t="shared" si="7"/>
        <v>#DIV/0!</v>
      </c>
      <c r="U37" s="154"/>
    </row>
    <row r="38" spans="1:21" s="69" customFormat="1" ht="12.75">
      <c r="A38" t="s">
        <v>261</v>
      </c>
      <c r="B38" t="s">
        <v>515</v>
      </c>
      <c r="C38" s="328">
        <v>599933900</v>
      </c>
      <c r="D38" t="s">
        <v>502</v>
      </c>
      <c r="E38">
        <v>3800</v>
      </c>
      <c r="F38">
        <v>3800</v>
      </c>
      <c r="G38" s="258">
        <f t="shared" si="22"/>
        <v>0</v>
      </c>
      <c r="H38" s="274">
        <f t="shared" si="23"/>
        <v>0</v>
      </c>
      <c r="I38">
        <v>0</v>
      </c>
      <c r="J38">
        <v>0</v>
      </c>
      <c r="K38" s="258">
        <f t="shared" si="24"/>
        <v>0</v>
      </c>
      <c r="L38" s="274" t="e">
        <f t="shared" si="25"/>
        <v>#DIV/0!</v>
      </c>
      <c r="M38">
        <v>0</v>
      </c>
      <c r="N38">
        <v>0</v>
      </c>
      <c r="O38" s="258">
        <f t="shared" si="4"/>
        <v>0</v>
      </c>
      <c r="P38" s="274" t="e">
        <f t="shared" si="5"/>
        <v>#DIV/0!</v>
      </c>
      <c r="Q38">
        <v>0</v>
      </c>
      <c r="R38">
        <v>0</v>
      </c>
      <c r="S38" s="258">
        <f t="shared" si="6"/>
        <v>0</v>
      </c>
      <c r="T38" s="274" t="e">
        <f t="shared" si="7"/>
        <v>#DIV/0!</v>
      </c>
      <c r="U38" s="154"/>
    </row>
    <row r="39" spans="1:21" s="69" customFormat="1" ht="12.75">
      <c r="A39" t="s">
        <v>261</v>
      </c>
      <c r="B39" t="s">
        <v>515</v>
      </c>
      <c r="C39" s="328">
        <v>599933900</v>
      </c>
      <c r="D39" t="s">
        <v>502</v>
      </c>
      <c r="E39">
        <v>3800</v>
      </c>
      <c r="F39">
        <v>3800</v>
      </c>
      <c r="G39" s="258">
        <f t="shared" si="22"/>
        <v>0</v>
      </c>
      <c r="H39" s="274">
        <f t="shared" si="23"/>
        <v>0</v>
      </c>
      <c r="I39">
        <v>0</v>
      </c>
      <c r="J39">
        <v>0</v>
      </c>
      <c r="K39" s="258">
        <f t="shared" si="24"/>
        <v>0</v>
      </c>
      <c r="L39" s="274" t="e">
        <f t="shared" si="25"/>
        <v>#DIV/0!</v>
      </c>
      <c r="M39">
        <v>0</v>
      </c>
      <c r="N39">
        <v>0</v>
      </c>
      <c r="O39" s="258">
        <f t="shared" si="4"/>
        <v>0</v>
      </c>
      <c r="P39" s="274" t="e">
        <f t="shared" si="5"/>
        <v>#DIV/0!</v>
      </c>
      <c r="Q39">
        <v>0</v>
      </c>
      <c r="R39">
        <v>0</v>
      </c>
      <c r="S39" s="258">
        <f t="shared" si="6"/>
        <v>0</v>
      </c>
      <c r="T39" s="274" t="e">
        <f t="shared" si="7"/>
        <v>#DIV/0!</v>
      </c>
      <c r="U39" s="154"/>
    </row>
    <row r="40" spans="1:21" s="69" customFormat="1" ht="12.75">
      <c r="A40" t="s">
        <v>261</v>
      </c>
      <c r="B40" t="s">
        <v>527</v>
      </c>
      <c r="C40" s="328" t="s">
        <v>310</v>
      </c>
      <c r="D40" t="s">
        <v>449</v>
      </c>
      <c r="E40">
        <v>0</v>
      </c>
      <c r="F40">
        <v>0</v>
      </c>
      <c r="G40" s="258">
        <f t="shared" si="22"/>
        <v>0</v>
      </c>
      <c r="H40" s="274" t="e">
        <f t="shared" si="23"/>
        <v>#DIV/0!</v>
      </c>
      <c r="I40">
        <v>451.92</v>
      </c>
      <c r="J40">
        <v>451.92</v>
      </c>
      <c r="K40" s="258">
        <f t="shared" si="24"/>
        <v>0</v>
      </c>
      <c r="L40" s="274">
        <f t="shared" si="25"/>
        <v>0</v>
      </c>
      <c r="M40">
        <v>1355.75</v>
      </c>
      <c r="N40">
        <v>1355.75</v>
      </c>
      <c r="O40" s="258">
        <f t="shared" si="4"/>
        <v>0</v>
      </c>
      <c r="P40" s="274">
        <f t="shared" si="5"/>
        <v>0</v>
      </c>
      <c r="Q40">
        <v>0</v>
      </c>
      <c r="R40">
        <v>0</v>
      </c>
      <c r="S40" s="258">
        <f t="shared" si="6"/>
        <v>0</v>
      </c>
      <c r="T40" s="274" t="e">
        <f t="shared" si="7"/>
        <v>#DIV/0!</v>
      </c>
      <c r="U40" s="154"/>
    </row>
    <row r="41" spans="1:21" s="69" customFormat="1" ht="12.75">
      <c r="A41" t="s">
        <v>261</v>
      </c>
      <c r="B41" t="s">
        <v>519</v>
      </c>
      <c r="C41" s="328">
        <v>698604006</v>
      </c>
      <c r="D41" t="s">
        <v>509</v>
      </c>
      <c r="E41">
        <v>8300</v>
      </c>
      <c r="F41">
        <v>8300</v>
      </c>
      <c r="G41" s="258">
        <f t="shared" si="22"/>
        <v>0</v>
      </c>
      <c r="H41" s="274">
        <f t="shared" si="23"/>
        <v>0</v>
      </c>
      <c r="I41">
        <v>937.28</v>
      </c>
      <c r="J41">
        <v>937.28</v>
      </c>
      <c r="K41" s="258">
        <f t="shared" si="24"/>
        <v>0</v>
      </c>
      <c r="L41" s="274">
        <f t="shared" si="25"/>
        <v>0</v>
      </c>
      <c r="M41">
        <v>0</v>
      </c>
      <c r="N41">
        <v>0</v>
      </c>
      <c r="O41" s="258">
        <f t="shared" si="4"/>
        <v>0</v>
      </c>
      <c r="P41" s="274" t="e">
        <f t="shared" si="5"/>
        <v>#DIV/0!</v>
      </c>
      <c r="Q41">
        <v>-26.07</v>
      </c>
      <c r="R41">
        <v>-26.07</v>
      </c>
      <c r="S41" s="258">
        <f t="shared" si="6"/>
        <v>0</v>
      </c>
      <c r="T41" s="274">
        <f t="shared" si="7"/>
        <v>0</v>
      </c>
      <c r="U41" s="154"/>
    </row>
    <row r="42" spans="1:21" s="69" customFormat="1" ht="12.75">
      <c r="A42" t="s">
        <v>261</v>
      </c>
      <c r="B42" t="s">
        <v>517</v>
      </c>
      <c r="C42" s="328" t="s">
        <v>453</v>
      </c>
      <c r="D42" t="s">
        <v>320</v>
      </c>
      <c r="E42">
        <v>87678</v>
      </c>
      <c r="F42">
        <v>87678</v>
      </c>
      <c r="G42" s="258">
        <f t="shared" si="22"/>
        <v>0</v>
      </c>
      <c r="H42" s="274">
        <f t="shared" si="23"/>
        <v>0</v>
      </c>
      <c r="I42">
        <v>17359.43</v>
      </c>
      <c r="J42">
        <v>17359.43</v>
      </c>
      <c r="K42" s="258">
        <f t="shared" si="24"/>
        <v>0</v>
      </c>
      <c r="L42" s="274">
        <f t="shared" si="25"/>
        <v>0</v>
      </c>
      <c r="M42">
        <v>0</v>
      </c>
      <c r="N42">
        <v>0</v>
      </c>
      <c r="O42" s="258">
        <f t="shared" si="4"/>
        <v>0</v>
      </c>
      <c r="P42" s="274" t="e">
        <f t="shared" si="5"/>
        <v>#DIV/0!</v>
      </c>
      <c r="Q42">
        <v>0</v>
      </c>
      <c r="R42">
        <v>0</v>
      </c>
      <c r="S42" s="258">
        <f t="shared" si="6"/>
        <v>0</v>
      </c>
      <c r="T42" s="274" t="e">
        <f t="shared" si="7"/>
        <v>#DIV/0!</v>
      </c>
      <c r="U42" s="154"/>
    </row>
    <row r="43" spans="1:21" s="69" customFormat="1" ht="12.75">
      <c r="A43" t="s">
        <v>261</v>
      </c>
      <c r="B43" t="s">
        <v>515</v>
      </c>
      <c r="C43" s="328">
        <v>403197908</v>
      </c>
      <c r="D43" t="s">
        <v>295</v>
      </c>
      <c r="E43">
        <v>1275</v>
      </c>
      <c r="F43">
        <v>1275</v>
      </c>
      <c r="G43" s="258">
        <f t="shared" si="22"/>
        <v>0</v>
      </c>
      <c r="H43" s="274">
        <f t="shared" si="23"/>
        <v>0</v>
      </c>
      <c r="I43">
        <v>0</v>
      </c>
      <c r="J43">
        <v>0</v>
      </c>
      <c r="K43" s="258">
        <f t="shared" si="24"/>
        <v>0</v>
      </c>
      <c r="L43" s="274" t="e">
        <f t="shared" si="25"/>
        <v>#DIV/0!</v>
      </c>
      <c r="M43">
        <v>0</v>
      </c>
      <c r="N43">
        <v>0</v>
      </c>
      <c r="O43" s="258">
        <f t="shared" si="4"/>
        <v>0</v>
      </c>
      <c r="P43" s="274" t="e">
        <f t="shared" si="5"/>
        <v>#DIV/0!</v>
      </c>
      <c r="Q43">
        <v>0</v>
      </c>
      <c r="R43">
        <v>0</v>
      </c>
      <c r="S43" s="258">
        <f t="shared" si="6"/>
        <v>0</v>
      </c>
      <c r="T43" s="274" t="e">
        <f t="shared" si="7"/>
        <v>#DIV/0!</v>
      </c>
      <c r="U43" s="154"/>
    </row>
    <row r="44" spans="1:21" s="69" customFormat="1" ht="12.75">
      <c r="A44" t="s">
        <v>261</v>
      </c>
      <c r="B44" t="s">
        <v>515</v>
      </c>
      <c r="C44" s="328">
        <v>403197908</v>
      </c>
      <c r="D44" t="s">
        <v>295</v>
      </c>
      <c r="E44">
        <v>1275</v>
      </c>
      <c r="F44">
        <v>1275</v>
      </c>
      <c r="G44" s="258">
        <f t="shared" si="22"/>
        <v>0</v>
      </c>
      <c r="H44" s="274">
        <f t="shared" si="23"/>
        <v>0</v>
      </c>
      <c r="I44">
        <v>0</v>
      </c>
      <c r="J44">
        <v>0</v>
      </c>
      <c r="K44" s="258">
        <f t="shared" si="24"/>
        <v>0</v>
      </c>
      <c r="L44" s="274" t="e">
        <f t="shared" si="25"/>
        <v>#DIV/0!</v>
      </c>
      <c r="M44">
        <v>0</v>
      </c>
      <c r="N44">
        <v>0</v>
      </c>
      <c r="O44" s="258">
        <f t="shared" si="4"/>
        <v>0</v>
      </c>
      <c r="P44" s="274" t="e">
        <f t="shared" si="5"/>
        <v>#DIV/0!</v>
      </c>
      <c r="Q44">
        <v>0</v>
      </c>
      <c r="R44">
        <v>0</v>
      </c>
      <c r="S44" s="258">
        <f t="shared" si="6"/>
        <v>0</v>
      </c>
      <c r="T44" s="274" t="e">
        <f t="shared" si="7"/>
        <v>#DIV/0!</v>
      </c>
      <c r="U44" s="154"/>
    </row>
    <row r="45" spans="1:21" s="69" customFormat="1" ht="12.75">
      <c r="A45" t="s">
        <v>261</v>
      </c>
      <c r="B45" t="s">
        <v>515</v>
      </c>
      <c r="C45" s="328">
        <v>403197908</v>
      </c>
      <c r="D45" t="s">
        <v>295</v>
      </c>
      <c r="E45">
        <v>2175</v>
      </c>
      <c r="F45">
        <v>2175</v>
      </c>
      <c r="G45" s="258">
        <f t="shared" si="22"/>
        <v>0</v>
      </c>
      <c r="H45" s="274">
        <f t="shared" si="23"/>
        <v>0</v>
      </c>
      <c r="I45">
        <v>0</v>
      </c>
      <c r="J45">
        <v>0</v>
      </c>
      <c r="K45" s="258">
        <f t="shared" si="24"/>
        <v>0</v>
      </c>
      <c r="L45" s="274" t="e">
        <f t="shared" si="25"/>
        <v>#DIV/0!</v>
      </c>
      <c r="M45">
        <v>0</v>
      </c>
      <c r="N45">
        <v>0</v>
      </c>
      <c r="O45" s="258">
        <f t="shared" si="4"/>
        <v>0</v>
      </c>
      <c r="P45" s="274" t="e">
        <f t="shared" si="5"/>
        <v>#DIV/0!</v>
      </c>
      <c r="Q45">
        <v>0</v>
      </c>
      <c r="R45">
        <v>0</v>
      </c>
      <c r="S45" s="258">
        <f t="shared" si="6"/>
        <v>0</v>
      </c>
      <c r="T45" s="274" t="e">
        <f t="shared" si="7"/>
        <v>#DIV/0!</v>
      </c>
      <c r="U45" s="154"/>
    </row>
    <row r="46" spans="1:21" s="69" customFormat="1" ht="12.75">
      <c r="A46" t="s">
        <v>261</v>
      </c>
      <c r="B46" t="s">
        <v>515</v>
      </c>
      <c r="C46" s="328">
        <v>474184900</v>
      </c>
      <c r="D46" t="s">
        <v>369</v>
      </c>
      <c r="E46">
        <v>2838</v>
      </c>
      <c r="F46">
        <v>2838</v>
      </c>
      <c r="G46" s="258">
        <f t="shared" si="22"/>
        <v>0</v>
      </c>
      <c r="H46" s="274">
        <f t="shared" si="23"/>
        <v>0</v>
      </c>
      <c r="I46">
        <v>0</v>
      </c>
      <c r="J46">
        <v>0</v>
      </c>
      <c r="K46" s="258">
        <f t="shared" si="24"/>
        <v>0</v>
      </c>
      <c r="L46" s="274" t="e">
        <f t="shared" si="25"/>
        <v>#DIV/0!</v>
      </c>
      <c r="M46">
        <v>0</v>
      </c>
      <c r="N46">
        <v>0</v>
      </c>
      <c r="O46" s="258">
        <f t="shared" si="4"/>
        <v>0</v>
      </c>
      <c r="P46" s="274" t="e">
        <f t="shared" si="5"/>
        <v>#DIV/0!</v>
      </c>
      <c r="Q46">
        <v>0</v>
      </c>
      <c r="R46">
        <v>0</v>
      </c>
      <c r="S46" s="258">
        <f t="shared" si="6"/>
        <v>0</v>
      </c>
      <c r="T46" s="274" t="e">
        <f t="shared" si="7"/>
        <v>#DIV/0!</v>
      </c>
      <c r="U46" s="154"/>
    </row>
    <row r="47" spans="1:21" s="69" customFormat="1" ht="12.75">
      <c r="A47" t="s">
        <v>261</v>
      </c>
      <c r="B47" t="s">
        <v>515</v>
      </c>
      <c r="C47" s="328">
        <v>474184900</v>
      </c>
      <c r="D47" t="s">
        <v>369</v>
      </c>
      <c r="E47">
        <v>2838</v>
      </c>
      <c r="F47">
        <v>2838</v>
      </c>
      <c r="G47" s="258">
        <f t="shared" si="22"/>
        <v>0</v>
      </c>
      <c r="H47" s="274">
        <f t="shared" si="23"/>
        <v>0</v>
      </c>
      <c r="I47">
        <v>0</v>
      </c>
      <c r="J47">
        <v>0</v>
      </c>
      <c r="K47" s="258">
        <f t="shared" si="24"/>
        <v>0</v>
      </c>
      <c r="L47" s="274" t="e">
        <f t="shared" si="25"/>
        <v>#DIV/0!</v>
      </c>
      <c r="M47">
        <v>0</v>
      </c>
      <c r="N47">
        <v>0</v>
      </c>
      <c r="O47" s="258">
        <f t="shared" si="4"/>
        <v>0</v>
      </c>
      <c r="P47" s="274" t="e">
        <f t="shared" si="5"/>
        <v>#DIV/0!</v>
      </c>
      <c r="Q47">
        <v>0</v>
      </c>
      <c r="R47">
        <v>0</v>
      </c>
      <c r="S47" s="258">
        <f t="shared" si="6"/>
        <v>0</v>
      </c>
      <c r="T47" s="274" t="e">
        <f t="shared" si="7"/>
        <v>#DIV/0!</v>
      </c>
      <c r="U47" s="154"/>
    </row>
    <row r="48" spans="1:21" s="69" customFormat="1" ht="12.75">
      <c r="A48" t="s">
        <v>261</v>
      </c>
      <c r="B48" t="s">
        <v>515</v>
      </c>
      <c r="C48" s="328">
        <v>474184900</v>
      </c>
      <c r="D48" t="s">
        <v>369</v>
      </c>
      <c r="E48">
        <v>4638</v>
      </c>
      <c r="F48">
        <v>4638</v>
      </c>
      <c r="G48" s="258">
        <f t="shared" si="22"/>
        <v>0</v>
      </c>
      <c r="H48" s="274">
        <f t="shared" si="23"/>
        <v>0</v>
      </c>
      <c r="I48">
        <v>0</v>
      </c>
      <c r="J48">
        <v>0</v>
      </c>
      <c r="K48" s="258">
        <f t="shared" si="24"/>
        <v>0</v>
      </c>
      <c r="L48" s="274" t="e">
        <f t="shared" si="25"/>
        <v>#DIV/0!</v>
      </c>
      <c r="M48">
        <v>0</v>
      </c>
      <c r="N48">
        <v>0</v>
      </c>
      <c r="O48" s="258">
        <f t="shared" si="4"/>
        <v>0</v>
      </c>
      <c r="P48" s="274" t="e">
        <f t="shared" si="5"/>
        <v>#DIV/0!</v>
      </c>
      <c r="Q48">
        <v>0</v>
      </c>
      <c r="R48">
        <v>0</v>
      </c>
      <c r="S48" s="258">
        <f t="shared" si="6"/>
        <v>0</v>
      </c>
      <c r="T48" s="274" t="e">
        <f t="shared" si="7"/>
        <v>#DIV/0!</v>
      </c>
      <c r="U48" s="154"/>
    </row>
    <row r="49" spans="1:21" s="69" customFormat="1" ht="12.75">
      <c r="A49" t="s">
        <v>261</v>
      </c>
      <c r="B49" t="s">
        <v>515</v>
      </c>
      <c r="C49" s="328">
        <v>474184900</v>
      </c>
      <c r="D49" t="s">
        <v>369</v>
      </c>
      <c r="E49">
        <v>4638</v>
      </c>
      <c r="F49">
        <v>4638</v>
      </c>
      <c r="G49" s="258">
        <f t="shared" si="22"/>
        <v>0</v>
      </c>
      <c r="H49" s="274">
        <f t="shared" si="23"/>
        <v>0</v>
      </c>
      <c r="I49">
        <v>0</v>
      </c>
      <c r="J49">
        <v>0</v>
      </c>
      <c r="K49" s="258">
        <f t="shared" si="24"/>
        <v>0</v>
      </c>
      <c r="L49" s="274" t="e">
        <f t="shared" si="25"/>
        <v>#DIV/0!</v>
      </c>
      <c r="M49">
        <v>0</v>
      </c>
      <c r="N49">
        <v>0</v>
      </c>
      <c r="O49" s="258">
        <f t="shared" si="4"/>
        <v>0</v>
      </c>
      <c r="P49" s="274" t="e">
        <f t="shared" si="5"/>
        <v>#DIV/0!</v>
      </c>
      <c r="Q49">
        <v>0</v>
      </c>
      <c r="R49">
        <v>0</v>
      </c>
      <c r="S49" s="258">
        <f t="shared" si="6"/>
        <v>0</v>
      </c>
      <c r="T49" s="274" t="e">
        <f t="shared" si="7"/>
        <v>#DIV/0!</v>
      </c>
      <c r="U49" s="154"/>
    </row>
    <row r="50" spans="1:21" s="69" customFormat="1" ht="12.75">
      <c r="A50" t="s">
        <v>261</v>
      </c>
      <c r="B50" t="s">
        <v>515</v>
      </c>
      <c r="C50" s="328">
        <v>474184900</v>
      </c>
      <c r="D50" t="s">
        <v>369</v>
      </c>
      <c r="E50">
        <v>4638</v>
      </c>
      <c r="F50">
        <v>4638</v>
      </c>
      <c r="G50" s="258">
        <f t="shared" si="22"/>
        <v>0</v>
      </c>
      <c r="H50" s="274">
        <f t="shared" si="23"/>
        <v>0</v>
      </c>
      <c r="I50">
        <v>0</v>
      </c>
      <c r="J50">
        <v>0</v>
      </c>
      <c r="K50" s="258">
        <f t="shared" si="24"/>
        <v>0</v>
      </c>
      <c r="L50" s="274" t="e">
        <f t="shared" si="25"/>
        <v>#DIV/0!</v>
      </c>
      <c r="M50">
        <v>0</v>
      </c>
      <c r="N50">
        <v>0</v>
      </c>
      <c r="O50" s="258">
        <f t="shared" si="4"/>
        <v>0</v>
      </c>
      <c r="P50" s="274" t="e">
        <f t="shared" si="5"/>
        <v>#DIV/0!</v>
      </c>
      <c r="Q50">
        <v>0</v>
      </c>
      <c r="R50">
        <v>0</v>
      </c>
      <c r="S50" s="258">
        <f t="shared" si="6"/>
        <v>0</v>
      </c>
      <c r="T50" s="274" t="e">
        <f t="shared" si="7"/>
        <v>#DIV/0!</v>
      </c>
      <c r="U50" s="154"/>
    </row>
    <row r="51" spans="1:21" s="69" customFormat="1" ht="12.75">
      <c r="A51" t="s">
        <v>261</v>
      </c>
      <c r="B51" t="s">
        <v>515</v>
      </c>
      <c r="C51" s="328">
        <v>533004909</v>
      </c>
      <c r="D51" t="s">
        <v>460</v>
      </c>
      <c r="E51">
        <v>6569</v>
      </c>
      <c r="F51">
        <v>6569</v>
      </c>
      <c r="G51" s="258">
        <f t="shared" si="22"/>
        <v>0</v>
      </c>
      <c r="H51" s="274">
        <f t="shared" si="23"/>
        <v>0</v>
      </c>
      <c r="I51">
        <v>0</v>
      </c>
      <c r="J51">
        <v>0</v>
      </c>
      <c r="K51" s="258">
        <f t="shared" si="24"/>
        <v>0</v>
      </c>
      <c r="L51" s="274" t="e">
        <f t="shared" si="25"/>
        <v>#DIV/0!</v>
      </c>
      <c r="M51">
        <v>0</v>
      </c>
      <c r="N51">
        <v>0</v>
      </c>
      <c r="O51" s="258">
        <f t="shared" si="4"/>
        <v>0</v>
      </c>
      <c r="P51" s="274" t="e">
        <f t="shared" si="5"/>
        <v>#DIV/0!</v>
      </c>
      <c r="Q51">
        <v>0</v>
      </c>
      <c r="R51">
        <v>0</v>
      </c>
      <c r="S51" s="258">
        <f t="shared" si="6"/>
        <v>0</v>
      </c>
      <c r="T51" s="274" t="e">
        <f t="shared" si="7"/>
        <v>#DIV/0!</v>
      </c>
      <c r="U51" s="154"/>
    </row>
    <row r="52" spans="1:21" s="69" customFormat="1" ht="12.75">
      <c r="A52" t="s">
        <v>261</v>
      </c>
      <c r="B52" t="s">
        <v>515</v>
      </c>
      <c r="C52" s="328">
        <v>533004909</v>
      </c>
      <c r="D52" t="s">
        <v>460</v>
      </c>
      <c r="E52">
        <v>6569</v>
      </c>
      <c r="F52">
        <v>6569</v>
      </c>
      <c r="G52" s="258">
        <f t="shared" si="22"/>
        <v>0</v>
      </c>
      <c r="H52" s="274">
        <f t="shared" si="23"/>
        <v>0</v>
      </c>
      <c r="I52">
        <v>0</v>
      </c>
      <c r="J52">
        <v>0</v>
      </c>
      <c r="K52" s="258">
        <f t="shared" si="24"/>
        <v>0</v>
      </c>
      <c r="L52" s="274" t="e">
        <f t="shared" si="25"/>
        <v>#DIV/0!</v>
      </c>
      <c r="M52">
        <v>0</v>
      </c>
      <c r="N52">
        <v>0</v>
      </c>
      <c r="O52" s="258">
        <f t="shared" si="4"/>
        <v>0</v>
      </c>
      <c r="P52" s="274" t="e">
        <f t="shared" si="5"/>
        <v>#DIV/0!</v>
      </c>
      <c r="Q52">
        <v>0</v>
      </c>
      <c r="R52">
        <v>0</v>
      </c>
      <c r="S52" s="258">
        <f t="shared" si="6"/>
        <v>0</v>
      </c>
      <c r="T52" s="274" t="e">
        <f t="shared" si="7"/>
        <v>#DIV/0!</v>
      </c>
      <c r="U52" s="154"/>
    </row>
    <row r="53" spans="1:21" s="69" customFormat="1" ht="12.75">
      <c r="A53" t="s">
        <v>261</v>
      </c>
      <c r="B53" t="s">
        <v>515</v>
      </c>
      <c r="C53" s="328">
        <v>545831901</v>
      </c>
      <c r="D53" t="s">
        <v>304</v>
      </c>
      <c r="E53">
        <v>4084</v>
      </c>
      <c r="F53">
        <v>4084</v>
      </c>
      <c r="G53" s="258">
        <f t="shared" si="22"/>
        <v>0</v>
      </c>
      <c r="H53" s="274">
        <f t="shared" si="23"/>
        <v>0</v>
      </c>
      <c r="I53">
        <v>0</v>
      </c>
      <c r="J53">
        <v>0</v>
      </c>
      <c r="K53" s="258">
        <f t="shared" si="24"/>
        <v>0</v>
      </c>
      <c r="L53" s="274" t="e">
        <f t="shared" si="25"/>
        <v>#DIV/0!</v>
      </c>
      <c r="M53">
        <v>0</v>
      </c>
      <c r="N53">
        <v>0</v>
      </c>
      <c r="O53" s="258">
        <f t="shared" si="4"/>
        <v>0</v>
      </c>
      <c r="P53" s="274" t="e">
        <f t="shared" si="5"/>
        <v>#DIV/0!</v>
      </c>
      <c r="Q53">
        <v>0</v>
      </c>
      <c r="R53">
        <v>0</v>
      </c>
      <c r="S53" s="258">
        <f t="shared" si="6"/>
        <v>0</v>
      </c>
      <c r="T53" s="274" t="e">
        <f t="shared" si="7"/>
        <v>#DIV/0!</v>
      </c>
      <c r="U53" s="154"/>
    </row>
    <row r="54" spans="1:21" s="69" customFormat="1" ht="12.75">
      <c r="A54" t="s">
        <v>261</v>
      </c>
      <c r="B54" t="s">
        <v>515</v>
      </c>
      <c r="C54" s="328">
        <v>575035902</v>
      </c>
      <c r="D54" t="s">
        <v>531</v>
      </c>
      <c r="E54">
        <v>14142</v>
      </c>
      <c r="F54">
        <v>14142</v>
      </c>
      <c r="G54" s="258">
        <f t="shared" si="22"/>
        <v>0</v>
      </c>
      <c r="H54" s="274">
        <f t="shared" si="23"/>
        <v>0</v>
      </c>
      <c r="I54">
        <v>0</v>
      </c>
      <c r="J54">
        <v>0</v>
      </c>
      <c r="K54" s="258">
        <f t="shared" si="24"/>
        <v>0</v>
      </c>
      <c r="L54" s="274" t="e">
        <f t="shared" si="25"/>
        <v>#DIV/0!</v>
      </c>
      <c r="M54">
        <v>0</v>
      </c>
      <c r="N54">
        <v>0</v>
      </c>
      <c r="O54" s="258">
        <f t="shared" si="4"/>
        <v>0</v>
      </c>
      <c r="P54" s="274" t="e">
        <f t="shared" si="5"/>
        <v>#DIV/0!</v>
      </c>
      <c r="Q54">
        <v>0</v>
      </c>
      <c r="R54">
        <v>0</v>
      </c>
      <c r="S54" s="258">
        <f t="shared" si="6"/>
        <v>0</v>
      </c>
      <c r="T54" s="274" t="e">
        <f t="shared" si="7"/>
        <v>#DIV/0!</v>
      </c>
      <c r="U54" s="154"/>
    </row>
    <row r="55" spans="1:21" s="69" customFormat="1" ht="12.75">
      <c r="A55" t="s">
        <v>261</v>
      </c>
      <c r="B55" t="s">
        <v>515</v>
      </c>
      <c r="C55" s="328">
        <v>575035902</v>
      </c>
      <c r="D55" t="s">
        <v>531</v>
      </c>
      <c r="E55">
        <v>14142</v>
      </c>
      <c r="F55">
        <v>14142</v>
      </c>
      <c r="G55" s="258">
        <f t="shared" si="22"/>
        <v>0</v>
      </c>
      <c r="H55" s="274">
        <f t="shared" si="23"/>
        <v>0</v>
      </c>
      <c r="I55">
        <v>0</v>
      </c>
      <c r="J55">
        <v>0</v>
      </c>
      <c r="K55" s="258">
        <f t="shared" si="24"/>
        <v>0</v>
      </c>
      <c r="L55" s="274" t="e">
        <f t="shared" si="25"/>
        <v>#DIV/0!</v>
      </c>
      <c r="M55">
        <v>0</v>
      </c>
      <c r="N55">
        <v>0</v>
      </c>
      <c r="O55" s="258">
        <f t="shared" si="4"/>
        <v>0</v>
      </c>
      <c r="P55" s="274" t="e">
        <f t="shared" si="5"/>
        <v>#DIV/0!</v>
      </c>
      <c r="Q55">
        <v>0</v>
      </c>
      <c r="R55">
        <v>0</v>
      </c>
      <c r="S55" s="258">
        <f t="shared" si="6"/>
        <v>0</v>
      </c>
      <c r="T55" s="274" t="e">
        <f t="shared" si="7"/>
        <v>#DIV/0!</v>
      </c>
      <c r="U55" s="154"/>
    </row>
    <row r="56" spans="1:21" s="69" customFormat="1" ht="12.75">
      <c r="A56" t="s">
        <v>261</v>
      </c>
      <c r="B56" t="s">
        <v>515</v>
      </c>
      <c r="C56" s="328">
        <v>575035902</v>
      </c>
      <c r="D56" t="s">
        <v>531</v>
      </c>
      <c r="E56">
        <v>14142</v>
      </c>
      <c r="F56">
        <v>14142</v>
      </c>
      <c r="G56" s="258">
        <f t="shared" ref="G56:G66" si="26">E56-F56</f>
        <v>0</v>
      </c>
      <c r="H56" s="274">
        <f t="shared" ref="H56:H66" si="27">ROUND(G56/E56,10)</f>
        <v>0</v>
      </c>
      <c r="I56">
        <v>0</v>
      </c>
      <c r="J56">
        <v>0</v>
      </c>
      <c r="K56" s="258">
        <f t="shared" ref="K56:K66" si="28">I56-J56</f>
        <v>0</v>
      </c>
      <c r="L56" s="274" t="e">
        <f t="shared" ref="L56:L66" si="29">ROUND(K56/I56,10)</f>
        <v>#DIV/0!</v>
      </c>
      <c r="M56">
        <v>0</v>
      </c>
      <c r="N56">
        <v>0</v>
      </c>
      <c r="O56" s="258">
        <f t="shared" ref="O56:O65" si="30">M56-N56</f>
        <v>0</v>
      </c>
      <c r="P56" s="274" t="e">
        <f t="shared" ref="P56:P65" si="31">ROUND(O56/M56,10)</f>
        <v>#DIV/0!</v>
      </c>
      <c r="Q56">
        <v>0</v>
      </c>
      <c r="R56">
        <v>0</v>
      </c>
      <c r="S56" s="258">
        <f t="shared" ref="S56:S65" si="32">Q56-R56</f>
        <v>0</v>
      </c>
      <c r="T56" s="274" t="e">
        <f t="shared" ref="T56:T65" si="33">ROUND(S56/Q56,10)</f>
        <v>#DIV/0!</v>
      </c>
      <c r="U56" s="154"/>
    </row>
    <row r="57" spans="1:21" s="69" customFormat="1" ht="12.75">
      <c r="A57" t="s">
        <v>261</v>
      </c>
      <c r="B57" t="s">
        <v>519</v>
      </c>
      <c r="C57" s="328">
        <v>605460005</v>
      </c>
      <c r="D57" t="s">
        <v>450</v>
      </c>
      <c r="E57">
        <v>30100</v>
      </c>
      <c r="F57">
        <v>30100</v>
      </c>
      <c r="G57" s="258">
        <f t="shared" si="26"/>
        <v>0</v>
      </c>
      <c r="H57" s="274">
        <f t="shared" si="27"/>
        <v>0</v>
      </c>
      <c r="I57">
        <v>3928.5</v>
      </c>
      <c r="J57">
        <v>3928.5</v>
      </c>
      <c r="K57" s="258">
        <f t="shared" si="28"/>
        <v>0</v>
      </c>
      <c r="L57" s="274">
        <f t="shared" si="29"/>
        <v>0</v>
      </c>
      <c r="M57">
        <v>710.46</v>
      </c>
      <c r="N57">
        <v>710.46</v>
      </c>
      <c r="O57" s="258">
        <f t="shared" si="30"/>
        <v>0</v>
      </c>
      <c r="P57" s="274">
        <f t="shared" si="31"/>
        <v>0</v>
      </c>
      <c r="Q57">
        <v>35.94</v>
      </c>
      <c r="R57">
        <v>35.94</v>
      </c>
      <c r="S57" s="258">
        <f t="shared" si="32"/>
        <v>0</v>
      </c>
      <c r="T57" s="274">
        <f t="shared" si="33"/>
        <v>0</v>
      </c>
      <c r="U57" s="154"/>
    </row>
    <row r="58" spans="1:21" s="69" customFormat="1" ht="12.75">
      <c r="A58" t="s">
        <v>261</v>
      </c>
      <c r="B58" t="s">
        <v>519</v>
      </c>
      <c r="C58" s="328">
        <v>649926003</v>
      </c>
      <c r="D58" t="s">
        <v>359</v>
      </c>
      <c r="E58">
        <v>4900</v>
      </c>
      <c r="F58">
        <v>4900</v>
      </c>
      <c r="G58" s="258">
        <f t="shared" si="26"/>
        <v>0</v>
      </c>
      <c r="H58" s="274">
        <f t="shared" si="27"/>
        <v>0</v>
      </c>
      <c r="I58">
        <v>3009.52</v>
      </c>
      <c r="J58">
        <v>3009.52</v>
      </c>
      <c r="K58" s="258">
        <f t="shared" si="28"/>
        <v>0</v>
      </c>
      <c r="L58" s="274">
        <f t="shared" si="29"/>
        <v>0</v>
      </c>
      <c r="M58">
        <v>544.26</v>
      </c>
      <c r="N58">
        <v>544.26</v>
      </c>
      <c r="O58" s="258">
        <f t="shared" si="30"/>
        <v>0</v>
      </c>
      <c r="P58" s="274">
        <f t="shared" si="31"/>
        <v>0</v>
      </c>
      <c r="Q58">
        <v>27.53</v>
      </c>
      <c r="R58">
        <v>27.53</v>
      </c>
      <c r="S58" s="258">
        <f t="shared" si="32"/>
        <v>0</v>
      </c>
      <c r="T58" s="274">
        <f t="shared" si="33"/>
        <v>0</v>
      </c>
      <c r="U58" s="154"/>
    </row>
    <row r="59" spans="1:21" s="69" customFormat="1" ht="12.75">
      <c r="A59" t="s">
        <v>261</v>
      </c>
      <c r="B59" t="s">
        <v>519</v>
      </c>
      <c r="C59" s="328">
        <v>655580009</v>
      </c>
      <c r="D59" t="s">
        <v>475</v>
      </c>
      <c r="E59">
        <v>7600</v>
      </c>
      <c r="F59">
        <v>7600</v>
      </c>
      <c r="G59" s="258">
        <f t="shared" si="26"/>
        <v>0</v>
      </c>
      <c r="H59" s="274">
        <f t="shared" si="27"/>
        <v>0</v>
      </c>
      <c r="I59">
        <v>3442.52</v>
      </c>
      <c r="J59">
        <v>3442.52</v>
      </c>
      <c r="K59" s="258">
        <f t="shared" si="28"/>
        <v>0</v>
      </c>
      <c r="L59" s="274">
        <f t="shared" si="29"/>
        <v>0</v>
      </c>
      <c r="M59">
        <v>622.57000000000005</v>
      </c>
      <c r="N59">
        <v>622.57000000000005</v>
      </c>
      <c r="O59" s="258">
        <f t="shared" si="30"/>
        <v>0</v>
      </c>
      <c r="P59" s="274">
        <f t="shared" si="31"/>
        <v>0</v>
      </c>
      <c r="Q59">
        <v>31.5</v>
      </c>
      <c r="R59">
        <v>31.5</v>
      </c>
      <c r="S59" s="258">
        <f t="shared" si="32"/>
        <v>0</v>
      </c>
      <c r="T59" s="274">
        <f t="shared" si="33"/>
        <v>0</v>
      </c>
      <c r="U59" s="154"/>
    </row>
    <row r="60" spans="1:21" s="69" customFormat="1" ht="15">
      <c r="A60" s="321" t="s">
        <v>261</v>
      </c>
      <c r="B60" s="321" t="s">
        <v>519</v>
      </c>
      <c r="C60" s="332">
        <v>664068004</v>
      </c>
      <c r="D60" s="321" t="s">
        <v>477</v>
      </c>
      <c r="E60" s="321">
        <v>9688</v>
      </c>
      <c r="F60" s="321">
        <v>9688</v>
      </c>
      <c r="G60" s="258">
        <f t="shared" si="26"/>
        <v>0</v>
      </c>
      <c r="H60" s="274">
        <f t="shared" si="27"/>
        <v>0</v>
      </c>
      <c r="I60" s="322">
        <v>2231.35</v>
      </c>
      <c r="J60" s="323">
        <v>2231.35</v>
      </c>
      <c r="K60" s="258">
        <f t="shared" si="28"/>
        <v>0</v>
      </c>
      <c r="L60" s="274">
        <f t="shared" si="29"/>
        <v>0</v>
      </c>
      <c r="M60" s="324">
        <v>403.53</v>
      </c>
      <c r="N60" s="325">
        <v>403.53</v>
      </c>
      <c r="O60" s="258">
        <f t="shared" si="30"/>
        <v>0</v>
      </c>
      <c r="P60" s="274">
        <f t="shared" si="31"/>
        <v>0</v>
      </c>
      <c r="Q60" s="326">
        <v>20.399999999999999</v>
      </c>
      <c r="R60" s="327">
        <v>20.399999999999999</v>
      </c>
      <c r="S60" s="258">
        <f t="shared" si="32"/>
        <v>0</v>
      </c>
      <c r="T60" s="274">
        <f t="shared" si="33"/>
        <v>0</v>
      </c>
      <c r="U60" s="154"/>
    </row>
    <row r="61" spans="1:21" s="69" customFormat="1" ht="15">
      <c r="A61" s="321" t="s">
        <v>261</v>
      </c>
      <c r="B61" s="321" t="s">
        <v>519</v>
      </c>
      <c r="C61" s="332">
        <v>665942009</v>
      </c>
      <c r="D61" s="321" t="s">
        <v>479</v>
      </c>
      <c r="E61" s="321">
        <v>11369</v>
      </c>
      <c r="F61" s="321">
        <v>11369</v>
      </c>
      <c r="G61" s="258">
        <f t="shared" si="26"/>
        <v>0</v>
      </c>
      <c r="H61" s="274">
        <f t="shared" si="27"/>
        <v>0</v>
      </c>
      <c r="I61" s="322">
        <v>3665.92</v>
      </c>
      <c r="J61" s="323">
        <v>3665.92</v>
      </c>
      <c r="K61" s="258">
        <f t="shared" si="28"/>
        <v>0</v>
      </c>
      <c r="L61" s="274">
        <f t="shared" si="29"/>
        <v>0</v>
      </c>
      <c r="M61" s="324">
        <v>662.97</v>
      </c>
      <c r="N61" s="325">
        <v>662.97</v>
      </c>
      <c r="O61" s="258">
        <f t="shared" si="30"/>
        <v>0</v>
      </c>
      <c r="P61" s="274">
        <f t="shared" si="31"/>
        <v>0</v>
      </c>
      <c r="Q61" s="326">
        <v>33.54</v>
      </c>
      <c r="R61" s="327">
        <v>33.54</v>
      </c>
      <c r="S61" s="258">
        <f t="shared" si="32"/>
        <v>0</v>
      </c>
      <c r="T61" s="274">
        <f t="shared" si="33"/>
        <v>0</v>
      </c>
      <c r="U61" s="154"/>
    </row>
    <row r="62" spans="1:21" s="69" customFormat="1" ht="15">
      <c r="A62" s="321" t="s">
        <v>261</v>
      </c>
      <c r="B62" s="321" t="s">
        <v>519</v>
      </c>
      <c r="C62" s="332">
        <v>666114004</v>
      </c>
      <c r="D62" s="321" t="s">
        <v>376</v>
      </c>
      <c r="E62" s="321">
        <v>23000</v>
      </c>
      <c r="F62" s="321">
        <v>23000</v>
      </c>
      <c r="G62" s="258">
        <f t="shared" si="26"/>
        <v>0</v>
      </c>
      <c r="H62" s="274">
        <f t="shared" si="27"/>
        <v>0</v>
      </c>
      <c r="I62" s="322">
        <v>7239.74</v>
      </c>
      <c r="J62" s="323">
        <v>7239.74</v>
      </c>
      <c r="K62" s="258">
        <f t="shared" si="28"/>
        <v>0</v>
      </c>
      <c r="L62" s="274">
        <f t="shared" si="29"/>
        <v>0</v>
      </c>
      <c r="M62" s="324">
        <v>1309.28</v>
      </c>
      <c r="N62" s="325">
        <v>1309.28</v>
      </c>
      <c r="O62" s="258">
        <f t="shared" si="30"/>
        <v>0</v>
      </c>
      <c r="P62" s="274">
        <f t="shared" si="31"/>
        <v>0</v>
      </c>
      <c r="Q62" s="326">
        <v>66.239999999999995</v>
      </c>
      <c r="R62" s="327">
        <v>66.239999999999995</v>
      </c>
      <c r="S62" s="258">
        <f t="shared" si="32"/>
        <v>0</v>
      </c>
      <c r="T62" s="274">
        <f t="shared" si="33"/>
        <v>0</v>
      </c>
      <c r="U62" s="154"/>
    </row>
    <row r="63" spans="1:21" s="69" customFormat="1" ht="15">
      <c r="A63" s="321" t="s">
        <v>261</v>
      </c>
      <c r="B63" s="321" t="s">
        <v>515</v>
      </c>
      <c r="C63" s="332">
        <v>588950907</v>
      </c>
      <c r="D63" s="321" t="s">
        <v>347</v>
      </c>
      <c r="E63" s="321">
        <v>24398</v>
      </c>
      <c r="F63" s="321">
        <v>24398</v>
      </c>
      <c r="G63" s="258">
        <f t="shared" si="26"/>
        <v>0</v>
      </c>
      <c r="H63" s="274">
        <f t="shared" si="27"/>
        <v>0</v>
      </c>
      <c r="I63" s="322">
        <v>0</v>
      </c>
      <c r="J63" s="323">
        <v>0</v>
      </c>
      <c r="K63" s="258">
        <f t="shared" si="28"/>
        <v>0</v>
      </c>
      <c r="L63" s="274" t="e">
        <f t="shared" si="29"/>
        <v>#DIV/0!</v>
      </c>
      <c r="M63" s="324">
        <v>0</v>
      </c>
      <c r="N63" s="325">
        <v>0</v>
      </c>
      <c r="O63" s="258">
        <f t="shared" si="30"/>
        <v>0</v>
      </c>
      <c r="P63" s="274" t="e">
        <f t="shared" si="31"/>
        <v>#DIV/0!</v>
      </c>
      <c r="Q63" s="326">
        <v>0</v>
      </c>
      <c r="R63" s="327">
        <v>0</v>
      </c>
      <c r="S63" s="258">
        <f t="shared" si="32"/>
        <v>0</v>
      </c>
      <c r="T63" s="274" t="e">
        <f t="shared" si="33"/>
        <v>#DIV/0!</v>
      </c>
      <c r="U63" s="154"/>
    </row>
    <row r="64" spans="1:21" s="69" customFormat="1" ht="15">
      <c r="A64" s="321" t="s">
        <v>261</v>
      </c>
      <c r="B64" s="321" t="s">
        <v>515</v>
      </c>
      <c r="C64" s="332">
        <v>588950907</v>
      </c>
      <c r="D64" s="321" t="s">
        <v>347</v>
      </c>
      <c r="E64" s="321">
        <v>24398</v>
      </c>
      <c r="F64" s="321">
        <v>24398</v>
      </c>
      <c r="G64" s="258">
        <f t="shared" si="26"/>
        <v>0</v>
      </c>
      <c r="H64" s="274">
        <f t="shared" si="27"/>
        <v>0</v>
      </c>
      <c r="I64" s="322">
        <v>0</v>
      </c>
      <c r="J64" s="323">
        <v>0</v>
      </c>
      <c r="K64" s="258">
        <f t="shared" si="28"/>
        <v>0</v>
      </c>
      <c r="L64" s="274" t="e">
        <f t="shared" si="29"/>
        <v>#DIV/0!</v>
      </c>
      <c r="M64" s="324">
        <v>0</v>
      </c>
      <c r="N64" s="325">
        <v>0</v>
      </c>
      <c r="O64" s="258">
        <f t="shared" si="30"/>
        <v>0</v>
      </c>
      <c r="P64" s="274" t="e">
        <f t="shared" si="31"/>
        <v>#DIV/0!</v>
      </c>
      <c r="Q64" s="326">
        <v>0</v>
      </c>
      <c r="R64" s="327">
        <v>0</v>
      </c>
      <c r="S64" s="258">
        <f t="shared" si="32"/>
        <v>0</v>
      </c>
      <c r="T64" s="274" t="e">
        <f t="shared" si="33"/>
        <v>#DIV/0!</v>
      </c>
      <c r="U64" s="154"/>
    </row>
    <row r="65" spans="1:21" s="69" customFormat="1" ht="15">
      <c r="A65" s="321" t="s">
        <v>261</v>
      </c>
      <c r="B65" s="321" t="s">
        <v>515</v>
      </c>
      <c r="C65" s="332">
        <v>588950907</v>
      </c>
      <c r="D65" s="321" t="s">
        <v>347</v>
      </c>
      <c r="E65" s="321">
        <v>24398</v>
      </c>
      <c r="F65" s="321">
        <v>24398</v>
      </c>
      <c r="G65" s="258">
        <f t="shared" si="26"/>
        <v>0</v>
      </c>
      <c r="H65" s="274">
        <f t="shared" si="27"/>
        <v>0</v>
      </c>
      <c r="I65" s="322">
        <v>0</v>
      </c>
      <c r="J65" s="323">
        <v>0</v>
      </c>
      <c r="K65" s="258">
        <f t="shared" si="28"/>
        <v>0</v>
      </c>
      <c r="L65" s="274" t="e">
        <f t="shared" si="29"/>
        <v>#DIV/0!</v>
      </c>
      <c r="M65" s="324">
        <v>0</v>
      </c>
      <c r="N65" s="325">
        <v>0</v>
      </c>
      <c r="O65" s="258">
        <f t="shared" si="30"/>
        <v>0</v>
      </c>
      <c r="P65" s="274" t="e">
        <f t="shared" si="31"/>
        <v>#DIV/0!</v>
      </c>
      <c r="Q65" s="326">
        <v>0</v>
      </c>
      <c r="R65" s="327">
        <v>0</v>
      </c>
      <c r="S65" s="258">
        <f t="shared" si="32"/>
        <v>0</v>
      </c>
      <c r="T65" s="274" t="e">
        <f t="shared" si="33"/>
        <v>#DIV/0!</v>
      </c>
      <c r="U65" s="154"/>
    </row>
    <row r="66" spans="1:21" s="69" customFormat="1" ht="15">
      <c r="A66" s="321" t="s">
        <v>261</v>
      </c>
      <c r="B66" s="321" t="s">
        <v>519</v>
      </c>
      <c r="C66" s="332">
        <v>635640006</v>
      </c>
      <c r="D66" s="321" t="s">
        <v>407</v>
      </c>
      <c r="E66" s="321">
        <v>7521</v>
      </c>
      <c r="F66" s="321">
        <v>7521</v>
      </c>
      <c r="G66" s="258">
        <f t="shared" si="26"/>
        <v>0</v>
      </c>
      <c r="H66" s="274">
        <f t="shared" si="27"/>
        <v>0</v>
      </c>
      <c r="I66" s="322">
        <v>1616.76</v>
      </c>
      <c r="J66" s="323">
        <v>1616.76</v>
      </c>
      <c r="K66" s="258">
        <f t="shared" si="28"/>
        <v>0</v>
      </c>
      <c r="L66" s="274">
        <f t="shared" si="29"/>
        <v>0</v>
      </c>
      <c r="M66" s="324">
        <v>292.38</v>
      </c>
      <c r="N66" s="325">
        <v>292.38</v>
      </c>
      <c r="O66" s="258">
        <f t="shared" si="4"/>
        <v>0</v>
      </c>
      <c r="P66" s="274">
        <f t="shared" si="5"/>
        <v>0</v>
      </c>
      <c r="Q66" s="326">
        <v>14.78</v>
      </c>
      <c r="R66" s="327">
        <v>14.78</v>
      </c>
      <c r="S66" s="258">
        <f t="shared" si="6"/>
        <v>0</v>
      </c>
      <c r="T66" s="274">
        <f t="shared" si="7"/>
        <v>0</v>
      </c>
      <c r="U66" s="154"/>
    </row>
    <row r="67" spans="1:21" s="69" customFormat="1" ht="15">
      <c r="A67" s="321" t="s">
        <v>261</v>
      </c>
      <c r="B67" s="321" t="s">
        <v>519</v>
      </c>
      <c r="C67" s="332">
        <v>686930009</v>
      </c>
      <c r="D67" s="321" t="s">
        <v>500</v>
      </c>
      <c r="E67" s="321">
        <v>3000</v>
      </c>
      <c r="F67" s="321">
        <v>3000</v>
      </c>
      <c r="G67" s="258">
        <f t="shared" si="22"/>
        <v>0</v>
      </c>
      <c r="H67" s="274">
        <f t="shared" si="23"/>
        <v>0</v>
      </c>
      <c r="I67" s="322">
        <v>2072.89</v>
      </c>
      <c r="J67" s="323">
        <v>2072.89</v>
      </c>
      <c r="K67" s="258">
        <f t="shared" si="24"/>
        <v>0</v>
      </c>
      <c r="L67" s="274">
        <f t="shared" si="25"/>
        <v>0</v>
      </c>
      <c r="M67" s="324">
        <v>374.87</v>
      </c>
      <c r="N67" s="325">
        <v>374.87</v>
      </c>
      <c r="O67" s="258">
        <f t="shared" si="4"/>
        <v>0</v>
      </c>
      <c r="P67" s="274">
        <f t="shared" si="5"/>
        <v>0</v>
      </c>
      <c r="Q67" s="326">
        <v>18.95</v>
      </c>
      <c r="R67" s="327">
        <v>18.95</v>
      </c>
      <c r="S67" s="258">
        <f t="shared" si="6"/>
        <v>0</v>
      </c>
      <c r="T67" s="274">
        <f t="shared" si="7"/>
        <v>0</v>
      </c>
      <c r="U67" s="154"/>
    </row>
    <row r="68" spans="1:21" s="69" customFormat="1" ht="15">
      <c r="A68" s="311" t="s">
        <v>261</v>
      </c>
      <c r="B68" s="311" t="s">
        <v>527</v>
      </c>
      <c r="C68" s="333">
        <v>803054204</v>
      </c>
      <c r="D68" s="311" t="s">
        <v>488</v>
      </c>
      <c r="E68" s="311">
        <v>3300</v>
      </c>
      <c r="F68" s="311">
        <v>3300</v>
      </c>
      <c r="G68" s="258">
        <f t="shared" si="22"/>
        <v>0</v>
      </c>
      <c r="H68" s="274">
        <f t="shared" si="23"/>
        <v>0</v>
      </c>
      <c r="I68">
        <v>0</v>
      </c>
      <c r="J68">
        <v>0</v>
      </c>
      <c r="K68" s="258">
        <f t="shared" si="24"/>
        <v>0</v>
      </c>
      <c r="L68" s="274" t="e">
        <f t="shared" si="25"/>
        <v>#DIV/0!</v>
      </c>
      <c r="M68" s="311">
        <v>0</v>
      </c>
      <c r="N68" s="311">
        <v>0</v>
      </c>
      <c r="O68" s="258">
        <f t="shared" si="4"/>
        <v>0</v>
      </c>
      <c r="P68" s="274" t="e">
        <f t="shared" si="5"/>
        <v>#DIV/0!</v>
      </c>
      <c r="Q68" s="311">
        <v>0</v>
      </c>
      <c r="R68" s="311">
        <v>0</v>
      </c>
      <c r="S68" s="258">
        <f t="shared" si="6"/>
        <v>0</v>
      </c>
      <c r="T68" s="274" t="e">
        <f t="shared" si="7"/>
        <v>#DIV/0!</v>
      </c>
      <c r="U68" s="154"/>
    </row>
    <row r="69" spans="1:21" s="69" customFormat="1" ht="15">
      <c r="A69" s="311" t="s">
        <v>261</v>
      </c>
      <c r="B69" s="311" t="s">
        <v>527</v>
      </c>
      <c r="C69" s="333">
        <v>803054204</v>
      </c>
      <c r="D69" s="311" t="s">
        <v>488</v>
      </c>
      <c r="E69" s="311">
        <v>5800</v>
      </c>
      <c r="F69" s="311">
        <v>5800</v>
      </c>
      <c r="G69" s="258">
        <f t="shared" si="22"/>
        <v>0</v>
      </c>
      <c r="H69" s="274">
        <f t="shared" si="23"/>
        <v>0</v>
      </c>
      <c r="I69">
        <v>0</v>
      </c>
      <c r="J69">
        <v>0</v>
      </c>
      <c r="K69" s="258">
        <f t="shared" si="24"/>
        <v>0</v>
      </c>
      <c r="L69" s="274" t="e">
        <f t="shared" si="25"/>
        <v>#DIV/0!</v>
      </c>
      <c r="M69" s="311">
        <v>0</v>
      </c>
      <c r="N69" s="311">
        <v>0</v>
      </c>
      <c r="O69" s="258">
        <f t="shared" si="4"/>
        <v>0</v>
      </c>
      <c r="P69" s="274" t="e">
        <f t="shared" si="5"/>
        <v>#DIV/0!</v>
      </c>
      <c r="Q69" s="311">
        <v>0</v>
      </c>
      <c r="R69" s="311">
        <v>0</v>
      </c>
      <c r="S69" s="258">
        <f t="shared" si="6"/>
        <v>0</v>
      </c>
      <c r="T69" s="274" t="e">
        <f t="shared" si="7"/>
        <v>#DIV/0!</v>
      </c>
      <c r="U69" s="154"/>
    </row>
    <row r="70" spans="1:21" s="205" customFormat="1" ht="15">
      <c r="A70" s="311" t="s">
        <v>261</v>
      </c>
      <c r="B70" s="311" t="s">
        <v>527</v>
      </c>
      <c r="C70" s="333">
        <v>803054204</v>
      </c>
      <c r="D70" s="311" t="s">
        <v>488</v>
      </c>
      <c r="E70" s="311">
        <v>9600</v>
      </c>
      <c r="F70" s="311">
        <v>9600</v>
      </c>
      <c r="G70" s="258">
        <f t="shared" si="22"/>
        <v>0</v>
      </c>
      <c r="H70" s="274">
        <f t="shared" si="23"/>
        <v>0</v>
      </c>
      <c r="I70">
        <v>0</v>
      </c>
      <c r="J70">
        <v>0</v>
      </c>
      <c r="K70" s="258">
        <f t="shared" si="24"/>
        <v>0</v>
      </c>
      <c r="L70" s="274" t="e">
        <f t="shared" si="25"/>
        <v>#DIV/0!</v>
      </c>
      <c r="M70" s="311">
        <v>0</v>
      </c>
      <c r="N70" s="311">
        <v>0</v>
      </c>
      <c r="O70" s="258">
        <f t="shared" si="4"/>
        <v>0</v>
      </c>
      <c r="P70" s="274" t="e">
        <f t="shared" si="5"/>
        <v>#DIV/0!</v>
      </c>
      <c r="Q70" s="311">
        <v>0</v>
      </c>
      <c r="R70" s="311">
        <v>0</v>
      </c>
      <c r="S70" s="258">
        <f t="shared" si="6"/>
        <v>0</v>
      </c>
      <c r="T70" s="274" t="e">
        <f t="shared" si="7"/>
        <v>#DIV/0!</v>
      </c>
      <c r="U70" s="202"/>
    </row>
    <row r="71" spans="1:21" s="205" customFormat="1" ht="15">
      <c r="A71" s="311"/>
      <c r="B71" s="311"/>
      <c r="C71" s="333"/>
      <c r="D71" s="311"/>
      <c r="E71" s="311"/>
      <c r="F71" s="311"/>
      <c r="G71" s="258"/>
      <c r="H71" s="274"/>
      <c r="I71"/>
      <c r="J71"/>
      <c r="K71" s="258"/>
      <c r="L71" s="274"/>
      <c r="M71"/>
      <c r="N71"/>
      <c r="O71" s="258"/>
      <c r="P71" s="274"/>
      <c r="Q71"/>
      <c r="R71"/>
      <c r="S71" s="258"/>
      <c r="T71" s="274"/>
      <c r="U71" s="202"/>
    </row>
    <row r="72" spans="1:21" s="156" customFormat="1" ht="12.75">
      <c r="A72" s="170" t="s">
        <v>143</v>
      </c>
      <c r="B72" s="178"/>
      <c r="C72" s="334"/>
      <c r="D72" s="178"/>
      <c r="E72" s="180"/>
      <c r="F72" s="269"/>
      <c r="G72" s="158"/>
      <c r="H72" s="158"/>
      <c r="I72" s="163"/>
      <c r="J72" s="157"/>
      <c r="K72" s="158"/>
      <c r="L72" s="158"/>
      <c r="M72" s="163"/>
      <c r="N72" s="157"/>
      <c r="O72" s="158"/>
      <c r="P72" s="158"/>
      <c r="Q72" s="163"/>
      <c r="R72" s="157"/>
      <c r="S72" s="158"/>
      <c r="T72" s="158"/>
      <c r="U72" s="157"/>
    </row>
    <row r="73" spans="1:21" s="67" customFormat="1">
      <c r="A73" s="112"/>
      <c r="B73" s="111"/>
      <c r="C73" s="114"/>
      <c r="D73" s="113"/>
      <c r="E73" s="203"/>
      <c r="F73" s="269"/>
      <c r="G73" s="152"/>
      <c r="H73" s="152"/>
      <c r="I73" s="163"/>
      <c r="J73" s="152"/>
      <c r="K73" s="152"/>
      <c r="L73" s="152"/>
      <c r="M73" s="163"/>
      <c r="N73" s="152"/>
      <c r="O73" s="152"/>
      <c r="P73" s="152"/>
      <c r="Q73" s="163"/>
      <c r="R73" s="152"/>
      <c r="S73" s="152"/>
      <c r="T73" s="152"/>
      <c r="U73" s="61"/>
    </row>
    <row r="74" spans="1:21" s="69" customFormat="1">
      <c r="A74" s="112"/>
      <c r="B74" s="111"/>
      <c r="C74" s="114"/>
      <c r="D74" s="113"/>
      <c r="E74" s="204">
        <f>SUM(E2:E73)</f>
        <v>727005.103</v>
      </c>
      <c r="F74" s="270">
        <f>SUM(F2:F73)</f>
        <v>727005.103</v>
      </c>
      <c r="G74" s="165">
        <f>SUM(G2:G73)</f>
        <v>0</v>
      </c>
      <c r="H74" s="274">
        <f>ROUND(G74/E74,10)</f>
        <v>0</v>
      </c>
      <c r="I74" s="164">
        <f>SUM(I2:I73)</f>
        <v>106341.17000000001</v>
      </c>
      <c r="J74" s="165">
        <f>SUM(J2:J73)</f>
        <v>106341.17000000001</v>
      </c>
      <c r="K74" s="165">
        <f>SUM(K2:K73)</f>
        <v>0</v>
      </c>
      <c r="L74" s="275">
        <f>ROUND(K74/I74,10)</f>
        <v>0</v>
      </c>
      <c r="M74" s="164">
        <f>SUM(M2:M73)</f>
        <v>11524.740000000002</v>
      </c>
      <c r="N74" s="165">
        <f>SUM(N2:N73)</f>
        <v>11524.740000000002</v>
      </c>
      <c r="O74" s="165">
        <f>SUM(O2:O73)</f>
        <v>0</v>
      </c>
      <c r="P74" s="275">
        <f>ROUND(O74/M74,10)</f>
        <v>0</v>
      </c>
      <c r="Q74" s="164">
        <f>SUM(Q2:Q73)</f>
        <v>210.67999999999998</v>
      </c>
      <c r="R74" s="165">
        <f>SUM(R2:R73)</f>
        <v>210.67999999999998</v>
      </c>
      <c r="S74" s="165">
        <f t="shared" ref="S74" si="34">SUM(S2:S73)</f>
        <v>0</v>
      </c>
      <c r="T74" s="275">
        <f>ROUND(S74/Q74,10)</f>
        <v>0</v>
      </c>
      <c r="U74" s="165">
        <f>SUM(U2:U73)</f>
        <v>0</v>
      </c>
    </row>
    <row r="75" spans="1:21">
      <c r="A75" s="112"/>
      <c r="B75" s="111"/>
      <c r="C75" s="114"/>
      <c r="D75" s="113"/>
      <c r="E75" s="113"/>
      <c r="F75" s="271"/>
      <c r="G75" s="159"/>
      <c r="H75" s="159"/>
      <c r="I75" s="160"/>
      <c r="J75" s="111"/>
      <c r="K75" s="111"/>
      <c r="L75" s="111"/>
      <c r="M75" s="160"/>
      <c r="N75" s="160"/>
      <c r="O75" s="160"/>
      <c r="P75" s="160"/>
      <c r="Q75" s="160"/>
      <c r="R75" s="160"/>
      <c r="S75" s="160"/>
      <c r="T75" s="160"/>
      <c r="U75" s="160"/>
    </row>
    <row r="76" spans="1:21">
      <c r="A76" s="112"/>
      <c r="B76" s="111"/>
      <c r="C76" s="114"/>
      <c r="D76" s="113"/>
      <c r="E76" s="113"/>
      <c r="F76" s="271"/>
      <c r="G76" s="159"/>
      <c r="H76" s="159"/>
      <c r="I76" s="160"/>
      <c r="J76" s="111"/>
      <c r="K76" s="111"/>
      <c r="L76" s="111"/>
      <c r="M76" s="160"/>
      <c r="N76" s="160"/>
      <c r="O76" s="160"/>
      <c r="P76" s="160"/>
      <c r="Q76" s="160"/>
      <c r="R76" s="160"/>
      <c r="S76" s="160"/>
      <c r="T76" s="160"/>
      <c r="U76" s="160"/>
    </row>
    <row r="78" spans="1:21">
      <c r="A78" s="72"/>
      <c r="Q7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6"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1" t="s">
        <v>75</v>
      </c>
      <c r="F1" s="3" t="s">
        <v>7</v>
      </c>
      <c r="G1" s="155" t="s">
        <v>193</v>
      </c>
      <c r="H1" s="62" t="s">
        <v>209</v>
      </c>
    </row>
    <row r="2" spans="1:8" s="53" customFormat="1" ht="25.5" customHeight="1">
      <c r="A2" t="s">
        <v>261</v>
      </c>
      <c r="B2" t="s">
        <v>278</v>
      </c>
      <c r="C2" t="s">
        <v>264</v>
      </c>
      <c r="D2" s="311">
        <v>16.96</v>
      </c>
      <c r="E2" s="311">
        <v>16.96</v>
      </c>
      <c r="F2" s="267">
        <f>D2-E2</f>
        <v>0</v>
      </c>
      <c r="G2" s="276">
        <f>ROUND(F2/D2,10)</f>
        <v>0</v>
      </c>
      <c r="H2" s="62"/>
    </row>
    <row r="3" spans="1:8" s="53" customFormat="1" ht="25.5" customHeight="1">
      <c r="A3" s="2"/>
      <c r="B3" s="2"/>
      <c r="C3" s="2"/>
      <c r="D3" s="3"/>
      <c r="E3" s="261"/>
      <c r="F3" s="3"/>
      <c r="G3" s="3"/>
      <c r="H3" s="62"/>
    </row>
    <row r="4" spans="1:8" s="53" customFormat="1" ht="25.5" customHeight="1">
      <c r="A4" s="2"/>
      <c r="B4" s="2"/>
      <c r="C4" s="2"/>
      <c r="D4" s="3"/>
      <c r="E4" s="261"/>
      <c r="F4" s="3"/>
      <c r="G4" s="3"/>
      <c r="H4" s="62"/>
    </row>
    <row r="5" spans="1:8" s="53" customFormat="1" ht="25.5" customHeight="1">
      <c r="A5" s="2"/>
      <c r="B5" s="2"/>
      <c r="C5" s="2"/>
      <c r="D5" s="3"/>
      <c r="E5" s="261"/>
      <c r="F5" s="3"/>
      <c r="G5" s="3"/>
      <c r="H5" s="62"/>
    </row>
    <row r="6" spans="1:8" s="53" customFormat="1" ht="19.5" customHeight="1">
      <c r="A6" s="63"/>
      <c r="B6" s="55"/>
      <c r="D6" s="56"/>
      <c r="E6" s="262"/>
      <c r="F6" s="56"/>
      <c r="G6" s="56"/>
      <c r="H6" s="2"/>
    </row>
    <row r="7" spans="1:8" s="53" customFormat="1" ht="11.25" customHeight="1">
      <c r="D7" s="64"/>
      <c r="E7" s="263"/>
      <c r="F7" s="64"/>
      <c r="G7" s="64"/>
    </row>
    <row r="8" spans="1:8" s="53" customFormat="1" ht="19.5" customHeight="1" thickBot="1">
      <c r="C8" s="4" t="s">
        <v>11</v>
      </c>
      <c r="D8" s="5">
        <f>SUM(D2:D7)</f>
        <v>16.96</v>
      </c>
      <c r="E8" s="264">
        <f>SUM(E2:E7)</f>
        <v>16.96</v>
      </c>
      <c r="F8" s="5">
        <f>SUM(F2:F7)</f>
        <v>0</v>
      </c>
      <c r="G8" s="277">
        <f>ROUND(F8/D8,10)</f>
        <v>0</v>
      </c>
    </row>
    <row r="9" spans="1:8" s="53" customFormat="1" ht="13.5" thickTop="1">
      <c r="E9" s="265"/>
    </row>
    <row r="10" spans="1:8" s="53" customFormat="1" ht="13.5" thickBot="1">
      <c r="E10" s="265"/>
    </row>
    <row r="11" spans="1:8" s="53" customFormat="1" ht="13.5" thickBot="1">
      <c r="A11" s="10" t="s">
        <v>53</v>
      </c>
      <c r="B11" s="10"/>
      <c r="C11" s="52"/>
      <c r="D11" s="65"/>
      <c r="E11" s="257"/>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0"/>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8" customWidth="1"/>
    <col min="2" max="2" width="33.7109375" style="52" customWidth="1"/>
    <col min="3" max="3" width="14" style="257" bestFit="1" customWidth="1"/>
    <col min="4" max="4" width="12.7109375" style="189" bestFit="1" customWidth="1"/>
    <col min="5" max="5" width="12.5703125" style="189"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5" t="s">
        <v>16</v>
      </c>
      <c r="B1" s="10" t="s">
        <v>5</v>
      </c>
      <c r="C1" s="253" t="s">
        <v>14</v>
      </c>
      <c r="D1" s="11" t="s">
        <v>15</v>
      </c>
      <c r="E1" s="11" t="s">
        <v>63</v>
      </c>
      <c r="F1" s="192" t="s">
        <v>59</v>
      </c>
      <c r="G1" s="196" t="s">
        <v>60</v>
      </c>
      <c r="H1" s="7" t="s">
        <v>64</v>
      </c>
      <c r="I1" s="8" t="s">
        <v>195</v>
      </c>
      <c r="J1" s="193" t="s">
        <v>61</v>
      </c>
      <c r="K1" s="193" t="s">
        <v>65</v>
      </c>
      <c r="L1" s="195" t="s">
        <v>62</v>
      </c>
      <c r="M1" s="196" t="s">
        <v>66</v>
      </c>
      <c r="N1" s="196" t="s">
        <v>57</v>
      </c>
      <c r="O1" s="196" t="s">
        <v>58</v>
      </c>
      <c r="P1" s="7" t="s">
        <v>194</v>
      </c>
      <c r="Q1" s="8" t="s">
        <v>195</v>
      </c>
      <c r="R1" s="7" t="s">
        <v>196</v>
      </c>
      <c r="S1" s="8" t="s">
        <v>195</v>
      </c>
      <c r="T1" s="7" t="s">
        <v>197</v>
      </c>
      <c r="U1" s="8" t="s">
        <v>195</v>
      </c>
      <c r="V1" s="8" t="s">
        <v>125</v>
      </c>
    </row>
    <row r="2" spans="1:22">
      <c r="A2" s="328" t="s">
        <v>445</v>
      </c>
      <c r="B2" t="s">
        <v>446</v>
      </c>
      <c r="C2">
        <v>3630</v>
      </c>
      <c r="D2" s="1">
        <v>43775</v>
      </c>
      <c r="E2" t="s">
        <v>515</v>
      </c>
      <c r="F2">
        <v>223.24</v>
      </c>
      <c r="G2"/>
      <c r="H2" s="198">
        <f t="shared" ref="H2:H73" si="0">F2-G2</f>
        <v>223.24</v>
      </c>
      <c r="I2" s="280">
        <f t="shared" ref="I2:I73" si="1">ROUND(H2/F2,10)</f>
        <v>1</v>
      </c>
      <c r="J2">
        <v>247.59</v>
      </c>
      <c r="K2">
        <v>268.74</v>
      </c>
      <c r="L2">
        <v>21.15</v>
      </c>
      <c r="M2"/>
      <c r="N2"/>
      <c r="O2"/>
      <c r="P2" s="198">
        <f t="shared" ref="P2:P73" si="2">J2-N2</f>
        <v>247.59</v>
      </c>
      <c r="Q2" s="278">
        <f>ROUND(P2/J2,10)</f>
        <v>1</v>
      </c>
      <c r="R2" s="198">
        <f>K2-M2</f>
        <v>268.74</v>
      </c>
      <c r="S2" s="278">
        <f>ROUND(R2/K2,10)</f>
        <v>1</v>
      </c>
      <c r="T2" s="198">
        <f>L2-O2</f>
        <v>21.15</v>
      </c>
      <c r="U2" s="278">
        <f>ROUND(T2/L2,10)</f>
        <v>1</v>
      </c>
      <c r="V2" s="8"/>
    </row>
    <row r="3" spans="1:22">
      <c r="A3" s="328" t="s">
        <v>445</v>
      </c>
      <c r="B3" t="s">
        <v>446</v>
      </c>
      <c r="C3">
        <v>3630</v>
      </c>
      <c r="D3" s="1">
        <v>44140</v>
      </c>
      <c r="E3" t="s">
        <v>515</v>
      </c>
      <c r="F3">
        <v>234.13</v>
      </c>
      <c r="G3"/>
      <c r="H3" s="198">
        <f t="shared" si="0"/>
        <v>234.13</v>
      </c>
      <c r="I3" s="280">
        <f t="shared" si="1"/>
        <v>1</v>
      </c>
      <c r="J3">
        <v>277.10000000000002</v>
      </c>
      <c r="K3">
        <v>281.85000000000002</v>
      </c>
      <c r="L3">
        <v>4.75</v>
      </c>
      <c r="M3"/>
      <c r="N3"/>
      <c r="O3"/>
      <c r="P3" s="198">
        <f t="shared" si="2"/>
        <v>277.10000000000002</v>
      </c>
      <c r="Q3" s="278">
        <f t="shared" ref="Q3:Q74" si="3">ROUND(P3/J3,10)</f>
        <v>1</v>
      </c>
      <c r="R3" s="198">
        <f t="shared" ref="R3:R73" si="4">K3-M3</f>
        <v>281.85000000000002</v>
      </c>
      <c r="S3" s="278">
        <f t="shared" ref="S3:S73" si="5">ROUND(R3/K3,10)</f>
        <v>1</v>
      </c>
      <c r="T3" s="198">
        <f t="shared" ref="T3:T73" si="6">L3-O3</f>
        <v>4.75</v>
      </c>
      <c r="U3" s="278">
        <f t="shared" ref="U3:U73" si="7">ROUND(T3/L3,10)</f>
        <v>1</v>
      </c>
      <c r="V3" s="8"/>
    </row>
    <row r="4" spans="1:22">
      <c r="A4" s="328" t="s">
        <v>445</v>
      </c>
      <c r="B4" t="s">
        <v>446</v>
      </c>
      <c r="C4">
        <v>3630</v>
      </c>
      <c r="D4" s="1">
        <v>43591</v>
      </c>
      <c r="E4" t="s">
        <v>515</v>
      </c>
      <c r="F4">
        <v>778.63</v>
      </c>
      <c r="G4"/>
      <c r="H4" s="198">
        <f t="shared" si="0"/>
        <v>778.63</v>
      </c>
      <c r="I4" s="280">
        <f t="shared" si="1"/>
        <v>1</v>
      </c>
      <c r="J4">
        <v>869.41</v>
      </c>
      <c r="K4">
        <v>937.31</v>
      </c>
      <c r="L4">
        <v>67.900000000000006</v>
      </c>
      <c r="M4"/>
      <c r="N4"/>
      <c r="O4"/>
      <c r="P4" s="198">
        <f t="shared" si="2"/>
        <v>869.41</v>
      </c>
      <c r="Q4" s="278">
        <f t="shared" si="3"/>
        <v>1</v>
      </c>
      <c r="R4" s="198">
        <f t="shared" si="4"/>
        <v>937.31</v>
      </c>
      <c r="S4" s="278">
        <f t="shared" si="5"/>
        <v>1</v>
      </c>
      <c r="T4" s="198">
        <f t="shared" si="6"/>
        <v>67.900000000000006</v>
      </c>
      <c r="U4" s="278">
        <f t="shared" si="7"/>
        <v>1</v>
      </c>
      <c r="V4" s="8"/>
    </row>
    <row r="5" spans="1:22">
      <c r="A5" s="328" t="s">
        <v>445</v>
      </c>
      <c r="B5" t="s">
        <v>446</v>
      </c>
      <c r="C5">
        <v>3630</v>
      </c>
      <c r="D5" s="1">
        <v>43958</v>
      </c>
      <c r="E5" t="s">
        <v>515</v>
      </c>
      <c r="F5">
        <v>811.3</v>
      </c>
      <c r="G5"/>
      <c r="H5" s="198">
        <f t="shared" si="0"/>
        <v>811.3</v>
      </c>
      <c r="I5" s="280">
        <f t="shared" si="1"/>
        <v>1</v>
      </c>
      <c r="J5">
        <v>879.49</v>
      </c>
      <c r="K5">
        <v>976.64</v>
      </c>
      <c r="L5">
        <v>97.15</v>
      </c>
      <c r="M5"/>
      <c r="N5"/>
      <c r="O5"/>
      <c r="P5" s="198">
        <f t="shared" si="2"/>
        <v>879.49</v>
      </c>
      <c r="Q5" s="278">
        <f t="shared" si="3"/>
        <v>1</v>
      </c>
      <c r="R5" s="198">
        <f t="shared" si="4"/>
        <v>976.64</v>
      </c>
      <c r="S5" s="278">
        <f t="shared" si="5"/>
        <v>1</v>
      </c>
      <c r="T5" s="198">
        <f t="shared" si="6"/>
        <v>97.15</v>
      </c>
      <c r="U5" s="278">
        <f t="shared" si="7"/>
        <v>1</v>
      </c>
      <c r="V5" s="8"/>
    </row>
    <row r="6" spans="1:22">
      <c r="A6" s="328" t="s">
        <v>445</v>
      </c>
      <c r="B6" t="s">
        <v>446</v>
      </c>
      <c r="C6">
        <v>3630</v>
      </c>
      <c r="D6" s="1">
        <v>44322</v>
      </c>
      <c r="E6" t="s">
        <v>515</v>
      </c>
      <c r="F6">
        <v>827.64</v>
      </c>
      <c r="G6"/>
      <c r="H6" s="198">
        <f t="shared" si="0"/>
        <v>827.64</v>
      </c>
      <c r="I6" s="280">
        <f t="shared" si="1"/>
        <v>1</v>
      </c>
      <c r="J6">
        <v>1000</v>
      </c>
      <c r="K6">
        <v>996.31</v>
      </c>
      <c r="L6">
        <v>-3.69</v>
      </c>
      <c r="M6"/>
      <c r="N6"/>
      <c r="O6"/>
      <c r="P6" s="198">
        <f t="shared" si="2"/>
        <v>1000</v>
      </c>
      <c r="Q6" s="278">
        <f t="shared" si="3"/>
        <v>1</v>
      </c>
      <c r="R6" s="198">
        <f t="shared" si="4"/>
        <v>996.31</v>
      </c>
      <c r="S6" s="278">
        <f t="shared" si="5"/>
        <v>1</v>
      </c>
      <c r="T6" s="198">
        <f t="shared" si="6"/>
        <v>-3.69</v>
      </c>
      <c r="U6" s="278">
        <f t="shared" si="7"/>
        <v>1</v>
      </c>
      <c r="V6" s="8"/>
    </row>
    <row r="7" spans="1:22">
      <c r="A7" s="328" t="s">
        <v>445</v>
      </c>
      <c r="B7" t="s">
        <v>446</v>
      </c>
      <c r="C7">
        <v>3630</v>
      </c>
      <c r="D7" s="1">
        <v>43521</v>
      </c>
      <c r="E7" t="s">
        <v>515</v>
      </c>
      <c r="F7">
        <v>2450.25</v>
      </c>
      <c r="G7"/>
      <c r="H7" s="198">
        <f t="shared" si="0"/>
        <v>2450.25</v>
      </c>
      <c r="I7" s="280">
        <f t="shared" si="1"/>
        <v>1</v>
      </c>
      <c r="J7">
        <v>2780.79</v>
      </c>
      <c r="K7">
        <v>2949.61</v>
      </c>
      <c r="L7">
        <v>168.82</v>
      </c>
      <c r="M7"/>
      <c r="N7"/>
      <c r="O7"/>
      <c r="P7" s="198">
        <f t="shared" si="2"/>
        <v>2780.79</v>
      </c>
      <c r="Q7" s="278">
        <f t="shared" si="3"/>
        <v>1</v>
      </c>
      <c r="R7" s="198">
        <f t="shared" si="4"/>
        <v>2949.61</v>
      </c>
      <c r="S7" s="278">
        <f t="shared" si="5"/>
        <v>1</v>
      </c>
      <c r="T7" s="198">
        <f t="shared" si="6"/>
        <v>168.82</v>
      </c>
      <c r="U7" s="278">
        <f t="shared" si="7"/>
        <v>1</v>
      </c>
      <c r="V7" s="8"/>
    </row>
    <row r="8" spans="1:22">
      <c r="A8" s="328">
        <v>705015105</v>
      </c>
      <c r="B8" t="s">
        <v>484</v>
      </c>
      <c r="C8">
        <v>46000</v>
      </c>
      <c r="D8" s="1">
        <v>44328</v>
      </c>
      <c r="E8" t="s">
        <v>527</v>
      </c>
      <c r="F8">
        <v>0</v>
      </c>
      <c r="G8"/>
      <c r="H8" s="198">
        <f t="shared" si="0"/>
        <v>0</v>
      </c>
      <c r="I8" s="280" t="e">
        <f t="shared" si="1"/>
        <v>#DIV/0!</v>
      </c>
      <c r="J8">
        <v>0</v>
      </c>
      <c r="K8">
        <v>0</v>
      </c>
      <c r="L8">
        <v>0</v>
      </c>
      <c r="M8"/>
      <c r="N8"/>
      <c r="O8"/>
      <c r="P8" s="198">
        <f t="shared" si="2"/>
        <v>0</v>
      </c>
      <c r="Q8" s="278" t="e">
        <f t="shared" ref="Q8" si="8">ROUND(P8/J8,10)</f>
        <v>#DIV/0!</v>
      </c>
      <c r="R8" s="198">
        <f t="shared" si="4"/>
        <v>0</v>
      </c>
      <c r="S8" s="278" t="e">
        <f t="shared" ref="S8" si="9">ROUND(R8/K8,10)</f>
        <v>#DIV/0!</v>
      </c>
      <c r="T8" s="198">
        <f t="shared" si="6"/>
        <v>0</v>
      </c>
      <c r="U8" s="278" t="e">
        <f t="shared" si="7"/>
        <v>#DIV/0!</v>
      </c>
      <c r="V8" s="8"/>
    </row>
    <row r="9" spans="1:22">
      <c r="A9" s="328">
        <v>599933900</v>
      </c>
      <c r="B9" t="s">
        <v>502</v>
      </c>
      <c r="C9">
        <v>3800</v>
      </c>
      <c r="D9" s="1">
        <v>43600</v>
      </c>
      <c r="E9" t="s">
        <v>515</v>
      </c>
      <c r="F9">
        <v>1083</v>
      </c>
      <c r="G9"/>
      <c r="H9" s="198">
        <f t="shared" si="0"/>
        <v>1083</v>
      </c>
      <c r="I9" s="280">
        <f t="shared" si="1"/>
        <v>1</v>
      </c>
      <c r="J9">
        <v>1217.6199999999999</v>
      </c>
      <c r="K9">
        <v>1303.72</v>
      </c>
      <c r="L9">
        <v>86.1</v>
      </c>
      <c r="M9"/>
      <c r="N9"/>
      <c r="O9"/>
      <c r="P9" s="198">
        <f t="shared" si="2"/>
        <v>1217.6199999999999</v>
      </c>
      <c r="Q9" s="278">
        <f t="shared" si="3"/>
        <v>1</v>
      </c>
      <c r="R9" s="198">
        <f t="shared" si="4"/>
        <v>1303.72</v>
      </c>
      <c r="S9" s="278">
        <f t="shared" si="5"/>
        <v>1</v>
      </c>
      <c r="T9" s="198">
        <f t="shared" si="6"/>
        <v>86.1</v>
      </c>
      <c r="U9" s="278">
        <f t="shared" si="7"/>
        <v>1</v>
      </c>
      <c r="V9" s="8"/>
    </row>
    <row r="10" spans="1:22">
      <c r="A10" s="328">
        <v>599933900</v>
      </c>
      <c r="B10" t="s">
        <v>502</v>
      </c>
      <c r="C10">
        <v>3800</v>
      </c>
      <c r="D10" s="1">
        <v>44018</v>
      </c>
      <c r="E10" t="s">
        <v>515</v>
      </c>
      <c r="F10">
        <v>1185.5999999999999</v>
      </c>
      <c r="G10"/>
      <c r="H10" s="198">
        <f t="shared" si="0"/>
        <v>1185.5999999999999</v>
      </c>
      <c r="I10" s="280">
        <f t="shared" si="1"/>
        <v>1</v>
      </c>
      <c r="J10">
        <v>1331.25</v>
      </c>
      <c r="K10">
        <v>1427.22</v>
      </c>
      <c r="L10">
        <v>95.97</v>
      </c>
      <c r="M10"/>
      <c r="N10"/>
      <c r="O10"/>
      <c r="P10" s="198">
        <f t="shared" si="2"/>
        <v>1331.25</v>
      </c>
      <c r="Q10" s="278">
        <f t="shared" si="3"/>
        <v>1</v>
      </c>
      <c r="R10" s="198">
        <f t="shared" si="4"/>
        <v>1427.22</v>
      </c>
      <c r="S10" s="278">
        <f t="shared" si="5"/>
        <v>1</v>
      </c>
      <c r="T10" s="198">
        <f t="shared" si="6"/>
        <v>95.97</v>
      </c>
      <c r="U10" s="278">
        <f t="shared" si="7"/>
        <v>1</v>
      </c>
      <c r="V10" s="8"/>
    </row>
    <row r="11" spans="1:22">
      <c r="A11" s="328">
        <v>599933900</v>
      </c>
      <c r="B11" t="s">
        <v>502</v>
      </c>
      <c r="C11">
        <v>3800</v>
      </c>
      <c r="D11" s="1">
        <v>44315</v>
      </c>
      <c r="E11" t="s">
        <v>515</v>
      </c>
      <c r="F11">
        <v>1048.8</v>
      </c>
      <c r="G11"/>
      <c r="H11" s="198">
        <f t="shared" ref="H11:H21" si="10">F11-G11</f>
        <v>1048.8</v>
      </c>
      <c r="I11" s="280">
        <f t="shared" ref="I11:I21" si="11">ROUND(H11/F11,10)</f>
        <v>1</v>
      </c>
      <c r="J11">
        <v>1267.1099999999999</v>
      </c>
      <c r="K11">
        <v>1262.55</v>
      </c>
      <c r="L11">
        <v>-4.5599999999999996</v>
      </c>
      <c r="M11"/>
      <c r="N11"/>
      <c r="O11"/>
      <c r="P11" s="198">
        <f t="shared" ref="P11:P21" si="12">J11-N11</f>
        <v>1267.1099999999999</v>
      </c>
      <c r="Q11" s="278">
        <f t="shared" ref="Q11:Q21" si="13">ROUND(P11/J11,10)</f>
        <v>1</v>
      </c>
      <c r="R11" s="198">
        <f t="shared" ref="R11:R21" si="14">K11-M11</f>
        <v>1262.55</v>
      </c>
      <c r="S11" s="278">
        <f t="shared" ref="S11:S21" si="15">ROUND(R11/K11,10)</f>
        <v>1</v>
      </c>
      <c r="T11" s="198">
        <f t="shared" ref="T11:T21" si="16">L11-O11</f>
        <v>-4.5599999999999996</v>
      </c>
      <c r="U11" s="278">
        <f t="shared" ref="U11:U21" si="17">ROUND(T11/L11,10)</f>
        <v>1</v>
      </c>
      <c r="V11" s="8"/>
    </row>
    <row r="12" spans="1:22">
      <c r="A12" s="328" t="s">
        <v>278</v>
      </c>
      <c r="B12" t="s">
        <v>264</v>
      </c>
      <c r="C12">
        <v>262322.81</v>
      </c>
      <c r="D12" s="1">
        <v>44317</v>
      </c>
      <c r="E12" t="s">
        <v>527</v>
      </c>
      <c r="F12">
        <v>0</v>
      </c>
      <c r="G12"/>
      <c r="H12" s="198">
        <f t="shared" si="10"/>
        <v>0</v>
      </c>
      <c r="I12" s="280" t="e">
        <f t="shared" si="11"/>
        <v>#DIV/0!</v>
      </c>
      <c r="J12">
        <v>0</v>
      </c>
      <c r="K12">
        <v>0</v>
      </c>
      <c r="L12">
        <v>0</v>
      </c>
      <c r="M12"/>
      <c r="N12"/>
      <c r="O12"/>
      <c r="P12" s="198">
        <f t="shared" si="12"/>
        <v>0</v>
      </c>
      <c r="Q12" s="278" t="e">
        <f t="shared" si="13"/>
        <v>#DIV/0!</v>
      </c>
      <c r="R12" s="198">
        <f t="shared" si="14"/>
        <v>0</v>
      </c>
      <c r="S12" s="278" t="e">
        <f t="shared" si="15"/>
        <v>#DIV/0!</v>
      </c>
      <c r="T12" s="198">
        <f t="shared" si="16"/>
        <v>0</v>
      </c>
      <c r="U12" s="278" t="e">
        <f t="shared" si="17"/>
        <v>#DIV/0!</v>
      </c>
      <c r="V12" s="8"/>
    </row>
    <row r="13" spans="1:22">
      <c r="A13" s="328" t="s">
        <v>310</v>
      </c>
      <c r="B13" t="s">
        <v>449</v>
      </c>
      <c r="C13">
        <v>0</v>
      </c>
      <c r="D13" s="1">
        <v>44291</v>
      </c>
      <c r="E13" t="s">
        <v>527</v>
      </c>
      <c r="F13">
        <v>0</v>
      </c>
      <c r="G13"/>
      <c r="H13" s="198">
        <f t="shared" si="10"/>
        <v>0</v>
      </c>
      <c r="I13" s="280" t="e">
        <f t="shared" si="11"/>
        <v>#DIV/0!</v>
      </c>
      <c r="J13">
        <v>0</v>
      </c>
      <c r="K13">
        <v>0</v>
      </c>
      <c r="L13">
        <v>0</v>
      </c>
      <c r="M13"/>
      <c r="N13"/>
      <c r="O13"/>
      <c r="P13" s="198">
        <f t="shared" si="12"/>
        <v>0</v>
      </c>
      <c r="Q13" s="278" t="e">
        <f t="shared" si="13"/>
        <v>#DIV/0!</v>
      </c>
      <c r="R13" s="198">
        <f t="shared" si="14"/>
        <v>0</v>
      </c>
      <c r="S13" s="278" t="e">
        <f t="shared" si="15"/>
        <v>#DIV/0!</v>
      </c>
      <c r="T13" s="198">
        <f t="shared" si="16"/>
        <v>0</v>
      </c>
      <c r="U13" s="278" t="e">
        <f t="shared" si="17"/>
        <v>#DIV/0!</v>
      </c>
      <c r="V13" s="8"/>
    </row>
    <row r="14" spans="1:22">
      <c r="A14" s="328">
        <v>698604006</v>
      </c>
      <c r="B14" t="s">
        <v>509</v>
      </c>
      <c r="C14">
        <v>8300</v>
      </c>
      <c r="D14" s="1">
        <v>44323</v>
      </c>
      <c r="E14" t="s">
        <v>519</v>
      </c>
      <c r="F14">
        <v>0</v>
      </c>
      <c r="G14"/>
      <c r="H14" s="198">
        <f t="shared" si="10"/>
        <v>0</v>
      </c>
      <c r="I14" s="280" t="e">
        <f t="shared" si="11"/>
        <v>#DIV/0!</v>
      </c>
      <c r="J14">
        <v>0</v>
      </c>
      <c r="K14">
        <v>0</v>
      </c>
      <c r="L14">
        <v>0</v>
      </c>
      <c r="M14"/>
      <c r="N14"/>
      <c r="O14"/>
      <c r="P14" s="198">
        <f t="shared" si="12"/>
        <v>0</v>
      </c>
      <c r="Q14" s="278" t="e">
        <f t="shared" si="13"/>
        <v>#DIV/0!</v>
      </c>
      <c r="R14" s="198">
        <f t="shared" si="14"/>
        <v>0</v>
      </c>
      <c r="S14" s="278" t="e">
        <f t="shared" si="15"/>
        <v>#DIV/0!</v>
      </c>
      <c r="T14" s="198">
        <f t="shared" si="16"/>
        <v>0</v>
      </c>
      <c r="U14" s="278" t="e">
        <f t="shared" si="17"/>
        <v>#DIV/0!</v>
      </c>
      <c r="V14" s="8"/>
    </row>
    <row r="15" spans="1:22">
      <c r="A15" s="328" t="s">
        <v>453</v>
      </c>
      <c r="B15" t="s">
        <v>320</v>
      </c>
      <c r="C15">
        <v>87678</v>
      </c>
      <c r="D15" s="1">
        <v>44348</v>
      </c>
      <c r="E15" t="s">
        <v>517</v>
      </c>
      <c r="F15">
        <v>0</v>
      </c>
      <c r="G15"/>
      <c r="H15" s="198">
        <f t="shared" si="10"/>
        <v>0</v>
      </c>
      <c r="I15" s="280" t="e">
        <f t="shared" si="11"/>
        <v>#DIV/0!</v>
      </c>
      <c r="J15">
        <v>0</v>
      </c>
      <c r="K15">
        <v>0</v>
      </c>
      <c r="L15">
        <v>0</v>
      </c>
      <c r="M15"/>
      <c r="N15"/>
      <c r="O15"/>
      <c r="P15" s="198">
        <f t="shared" si="12"/>
        <v>0</v>
      </c>
      <c r="Q15" s="278" t="e">
        <f t="shared" si="13"/>
        <v>#DIV/0!</v>
      </c>
      <c r="R15" s="198">
        <f t="shared" si="14"/>
        <v>0</v>
      </c>
      <c r="S15" s="278" t="e">
        <f t="shared" si="15"/>
        <v>#DIV/0!</v>
      </c>
      <c r="T15" s="198">
        <f t="shared" si="16"/>
        <v>0</v>
      </c>
      <c r="U15" s="278" t="e">
        <f t="shared" si="17"/>
        <v>#DIV/0!</v>
      </c>
      <c r="V15" s="8"/>
    </row>
    <row r="16" spans="1:22">
      <c r="A16" s="328">
        <v>403197908</v>
      </c>
      <c r="B16" t="s">
        <v>295</v>
      </c>
      <c r="C16">
        <v>1275</v>
      </c>
      <c r="D16" s="1">
        <v>42871</v>
      </c>
      <c r="E16" t="s">
        <v>515</v>
      </c>
      <c r="F16">
        <v>672.56</v>
      </c>
      <c r="G16"/>
      <c r="H16" s="198">
        <f t="shared" si="10"/>
        <v>672.56</v>
      </c>
      <c r="I16" s="280">
        <f t="shared" si="11"/>
        <v>1</v>
      </c>
      <c r="J16">
        <v>734.64</v>
      </c>
      <c r="K16">
        <v>809.63</v>
      </c>
      <c r="L16">
        <v>74.989999999999995</v>
      </c>
      <c r="M16"/>
      <c r="N16"/>
      <c r="O16"/>
      <c r="P16" s="198">
        <f t="shared" si="12"/>
        <v>734.64</v>
      </c>
      <c r="Q16" s="278">
        <f t="shared" si="13"/>
        <v>1</v>
      </c>
      <c r="R16" s="198">
        <f t="shared" si="14"/>
        <v>809.63</v>
      </c>
      <c r="S16" s="278">
        <f t="shared" si="15"/>
        <v>1</v>
      </c>
      <c r="T16" s="198">
        <f t="shared" si="16"/>
        <v>74.989999999999995</v>
      </c>
      <c r="U16" s="278">
        <f t="shared" si="17"/>
        <v>1</v>
      </c>
      <c r="V16" s="8"/>
    </row>
    <row r="17" spans="1:22">
      <c r="A17" s="328">
        <v>403197908</v>
      </c>
      <c r="B17" t="s">
        <v>295</v>
      </c>
      <c r="C17">
        <v>1275</v>
      </c>
      <c r="D17" s="1">
        <v>43235</v>
      </c>
      <c r="E17" t="s">
        <v>515</v>
      </c>
      <c r="F17">
        <v>874.33</v>
      </c>
      <c r="G17"/>
      <c r="H17" s="198">
        <f t="shared" si="10"/>
        <v>874.33</v>
      </c>
      <c r="I17" s="280">
        <f t="shared" si="11"/>
        <v>1</v>
      </c>
      <c r="J17">
        <v>1038.6600000000001</v>
      </c>
      <c r="K17">
        <v>1052.52</v>
      </c>
      <c r="L17">
        <v>13.86</v>
      </c>
      <c r="M17"/>
      <c r="N17"/>
      <c r="O17"/>
      <c r="P17" s="198">
        <f t="shared" si="12"/>
        <v>1038.6600000000001</v>
      </c>
      <c r="Q17" s="278">
        <f t="shared" si="13"/>
        <v>1</v>
      </c>
      <c r="R17" s="198">
        <f t="shared" si="14"/>
        <v>1052.52</v>
      </c>
      <c r="S17" s="278">
        <f t="shared" si="15"/>
        <v>1</v>
      </c>
      <c r="T17" s="198">
        <f t="shared" si="16"/>
        <v>13.86</v>
      </c>
      <c r="U17" s="278">
        <f t="shared" si="17"/>
        <v>1</v>
      </c>
      <c r="V17" s="8"/>
    </row>
    <row r="18" spans="1:22">
      <c r="A18" s="328">
        <v>403197908</v>
      </c>
      <c r="B18" t="s">
        <v>295</v>
      </c>
      <c r="C18">
        <v>2175</v>
      </c>
      <c r="D18" s="1">
        <v>43599</v>
      </c>
      <c r="E18" t="s">
        <v>515</v>
      </c>
      <c r="F18">
        <v>1921.75</v>
      </c>
      <c r="G18"/>
      <c r="H18" s="198">
        <f t="shared" si="10"/>
        <v>1921.75</v>
      </c>
      <c r="I18" s="280">
        <f t="shared" si="11"/>
        <v>1</v>
      </c>
      <c r="J18">
        <v>2160.81</v>
      </c>
      <c r="K18">
        <v>2313.4</v>
      </c>
      <c r="L18">
        <v>152.59</v>
      </c>
      <c r="M18"/>
      <c r="N18"/>
      <c r="O18"/>
      <c r="P18" s="198">
        <f t="shared" si="12"/>
        <v>2160.81</v>
      </c>
      <c r="Q18" s="278">
        <f t="shared" si="13"/>
        <v>1</v>
      </c>
      <c r="R18" s="198">
        <f t="shared" si="14"/>
        <v>2313.4</v>
      </c>
      <c r="S18" s="278">
        <f t="shared" si="15"/>
        <v>1</v>
      </c>
      <c r="T18" s="198">
        <f t="shared" si="16"/>
        <v>152.59</v>
      </c>
      <c r="U18" s="278">
        <f t="shared" si="17"/>
        <v>1</v>
      </c>
      <c r="V18" s="8"/>
    </row>
    <row r="19" spans="1:22">
      <c r="A19" s="328">
        <v>474184900</v>
      </c>
      <c r="B19" t="s">
        <v>369</v>
      </c>
      <c r="C19">
        <v>2838</v>
      </c>
      <c r="D19" s="1">
        <v>42859</v>
      </c>
      <c r="E19" t="s">
        <v>515</v>
      </c>
      <c r="F19">
        <v>898.23</v>
      </c>
      <c r="G19"/>
      <c r="H19" s="198">
        <f t="shared" si="10"/>
        <v>898.23</v>
      </c>
      <c r="I19" s="280">
        <f t="shared" si="11"/>
        <v>1</v>
      </c>
      <c r="J19">
        <v>979.2</v>
      </c>
      <c r="K19">
        <v>1081.29</v>
      </c>
      <c r="L19">
        <v>102.09</v>
      </c>
      <c r="M19"/>
      <c r="N19"/>
      <c r="O19"/>
      <c r="P19" s="198">
        <f t="shared" si="12"/>
        <v>979.2</v>
      </c>
      <c r="Q19" s="278">
        <f t="shared" si="13"/>
        <v>1</v>
      </c>
      <c r="R19" s="198">
        <f t="shared" si="14"/>
        <v>1081.29</v>
      </c>
      <c r="S19" s="278">
        <f t="shared" si="15"/>
        <v>1</v>
      </c>
      <c r="T19" s="198">
        <f t="shared" si="16"/>
        <v>102.09</v>
      </c>
      <c r="U19" s="278">
        <f t="shared" si="17"/>
        <v>1</v>
      </c>
      <c r="V19" s="8"/>
    </row>
    <row r="20" spans="1:22">
      <c r="A20" s="328">
        <v>474184900</v>
      </c>
      <c r="B20" t="s">
        <v>369</v>
      </c>
      <c r="C20">
        <v>2838</v>
      </c>
      <c r="D20" s="1">
        <v>43223</v>
      </c>
      <c r="E20" t="s">
        <v>515</v>
      </c>
      <c r="F20">
        <v>935.65</v>
      </c>
      <c r="G20"/>
      <c r="H20" s="198">
        <f t="shared" si="10"/>
        <v>935.65</v>
      </c>
      <c r="I20" s="280">
        <f t="shared" si="11"/>
        <v>1</v>
      </c>
      <c r="J20">
        <v>1130.46</v>
      </c>
      <c r="K20">
        <v>1126.3399999999999</v>
      </c>
      <c r="L20">
        <v>-4.12</v>
      </c>
      <c r="M20"/>
      <c r="N20"/>
      <c r="O20"/>
      <c r="P20" s="198">
        <f t="shared" si="12"/>
        <v>1130.46</v>
      </c>
      <c r="Q20" s="278">
        <f t="shared" si="13"/>
        <v>1</v>
      </c>
      <c r="R20" s="198">
        <f t="shared" si="14"/>
        <v>1126.3399999999999</v>
      </c>
      <c r="S20" s="278">
        <f t="shared" si="15"/>
        <v>1</v>
      </c>
      <c r="T20" s="198">
        <f t="shared" si="16"/>
        <v>-4.12</v>
      </c>
      <c r="U20" s="278">
        <f t="shared" si="17"/>
        <v>1</v>
      </c>
      <c r="V20" s="8"/>
    </row>
    <row r="21" spans="1:22">
      <c r="A21" s="328">
        <v>474184900</v>
      </c>
      <c r="B21" t="s">
        <v>369</v>
      </c>
      <c r="C21">
        <v>4638</v>
      </c>
      <c r="D21" s="1">
        <v>43587</v>
      </c>
      <c r="E21" t="s">
        <v>515</v>
      </c>
      <c r="F21">
        <v>1529.09</v>
      </c>
      <c r="G21"/>
      <c r="H21" s="198">
        <f t="shared" si="10"/>
        <v>1529.09</v>
      </c>
      <c r="I21" s="280">
        <f t="shared" si="11"/>
        <v>1</v>
      </c>
      <c r="J21">
        <v>1707.38</v>
      </c>
      <c r="K21">
        <v>1840.72</v>
      </c>
      <c r="L21">
        <v>133.34</v>
      </c>
      <c r="M21"/>
      <c r="N21"/>
      <c r="O21"/>
      <c r="P21" s="198">
        <f t="shared" si="12"/>
        <v>1707.38</v>
      </c>
      <c r="Q21" s="278">
        <f t="shared" si="13"/>
        <v>1</v>
      </c>
      <c r="R21" s="198">
        <f t="shared" si="14"/>
        <v>1840.72</v>
      </c>
      <c r="S21" s="278">
        <f t="shared" si="15"/>
        <v>1</v>
      </c>
      <c r="T21" s="198">
        <f t="shared" si="16"/>
        <v>133.34</v>
      </c>
      <c r="U21" s="278">
        <f t="shared" si="17"/>
        <v>1</v>
      </c>
      <c r="V21" s="8"/>
    </row>
    <row r="22" spans="1:22">
      <c r="A22" s="328">
        <v>474184900</v>
      </c>
      <c r="B22" t="s">
        <v>369</v>
      </c>
      <c r="C22">
        <v>4638</v>
      </c>
      <c r="D22" s="1">
        <v>43985</v>
      </c>
      <c r="E22" t="s">
        <v>515</v>
      </c>
      <c r="F22">
        <v>1590.25</v>
      </c>
      <c r="G22"/>
      <c r="H22" s="198">
        <f t="shared" si="0"/>
        <v>1590.25</v>
      </c>
      <c r="I22" s="280">
        <f t="shared" si="1"/>
        <v>1</v>
      </c>
      <c r="J22">
        <v>1768.92</v>
      </c>
      <c r="K22">
        <v>1914.34</v>
      </c>
      <c r="L22">
        <v>145.41999999999999</v>
      </c>
      <c r="M22"/>
      <c r="N22"/>
      <c r="O22"/>
      <c r="P22" s="198">
        <f t="shared" si="2"/>
        <v>1768.92</v>
      </c>
      <c r="Q22" s="278">
        <f t="shared" si="3"/>
        <v>1</v>
      </c>
      <c r="R22" s="198">
        <f t="shared" si="4"/>
        <v>1914.34</v>
      </c>
      <c r="S22" s="278">
        <f t="shared" si="5"/>
        <v>1</v>
      </c>
      <c r="T22" s="198">
        <f t="shared" si="6"/>
        <v>145.41999999999999</v>
      </c>
      <c r="U22" s="278">
        <f t="shared" si="7"/>
        <v>1</v>
      </c>
      <c r="V22" s="8"/>
    </row>
    <row r="23" spans="1:22">
      <c r="A23" s="328">
        <v>474184900</v>
      </c>
      <c r="B23" t="s">
        <v>369</v>
      </c>
      <c r="C23">
        <v>4638</v>
      </c>
      <c r="D23" s="1">
        <v>44314</v>
      </c>
      <c r="E23" t="s">
        <v>515</v>
      </c>
      <c r="F23">
        <v>1712.58</v>
      </c>
      <c r="G23"/>
      <c r="H23" s="198">
        <f t="shared" si="0"/>
        <v>1712.58</v>
      </c>
      <c r="I23" s="280">
        <f t="shared" si="1"/>
        <v>1</v>
      </c>
      <c r="J23">
        <v>2069.23</v>
      </c>
      <c r="K23">
        <v>2061.6</v>
      </c>
      <c r="L23">
        <v>-7.63</v>
      </c>
      <c r="M23"/>
      <c r="N23"/>
      <c r="O23"/>
      <c r="P23" s="198">
        <f t="shared" si="2"/>
        <v>2069.23</v>
      </c>
      <c r="Q23" s="278">
        <f t="shared" si="3"/>
        <v>1</v>
      </c>
      <c r="R23" s="198">
        <f t="shared" si="4"/>
        <v>2061.6</v>
      </c>
      <c r="S23" s="278">
        <f t="shared" si="5"/>
        <v>1</v>
      </c>
      <c r="T23" s="198">
        <f t="shared" si="6"/>
        <v>-7.63</v>
      </c>
      <c r="U23" s="278">
        <f t="shared" si="7"/>
        <v>1</v>
      </c>
      <c r="V23" s="8"/>
    </row>
    <row r="24" spans="1:22">
      <c r="A24" s="328">
        <v>533004909</v>
      </c>
      <c r="B24" t="s">
        <v>460</v>
      </c>
      <c r="C24">
        <v>6569</v>
      </c>
      <c r="D24" s="1">
        <v>43616</v>
      </c>
      <c r="E24" t="s">
        <v>515</v>
      </c>
      <c r="F24">
        <v>640.48</v>
      </c>
      <c r="G24"/>
      <c r="H24" s="198">
        <f t="shared" si="0"/>
        <v>640.48</v>
      </c>
      <c r="I24" s="280">
        <f t="shared" si="1"/>
        <v>1</v>
      </c>
      <c r="J24">
        <v>713.65</v>
      </c>
      <c r="K24">
        <v>771.01</v>
      </c>
      <c r="L24">
        <v>57.36</v>
      </c>
      <c r="M24"/>
      <c r="N24"/>
      <c r="O24"/>
      <c r="P24" s="198">
        <f t="shared" si="2"/>
        <v>713.65</v>
      </c>
      <c r="Q24" s="278">
        <f t="shared" si="3"/>
        <v>1</v>
      </c>
      <c r="R24" s="198">
        <f t="shared" si="4"/>
        <v>771.01</v>
      </c>
      <c r="S24" s="278">
        <f t="shared" si="5"/>
        <v>1</v>
      </c>
      <c r="T24" s="198">
        <f t="shared" si="6"/>
        <v>57.36</v>
      </c>
      <c r="U24" s="278">
        <f t="shared" si="7"/>
        <v>1</v>
      </c>
      <c r="V24" s="8"/>
    </row>
    <row r="25" spans="1:22">
      <c r="A25" s="328">
        <v>533004909</v>
      </c>
      <c r="B25" t="s">
        <v>460</v>
      </c>
      <c r="C25">
        <v>6569</v>
      </c>
      <c r="D25" s="1">
        <v>43984</v>
      </c>
      <c r="E25" t="s">
        <v>515</v>
      </c>
      <c r="F25">
        <v>597.78</v>
      </c>
      <c r="G25"/>
      <c r="H25" s="198">
        <f t="shared" si="0"/>
        <v>597.78</v>
      </c>
      <c r="I25" s="280">
        <f t="shared" si="1"/>
        <v>1</v>
      </c>
      <c r="J25">
        <v>660.87</v>
      </c>
      <c r="K25">
        <v>719.61</v>
      </c>
      <c r="L25">
        <v>58.74</v>
      </c>
      <c r="M25"/>
      <c r="N25"/>
      <c r="O25"/>
      <c r="P25" s="198">
        <f t="shared" si="2"/>
        <v>660.87</v>
      </c>
      <c r="Q25" s="278">
        <f t="shared" si="3"/>
        <v>1</v>
      </c>
      <c r="R25" s="198">
        <f t="shared" si="4"/>
        <v>719.61</v>
      </c>
      <c r="S25" s="278">
        <f t="shared" si="5"/>
        <v>1</v>
      </c>
      <c r="T25" s="198">
        <f t="shared" si="6"/>
        <v>58.74</v>
      </c>
      <c r="U25" s="278">
        <f t="shared" si="7"/>
        <v>1</v>
      </c>
      <c r="V25" s="8"/>
    </row>
    <row r="26" spans="1:22">
      <c r="A26" s="328">
        <v>545831901</v>
      </c>
      <c r="B26" t="s">
        <v>304</v>
      </c>
      <c r="C26">
        <v>4084</v>
      </c>
      <c r="D26" s="1">
        <v>43399</v>
      </c>
      <c r="E26" t="s">
        <v>515</v>
      </c>
      <c r="F26">
        <v>226.66</v>
      </c>
      <c r="G26"/>
      <c r="H26" s="198">
        <f t="shared" si="0"/>
        <v>226.66</v>
      </c>
      <c r="I26" s="280">
        <f t="shared" si="1"/>
        <v>1</v>
      </c>
      <c r="J26">
        <v>260.57</v>
      </c>
      <c r="K26">
        <v>272.85000000000002</v>
      </c>
      <c r="L26">
        <v>12.28</v>
      </c>
      <c r="M26"/>
      <c r="N26"/>
      <c r="O26"/>
      <c r="P26" s="198">
        <f t="shared" si="2"/>
        <v>260.57</v>
      </c>
      <c r="Q26" s="278">
        <f t="shared" si="3"/>
        <v>1</v>
      </c>
      <c r="R26" s="198">
        <f t="shared" si="4"/>
        <v>272.85000000000002</v>
      </c>
      <c r="S26" s="278">
        <f t="shared" si="5"/>
        <v>1</v>
      </c>
      <c r="T26" s="198">
        <f t="shared" si="6"/>
        <v>12.28</v>
      </c>
      <c r="U26" s="278">
        <f t="shared" si="7"/>
        <v>1</v>
      </c>
      <c r="V26" s="8"/>
    </row>
    <row r="27" spans="1:22">
      <c r="A27" s="328">
        <v>575035902</v>
      </c>
      <c r="B27" t="s">
        <v>531</v>
      </c>
      <c r="C27">
        <v>14142</v>
      </c>
      <c r="D27" s="1">
        <v>42878</v>
      </c>
      <c r="E27" t="s">
        <v>515</v>
      </c>
      <c r="F27">
        <v>298.39999999999998</v>
      </c>
      <c r="G27"/>
      <c r="H27" s="198">
        <f t="shared" si="0"/>
        <v>298.39999999999998</v>
      </c>
      <c r="I27" s="280">
        <f t="shared" si="1"/>
        <v>1</v>
      </c>
      <c r="J27">
        <v>334.06</v>
      </c>
      <c r="K27">
        <v>359.21</v>
      </c>
      <c r="L27">
        <v>25.15</v>
      </c>
      <c r="M27"/>
      <c r="N27"/>
      <c r="O27"/>
      <c r="P27" s="198">
        <f t="shared" si="2"/>
        <v>334.06</v>
      </c>
      <c r="Q27" s="278">
        <f t="shared" si="3"/>
        <v>1</v>
      </c>
      <c r="R27" s="198">
        <f t="shared" si="4"/>
        <v>359.21</v>
      </c>
      <c r="S27" s="278">
        <f t="shared" si="5"/>
        <v>1</v>
      </c>
      <c r="T27" s="198">
        <f t="shared" si="6"/>
        <v>25.15</v>
      </c>
      <c r="U27" s="278">
        <f t="shared" si="7"/>
        <v>1</v>
      </c>
      <c r="V27" s="8"/>
    </row>
    <row r="28" spans="1:22">
      <c r="A28" s="328">
        <v>575035902</v>
      </c>
      <c r="B28" t="s">
        <v>531</v>
      </c>
      <c r="C28">
        <v>14142</v>
      </c>
      <c r="D28" s="1">
        <v>42878</v>
      </c>
      <c r="E28" t="s">
        <v>515</v>
      </c>
      <c r="F28">
        <v>410.29</v>
      </c>
      <c r="G28"/>
      <c r="H28" s="198">
        <f t="shared" si="0"/>
        <v>410.29</v>
      </c>
      <c r="I28" s="280">
        <f t="shared" si="1"/>
        <v>1</v>
      </c>
      <c r="J28">
        <v>459.33</v>
      </c>
      <c r="K28">
        <v>493.91</v>
      </c>
      <c r="L28">
        <v>34.58</v>
      </c>
      <c r="M28"/>
      <c r="N28"/>
      <c r="O28"/>
      <c r="P28" s="198">
        <f t="shared" si="2"/>
        <v>459.33</v>
      </c>
      <c r="Q28" s="278">
        <f t="shared" si="3"/>
        <v>1</v>
      </c>
      <c r="R28" s="198">
        <f t="shared" si="4"/>
        <v>493.91</v>
      </c>
      <c r="S28" s="278">
        <f t="shared" si="5"/>
        <v>1</v>
      </c>
      <c r="T28" s="198">
        <f t="shared" si="6"/>
        <v>34.58</v>
      </c>
      <c r="U28" s="278">
        <f t="shared" si="7"/>
        <v>1</v>
      </c>
      <c r="V28" s="8"/>
    </row>
    <row r="29" spans="1:22">
      <c r="A29" s="328">
        <v>575035902</v>
      </c>
      <c r="B29" t="s">
        <v>531</v>
      </c>
      <c r="C29">
        <v>14142</v>
      </c>
      <c r="D29" s="1">
        <v>43249</v>
      </c>
      <c r="E29" t="s">
        <v>515</v>
      </c>
      <c r="F29">
        <v>410.29</v>
      </c>
      <c r="G29"/>
      <c r="H29" s="198">
        <f t="shared" si="0"/>
        <v>410.29</v>
      </c>
      <c r="I29" s="280">
        <f t="shared" si="1"/>
        <v>1</v>
      </c>
      <c r="J29">
        <v>478.18</v>
      </c>
      <c r="K29">
        <v>493.91</v>
      </c>
      <c r="L29">
        <v>15.73</v>
      </c>
      <c r="M29"/>
      <c r="N29"/>
      <c r="O29"/>
      <c r="P29" s="198">
        <f t="shared" si="2"/>
        <v>478.18</v>
      </c>
      <c r="Q29" s="278">
        <f t="shared" si="3"/>
        <v>1</v>
      </c>
      <c r="R29" s="198">
        <f t="shared" si="4"/>
        <v>493.91</v>
      </c>
      <c r="S29" s="278">
        <f t="shared" si="5"/>
        <v>1</v>
      </c>
      <c r="T29" s="198">
        <f t="shared" si="6"/>
        <v>15.73</v>
      </c>
      <c r="U29" s="278">
        <f t="shared" si="7"/>
        <v>1</v>
      </c>
      <c r="V29" s="8"/>
    </row>
    <row r="30" spans="1:22">
      <c r="A30" s="328">
        <v>605460005</v>
      </c>
      <c r="B30" t="s">
        <v>450</v>
      </c>
      <c r="C30">
        <v>30100</v>
      </c>
      <c r="D30" s="1">
        <v>44375</v>
      </c>
      <c r="E30" t="s">
        <v>519</v>
      </c>
      <c r="F30">
        <v>78367</v>
      </c>
      <c r="G30"/>
      <c r="H30" s="198">
        <f t="shared" si="0"/>
        <v>78367</v>
      </c>
      <c r="I30" s="280">
        <f t="shared" si="1"/>
        <v>1</v>
      </c>
      <c r="J30">
        <v>710.46</v>
      </c>
      <c r="K30">
        <v>716.96</v>
      </c>
      <c r="L30">
        <v>6.5</v>
      </c>
      <c r="M30"/>
      <c r="N30"/>
      <c r="O30"/>
      <c r="P30" s="198">
        <f t="shared" si="2"/>
        <v>710.46</v>
      </c>
      <c r="Q30" s="278">
        <f t="shared" si="3"/>
        <v>1</v>
      </c>
      <c r="R30" s="198">
        <f t="shared" si="4"/>
        <v>716.96</v>
      </c>
      <c r="S30" s="278">
        <f t="shared" si="5"/>
        <v>1</v>
      </c>
      <c r="T30" s="198">
        <f t="shared" si="6"/>
        <v>6.5</v>
      </c>
      <c r="U30" s="278">
        <f t="shared" si="7"/>
        <v>1</v>
      </c>
      <c r="V30" s="8"/>
    </row>
    <row r="31" spans="1:22">
      <c r="A31" s="328">
        <v>649926003</v>
      </c>
      <c r="B31" t="s">
        <v>359</v>
      </c>
      <c r="C31">
        <v>4900</v>
      </c>
      <c r="D31" s="1">
        <v>44375</v>
      </c>
      <c r="E31" t="s">
        <v>519</v>
      </c>
      <c r="F31">
        <v>60035</v>
      </c>
      <c r="G31"/>
      <c r="H31" s="198">
        <f t="shared" si="0"/>
        <v>60035</v>
      </c>
      <c r="I31" s="280">
        <f t="shared" si="1"/>
        <v>1</v>
      </c>
      <c r="J31">
        <v>544.26</v>
      </c>
      <c r="K31">
        <v>549.24</v>
      </c>
      <c r="L31">
        <v>4.9800000000000004</v>
      </c>
      <c r="M31"/>
      <c r="N31"/>
      <c r="O31"/>
      <c r="P31" s="198">
        <f t="shared" si="2"/>
        <v>544.26</v>
      </c>
      <c r="Q31" s="278">
        <f t="shared" si="3"/>
        <v>1</v>
      </c>
      <c r="R31" s="198">
        <f t="shared" si="4"/>
        <v>549.24</v>
      </c>
      <c r="S31" s="278">
        <f t="shared" si="5"/>
        <v>1</v>
      </c>
      <c r="T31" s="198">
        <f t="shared" si="6"/>
        <v>4.9800000000000004</v>
      </c>
      <c r="U31" s="278">
        <f t="shared" si="7"/>
        <v>1</v>
      </c>
      <c r="V31" s="8"/>
    </row>
    <row r="32" spans="1:22">
      <c r="A32" s="328">
        <v>655580009</v>
      </c>
      <c r="B32" t="s">
        <v>475</v>
      </c>
      <c r="C32">
        <v>7600</v>
      </c>
      <c r="D32" s="1">
        <v>44375</v>
      </c>
      <c r="E32" t="s">
        <v>519</v>
      </c>
      <c r="F32">
        <v>68672</v>
      </c>
      <c r="G32"/>
      <c r="H32" s="198">
        <f t="shared" si="0"/>
        <v>68672</v>
      </c>
      <c r="I32" s="280">
        <f t="shared" si="1"/>
        <v>1</v>
      </c>
      <c r="J32">
        <v>622.57000000000005</v>
      </c>
      <c r="K32">
        <v>628.26</v>
      </c>
      <c r="L32">
        <v>5.69</v>
      </c>
      <c r="M32"/>
      <c r="N32"/>
      <c r="O32"/>
      <c r="P32" s="198">
        <f t="shared" si="2"/>
        <v>622.57000000000005</v>
      </c>
      <c r="Q32" s="278">
        <f t="shared" si="3"/>
        <v>1</v>
      </c>
      <c r="R32" s="198">
        <f t="shared" si="4"/>
        <v>628.26</v>
      </c>
      <c r="S32" s="278">
        <f t="shared" si="5"/>
        <v>1</v>
      </c>
      <c r="T32" s="198">
        <f t="shared" si="6"/>
        <v>5.69</v>
      </c>
      <c r="U32" s="278">
        <f t="shared" si="7"/>
        <v>1</v>
      </c>
      <c r="V32" s="8"/>
    </row>
    <row r="33" spans="1:22">
      <c r="A33" s="328">
        <v>664068004</v>
      </c>
      <c r="B33" t="s">
        <v>477</v>
      </c>
      <c r="C33">
        <v>9688</v>
      </c>
      <c r="D33" s="1">
        <v>44348</v>
      </c>
      <c r="E33" t="s">
        <v>519</v>
      </c>
      <c r="F33">
        <v>44512</v>
      </c>
      <c r="G33"/>
      <c r="H33" s="198">
        <f t="shared" si="0"/>
        <v>44512</v>
      </c>
      <c r="I33" s="280">
        <f t="shared" si="1"/>
        <v>1</v>
      </c>
      <c r="J33">
        <v>403.53</v>
      </c>
      <c r="K33">
        <v>407.23</v>
      </c>
      <c r="L33">
        <v>3.7</v>
      </c>
      <c r="M33"/>
      <c r="N33"/>
      <c r="O33"/>
      <c r="P33" s="198">
        <f t="shared" si="2"/>
        <v>403.53</v>
      </c>
      <c r="Q33" s="278">
        <f t="shared" si="3"/>
        <v>1</v>
      </c>
      <c r="R33" s="198">
        <f t="shared" si="4"/>
        <v>407.23</v>
      </c>
      <c r="S33" s="278">
        <f t="shared" si="5"/>
        <v>1</v>
      </c>
      <c r="T33" s="198">
        <f t="shared" si="6"/>
        <v>3.7</v>
      </c>
      <c r="U33" s="278">
        <f t="shared" si="7"/>
        <v>1</v>
      </c>
      <c r="V33" s="8"/>
    </row>
    <row r="34" spans="1:22">
      <c r="A34" s="328">
        <v>665942009</v>
      </c>
      <c r="B34" t="s">
        <v>479</v>
      </c>
      <c r="C34">
        <v>11369</v>
      </c>
      <c r="D34" s="1">
        <v>44372</v>
      </c>
      <c r="E34" t="s">
        <v>519</v>
      </c>
      <c r="F34">
        <v>73129</v>
      </c>
      <c r="G34"/>
      <c r="H34" s="198">
        <f t="shared" si="0"/>
        <v>73129</v>
      </c>
      <c r="I34" s="280">
        <f t="shared" si="1"/>
        <v>1</v>
      </c>
      <c r="J34">
        <v>662.97</v>
      </c>
      <c r="K34">
        <v>669.04</v>
      </c>
      <c r="L34">
        <v>6.07</v>
      </c>
      <c r="M34"/>
      <c r="N34"/>
      <c r="O34"/>
      <c r="P34" s="198">
        <f t="shared" si="2"/>
        <v>662.97</v>
      </c>
      <c r="Q34" s="278">
        <f t="shared" si="3"/>
        <v>1</v>
      </c>
      <c r="R34" s="198">
        <f t="shared" si="4"/>
        <v>669.04</v>
      </c>
      <c r="S34" s="278">
        <f t="shared" si="5"/>
        <v>1</v>
      </c>
      <c r="T34" s="198">
        <f t="shared" si="6"/>
        <v>6.07</v>
      </c>
      <c r="U34" s="278">
        <f t="shared" si="7"/>
        <v>1</v>
      </c>
      <c r="V34" s="8"/>
    </row>
    <row r="35" spans="1:22">
      <c r="A35" s="328">
        <v>666114004</v>
      </c>
      <c r="B35" t="s">
        <v>376</v>
      </c>
      <c r="C35">
        <v>23000</v>
      </c>
      <c r="D35" s="1">
        <v>44375</v>
      </c>
      <c r="E35" t="s">
        <v>519</v>
      </c>
      <c r="F35">
        <v>144420</v>
      </c>
      <c r="G35"/>
      <c r="H35" s="198">
        <f t="shared" si="0"/>
        <v>144420</v>
      </c>
      <c r="I35" s="280">
        <f t="shared" si="1"/>
        <v>1</v>
      </c>
      <c r="J35">
        <v>1309.28</v>
      </c>
      <c r="K35">
        <v>1321.26</v>
      </c>
      <c r="L35">
        <v>11.98</v>
      </c>
      <c r="M35"/>
      <c r="N35"/>
      <c r="O35"/>
      <c r="P35" s="198">
        <f t="shared" si="2"/>
        <v>1309.28</v>
      </c>
      <c r="Q35" s="278">
        <f t="shared" si="3"/>
        <v>1</v>
      </c>
      <c r="R35" s="198">
        <f t="shared" si="4"/>
        <v>1321.26</v>
      </c>
      <c r="S35" s="278">
        <f t="shared" si="5"/>
        <v>1</v>
      </c>
      <c r="T35" s="198">
        <f t="shared" si="6"/>
        <v>11.98</v>
      </c>
      <c r="U35" s="278">
        <f t="shared" si="7"/>
        <v>1</v>
      </c>
      <c r="V35" s="8"/>
    </row>
    <row r="36" spans="1:22">
      <c r="A36" s="328">
        <v>588950907</v>
      </c>
      <c r="B36" t="s">
        <v>347</v>
      </c>
      <c r="C36">
        <v>24398</v>
      </c>
      <c r="D36" s="1">
        <v>44257</v>
      </c>
      <c r="E36" t="s">
        <v>515</v>
      </c>
      <c r="F36">
        <v>1415.69</v>
      </c>
      <c r="G36"/>
      <c r="H36" s="198">
        <f t="shared" si="0"/>
        <v>1415.69</v>
      </c>
      <c r="I36" s="280">
        <f t="shared" si="1"/>
        <v>1</v>
      </c>
      <c r="J36">
        <v>1718.37</v>
      </c>
      <c r="K36">
        <v>1704.21</v>
      </c>
      <c r="L36">
        <v>-14.16</v>
      </c>
      <c r="M36"/>
      <c r="N36"/>
      <c r="O36"/>
      <c r="P36" s="198">
        <f t="shared" si="2"/>
        <v>1718.37</v>
      </c>
      <c r="Q36" s="278">
        <f t="shared" si="3"/>
        <v>1</v>
      </c>
      <c r="R36" s="198">
        <f t="shared" si="4"/>
        <v>1704.21</v>
      </c>
      <c r="S36" s="278">
        <f t="shared" si="5"/>
        <v>1</v>
      </c>
      <c r="T36" s="198">
        <f t="shared" si="6"/>
        <v>-14.16</v>
      </c>
      <c r="U36" s="278">
        <f t="shared" si="7"/>
        <v>1</v>
      </c>
      <c r="V36" s="8"/>
    </row>
    <row r="37" spans="1:22">
      <c r="A37" s="328">
        <v>588950907</v>
      </c>
      <c r="B37" t="s">
        <v>347</v>
      </c>
      <c r="C37">
        <v>24398</v>
      </c>
      <c r="D37" s="1">
        <v>43522</v>
      </c>
      <c r="E37" t="s">
        <v>515</v>
      </c>
      <c r="F37">
        <v>1737.44</v>
      </c>
      <c r="G37"/>
      <c r="H37" s="198">
        <f t="shared" si="0"/>
        <v>1737.44</v>
      </c>
      <c r="I37" s="280">
        <f t="shared" si="1"/>
        <v>1</v>
      </c>
      <c r="J37">
        <v>1970.17</v>
      </c>
      <c r="K37">
        <v>2091.5300000000002</v>
      </c>
      <c r="L37">
        <v>121.36</v>
      </c>
      <c r="M37"/>
      <c r="N37"/>
      <c r="O37"/>
      <c r="P37" s="198">
        <f t="shared" si="2"/>
        <v>1970.17</v>
      </c>
      <c r="Q37" s="278">
        <f t="shared" si="3"/>
        <v>1</v>
      </c>
      <c r="R37" s="198">
        <f t="shared" si="4"/>
        <v>2091.5300000000002</v>
      </c>
      <c r="S37" s="278">
        <f t="shared" si="5"/>
        <v>1</v>
      </c>
      <c r="T37" s="198">
        <f t="shared" si="6"/>
        <v>121.36</v>
      </c>
      <c r="U37" s="278">
        <f t="shared" si="7"/>
        <v>1</v>
      </c>
      <c r="V37" s="8"/>
    </row>
    <row r="38" spans="1:22">
      <c r="A38" s="328">
        <v>588950907</v>
      </c>
      <c r="B38" t="s">
        <v>347</v>
      </c>
      <c r="C38">
        <v>24398</v>
      </c>
      <c r="D38" s="1">
        <v>43886</v>
      </c>
      <c r="E38" t="s">
        <v>515</v>
      </c>
      <c r="F38">
        <v>1737.44</v>
      </c>
      <c r="G38"/>
      <c r="H38" s="198">
        <f t="shared" si="0"/>
        <v>1737.44</v>
      </c>
      <c r="I38" s="280">
        <f t="shared" si="1"/>
        <v>1</v>
      </c>
      <c r="J38">
        <v>1885.47</v>
      </c>
      <c r="K38">
        <v>2091.5300000000002</v>
      </c>
      <c r="L38">
        <v>206.06</v>
      </c>
      <c r="M38"/>
      <c r="N38"/>
      <c r="O38"/>
      <c r="P38" s="198">
        <f t="shared" si="2"/>
        <v>1885.47</v>
      </c>
      <c r="Q38" s="278">
        <f t="shared" si="3"/>
        <v>1</v>
      </c>
      <c r="R38" s="198">
        <f t="shared" si="4"/>
        <v>2091.5300000000002</v>
      </c>
      <c r="S38" s="278">
        <f t="shared" si="5"/>
        <v>1</v>
      </c>
      <c r="T38" s="198">
        <f t="shared" si="6"/>
        <v>206.06</v>
      </c>
      <c r="U38" s="278">
        <f t="shared" si="7"/>
        <v>1</v>
      </c>
      <c r="V38" s="8"/>
    </row>
    <row r="39" spans="1:22">
      <c r="A39" s="328">
        <v>635640006</v>
      </c>
      <c r="B39" t="s">
        <v>407</v>
      </c>
      <c r="C39">
        <v>7521</v>
      </c>
      <c r="D39" s="1">
        <v>44375</v>
      </c>
      <c r="E39" t="s">
        <v>519</v>
      </c>
      <c r="F39">
        <v>32252</v>
      </c>
      <c r="G39"/>
      <c r="H39" s="198">
        <f t="shared" si="0"/>
        <v>32252</v>
      </c>
      <c r="I39" s="280">
        <f t="shared" si="1"/>
        <v>1</v>
      </c>
      <c r="J39">
        <v>292.38</v>
      </c>
      <c r="K39">
        <v>295.06</v>
      </c>
      <c r="L39">
        <v>2.68</v>
      </c>
      <c r="M39"/>
      <c r="N39"/>
      <c r="O39"/>
      <c r="P39" s="198">
        <f t="shared" si="2"/>
        <v>292.38</v>
      </c>
      <c r="Q39" s="278">
        <f t="shared" si="3"/>
        <v>1</v>
      </c>
      <c r="R39" s="198">
        <f t="shared" si="4"/>
        <v>295.06</v>
      </c>
      <c r="S39" s="278">
        <f t="shared" si="5"/>
        <v>1</v>
      </c>
      <c r="T39" s="198">
        <f t="shared" si="6"/>
        <v>2.68</v>
      </c>
      <c r="U39" s="278">
        <f t="shared" si="7"/>
        <v>1</v>
      </c>
      <c r="V39" s="8"/>
    </row>
    <row r="40" spans="1:22">
      <c r="A40" s="328">
        <v>686930009</v>
      </c>
      <c r="B40" t="s">
        <v>500</v>
      </c>
      <c r="C40">
        <v>3000</v>
      </c>
      <c r="D40" s="1">
        <v>44371</v>
      </c>
      <c r="E40" t="s">
        <v>519</v>
      </c>
      <c r="F40">
        <v>41351</v>
      </c>
      <c r="G40"/>
      <c r="H40" s="198">
        <f t="shared" si="0"/>
        <v>41351</v>
      </c>
      <c r="I40" s="280">
        <f t="shared" si="1"/>
        <v>1</v>
      </c>
      <c r="J40">
        <v>374.87</v>
      </c>
      <c r="K40">
        <v>378.31</v>
      </c>
      <c r="L40">
        <v>3.44</v>
      </c>
      <c r="M40"/>
      <c r="N40"/>
      <c r="O40"/>
      <c r="P40" s="198">
        <f t="shared" si="2"/>
        <v>374.87</v>
      </c>
      <c r="Q40" s="278">
        <f t="shared" si="3"/>
        <v>1</v>
      </c>
      <c r="R40" s="198">
        <f t="shared" si="4"/>
        <v>378.31</v>
      </c>
      <c r="S40" s="278">
        <f t="shared" si="5"/>
        <v>1</v>
      </c>
      <c r="T40" s="198">
        <f t="shared" si="6"/>
        <v>3.44</v>
      </c>
      <c r="U40" s="278">
        <f t="shared" si="7"/>
        <v>1</v>
      </c>
      <c r="V40" s="8"/>
    </row>
    <row r="41" spans="1:22">
      <c r="A41" s="328">
        <v>803054204</v>
      </c>
      <c r="B41" t="s">
        <v>488</v>
      </c>
      <c r="C41">
        <v>3300</v>
      </c>
      <c r="D41" s="1">
        <v>42877</v>
      </c>
      <c r="E41" t="s">
        <v>527</v>
      </c>
      <c r="F41">
        <v>1305</v>
      </c>
      <c r="G41"/>
      <c r="H41" s="198">
        <f t="shared" si="0"/>
        <v>1305</v>
      </c>
      <c r="I41" s="280">
        <f t="shared" si="1"/>
        <v>1</v>
      </c>
      <c r="J41">
        <v>1305</v>
      </c>
      <c r="K41">
        <v>1305</v>
      </c>
      <c r="L41">
        <v>0</v>
      </c>
      <c r="M41"/>
      <c r="N41"/>
      <c r="O41"/>
      <c r="P41" s="198">
        <f t="shared" si="2"/>
        <v>1305</v>
      </c>
      <c r="Q41" s="278">
        <f t="shared" si="3"/>
        <v>1</v>
      </c>
      <c r="R41" s="198">
        <f t="shared" si="4"/>
        <v>1305</v>
      </c>
      <c r="S41" s="278">
        <f t="shared" si="5"/>
        <v>1</v>
      </c>
      <c r="T41" s="198">
        <f t="shared" si="6"/>
        <v>0</v>
      </c>
      <c r="U41" s="278" t="e">
        <f t="shared" si="7"/>
        <v>#DIV/0!</v>
      </c>
      <c r="V41" s="8"/>
    </row>
    <row r="42" spans="1:22">
      <c r="A42" s="328">
        <v>803054204</v>
      </c>
      <c r="B42" t="s">
        <v>488</v>
      </c>
      <c r="C42">
        <v>5800</v>
      </c>
      <c r="D42" s="1">
        <v>43249</v>
      </c>
      <c r="E42" t="s">
        <v>527</v>
      </c>
      <c r="F42">
        <v>2468.7800000000002</v>
      </c>
      <c r="G42"/>
      <c r="H42" s="198">
        <f t="shared" si="0"/>
        <v>2468.7800000000002</v>
      </c>
      <c r="I42" s="280">
        <f t="shared" si="1"/>
        <v>1</v>
      </c>
      <c r="J42">
        <v>2468.7800000000002</v>
      </c>
      <c r="K42">
        <v>2468.7800000000002</v>
      </c>
      <c r="L42">
        <v>0</v>
      </c>
      <c r="M42"/>
      <c r="N42"/>
      <c r="O42"/>
      <c r="P42" s="198">
        <f t="shared" si="2"/>
        <v>2468.7800000000002</v>
      </c>
      <c r="Q42" s="278">
        <f t="shared" si="3"/>
        <v>1</v>
      </c>
      <c r="R42" s="198">
        <f t="shared" si="4"/>
        <v>2468.7800000000002</v>
      </c>
      <c r="S42" s="278">
        <f t="shared" si="5"/>
        <v>1</v>
      </c>
      <c r="T42" s="198">
        <f t="shared" si="6"/>
        <v>0</v>
      </c>
      <c r="U42" s="278" t="e">
        <f t="shared" si="7"/>
        <v>#DIV/0!</v>
      </c>
      <c r="V42" s="8"/>
    </row>
    <row r="43" spans="1:22">
      <c r="A43" s="328">
        <v>803054204</v>
      </c>
      <c r="B43" t="s">
        <v>488</v>
      </c>
      <c r="C43">
        <v>9600</v>
      </c>
      <c r="D43" s="1">
        <v>43613</v>
      </c>
      <c r="E43" t="s">
        <v>527</v>
      </c>
      <c r="F43">
        <v>4136.07</v>
      </c>
      <c r="G43"/>
      <c r="H43" s="198">
        <f t="shared" si="0"/>
        <v>4136.07</v>
      </c>
      <c r="I43" s="280">
        <f t="shared" si="1"/>
        <v>1</v>
      </c>
      <c r="J43">
        <v>4136.07</v>
      </c>
      <c r="K43">
        <v>4136.07</v>
      </c>
      <c r="L43">
        <v>0</v>
      </c>
      <c r="M43"/>
      <c r="N43"/>
      <c r="O43"/>
      <c r="P43" s="198">
        <f t="shared" si="2"/>
        <v>4136.07</v>
      </c>
      <c r="Q43" s="278">
        <f t="shared" si="3"/>
        <v>1</v>
      </c>
      <c r="R43" s="198">
        <f t="shared" si="4"/>
        <v>4136.07</v>
      </c>
      <c r="S43" s="278">
        <f t="shared" si="5"/>
        <v>1</v>
      </c>
      <c r="T43" s="198">
        <f t="shared" si="6"/>
        <v>0</v>
      </c>
      <c r="U43" s="278" t="e">
        <f t="shared" si="7"/>
        <v>#DIV/0!</v>
      </c>
      <c r="V43" s="8"/>
    </row>
    <row r="44" spans="1:22">
      <c r="A44" s="328">
        <v>803054204</v>
      </c>
      <c r="B44" t="s">
        <v>488</v>
      </c>
      <c r="C44">
        <v>8250</v>
      </c>
      <c r="D44" s="1">
        <v>43984</v>
      </c>
      <c r="E44" t="s">
        <v>527</v>
      </c>
      <c r="F44">
        <v>3683.77</v>
      </c>
      <c r="G44"/>
      <c r="H44" s="198">
        <f t="shared" si="0"/>
        <v>3683.77</v>
      </c>
      <c r="I44" s="280">
        <f t="shared" si="1"/>
        <v>1</v>
      </c>
      <c r="J44">
        <v>3683.77</v>
      </c>
      <c r="K44">
        <v>3683.77</v>
      </c>
      <c r="L44">
        <v>0</v>
      </c>
      <c r="M44"/>
      <c r="N44"/>
      <c r="O44"/>
      <c r="P44" s="198">
        <f t="shared" si="2"/>
        <v>3683.77</v>
      </c>
      <c r="Q44" s="278">
        <f t="shared" si="3"/>
        <v>1</v>
      </c>
      <c r="R44" s="198">
        <f t="shared" si="4"/>
        <v>3683.77</v>
      </c>
      <c r="S44" s="278">
        <f t="shared" si="5"/>
        <v>1</v>
      </c>
      <c r="T44" s="198">
        <f t="shared" si="6"/>
        <v>0</v>
      </c>
      <c r="U44" s="278" t="e">
        <f t="shared" si="7"/>
        <v>#DIV/0!</v>
      </c>
      <c r="V44" s="8"/>
    </row>
    <row r="45" spans="1:22">
      <c r="A45" s="328" t="s">
        <v>400</v>
      </c>
      <c r="B45" t="s">
        <v>492</v>
      </c>
      <c r="C45">
        <v>23900</v>
      </c>
      <c r="D45" s="1">
        <v>44328</v>
      </c>
      <c r="E45" t="s">
        <v>527</v>
      </c>
      <c r="F45">
        <v>0</v>
      </c>
      <c r="G45"/>
      <c r="H45" s="198">
        <f t="shared" si="0"/>
        <v>0</v>
      </c>
      <c r="I45" s="280" t="e">
        <f t="shared" si="1"/>
        <v>#DIV/0!</v>
      </c>
      <c r="J45">
        <v>0</v>
      </c>
      <c r="K45">
        <v>0</v>
      </c>
      <c r="L45">
        <v>0</v>
      </c>
      <c r="M45"/>
      <c r="N45"/>
      <c r="O45"/>
      <c r="P45" s="198">
        <f t="shared" si="2"/>
        <v>0</v>
      </c>
      <c r="Q45" s="278" t="e">
        <f t="shared" si="3"/>
        <v>#DIV/0!</v>
      </c>
      <c r="R45" s="198">
        <f t="shared" si="4"/>
        <v>0</v>
      </c>
      <c r="S45" s="278" t="e">
        <f t="shared" si="5"/>
        <v>#DIV/0!</v>
      </c>
      <c r="T45" s="198">
        <f t="shared" si="6"/>
        <v>0</v>
      </c>
      <c r="U45" s="278" t="e">
        <f t="shared" si="7"/>
        <v>#DIV/0!</v>
      </c>
      <c r="V45" s="8"/>
    </row>
    <row r="46" spans="1:22">
      <c r="A46" s="328">
        <v>712459908</v>
      </c>
      <c r="B46" t="s">
        <v>322</v>
      </c>
      <c r="C46">
        <v>3146</v>
      </c>
      <c r="D46" s="1">
        <v>43951</v>
      </c>
      <c r="E46" t="s">
        <v>513</v>
      </c>
      <c r="F46">
        <v>7047.04</v>
      </c>
      <c r="G46"/>
      <c r="H46" s="198">
        <f t="shared" si="0"/>
        <v>7047.04</v>
      </c>
      <c r="I46" s="280">
        <f t="shared" si="1"/>
        <v>1</v>
      </c>
      <c r="J46">
        <v>7227.36</v>
      </c>
      <c r="K46">
        <v>7726.59</v>
      </c>
      <c r="L46">
        <v>499.23</v>
      </c>
      <c r="M46"/>
      <c r="N46"/>
      <c r="O46"/>
      <c r="P46" s="198">
        <f t="shared" si="2"/>
        <v>7227.36</v>
      </c>
      <c r="Q46" s="278">
        <f t="shared" si="3"/>
        <v>1</v>
      </c>
      <c r="R46" s="198">
        <f t="shared" si="4"/>
        <v>7726.59</v>
      </c>
      <c r="S46" s="278">
        <f t="shared" si="5"/>
        <v>1</v>
      </c>
      <c r="T46" s="198">
        <f t="shared" si="6"/>
        <v>499.23</v>
      </c>
      <c r="U46" s="278">
        <f t="shared" si="7"/>
        <v>1</v>
      </c>
      <c r="V46" s="8"/>
    </row>
    <row r="47" spans="1:22">
      <c r="A47" s="328">
        <v>717158901</v>
      </c>
      <c r="B47" t="s">
        <v>332</v>
      </c>
      <c r="C47">
        <v>16931</v>
      </c>
      <c r="D47" s="1">
        <v>43962</v>
      </c>
      <c r="E47" t="s">
        <v>513</v>
      </c>
      <c r="F47">
        <v>411.25</v>
      </c>
      <c r="G47"/>
      <c r="H47" s="198">
        <f t="shared" si="0"/>
        <v>411.25</v>
      </c>
      <c r="I47" s="280">
        <f t="shared" si="1"/>
        <v>1</v>
      </c>
      <c r="J47">
        <v>420.61</v>
      </c>
      <c r="K47">
        <v>450.91</v>
      </c>
      <c r="L47">
        <v>30.3</v>
      </c>
      <c r="M47"/>
      <c r="N47"/>
      <c r="O47"/>
      <c r="P47" s="198">
        <f t="shared" si="2"/>
        <v>420.61</v>
      </c>
      <c r="Q47" s="278">
        <f t="shared" si="3"/>
        <v>1</v>
      </c>
      <c r="R47" s="198">
        <f t="shared" si="4"/>
        <v>450.91</v>
      </c>
      <c r="S47" s="278">
        <f t="shared" si="5"/>
        <v>1</v>
      </c>
      <c r="T47" s="198">
        <f t="shared" si="6"/>
        <v>30.3</v>
      </c>
      <c r="U47" s="278">
        <f t="shared" si="7"/>
        <v>1</v>
      </c>
      <c r="V47" s="8"/>
    </row>
    <row r="48" spans="1:22">
      <c r="A48" s="328">
        <v>717158901</v>
      </c>
      <c r="B48" t="s">
        <v>332</v>
      </c>
      <c r="C48">
        <v>16931</v>
      </c>
      <c r="D48" s="1">
        <v>44172</v>
      </c>
      <c r="E48" t="s">
        <v>513</v>
      </c>
      <c r="F48">
        <v>411.25</v>
      </c>
      <c r="G48"/>
      <c r="H48" s="198">
        <f t="shared" ref="H48:H59" si="18">F48-G48</f>
        <v>411.25</v>
      </c>
      <c r="I48" s="280">
        <f t="shared" ref="I48:I59" si="19">ROUND(H48/F48,10)</f>
        <v>1</v>
      </c>
      <c r="J48">
        <v>461.82</v>
      </c>
      <c r="K48">
        <v>450.91</v>
      </c>
      <c r="L48">
        <v>-10.91</v>
      </c>
      <c r="M48"/>
      <c r="N48"/>
      <c r="O48"/>
      <c r="P48" s="198">
        <f t="shared" ref="P48:P59" si="20">J48-N48</f>
        <v>461.82</v>
      </c>
      <c r="Q48" s="278">
        <f t="shared" ref="Q48:Q59" si="21">ROUND(P48/J48,10)</f>
        <v>1</v>
      </c>
      <c r="R48" s="198">
        <f t="shared" ref="R48:R59" si="22">K48-M48</f>
        <v>450.91</v>
      </c>
      <c r="S48" s="278">
        <f t="shared" ref="S48:S59" si="23">ROUND(R48/K48,10)</f>
        <v>1</v>
      </c>
      <c r="T48" s="198">
        <f t="shared" ref="T48:T59" si="24">L48-O48</f>
        <v>-10.91</v>
      </c>
      <c r="U48" s="278">
        <f t="shared" ref="U48:U59" si="25">ROUND(T48/L48,10)</f>
        <v>1</v>
      </c>
      <c r="V48" s="8"/>
    </row>
    <row r="49" spans="1:22">
      <c r="A49" s="328">
        <v>733337901</v>
      </c>
      <c r="B49" t="s">
        <v>473</v>
      </c>
      <c r="C49">
        <v>2200</v>
      </c>
      <c r="D49" s="1">
        <v>43956</v>
      </c>
      <c r="E49" t="s">
        <v>513</v>
      </c>
      <c r="F49">
        <v>1058.75</v>
      </c>
      <c r="G49"/>
      <c r="H49" s="198">
        <f t="shared" si="18"/>
        <v>1058.75</v>
      </c>
      <c r="I49" s="280">
        <f t="shared" si="19"/>
        <v>1</v>
      </c>
      <c r="J49">
        <v>1096.98</v>
      </c>
      <c r="K49">
        <v>1160.8499999999999</v>
      </c>
      <c r="L49">
        <v>63.87</v>
      </c>
      <c r="M49"/>
      <c r="N49"/>
      <c r="O49"/>
      <c r="P49" s="198">
        <f t="shared" si="20"/>
        <v>1096.98</v>
      </c>
      <c r="Q49" s="278">
        <f t="shared" si="21"/>
        <v>1</v>
      </c>
      <c r="R49" s="198">
        <f t="shared" si="22"/>
        <v>1160.8499999999999</v>
      </c>
      <c r="S49" s="278">
        <f t="shared" si="23"/>
        <v>1</v>
      </c>
      <c r="T49" s="198">
        <f t="shared" si="24"/>
        <v>63.87</v>
      </c>
      <c r="U49" s="278">
        <f t="shared" si="25"/>
        <v>1</v>
      </c>
      <c r="V49" s="8"/>
    </row>
    <row r="50" spans="1:22">
      <c r="A50" s="328" t="s">
        <v>528</v>
      </c>
      <c r="B50" t="s">
        <v>529</v>
      </c>
      <c r="C50">
        <v>3000</v>
      </c>
      <c r="D50" s="1">
        <v>43980</v>
      </c>
      <c r="E50" t="s">
        <v>527</v>
      </c>
      <c r="F50">
        <v>181.3</v>
      </c>
      <c r="G50"/>
      <c r="H50" s="198">
        <f t="shared" si="18"/>
        <v>181.3</v>
      </c>
      <c r="I50" s="280">
        <f t="shared" si="19"/>
        <v>1</v>
      </c>
      <c r="J50">
        <v>181.3</v>
      </c>
      <c r="K50">
        <v>181.3</v>
      </c>
      <c r="L50">
        <v>0</v>
      </c>
      <c r="M50"/>
      <c r="N50"/>
      <c r="O50"/>
      <c r="P50" s="198">
        <f t="shared" si="20"/>
        <v>181.3</v>
      </c>
      <c r="Q50" s="278">
        <f t="shared" si="21"/>
        <v>1</v>
      </c>
      <c r="R50" s="198">
        <f t="shared" si="22"/>
        <v>181.3</v>
      </c>
      <c r="S50" s="278">
        <f t="shared" si="23"/>
        <v>1</v>
      </c>
      <c r="T50" s="198">
        <f t="shared" si="24"/>
        <v>0</v>
      </c>
      <c r="U50" s="278" t="e">
        <f t="shared" si="25"/>
        <v>#DIV/0!</v>
      </c>
      <c r="V50" s="8"/>
    </row>
    <row r="51" spans="1:22">
      <c r="A51" s="328" t="s">
        <v>528</v>
      </c>
      <c r="B51" t="s">
        <v>529</v>
      </c>
      <c r="C51">
        <v>3000</v>
      </c>
      <c r="D51" s="1">
        <v>43616</v>
      </c>
      <c r="E51" t="s">
        <v>527</v>
      </c>
      <c r="F51">
        <v>418.07</v>
      </c>
      <c r="G51"/>
      <c r="H51" s="198">
        <f t="shared" si="18"/>
        <v>418.07</v>
      </c>
      <c r="I51" s="280">
        <f t="shared" si="19"/>
        <v>1</v>
      </c>
      <c r="J51">
        <v>418.07</v>
      </c>
      <c r="K51">
        <v>418.07</v>
      </c>
      <c r="L51">
        <v>0</v>
      </c>
      <c r="M51"/>
      <c r="N51"/>
      <c r="O51"/>
      <c r="P51" s="198">
        <f t="shared" si="20"/>
        <v>418.07</v>
      </c>
      <c r="Q51" s="278">
        <f t="shared" si="21"/>
        <v>1</v>
      </c>
      <c r="R51" s="198">
        <f t="shared" si="22"/>
        <v>418.07</v>
      </c>
      <c r="S51" s="278">
        <f t="shared" si="23"/>
        <v>1</v>
      </c>
      <c r="T51" s="198">
        <f t="shared" si="24"/>
        <v>0</v>
      </c>
      <c r="U51" s="278" t="e">
        <f t="shared" si="25"/>
        <v>#DIV/0!</v>
      </c>
      <c r="V51" s="8"/>
    </row>
    <row r="52" spans="1:22">
      <c r="A52" s="328">
        <v>294821608</v>
      </c>
      <c r="B52" t="s">
        <v>461</v>
      </c>
      <c r="C52">
        <v>22227.967000000001</v>
      </c>
      <c r="D52" s="1">
        <v>44302</v>
      </c>
      <c r="E52" t="s">
        <v>527</v>
      </c>
      <c r="F52">
        <v>0</v>
      </c>
      <c r="G52"/>
      <c r="H52" s="198">
        <f t="shared" si="18"/>
        <v>0</v>
      </c>
      <c r="I52" s="280" t="e">
        <f t="shared" si="19"/>
        <v>#DIV/0!</v>
      </c>
      <c r="J52">
        <v>0</v>
      </c>
      <c r="K52">
        <v>0</v>
      </c>
      <c r="L52">
        <v>0</v>
      </c>
      <c r="M52"/>
      <c r="N52"/>
      <c r="O52"/>
      <c r="P52" s="198">
        <f t="shared" si="20"/>
        <v>0</v>
      </c>
      <c r="Q52" s="278" t="e">
        <f t="shared" si="21"/>
        <v>#DIV/0!</v>
      </c>
      <c r="R52" s="198">
        <f t="shared" si="22"/>
        <v>0</v>
      </c>
      <c r="S52" s="278" t="e">
        <f t="shared" si="23"/>
        <v>#DIV/0!</v>
      </c>
      <c r="T52" s="198">
        <f t="shared" si="24"/>
        <v>0</v>
      </c>
      <c r="U52" s="278" t="e">
        <f t="shared" si="25"/>
        <v>#DIV/0!</v>
      </c>
      <c r="V52" s="8"/>
    </row>
    <row r="53" spans="1:22">
      <c r="A53" s="328">
        <v>661650903</v>
      </c>
      <c r="B53" t="s">
        <v>489</v>
      </c>
      <c r="C53">
        <v>10546</v>
      </c>
      <c r="D53" s="1">
        <v>44375</v>
      </c>
      <c r="E53" t="s">
        <v>519</v>
      </c>
      <c r="F53">
        <v>50069</v>
      </c>
      <c r="G53"/>
      <c r="H53" s="198">
        <f t="shared" si="18"/>
        <v>50069</v>
      </c>
      <c r="I53" s="280">
        <f t="shared" si="19"/>
        <v>1</v>
      </c>
      <c r="J53">
        <v>453.91</v>
      </c>
      <c r="K53">
        <v>458.07</v>
      </c>
      <c r="L53">
        <v>4.16</v>
      </c>
      <c r="M53"/>
      <c r="N53"/>
      <c r="O53"/>
      <c r="P53" s="198">
        <f t="shared" si="20"/>
        <v>453.91</v>
      </c>
      <c r="Q53" s="278">
        <f t="shared" si="21"/>
        <v>1</v>
      </c>
      <c r="R53" s="198">
        <f t="shared" si="22"/>
        <v>458.07</v>
      </c>
      <c r="S53" s="278">
        <f t="shared" si="23"/>
        <v>1</v>
      </c>
      <c r="T53" s="198">
        <f t="shared" si="24"/>
        <v>4.16</v>
      </c>
      <c r="U53" s="278">
        <f t="shared" si="25"/>
        <v>1</v>
      </c>
      <c r="V53" s="8"/>
    </row>
    <row r="54" spans="1:22">
      <c r="A54" s="328" t="s">
        <v>471</v>
      </c>
      <c r="B54" t="s">
        <v>472</v>
      </c>
      <c r="C54">
        <v>9500</v>
      </c>
      <c r="D54" s="1">
        <v>44342</v>
      </c>
      <c r="E54" t="s">
        <v>517</v>
      </c>
      <c r="F54">
        <v>0</v>
      </c>
      <c r="G54"/>
      <c r="H54" s="198">
        <f t="shared" si="18"/>
        <v>0</v>
      </c>
      <c r="I54" s="280" t="e">
        <f t="shared" si="19"/>
        <v>#DIV/0!</v>
      </c>
      <c r="J54">
        <v>0</v>
      </c>
      <c r="K54">
        <v>0</v>
      </c>
      <c r="L54">
        <v>0</v>
      </c>
      <c r="M54"/>
      <c r="N54"/>
      <c r="O54"/>
      <c r="P54" s="198">
        <f t="shared" si="20"/>
        <v>0</v>
      </c>
      <c r="Q54" s="278" t="e">
        <f t="shared" si="21"/>
        <v>#DIV/0!</v>
      </c>
      <c r="R54" s="198">
        <f t="shared" si="22"/>
        <v>0</v>
      </c>
      <c r="S54" s="278" t="e">
        <f t="shared" si="23"/>
        <v>#DIV/0!</v>
      </c>
      <c r="T54" s="198">
        <f t="shared" si="24"/>
        <v>0</v>
      </c>
      <c r="U54" s="278" t="e">
        <f t="shared" si="25"/>
        <v>#DIV/0!</v>
      </c>
      <c r="V54" s="8"/>
    </row>
    <row r="55" spans="1:22">
      <c r="A55" s="328" t="s">
        <v>498</v>
      </c>
      <c r="B55" t="s">
        <v>499</v>
      </c>
      <c r="C55">
        <v>2432</v>
      </c>
      <c r="D55" s="1">
        <v>42877</v>
      </c>
      <c r="E55" t="s">
        <v>515</v>
      </c>
      <c r="F55">
        <v>545.22</v>
      </c>
      <c r="G55"/>
      <c r="H55" s="198">
        <f t="shared" si="18"/>
        <v>545.22</v>
      </c>
      <c r="I55" s="280">
        <f t="shared" si="19"/>
        <v>1</v>
      </c>
      <c r="J55">
        <v>606.64</v>
      </c>
      <c r="K55">
        <v>656.34</v>
      </c>
      <c r="L55">
        <v>49.7</v>
      </c>
      <c r="M55"/>
      <c r="N55"/>
      <c r="O55"/>
      <c r="P55" s="198">
        <f t="shared" si="20"/>
        <v>606.64</v>
      </c>
      <c r="Q55" s="278">
        <f t="shared" si="21"/>
        <v>1</v>
      </c>
      <c r="R55" s="198">
        <f t="shared" si="22"/>
        <v>656.34</v>
      </c>
      <c r="S55" s="278">
        <f t="shared" si="23"/>
        <v>1</v>
      </c>
      <c r="T55" s="198">
        <f t="shared" si="24"/>
        <v>49.7</v>
      </c>
      <c r="U55" s="278">
        <f t="shared" si="25"/>
        <v>1</v>
      </c>
      <c r="V55" s="8"/>
    </row>
    <row r="56" spans="1:22">
      <c r="A56" s="328" t="s">
        <v>498</v>
      </c>
      <c r="B56" t="s">
        <v>499</v>
      </c>
      <c r="C56">
        <v>2432</v>
      </c>
      <c r="D56" s="1">
        <v>43242</v>
      </c>
      <c r="E56" t="s">
        <v>515</v>
      </c>
      <c r="F56">
        <v>564.47</v>
      </c>
      <c r="G56"/>
      <c r="H56" s="198">
        <f t="shared" si="18"/>
        <v>564.47</v>
      </c>
      <c r="I56" s="280">
        <f t="shared" si="19"/>
        <v>1</v>
      </c>
      <c r="J56">
        <v>665.62</v>
      </c>
      <c r="K56">
        <v>679.51</v>
      </c>
      <c r="L56">
        <v>13.89</v>
      </c>
      <c r="M56"/>
      <c r="N56"/>
      <c r="O56"/>
      <c r="P56" s="198">
        <f t="shared" si="20"/>
        <v>665.62</v>
      </c>
      <c r="Q56" s="278">
        <f t="shared" si="21"/>
        <v>1</v>
      </c>
      <c r="R56" s="198">
        <f t="shared" si="22"/>
        <v>679.51</v>
      </c>
      <c r="S56" s="278">
        <f t="shared" si="23"/>
        <v>1</v>
      </c>
      <c r="T56" s="198">
        <f t="shared" si="24"/>
        <v>13.89</v>
      </c>
      <c r="U56" s="278">
        <f t="shared" si="25"/>
        <v>1</v>
      </c>
      <c r="V56" s="8"/>
    </row>
    <row r="57" spans="1:22">
      <c r="A57" s="328" t="s">
        <v>498</v>
      </c>
      <c r="B57" t="s">
        <v>499</v>
      </c>
      <c r="C57">
        <v>8509</v>
      </c>
      <c r="D57" s="1">
        <v>43612</v>
      </c>
      <c r="E57" t="s">
        <v>515</v>
      </c>
      <c r="F57">
        <v>2019.82</v>
      </c>
      <c r="G57"/>
      <c r="H57" s="198">
        <f t="shared" si="18"/>
        <v>2019.82</v>
      </c>
      <c r="I57" s="280">
        <f t="shared" si="19"/>
        <v>1</v>
      </c>
      <c r="J57">
        <v>2252.1</v>
      </c>
      <c r="K57">
        <v>2431.46</v>
      </c>
      <c r="L57">
        <v>179.36</v>
      </c>
      <c r="M57"/>
      <c r="N57"/>
      <c r="O57"/>
      <c r="P57" s="198">
        <f t="shared" si="20"/>
        <v>2252.1</v>
      </c>
      <c r="Q57" s="278">
        <f t="shared" si="21"/>
        <v>1</v>
      </c>
      <c r="R57" s="198">
        <f t="shared" si="22"/>
        <v>2431.46</v>
      </c>
      <c r="S57" s="278">
        <f t="shared" si="23"/>
        <v>1</v>
      </c>
      <c r="T57" s="198">
        <f t="shared" si="24"/>
        <v>179.36</v>
      </c>
      <c r="U57" s="278">
        <f t="shared" si="25"/>
        <v>1</v>
      </c>
      <c r="V57" s="8"/>
    </row>
    <row r="58" spans="1:22">
      <c r="A58" s="328" t="s">
        <v>498</v>
      </c>
      <c r="B58" t="s">
        <v>499</v>
      </c>
      <c r="C58">
        <v>8509</v>
      </c>
      <c r="D58" s="1">
        <v>44004</v>
      </c>
      <c r="E58" t="s">
        <v>515</v>
      </c>
      <c r="F58">
        <v>2132.04</v>
      </c>
      <c r="G58"/>
      <c r="H58" s="198">
        <f t="shared" si="18"/>
        <v>2132.04</v>
      </c>
      <c r="I58" s="280">
        <f t="shared" si="19"/>
        <v>1</v>
      </c>
      <c r="J58">
        <v>2392.04</v>
      </c>
      <c r="K58">
        <v>2566.5500000000002</v>
      </c>
      <c r="L58">
        <v>174.51</v>
      </c>
      <c r="M58"/>
      <c r="N58"/>
      <c r="O58"/>
      <c r="P58" s="198">
        <f t="shared" si="20"/>
        <v>2392.04</v>
      </c>
      <c r="Q58" s="278">
        <f t="shared" si="21"/>
        <v>1</v>
      </c>
      <c r="R58" s="198">
        <f t="shared" si="22"/>
        <v>2566.5500000000002</v>
      </c>
      <c r="S58" s="278">
        <f t="shared" si="23"/>
        <v>1</v>
      </c>
      <c r="T58" s="198">
        <f t="shared" si="24"/>
        <v>174.51</v>
      </c>
      <c r="U58" s="278">
        <f t="shared" si="25"/>
        <v>1</v>
      </c>
      <c r="V58" s="8"/>
    </row>
    <row r="59" spans="1:22">
      <c r="A59" s="328" t="s">
        <v>493</v>
      </c>
      <c r="B59" t="s">
        <v>494</v>
      </c>
      <c r="C59">
        <v>26004</v>
      </c>
      <c r="D59" s="1">
        <v>44330</v>
      </c>
      <c r="E59" t="s">
        <v>517</v>
      </c>
      <c r="F59">
        <v>0</v>
      </c>
      <c r="G59"/>
      <c r="H59" s="198">
        <f t="shared" si="18"/>
        <v>0</v>
      </c>
      <c r="I59" s="280" t="e">
        <f t="shared" si="19"/>
        <v>#DIV/0!</v>
      </c>
      <c r="J59">
        <v>0</v>
      </c>
      <c r="K59">
        <v>0</v>
      </c>
      <c r="L59">
        <v>0</v>
      </c>
      <c r="M59"/>
      <c r="N59"/>
      <c r="O59"/>
      <c r="P59" s="198">
        <f t="shared" si="20"/>
        <v>0</v>
      </c>
      <c r="Q59" s="278" t="e">
        <f t="shared" si="21"/>
        <v>#DIV/0!</v>
      </c>
      <c r="R59" s="198">
        <f t="shared" si="22"/>
        <v>0</v>
      </c>
      <c r="S59" s="278" t="e">
        <f t="shared" si="23"/>
        <v>#DIV/0!</v>
      </c>
      <c r="T59" s="198">
        <f t="shared" si="24"/>
        <v>0</v>
      </c>
      <c r="U59" s="278" t="e">
        <f t="shared" si="25"/>
        <v>#DIV/0!</v>
      </c>
      <c r="V59" s="8"/>
    </row>
    <row r="60" spans="1:22" ht="15">
      <c r="A60" s="332" t="s">
        <v>467</v>
      </c>
      <c r="B60" s="316" t="s">
        <v>352</v>
      </c>
      <c r="C60" s="316">
        <v>4054</v>
      </c>
      <c r="D60" s="317">
        <v>44306</v>
      </c>
      <c r="E60" s="316" t="s">
        <v>513</v>
      </c>
      <c r="F60" s="318">
        <v>908.1</v>
      </c>
      <c r="G60" s="319"/>
      <c r="H60" s="198">
        <f t="shared" si="0"/>
        <v>908.1</v>
      </c>
      <c r="I60" s="280">
        <f t="shared" si="1"/>
        <v>1</v>
      </c>
      <c r="J60" s="327">
        <v>988.19</v>
      </c>
      <c r="K60" s="327">
        <v>995.67</v>
      </c>
      <c r="L60" s="320">
        <v>7.48</v>
      </c>
      <c r="M60" s="327"/>
      <c r="N60" s="320"/>
      <c r="O60" s="320"/>
      <c r="P60" s="198">
        <f t="shared" si="2"/>
        <v>988.19</v>
      </c>
      <c r="Q60" s="278">
        <f t="shared" si="3"/>
        <v>1</v>
      </c>
      <c r="R60" s="198">
        <f t="shared" si="4"/>
        <v>995.67</v>
      </c>
      <c r="S60" s="278">
        <f t="shared" si="5"/>
        <v>1</v>
      </c>
      <c r="T60" s="198">
        <f t="shared" si="6"/>
        <v>7.48</v>
      </c>
      <c r="U60" s="278">
        <f t="shared" si="7"/>
        <v>1</v>
      </c>
      <c r="V60" s="8"/>
    </row>
    <row r="61" spans="1:22" ht="15">
      <c r="A61" s="332" t="s">
        <v>467</v>
      </c>
      <c r="B61" s="316" t="s">
        <v>352</v>
      </c>
      <c r="C61" s="316">
        <v>4054</v>
      </c>
      <c r="D61" s="317">
        <v>43976</v>
      </c>
      <c r="E61" s="316" t="s">
        <v>513</v>
      </c>
      <c r="F61" s="318">
        <v>532.09</v>
      </c>
      <c r="G61" s="319"/>
      <c r="H61" s="198">
        <f t="shared" si="0"/>
        <v>532.09</v>
      </c>
      <c r="I61" s="280">
        <f t="shared" si="1"/>
        <v>1</v>
      </c>
      <c r="J61" s="327">
        <v>551.87</v>
      </c>
      <c r="K61" s="327">
        <v>583.4</v>
      </c>
      <c r="L61" s="320">
        <v>31.53</v>
      </c>
      <c r="M61" s="327"/>
      <c r="N61" s="320"/>
      <c r="O61" s="320"/>
      <c r="P61" s="198">
        <f t="shared" si="2"/>
        <v>551.87</v>
      </c>
      <c r="Q61" s="278">
        <f t="shared" si="3"/>
        <v>1</v>
      </c>
      <c r="R61" s="198">
        <f t="shared" si="4"/>
        <v>583.4</v>
      </c>
      <c r="S61" s="278">
        <f t="shared" si="5"/>
        <v>1</v>
      </c>
      <c r="T61" s="198">
        <f t="shared" si="6"/>
        <v>31.53</v>
      </c>
      <c r="U61" s="278">
        <f t="shared" si="7"/>
        <v>1</v>
      </c>
      <c r="V61" s="8"/>
    </row>
    <row r="62" spans="1:22" ht="15">
      <c r="A62" s="332" t="s">
        <v>467</v>
      </c>
      <c r="B62" s="316" t="s">
        <v>352</v>
      </c>
      <c r="C62" s="316">
        <v>4054</v>
      </c>
      <c r="D62" s="317">
        <v>44141</v>
      </c>
      <c r="E62" s="316" t="s">
        <v>513</v>
      </c>
      <c r="F62" s="318">
        <v>532.09</v>
      </c>
      <c r="G62" s="319"/>
      <c r="H62" s="198">
        <f t="shared" si="0"/>
        <v>532.09</v>
      </c>
      <c r="I62" s="280">
        <f t="shared" si="1"/>
        <v>1</v>
      </c>
      <c r="J62" s="327">
        <v>583.46</v>
      </c>
      <c r="K62" s="327">
        <v>583.4</v>
      </c>
      <c r="L62" s="320">
        <v>-0.06</v>
      </c>
      <c r="M62" s="327"/>
      <c r="N62" s="320"/>
      <c r="O62" s="320"/>
      <c r="P62" s="198">
        <f t="shared" si="2"/>
        <v>583.46</v>
      </c>
      <c r="Q62" s="278">
        <f t="shared" si="3"/>
        <v>1</v>
      </c>
      <c r="R62" s="198">
        <f t="shared" si="4"/>
        <v>583.4</v>
      </c>
      <c r="S62" s="278">
        <f t="shared" si="5"/>
        <v>1</v>
      </c>
      <c r="T62" s="198">
        <f t="shared" si="6"/>
        <v>-0.06</v>
      </c>
      <c r="U62" s="278">
        <f t="shared" si="7"/>
        <v>1</v>
      </c>
      <c r="V62" s="8"/>
    </row>
    <row r="63" spans="1:22" ht="15">
      <c r="A63" s="332" t="s">
        <v>353</v>
      </c>
      <c r="B63" s="316" t="s">
        <v>468</v>
      </c>
      <c r="C63" s="316">
        <v>16700</v>
      </c>
      <c r="D63" s="317">
        <v>44320</v>
      </c>
      <c r="E63" s="316" t="s">
        <v>527</v>
      </c>
      <c r="F63" s="318">
        <v>816.32</v>
      </c>
      <c r="G63" s="319"/>
      <c r="H63" s="198">
        <f t="shared" si="0"/>
        <v>816.32</v>
      </c>
      <c r="I63" s="280">
        <f t="shared" si="1"/>
        <v>1</v>
      </c>
      <c r="J63" s="327">
        <v>816.32</v>
      </c>
      <c r="K63" s="327">
        <v>816.32</v>
      </c>
      <c r="L63" s="320">
        <v>0</v>
      </c>
      <c r="M63" s="327"/>
      <c r="N63" s="320"/>
      <c r="O63" s="320"/>
      <c r="P63" s="198">
        <f t="shared" si="2"/>
        <v>816.32</v>
      </c>
      <c r="Q63" s="278">
        <f t="shared" si="3"/>
        <v>1</v>
      </c>
      <c r="R63" s="198">
        <f t="shared" si="4"/>
        <v>816.32</v>
      </c>
      <c r="S63" s="278">
        <f t="shared" si="5"/>
        <v>1</v>
      </c>
      <c r="T63" s="198">
        <f t="shared" si="6"/>
        <v>0</v>
      </c>
      <c r="U63" s="278" t="e">
        <f t="shared" si="7"/>
        <v>#DIV/0!</v>
      </c>
      <c r="V63" s="8"/>
    </row>
    <row r="64" spans="1:22" ht="15">
      <c r="A64" s="332">
        <v>398438408</v>
      </c>
      <c r="B64" s="316" t="s">
        <v>463</v>
      </c>
      <c r="C64" s="316">
        <v>4008.1329999999998</v>
      </c>
      <c r="D64" s="317">
        <v>44144</v>
      </c>
      <c r="E64" s="316" t="s">
        <v>527</v>
      </c>
      <c r="F64" s="318">
        <v>236.24</v>
      </c>
      <c r="G64" s="319"/>
      <c r="H64" s="198">
        <f t="shared" si="0"/>
        <v>236.24</v>
      </c>
      <c r="I64" s="280">
        <f t="shared" si="1"/>
        <v>1</v>
      </c>
      <c r="J64" s="327">
        <v>236.24</v>
      </c>
      <c r="K64" s="327">
        <v>236.24</v>
      </c>
      <c r="L64" s="320">
        <v>0</v>
      </c>
      <c r="M64" s="327"/>
      <c r="N64" s="320"/>
      <c r="O64" s="320"/>
      <c r="P64" s="198">
        <f t="shared" si="2"/>
        <v>236.24</v>
      </c>
      <c r="Q64" s="278">
        <f t="shared" si="3"/>
        <v>1</v>
      </c>
      <c r="R64" s="198">
        <f t="shared" si="4"/>
        <v>236.24</v>
      </c>
      <c r="S64" s="278">
        <f t="shared" si="5"/>
        <v>1</v>
      </c>
      <c r="T64" s="198">
        <f t="shared" si="6"/>
        <v>0</v>
      </c>
      <c r="U64" s="278" t="e">
        <f t="shared" si="7"/>
        <v>#DIV/0!</v>
      </c>
      <c r="V64" s="8"/>
    </row>
    <row r="65" spans="1:22" ht="15">
      <c r="A65" s="332" t="s">
        <v>317</v>
      </c>
      <c r="B65" s="316" t="s">
        <v>452</v>
      </c>
      <c r="C65" s="316">
        <v>3800</v>
      </c>
      <c r="D65" s="317">
        <v>43784</v>
      </c>
      <c r="E65" s="316" t="s">
        <v>527</v>
      </c>
      <c r="F65" s="318">
        <v>666.73</v>
      </c>
      <c r="G65" s="319"/>
      <c r="H65" s="198">
        <f t="shared" si="0"/>
        <v>666.73</v>
      </c>
      <c r="I65" s="280">
        <f t="shared" si="1"/>
        <v>1</v>
      </c>
      <c r="J65" s="327">
        <v>666.73</v>
      </c>
      <c r="K65" s="327">
        <v>666.73</v>
      </c>
      <c r="L65" s="320">
        <v>0</v>
      </c>
      <c r="M65" s="327"/>
      <c r="N65" s="320"/>
      <c r="O65" s="320"/>
      <c r="P65" s="198">
        <f t="shared" si="2"/>
        <v>666.73</v>
      </c>
      <c r="Q65" s="278">
        <f t="shared" si="3"/>
        <v>1</v>
      </c>
      <c r="R65" s="198">
        <f t="shared" si="4"/>
        <v>666.73</v>
      </c>
      <c r="S65" s="278">
        <f t="shared" si="5"/>
        <v>1</v>
      </c>
      <c r="T65" s="198">
        <f t="shared" si="6"/>
        <v>0</v>
      </c>
      <c r="U65" s="278" t="e">
        <f t="shared" si="7"/>
        <v>#DIV/0!</v>
      </c>
      <c r="V65" s="8"/>
    </row>
    <row r="66" spans="1:22" ht="15">
      <c r="A66" s="333" t="s">
        <v>317</v>
      </c>
      <c r="B66" s="311" t="s">
        <v>452</v>
      </c>
      <c r="C66" s="311">
        <v>4500</v>
      </c>
      <c r="D66" s="314">
        <v>43593</v>
      </c>
      <c r="E66" s="311" t="s">
        <v>527</v>
      </c>
      <c r="F66" s="311">
        <v>1581.93</v>
      </c>
      <c r="G66" s="311"/>
      <c r="H66" s="198">
        <f t="shared" si="0"/>
        <v>1581.93</v>
      </c>
      <c r="I66" s="280">
        <f t="shared" si="1"/>
        <v>1</v>
      </c>
      <c r="J66">
        <v>1581.93</v>
      </c>
      <c r="K66">
        <v>1581.93</v>
      </c>
      <c r="L66">
        <v>0</v>
      </c>
      <c r="M66"/>
      <c r="N66"/>
      <c r="O66"/>
      <c r="P66" s="198">
        <f t="shared" si="2"/>
        <v>1581.93</v>
      </c>
      <c r="Q66" s="278">
        <f t="shared" si="3"/>
        <v>1</v>
      </c>
      <c r="R66" s="198">
        <f t="shared" si="4"/>
        <v>1581.93</v>
      </c>
      <c r="S66" s="278">
        <f t="shared" si="5"/>
        <v>1</v>
      </c>
      <c r="T66" s="198">
        <f t="shared" si="6"/>
        <v>0</v>
      </c>
      <c r="U66" s="278" t="e">
        <f t="shared" si="7"/>
        <v>#DIV/0!</v>
      </c>
      <c r="V66" s="8"/>
    </row>
    <row r="67" spans="1:22" ht="15">
      <c r="A67" s="333" t="s">
        <v>415</v>
      </c>
      <c r="B67" s="311" t="s">
        <v>505</v>
      </c>
      <c r="C67" s="311">
        <v>35000</v>
      </c>
      <c r="D67" s="314">
        <v>44301</v>
      </c>
      <c r="E67" s="311" t="s">
        <v>527</v>
      </c>
      <c r="F67" s="311">
        <v>2266.25</v>
      </c>
      <c r="G67" s="311"/>
      <c r="H67" s="198">
        <f t="shared" si="0"/>
        <v>2266.25</v>
      </c>
      <c r="I67" s="280">
        <f t="shared" si="1"/>
        <v>1</v>
      </c>
      <c r="J67">
        <v>2266.25</v>
      </c>
      <c r="K67">
        <v>2266.25</v>
      </c>
      <c r="L67">
        <v>0</v>
      </c>
      <c r="M67"/>
      <c r="N67"/>
      <c r="O67"/>
      <c r="P67" s="198">
        <f t="shared" si="2"/>
        <v>2266.25</v>
      </c>
      <c r="Q67" s="278">
        <f t="shared" si="3"/>
        <v>1</v>
      </c>
      <c r="R67" s="198">
        <f t="shared" si="4"/>
        <v>2266.25</v>
      </c>
      <c r="S67" s="278">
        <f t="shared" si="5"/>
        <v>1</v>
      </c>
      <c r="T67" s="198">
        <f t="shared" si="6"/>
        <v>0</v>
      </c>
      <c r="U67" s="278" t="e">
        <f t="shared" si="7"/>
        <v>#DIV/0!</v>
      </c>
      <c r="V67" s="8"/>
    </row>
    <row r="68" spans="1:22" ht="15">
      <c r="A68" s="333">
        <v>759530108</v>
      </c>
      <c r="B68" s="311" t="s">
        <v>487</v>
      </c>
      <c r="C68" s="311">
        <v>18600</v>
      </c>
      <c r="D68" s="314">
        <v>44355</v>
      </c>
      <c r="E68" s="311" t="s">
        <v>527</v>
      </c>
      <c r="F68" s="311">
        <v>0</v>
      </c>
      <c r="G68" s="311"/>
      <c r="H68" s="198">
        <f t="shared" si="0"/>
        <v>0</v>
      </c>
      <c r="I68" s="280" t="e">
        <f t="shared" si="1"/>
        <v>#DIV/0!</v>
      </c>
      <c r="J68">
        <v>0</v>
      </c>
      <c r="K68">
        <v>0</v>
      </c>
      <c r="L68">
        <v>0</v>
      </c>
      <c r="M68"/>
      <c r="N68"/>
      <c r="O68"/>
      <c r="P68" s="198">
        <f t="shared" si="2"/>
        <v>0</v>
      </c>
      <c r="Q68" s="278" t="e">
        <f t="shared" si="3"/>
        <v>#DIV/0!</v>
      </c>
      <c r="R68" s="198">
        <f t="shared" si="4"/>
        <v>0</v>
      </c>
      <c r="S68" s="278" t="e">
        <f t="shared" si="5"/>
        <v>#DIV/0!</v>
      </c>
      <c r="T68" s="198">
        <f t="shared" si="6"/>
        <v>0</v>
      </c>
      <c r="U68" s="278" t="e">
        <f t="shared" si="7"/>
        <v>#DIV/0!</v>
      </c>
      <c r="V68" s="8"/>
    </row>
    <row r="69" spans="1:22" ht="15">
      <c r="A69" s="333" t="s">
        <v>337</v>
      </c>
      <c r="B69" s="311" t="s">
        <v>462</v>
      </c>
      <c r="C69" s="311">
        <v>6400</v>
      </c>
      <c r="D69" s="314">
        <v>44321</v>
      </c>
      <c r="E69" s="311" t="s">
        <v>527</v>
      </c>
      <c r="F69" s="311">
        <v>1726.9</v>
      </c>
      <c r="G69" s="311"/>
      <c r="H69" s="198">
        <f t="shared" si="0"/>
        <v>1726.9</v>
      </c>
      <c r="I69" s="280">
        <f t="shared" si="1"/>
        <v>1</v>
      </c>
      <c r="J69">
        <v>1726.9</v>
      </c>
      <c r="K69">
        <v>1726.9</v>
      </c>
      <c r="L69">
        <v>0</v>
      </c>
      <c r="M69"/>
      <c r="N69"/>
      <c r="O69"/>
      <c r="P69" s="198">
        <f t="shared" si="2"/>
        <v>1726.9</v>
      </c>
      <c r="Q69" s="278">
        <f t="shared" si="3"/>
        <v>1</v>
      </c>
      <c r="R69" s="198">
        <f t="shared" si="4"/>
        <v>1726.9</v>
      </c>
      <c r="S69" s="278">
        <f t="shared" si="5"/>
        <v>1</v>
      </c>
      <c r="T69" s="198">
        <f t="shared" si="6"/>
        <v>0</v>
      </c>
      <c r="U69" s="278" t="e">
        <f t="shared" si="7"/>
        <v>#DIV/0!</v>
      </c>
      <c r="V69" s="8"/>
    </row>
    <row r="70" spans="1:22" ht="15">
      <c r="A70" s="333" t="s">
        <v>337</v>
      </c>
      <c r="B70" s="311" t="s">
        <v>462</v>
      </c>
      <c r="C70" s="311">
        <v>2624.0030000000002</v>
      </c>
      <c r="D70" s="314">
        <v>43587</v>
      </c>
      <c r="E70" s="311" t="s">
        <v>527</v>
      </c>
      <c r="F70" s="311">
        <v>0</v>
      </c>
      <c r="G70" s="311"/>
      <c r="H70" s="198">
        <f t="shared" si="0"/>
        <v>0</v>
      </c>
      <c r="I70" s="280" t="e">
        <f t="shared" si="1"/>
        <v>#DIV/0!</v>
      </c>
      <c r="J70">
        <v>0</v>
      </c>
      <c r="K70">
        <v>0</v>
      </c>
      <c r="L70">
        <v>0</v>
      </c>
      <c r="M70"/>
      <c r="N70"/>
      <c r="O70"/>
      <c r="P70" s="198">
        <f t="shared" si="2"/>
        <v>0</v>
      </c>
      <c r="Q70" s="278" t="e">
        <f t="shared" si="3"/>
        <v>#DIV/0!</v>
      </c>
      <c r="R70" s="198">
        <f t="shared" si="4"/>
        <v>0</v>
      </c>
      <c r="S70" s="278" t="e">
        <f t="shared" si="5"/>
        <v>#DIV/0!</v>
      </c>
      <c r="T70" s="198">
        <f t="shared" si="6"/>
        <v>0</v>
      </c>
      <c r="U70" s="278" t="e">
        <f t="shared" si="7"/>
        <v>#DIV/0!</v>
      </c>
      <c r="V70" s="8"/>
    </row>
    <row r="71" spans="1:22">
      <c r="A71" s="328">
        <v>589339209</v>
      </c>
      <c r="B71" t="s">
        <v>530</v>
      </c>
      <c r="C71">
        <v>7500</v>
      </c>
      <c r="D71" s="1">
        <v>43992</v>
      </c>
      <c r="E71" t="s">
        <v>527</v>
      </c>
      <c r="F71">
        <v>522.6</v>
      </c>
      <c r="G71"/>
      <c r="H71" s="198">
        <f t="shared" si="0"/>
        <v>522.6</v>
      </c>
      <c r="I71" s="280">
        <f t="shared" si="1"/>
        <v>1</v>
      </c>
      <c r="J71">
        <v>522.6</v>
      </c>
      <c r="K71">
        <v>522.6</v>
      </c>
      <c r="L71">
        <v>0</v>
      </c>
      <c r="M71"/>
      <c r="N71"/>
      <c r="O71"/>
      <c r="P71" s="198">
        <f t="shared" si="2"/>
        <v>522.6</v>
      </c>
      <c r="Q71" s="278">
        <f t="shared" si="3"/>
        <v>1</v>
      </c>
      <c r="R71" s="198">
        <f t="shared" si="4"/>
        <v>522.6</v>
      </c>
      <c r="S71" s="278">
        <f t="shared" si="5"/>
        <v>1</v>
      </c>
      <c r="T71" s="198">
        <f t="shared" si="6"/>
        <v>0</v>
      </c>
      <c r="U71" s="278" t="e">
        <f t="shared" si="7"/>
        <v>#DIV/0!</v>
      </c>
      <c r="V71" s="8"/>
    </row>
    <row r="72" spans="1:22">
      <c r="A72" s="328"/>
      <c r="B72"/>
      <c r="C72"/>
      <c r="D72" s="1"/>
      <c r="E72"/>
      <c r="F72"/>
      <c r="G72"/>
      <c r="H72" s="198">
        <f t="shared" si="0"/>
        <v>0</v>
      </c>
      <c r="I72" s="280" t="e">
        <f t="shared" si="1"/>
        <v>#DIV/0!</v>
      </c>
      <c r="J72"/>
      <c r="K72"/>
      <c r="L72"/>
      <c r="M72"/>
      <c r="N72"/>
      <c r="O72"/>
      <c r="P72" s="198">
        <f t="shared" si="2"/>
        <v>0</v>
      </c>
      <c r="Q72" s="278" t="e">
        <f t="shared" si="3"/>
        <v>#DIV/0!</v>
      </c>
      <c r="R72" s="198">
        <f t="shared" si="4"/>
        <v>0</v>
      </c>
      <c r="S72" s="278" t="e">
        <f t="shared" si="5"/>
        <v>#DIV/0!</v>
      </c>
      <c r="T72" s="198">
        <f t="shared" si="6"/>
        <v>0</v>
      </c>
      <c r="U72" s="278" t="e">
        <f t="shared" si="7"/>
        <v>#DIV/0!</v>
      </c>
      <c r="V72" s="8"/>
    </row>
    <row r="73" spans="1:22">
      <c r="A73" s="336" t="s">
        <v>143</v>
      </c>
      <c r="B73" s="191"/>
      <c r="C73" s="254"/>
      <c r="D73" s="182"/>
      <c r="E73" s="181"/>
      <c r="F73" s="174">
        <v>0</v>
      </c>
      <c r="G73" s="172">
        <v>0</v>
      </c>
      <c r="H73" s="198">
        <f t="shared" si="0"/>
        <v>0</v>
      </c>
      <c r="I73" s="280" t="e">
        <f t="shared" si="1"/>
        <v>#DIV/0!</v>
      </c>
      <c r="J73" s="174"/>
      <c r="K73" s="174"/>
      <c r="L73" s="206"/>
      <c r="M73" s="196"/>
      <c r="N73" s="196"/>
      <c r="O73" s="206"/>
      <c r="P73" s="198">
        <f t="shared" si="2"/>
        <v>0</v>
      </c>
      <c r="Q73" s="278" t="e">
        <f t="shared" si="3"/>
        <v>#DIV/0!</v>
      </c>
      <c r="R73" s="198">
        <f t="shared" si="4"/>
        <v>0</v>
      </c>
      <c r="S73" s="278" t="e">
        <f t="shared" si="5"/>
        <v>#DIV/0!</v>
      </c>
      <c r="T73" s="198">
        <f t="shared" si="6"/>
        <v>0</v>
      </c>
      <c r="U73" s="278" t="e">
        <f t="shared" si="7"/>
        <v>#DIV/0!</v>
      </c>
      <c r="V73" s="8"/>
    </row>
    <row r="74" spans="1:22" ht="13.5" thickBot="1">
      <c r="A74" s="337"/>
      <c r="B74" s="184"/>
      <c r="C74" s="255"/>
      <c r="D74" s="185"/>
      <c r="E74" s="185"/>
      <c r="F74" s="175">
        <f>SUM(F2:F73)</f>
        <v>655230.57999999984</v>
      </c>
      <c r="G74" s="173">
        <f>SUM(G2:G73)</f>
        <v>0</v>
      </c>
      <c r="H74" s="12">
        <f>SUM(H2:H73)</f>
        <v>655230.57999999984</v>
      </c>
      <c r="I74" s="281">
        <f t="shared" ref="I74" si="26">ROUND(H74/F74,10)</f>
        <v>1</v>
      </c>
      <c r="J74" s="194">
        <f t="shared" ref="J74:P74" si="27">SUM(J2:J73)</f>
        <v>72571.210000000006</v>
      </c>
      <c r="K74" s="175">
        <f t="shared" si="27"/>
        <v>75320.539999999979</v>
      </c>
      <c r="L74" s="194">
        <f t="shared" si="27"/>
        <v>2749.3300000000004</v>
      </c>
      <c r="M74" s="197">
        <f t="shared" si="27"/>
        <v>0</v>
      </c>
      <c r="N74" s="197">
        <f t="shared" si="27"/>
        <v>0</v>
      </c>
      <c r="O74" s="197">
        <f t="shared" si="27"/>
        <v>0</v>
      </c>
      <c r="P74" s="9">
        <f t="shared" si="27"/>
        <v>72571.210000000006</v>
      </c>
      <c r="Q74" s="279">
        <f t="shared" si="3"/>
        <v>1</v>
      </c>
      <c r="R74" s="9">
        <f>SUM(R2:R73)</f>
        <v>75320.539999999979</v>
      </c>
      <c r="S74" s="279">
        <f>ROUND(R74/K74,10)</f>
        <v>1</v>
      </c>
      <c r="T74" s="279"/>
      <c r="U74" s="279">
        <f>ROUND(T74/L74,10)</f>
        <v>0</v>
      </c>
      <c r="V74" s="183"/>
    </row>
    <row r="75" spans="1:22" ht="13.5" thickTop="1">
      <c r="A75" s="337"/>
      <c r="B75" s="184"/>
      <c r="C75" s="256"/>
      <c r="D75" s="187"/>
      <c r="E75" s="187"/>
      <c r="F75" s="13"/>
      <c r="G75" s="13"/>
      <c r="H75" s="13"/>
      <c r="I75" s="13"/>
      <c r="J75" s="188"/>
      <c r="K75" s="13"/>
      <c r="L75" s="188"/>
      <c r="M75" s="186"/>
      <c r="N75" s="186"/>
      <c r="O75" s="186"/>
      <c r="P75" s="186"/>
      <c r="Q75" s="186"/>
      <c r="R75" s="186"/>
      <c r="S75" s="186"/>
      <c r="T75" s="186"/>
      <c r="U75" s="186"/>
      <c r="V75" s="183"/>
    </row>
    <row r="76" spans="1:22">
      <c r="A76" s="337"/>
      <c r="B76" s="184"/>
      <c r="C76" s="256"/>
      <c r="D76" s="187"/>
      <c r="E76" s="187"/>
      <c r="F76" s="13"/>
      <c r="G76" s="13"/>
      <c r="H76" s="13"/>
      <c r="I76" s="13"/>
      <c r="J76" s="186"/>
      <c r="K76" s="13"/>
      <c r="L76" s="186"/>
      <c r="M76" s="186"/>
      <c r="N76" s="186"/>
      <c r="O76" s="186"/>
      <c r="P76" s="186"/>
      <c r="Q76" s="186"/>
      <c r="R76" s="186"/>
      <c r="S76" s="186"/>
      <c r="T76" s="186"/>
      <c r="U76" s="186"/>
      <c r="V76" s="183"/>
    </row>
    <row r="77" spans="1:22">
      <c r="A77" s="337"/>
      <c r="B77" s="184"/>
      <c r="C77" s="256"/>
      <c r="D77" s="187"/>
      <c r="E77" s="187"/>
      <c r="F77" s="13"/>
      <c r="G77" s="13"/>
      <c r="H77" s="13"/>
      <c r="I77" s="13"/>
      <c r="J77" s="186"/>
      <c r="K77" s="13"/>
      <c r="L77" s="186"/>
      <c r="M77" s="186"/>
      <c r="N77" s="186"/>
      <c r="O77" s="186"/>
      <c r="P77" s="186"/>
      <c r="Q77" s="186"/>
      <c r="R77" s="186"/>
      <c r="S77" s="186"/>
      <c r="T77" s="186"/>
      <c r="U77" s="186"/>
      <c r="V77" s="183"/>
    </row>
    <row r="78" spans="1:22">
      <c r="A78" s="337"/>
      <c r="B78" s="184"/>
      <c r="C78" s="256"/>
      <c r="D78" s="187"/>
      <c r="E78" s="187"/>
      <c r="F78" s="13"/>
      <c r="G78" s="13"/>
      <c r="H78" s="13"/>
      <c r="I78" s="13"/>
      <c r="J78" s="186"/>
      <c r="K78" s="13"/>
      <c r="L78" s="186"/>
      <c r="M78" s="186"/>
      <c r="N78" s="186"/>
      <c r="O78" s="186"/>
      <c r="P78" s="186"/>
      <c r="Q78" s="186"/>
      <c r="R78" s="186"/>
      <c r="S78" s="186"/>
      <c r="T78" s="186"/>
      <c r="U78" s="186"/>
      <c r="V78" s="183"/>
    </row>
    <row r="79" spans="1:22">
      <c r="A79" s="337"/>
      <c r="B79" s="184"/>
      <c r="C79" s="256"/>
      <c r="D79" s="187"/>
      <c r="E79" s="187"/>
      <c r="F79" s="13"/>
      <c r="G79" s="13"/>
      <c r="H79" s="13"/>
      <c r="I79" s="13"/>
      <c r="J79" s="186"/>
      <c r="K79" s="13"/>
      <c r="L79" s="186"/>
      <c r="M79" s="186"/>
      <c r="N79" s="186"/>
      <c r="O79" s="186"/>
      <c r="P79" s="186"/>
      <c r="Q79" s="186"/>
      <c r="R79" s="186"/>
      <c r="S79" s="186"/>
      <c r="T79" s="186"/>
      <c r="U79" s="186"/>
      <c r="V79" s="183"/>
    </row>
    <row r="80" spans="1:22">
      <c r="A80" s="337"/>
      <c r="B80" s="184"/>
      <c r="C80" s="256"/>
      <c r="D80" s="187"/>
      <c r="E80" s="187"/>
      <c r="F80" s="13"/>
      <c r="G80" s="13"/>
      <c r="H80" s="13"/>
      <c r="I80" s="13"/>
      <c r="J80" s="186"/>
      <c r="K80" s="13"/>
      <c r="L80" s="186"/>
      <c r="M80" s="186"/>
      <c r="N80" s="186"/>
      <c r="O80" s="186"/>
      <c r="P80" s="186"/>
      <c r="Q80" s="186"/>
      <c r="R80" s="186"/>
      <c r="S80" s="186"/>
      <c r="T80" s="186"/>
      <c r="U80" s="186"/>
      <c r="V80" s="183"/>
    </row>
    <row r="85" spans="1:10">
      <c r="J85" s="190"/>
    </row>
    <row r="88" spans="1:10">
      <c r="A88" s="339"/>
    </row>
    <row r="89" spans="1:10">
      <c r="A89" s="339"/>
    </row>
    <row r="90" spans="1:10">
      <c r="A90" s="339"/>
    </row>
    <row r="91" spans="1:10">
      <c r="A91" s="339"/>
    </row>
    <row r="92" spans="1:10">
      <c r="A92" s="339"/>
    </row>
    <row r="93" spans="1:10">
      <c r="A93" s="339"/>
    </row>
    <row r="94" spans="1:10">
      <c r="A94" s="339"/>
    </row>
    <row r="95" spans="1:10">
      <c r="A95" s="339"/>
    </row>
    <row r="96" spans="1:10">
      <c r="A96" s="339"/>
    </row>
    <row r="97" spans="1:1">
      <c r="A97" s="339"/>
    </row>
    <row r="98" spans="1:1">
      <c r="A98" s="339"/>
    </row>
    <row r="99" spans="1:1">
      <c r="A99" s="339"/>
    </row>
    <row r="100" spans="1:1">
      <c r="A100" s="33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D5" sqref="D5"/>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4" customWidth="1"/>
    <col min="8" max="8" width="13.85546875" style="53" customWidth="1"/>
    <col min="9" max="9" width="14.7109375" style="53" customWidth="1"/>
    <col min="10" max="10" width="10" style="370"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4"/>
      <c r="J1" s="370"/>
    </row>
    <row r="2" spans="1:16" s="53" customFormat="1">
      <c r="C2" s="87"/>
      <c r="D2" s="115"/>
      <c r="E2" s="115"/>
      <c r="F2" s="115"/>
      <c r="G2" s="285"/>
      <c r="J2" s="370"/>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371" t="s">
        <v>20</v>
      </c>
      <c r="K3" s="119" t="s">
        <v>21</v>
      </c>
      <c r="L3" s="119" t="s">
        <v>210</v>
      </c>
      <c r="M3" s="137" t="s">
        <v>211</v>
      </c>
      <c r="N3" s="119" t="s">
        <v>207</v>
      </c>
      <c r="O3" s="119" t="s">
        <v>215</v>
      </c>
      <c r="P3" s="119" t="s">
        <v>125</v>
      </c>
    </row>
    <row r="4" spans="1:16" ht="12.75" customHeight="1">
      <c r="A4" s="105" t="s">
        <v>459</v>
      </c>
      <c r="B4" s="105" t="s">
        <v>331</v>
      </c>
      <c r="C4" s="105">
        <v>16931</v>
      </c>
      <c r="D4" s="378">
        <v>0</v>
      </c>
      <c r="E4" s="378">
        <v>0</v>
      </c>
      <c r="F4" s="122">
        <f t="shared" ref="F4:F11" si="0">+D4-E4</f>
        <v>0</v>
      </c>
      <c r="G4" s="286" t="e">
        <f t="shared" ref="G4:G5" si="1">ROUND(F4/D4,10)</f>
        <v>#DIV/0!</v>
      </c>
      <c r="H4" s="123">
        <v>44314</v>
      </c>
      <c r="I4" s="123">
        <v>44316</v>
      </c>
      <c r="J4" s="372">
        <v>1</v>
      </c>
      <c r="K4" s="207" t="s">
        <v>222</v>
      </c>
      <c r="L4" s="124">
        <v>0</v>
      </c>
      <c r="M4" s="124">
        <v>0</v>
      </c>
      <c r="N4" s="122">
        <f>+L4-M4</f>
        <v>0</v>
      </c>
      <c r="O4" s="286" t="e">
        <f>ROUND(N4/L4,10)</f>
        <v>#DIV/0!</v>
      </c>
      <c r="P4" s="104"/>
    </row>
    <row r="5" spans="1:16" ht="12.75" customHeight="1">
      <c r="A5" s="105"/>
      <c r="B5" s="105"/>
      <c r="C5" s="105"/>
      <c r="D5" s="378"/>
      <c r="E5" s="378"/>
      <c r="F5" s="122">
        <f t="shared" si="0"/>
        <v>0</v>
      </c>
      <c r="G5" s="286" t="e">
        <f t="shared" si="1"/>
        <v>#DIV/0!</v>
      </c>
      <c r="H5" s="123"/>
      <c r="I5" s="123"/>
      <c r="J5" s="372"/>
      <c r="K5" s="207" t="s">
        <v>222</v>
      </c>
      <c r="L5" s="124">
        <v>0</v>
      </c>
      <c r="M5" s="124">
        <v>0</v>
      </c>
      <c r="N5" s="122">
        <f t="shared" ref="N5:N18" si="2">+L5-M5</f>
        <v>0</v>
      </c>
      <c r="O5" s="286" t="e">
        <f t="shared" ref="O5:O19" si="3">ROUND(N5/L5,10)</f>
        <v>#DIV/0!</v>
      </c>
      <c r="P5" s="104"/>
    </row>
    <row r="6" spans="1:16" ht="12.75" customHeight="1">
      <c r="A6" s="105"/>
      <c r="B6" s="105"/>
      <c r="C6" s="105"/>
      <c r="D6" s="378"/>
      <c r="E6" s="378"/>
      <c r="F6" s="122">
        <f t="shared" si="0"/>
        <v>0</v>
      </c>
      <c r="G6" s="286" t="e">
        <f t="shared" ref="G6:G11" si="4">ROUND(F6/D6,10)</f>
        <v>#DIV/0!</v>
      </c>
      <c r="H6" s="123"/>
      <c r="I6" s="123"/>
      <c r="J6" s="372"/>
      <c r="K6" s="207" t="s">
        <v>222</v>
      </c>
      <c r="L6" s="124">
        <v>0</v>
      </c>
      <c r="M6" s="124">
        <v>0</v>
      </c>
      <c r="N6" s="122">
        <f t="shared" si="2"/>
        <v>0</v>
      </c>
      <c r="O6" s="286" t="e">
        <f t="shared" si="3"/>
        <v>#DIV/0!</v>
      </c>
      <c r="P6" s="104"/>
    </row>
    <row r="7" spans="1:16" ht="12.75" customHeight="1">
      <c r="A7" s="105"/>
      <c r="B7" s="105"/>
      <c r="C7" s="105"/>
      <c r="D7" s="378"/>
      <c r="E7" s="378"/>
      <c r="F7" s="122">
        <f t="shared" si="0"/>
        <v>0</v>
      </c>
      <c r="G7" s="286" t="e">
        <f t="shared" si="4"/>
        <v>#DIV/0!</v>
      </c>
      <c r="H7" s="123"/>
      <c r="I7" s="123"/>
      <c r="J7" s="373"/>
      <c r="K7" s="207" t="s">
        <v>222</v>
      </c>
      <c r="L7" s="124">
        <v>0</v>
      </c>
      <c r="M7" s="124">
        <v>0</v>
      </c>
      <c r="N7" s="122">
        <f t="shared" si="2"/>
        <v>0</v>
      </c>
      <c r="O7" s="286" t="e">
        <f t="shared" si="3"/>
        <v>#DIV/0!</v>
      </c>
      <c r="P7" s="104"/>
    </row>
    <row r="8" spans="1:16" ht="12.75" customHeight="1">
      <c r="A8" s="105"/>
      <c r="B8" s="105"/>
      <c r="C8" s="105"/>
      <c r="D8" s="378"/>
      <c r="E8" s="378"/>
      <c r="F8" s="122">
        <f t="shared" si="0"/>
        <v>0</v>
      </c>
      <c r="G8" s="286" t="e">
        <f t="shared" si="4"/>
        <v>#DIV/0!</v>
      </c>
      <c r="H8" s="123"/>
      <c r="I8" s="123"/>
      <c r="J8" s="373"/>
      <c r="K8" s="207" t="s">
        <v>222</v>
      </c>
      <c r="L8" s="124">
        <v>0</v>
      </c>
      <c r="M8" s="124">
        <v>0</v>
      </c>
      <c r="N8" s="122">
        <f t="shared" si="2"/>
        <v>0</v>
      </c>
      <c r="O8" s="286" t="e">
        <f t="shared" si="3"/>
        <v>#DIV/0!</v>
      </c>
      <c r="P8" s="104"/>
    </row>
    <row r="9" spans="1:16" ht="12.75" customHeight="1">
      <c r="A9" s="105"/>
      <c r="B9" s="105"/>
      <c r="C9" s="105"/>
      <c r="D9" s="378"/>
      <c r="E9" s="378"/>
      <c r="F9" s="122">
        <f t="shared" si="0"/>
        <v>0</v>
      </c>
      <c r="G9" s="286" t="e">
        <f t="shared" si="4"/>
        <v>#DIV/0!</v>
      </c>
      <c r="H9" s="123"/>
      <c r="I9" s="123"/>
      <c r="J9" s="373"/>
      <c r="K9" s="207" t="s">
        <v>222</v>
      </c>
      <c r="L9" s="124">
        <v>0</v>
      </c>
      <c r="M9" s="124">
        <v>0</v>
      </c>
      <c r="N9" s="122">
        <f t="shared" si="2"/>
        <v>0</v>
      </c>
      <c r="O9" s="286" t="e">
        <f t="shared" si="3"/>
        <v>#DIV/0!</v>
      </c>
      <c r="P9" s="104"/>
    </row>
    <row r="10" spans="1:16" ht="12.75" customHeight="1">
      <c r="A10" s="120"/>
      <c r="B10" s="121"/>
      <c r="C10" s="127"/>
      <c r="D10" s="378"/>
      <c r="E10" s="378"/>
      <c r="F10" s="122">
        <f t="shared" si="0"/>
        <v>0</v>
      </c>
      <c r="G10" s="286" t="e">
        <f t="shared" si="4"/>
        <v>#DIV/0!</v>
      </c>
      <c r="H10" s="123"/>
      <c r="I10" s="123"/>
      <c r="J10" s="373"/>
      <c r="K10" s="207" t="s">
        <v>222</v>
      </c>
      <c r="L10" s="124">
        <v>0</v>
      </c>
      <c r="M10" s="124">
        <v>0</v>
      </c>
      <c r="N10" s="122">
        <f t="shared" si="2"/>
        <v>0</v>
      </c>
      <c r="O10" s="286" t="e">
        <f t="shared" si="3"/>
        <v>#DIV/0!</v>
      </c>
      <c r="P10" s="104"/>
    </row>
    <row r="11" spans="1:16" ht="12.75" customHeight="1">
      <c r="A11" s="120"/>
      <c r="B11" s="121"/>
      <c r="C11" s="127"/>
      <c r="D11" s="378"/>
      <c r="E11" s="378"/>
      <c r="F11" s="122">
        <f t="shared" si="0"/>
        <v>0</v>
      </c>
      <c r="G11" s="286" t="e">
        <f t="shared" si="4"/>
        <v>#DIV/0!</v>
      </c>
      <c r="H11" s="123"/>
      <c r="I11" s="123"/>
      <c r="J11" s="373"/>
      <c r="K11" s="207" t="s">
        <v>222</v>
      </c>
      <c r="L11" s="124">
        <v>0</v>
      </c>
      <c r="M11" s="124">
        <v>0</v>
      </c>
      <c r="N11" s="122">
        <f t="shared" si="2"/>
        <v>0</v>
      </c>
      <c r="O11" s="286" t="e">
        <f t="shared" si="3"/>
        <v>#DIV/0!</v>
      </c>
      <c r="P11" s="104"/>
    </row>
    <row r="12" spans="1:16" ht="12.75" customHeight="1">
      <c r="A12" s="120"/>
      <c r="B12" s="121"/>
      <c r="C12" s="127"/>
      <c r="D12" s="378"/>
      <c r="E12" s="378"/>
      <c r="F12" s="122">
        <f t="shared" ref="F12:F13" si="5">+D12-E12</f>
        <v>0</v>
      </c>
      <c r="G12" s="286" t="e">
        <f t="shared" ref="G12:G13" si="6">ROUND(F12/D12,10)</f>
        <v>#DIV/0!</v>
      </c>
      <c r="H12" s="123"/>
      <c r="I12" s="123"/>
      <c r="J12" s="373"/>
      <c r="K12" s="207" t="s">
        <v>222</v>
      </c>
      <c r="L12" s="124">
        <v>0</v>
      </c>
      <c r="M12" s="124">
        <v>0</v>
      </c>
      <c r="N12" s="122">
        <f t="shared" si="2"/>
        <v>0</v>
      </c>
      <c r="O12" s="286" t="e">
        <f t="shared" si="3"/>
        <v>#DIV/0!</v>
      </c>
      <c r="P12" s="104"/>
    </row>
    <row r="13" spans="1:16" ht="12.75" customHeight="1">
      <c r="A13" s="120"/>
      <c r="B13" s="121"/>
      <c r="C13" s="127"/>
      <c r="D13" s="378"/>
      <c r="E13" s="378"/>
      <c r="F13" s="122">
        <f t="shared" si="5"/>
        <v>0</v>
      </c>
      <c r="G13" s="286" t="e">
        <f t="shared" si="6"/>
        <v>#DIV/0!</v>
      </c>
      <c r="H13" s="123"/>
      <c r="I13" s="123"/>
      <c r="J13" s="373"/>
      <c r="K13" s="207" t="s">
        <v>222</v>
      </c>
      <c r="L13" s="124">
        <v>0</v>
      </c>
      <c r="M13" s="124">
        <v>0</v>
      </c>
      <c r="N13" s="122">
        <f t="shared" si="2"/>
        <v>0</v>
      </c>
      <c r="O13" s="286" t="e">
        <f t="shared" si="3"/>
        <v>#DIV/0!</v>
      </c>
      <c r="P13" s="104"/>
    </row>
    <row r="14" spans="1:16" ht="12.75" customHeight="1">
      <c r="A14" s="120"/>
      <c r="B14" s="121"/>
      <c r="C14" s="120"/>
      <c r="D14" s="378"/>
      <c r="E14" s="379"/>
      <c r="F14" s="122">
        <f t="shared" ref="F14:F18" si="7">+D14-E14</f>
        <v>0</v>
      </c>
      <c r="G14" s="286" t="e">
        <f t="shared" ref="G14:G19" si="8">ROUND(F14/D14,10)</f>
        <v>#DIV/0!</v>
      </c>
      <c r="H14" s="123"/>
      <c r="I14" s="123"/>
      <c r="J14" s="373"/>
      <c r="K14" s="207" t="s">
        <v>222</v>
      </c>
      <c r="L14" s="124"/>
      <c r="M14" s="124"/>
      <c r="N14" s="122">
        <f t="shared" si="2"/>
        <v>0</v>
      </c>
      <c r="O14" s="286" t="e">
        <f t="shared" si="3"/>
        <v>#DIV/0!</v>
      </c>
      <c r="P14" s="104"/>
    </row>
    <row r="15" spans="1:16" ht="12.75" customHeight="1">
      <c r="A15" s="104"/>
      <c r="B15" s="104"/>
      <c r="C15" s="105"/>
      <c r="D15" s="378"/>
      <c r="E15" s="379"/>
      <c r="F15" s="122">
        <f t="shared" si="7"/>
        <v>0</v>
      </c>
      <c r="G15" s="286" t="e">
        <f t="shared" si="8"/>
        <v>#DIV/0!</v>
      </c>
      <c r="H15" s="107"/>
      <c r="I15" s="107"/>
      <c r="J15" s="373"/>
      <c r="K15" s="207" t="s">
        <v>222</v>
      </c>
      <c r="L15" s="124"/>
      <c r="M15" s="124"/>
      <c r="N15" s="122">
        <f t="shared" si="2"/>
        <v>0</v>
      </c>
      <c r="O15" s="286" t="e">
        <f t="shared" si="3"/>
        <v>#DIV/0!</v>
      </c>
      <c r="P15" s="104"/>
    </row>
    <row r="16" spans="1:16" ht="12.75" customHeight="1">
      <c r="A16" s="104"/>
      <c r="B16" s="104"/>
      <c r="C16" s="105"/>
      <c r="D16" s="380"/>
      <c r="E16" s="379"/>
      <c r="F16" s="122">
        <f t="shared" si="7"/>
        <v>0</v>
      </c>
      <c r="G16" s="286" t="e">
        <f t="shared" si="8"/>
        <v>#DIV/0!</v>
      </c>
      <c r="H16" s="107"/>
      <c r="I16" s="107"/>
      <c r="J16" s="373"/>
      <c r="K16" s="207" t="s">
        <v>222</v>
      </c>
      <c r="L16" s="124"/>
      <c r="M16" s="124"/>
      <c r="N16" s="122">
        <f t="shared" si="2"/>
        <v>0</v>
      </c>
      <c r="O16" s="286" t="e">
        <f t="shared" si="3"/>
        <v>#DIV/0!</v>
      </c>
      <c r="P16" s="104"/>
    </row>
    <row r="17" spans="1:16" ht="12.75" customHeight="1">
      <c r="A17" s="126"/>
      <c r="B17" s="126"/>
      <c r="C17" s="125"/>
      <c r="D17" s="380"/>
      <c r="E17" s="381"/>
      <c r="F17" s="122">
        <f t="shared" si="7"/>
        <v>0</v>
      </c>
      <c r="G17" s="286" t="e">
        <f t="shared" si="8"/>
        <v>#DIV/0!</v>
      </c>
      <c r="H17" s="128"/>
      <c r="I17" s="128"/>
      <c r="J17" s="373"/>
      <c r="K17" s="207" t="s">
        <v>222</v>
      </c>
      <c r="L17" s="129"/>
      <c r="M17" s="129"/>
      <c r="N17" s="122">
        <f t="shared" si="2"/>
        <v>0</v>
      </c>
      <c r="O17" s="286" t="e">
        <f t="shared" si="3"/>
        <v>#DIV/0!</v>
      </c>
      <c r="P17" s="104"/>
    </row>
    <row r="18" spans="1:16" ht="12.75" customHeight="1">
      <c r="A18" s="130"/>
      <c r="B18" s="104"/>
      <c r="C18" s="105"/>
      <c r="D18" s="207"/>
      <c r="E18" s="382"/>
      <c r="F18" s="122">
        <f t="shared" si="7"/>
        <v>0</v>
      </c>
      <c r="G18" s="286" t="e">
        <f t="shared" si="8"/>
        <v>#DIV/0!</v>
      </c>
      <c r="H18" s="132"/>
      <c r="I18" s="132"/>
      <c r="J18" s="374"/>
      <c r="K18" s="207" t="s">
        <v>222</v>
      </c>
      <c r="L18" s="118"/>
      <c r="M18" s="118">
        <v>0</v>
      </c>
      <c r="N18" s="122">
        <f t="shared" si="2"/>
        <v>0</v>
      </c>
      <c r="O18" s="286" t="e">
        <f t="shared" si="3"/>
        <v>#DIV/0!</v>
      </c>
      <c r="P18" s="104"/>
    </row>
    <row r="19" spans="1:16" ht="18.95" customHeight="1" thickBot="1">
      <c r="A19" s="133"/>
      <c r="B19" s="133" t="s">
        <v>76</v>
      </c>
      <c r="C19" s="134"/>
      <c r="D19" s="131">
        <f>SUM(D4:D18)</f>
        <v>0</v>
      </c>
      <c r="E19" s="131">
        <f>SUM(E4:E18)</f>
        <v>0</v>
      </c>
      <c r="F19" s="131">
        <f>SUM(F4:F18)</f>
        <v>0</v>
      </c>
      <c r="G19" s="286" t="e">
        <f t="shared" si="8"/>
        <v>#DIV/0!</v>
      </c>
      <c r="H19" s="135"/>
      <c r="I19" s="135"/>
      <c r="J19" s="375"/>
      <c r="K19" s="135"/>
      <c r="L19" s="134">
        <f>SUM(L4:L18)</f>
        <v>0</v>
      </c>
      <c r="M19" s="136">
        <f>SUM(M4:M18)</f>
        <v>0</v>
      </c>
      <c r="N19" s="131">
        <f>SUM(N4:N18)</f>
        <v>0</v>
      </c>
      <c r="O19" s="286"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376" t="s">
        <v>20</v>
      </c>
      <c r="K23" s="137" t="s">
        <v>21</v>
      </c>
      <c r="L23" s="137" t="s">
        <v>210</v>
      </c>
      <c r="M23" s="137" t="s">
        <v>212</v>
      </c>
      <c r="N23" s="119" t="s">
        <v>213</v>
      </c>
      <c r="O23" s="119" t="s">
        <v>214</v>
      </c>
      <c r="P23" s="119" t="s">
        <v>125</v>
      </c>
    </row>
    <row r="24" spans="1:16">
      <c r="A24" s="120"/>
      <c r="B24" s="121"/>
      <c r="C24" s="127"/>
      <c r="D24" s="105"/>
      <c r="E24" s="105"/>
      <c r="F24" s="122">
        <f t="shared" ref="F24:F35" si="9">+D24-E24</f>
        <v>0</v>
      </c>
      <c r="G24" s="286" t="e">
        <f t="shared" ref="G24:G35" si="10">ROUND(F24/D24,10)</f>
        <v>#DIV/0!</v>
      </c>
      <c r="H24" s="123"/>
      <c r="I24" s="123"/>
      <c r="J24" s="373"/>
      <c r="K24" s="290" t="s">
        <v>223</v>
      </c>
      <c r="L24" s="124">
        <v>0</v>
      </c>
      <c r="M24" s="124">
        <v>0</v>
      </c>
      <c r="N24" s="122">
        <f t="shared" ref="N24:N43" si="11">+L24-M24</f>
        <v>0</v>
      </c>
      <c r="O24" s="286" t="e">
        <f t="shared" ref="O24:O43" si="12">ROUND(N24/L24,10)</f>
        <v>#DIV/0!</v>
      </c>
      <c r="P24" s="104"/>
    </row>
    <row r="25" spans="1:16">
      <c r="A25" s="120"/>
      <c r="B25" s="121"/>
      <c r="C25" s="127"/>
      <c r="D25" s="105"/>
      <c r="E25" s="105"/>
      <c r="F25" s="122">
        <f t="shared" si="9"/>
        <v>0</v>
      </c>
      <c r="G25" s="286" t="e">
        <f t="shared" si="10"/>
        <v>#DIV/0!</v>
      </c>
      <c r="H25" s="123"/>
      <c r="I25" s="123"/>
      <c r="J25" s="373"/>
      <c r="K25" s="291" t="s">
        <v>223</v>
      </c>
      <c r="L25" s="124">
        <v>0</v>
      </c>
      <c r="M25" s="124">
        <v>0</v>
      </c>
      <c r="N25" s="122">
        <f t="shared" si="11"/>
        <v>0</v>
      </c>
      <c r="O25" s="286" t="e">
        <f t="shared" si="12"/>
        <v>#DIV/0!</v>
      </c>
      <c r="P25" s="104"/>
    </row>
    <row r="26" spans="1:16" ht="13.15" customHeight="1">
      <c r="A26" s="120"/>
      <c r="B26" s="121"/>
      <c r="C26" s="127"/>
      <c r="D26" s="105"/>
      <c r="E26" s="105"/>
      <c r="F26" s="122">
        <f t="shared" si="9"/>
        <v>0</v>
      </c>
      <c r="G26" s="286" t="e">
        <f t="shared" si="10"/>
        <v>#DIV/0!</v>
      </c>
      <c r="H26" s="123"/>
      <c r="I26" s="123"/>
      <c r="J26" s="373"/>
      <c r="K26" s="291" t="s">
        <v>223</v>
      </c>
      <c r="L26" s="124">
        <v>0</v>
      </c>
      <c r="M26" s="124">
        <v>0</v>
      </c>
      <c r="N26" s="122">
        <f t="shared" si="11"/>
        <v>0</v>
      </c>
      <c r="O26" s="286" t="e">
        <f t="shared" si="12"/>
        <v>#DIV/0!</v>
      </c>
      <c r="P26" s="104"/>
    </row>
    <row r="27" spans="1:16">
      <c r="A27" s="120"/>
      <c r="B27" s="121"/>
      <c r="C27" s="127"/>
      <c r="D27" s="122"/>
      <c r="E27" s="122"/>
      <c r="F27" s="122">
        <f t="shared" si="9"/>
        <v>0</v>
      </c>
      <c r="G27" s="286" t="e">
        <f t="shared" si="10"/>
        <v>#DIV/0!</v>
      </c>
      <c r="H27" s="123"/>
      <c r="I27" s="123"/>
      <c r="J27" s="373"/>
      <c r="K27" s="291" t="s">
        <v>223</v>
      </c>
      <c r="L27" s="124">
        <v>0</v>
      </c>
      <c r="M27" s="124">
        <v>0</v>
      </c>
      <c r="N27" s="122">
        <f t="shared" si="11"/>
        <v>0</v>
      </c>
      <c r="O27" s="286" t="e">
        <f t="shared" si="12"/>
        <v>#DIV/0!</v>
      </c>
      <c r="P27" s="104"/>
    </row>
    <row r="28" spans="1:16">
      <c r="A28" s="120"/>
      <c r="B28" s="121"/>
      <c r="C28" s="127"/>
      <c r="D28" s="122"/>
      <c r="E28" s="122"/>
      <c r="F28" s="122">
        <f t="shared" ref="F28" si="13">+D28-E28</f>
        <v>0</v>
      </c>
      <c r="G28" s="286" t="e">
        <f t="shared" ref="G28" si="14">ROUND(F28/D28,10)</f>
        <v>#DIV/0!</v>
      </c>
      <c r="H28" s="123"/>
      <c r="I28" s="123"/>
      <c r="J28" s="373"/>
      <c r="K28" s="291" t="s">
        <v>223</v>
      </c>
      <c r="L28" s="124">
        <v>0</v>
      </c>
      <c r="M28" s="124">
        <v>0</v>
      </c>
      <c r="N28" s="122">
        <f t="shared" si="11"/>
        <v>0</v>
      </c>
      <c r="O28" s="286" t="e">
        <f t="shared" si="12"/>
        <v>#DIV/0!</v>
      </c>
      <c r="P28" s="104"/>
    </row>
    <row r="29" spans="1:16">
      <c r="A29" s="120"/>
      <c r="B29" s="121"/>
      <c r="C29" s="127"/>
      <c r="D29" s="122"/>
      <c r="E29" s="122"/>
      <c r="F29" s="122">
        <f t="shared" si="9"/>
        <v>0</v>
      </c>
      <c r="G29" s="286" t="e">
        <f t="shared" si="10"/>
        <v>#DIV/0!</v>
      </c>
      <c r="H29" s="123"/>
      <c r="I29" s="123"/>
      <c r="J29" s="373"/>
      <c r="K29" s="291" t="s">
        <v>223</v>
      </c>
      <c r="L29" s="124">
        <v>0</v>
      </c>
      <c r="M29" s="124">
        <v>0</v>
      </c>
      <c r="N29" s="122">
        <f t="shared" si="11"/>
        <v>0</v>
      </c>
      <c r="O29" s="286" t="e">
        <f t="shared" si="12"/>
        <v>#DIV/0!</v>
      </c>
      <c r="P29" s="104"/>
    </row>
    <row r="30" spans="1:16">
      <c r="A30" s="120"/>
      <c r="B30" s="121"/>
      <c r="C30" s="127"/>
      <c r="D30" s="105"/>
      <c r="E30" s="105"/>
      <c r="F30" s="122">
        <f t="shared" si="9"/>
        <v>0</v>
      </c>
      <c r="G30" s="286" t="e">
        <f t="shared" si="10"/>
        <v>#DIV/0!</v>
      </c>
      <c r="H30" s="123"/>
      <c r="I30" s="123"/>
      <c r="J30" s="373"/>
      <c r="K30" s="291" t="s">
        <v>223</v>
      </c>
      <c r="L30" s="124">
        <v>0</v>
      </c>
      <c r="M30" s="124">
        <v>0</v>
      </c>
      <c r="N30" s="122">
        <f t="shared" si="11"/>
        <v>0</v>
      </c>
      <c r="O30" s="286" t="e">
        <f t="shared" si="12"/>
        <v>#DIV/0!</v>
      </c>
      <c r="P30" s="104"/>
    </row>
    <row r="31" spans="1:16">
      <c r="A31" s="120"/>
      <c r="B31" s="121"/>
      <c r="C31" s="127"/>
      <c r="D31" s="105"/>
      <c r="E31" s="105"/>
      <c r="F31" s="122">
        <f t="shared" si="9"/>
        <v>0</v>
      </c>
      <c r="G31" s="286" t="e">
        <f t="shared" si="10"/>
        <v>#DIV/0!</v>
      </c>
      <c r="H31" s="123"/>
      <c r="I31" s="123"/>
      <c r="J31" s="373"/>
      <c r="K31" s="291" t="s">
        <v>223</v>
      </c>
      <c r="L31" s="124">
        <v>0</v>
      </c>
      <c r="M31" s="124">
        <v>0</v>
      </c>
      <c r="N31" s="122">
        <f t="shared" si="11"/>
        <v>0</v>
      </c>
      <c r="O31" s="286" t="e">
        <f t="shared" si="12"/>
        <v>#DIV/0!</v>
      </c>
      <c r="P31" s="104"/>
    </row>
    <row r="32" spans="1:16">
      <c r="A32" s="120"/>
      <c r="B32" s="121"/>
      <c r="C32" s="127"/>
      <c r="D32" s="122"/>
      <c r="E32" s="122"/>
      <c r="F32" s="122">
        <f t="shared" si="9"/>
        <v>0</v>
      </c>
      <c r="G32" s="286" t="e">
        <f t="shared" si="10"/>
        <v>#DIV/0!</v>
      </c>
      <c r="H32" s="123"/>
      <c r="I32" s="123"/>
      <c r="J32" s="373"/>
      <c r="K32" s="291" t="s">
        <v>223</v>
      </c>
      <c r="L32" s="124"/>
      <c r="M32" s="124"/>
      <c r="N32" s="122">
        <f t="shared" si="11"/>
        <v>0</v>
      </c>
      <c r="O32" s="286" t="e">
        <f t="shared" si="12"/>
        <v>#DIV/0!</v>
      </c>
      <c r="P32" s="104"/>
    </row>
    <row r="33" spans="1:16">
      <c r="A33" s="120"/>
      <c r="B33" s="121"/>
      <c r="C33" s="127"/>
      <c r="D33" s="122"/>
      <c r="E33" s="122"/>
      <c r="F33" s="122">
        <f t="shared" si="9"/>
        <v>0</v>
      </c>
      <c r="G33" s="286" t="e">
        <f t="shared" si="10"/>
        <v>#DIV/0!</v>
      </c>
      <c r="H33" s="123"/>
      <c r="I33" s="123"/>
      <c r="J33" s="373"/>
      <c r="K33" s="291" t="s">
        <v>223</v>
      </c>
      <c r="L33" s="124"/>
      <c r="M33" s="124"/>
      <c r="N33" s="122">
        <f t="shared" si="11"/>
        <v>0</v>
      </c>
      <c r="O33" s="286" t="e">
        <f t="shared" si="12"/>
        <v>#DIV/0!</v>
      </c>
      <c r="P33" s="104"/>
    </row>
    <row r="34" spans="1:16">
      <c r="A34" s="120"/>
      <c r="B34" s="121"/>
      <c r="C34" s="127"/>
      <c r="D34" s="122"/>
      <c r="E34" s="122"/>
      <c r="F34" s="122">
        <f t="shared" si="9"/>
        <v>0</v>
      </c>
      <c r="G34" s="286" t="e">
        <f t="shared" si="10"/>
        <v>#DIV/0!</v>
      </c>
      <c r="H34" s="123"/>
      <c r="I34" s="123"/>
      <c r="J34" s="373"/>
      <c r="K34" s="291" t="s">
        <v>223</v>
      </c>
      <c r="L34" s="124"/>
      <c r="M34" s="124"/>
      <c r="N34" s="122">
        <f t="shared" si="11"/>
        <v>0</v>
      </c>
      <c r="O34" s="286" t="e">
        <f t="shared" si="12"/>
        <v>#DIV/0!</v>
      </c>
      <c r="P34" s="104"/>
    </row>
    <row r="35" spans="1:16">
      <c r="A35" s="120"/>
      <c r="B35" s="121"/>
      <c r="C35" s="127"/>
      <c r="D35" s="122"/>
      <c r="E35" s="122"/>
      <c r="F35" s="122">
        <f t="shared" si="9"/>
        <v>0</v>
      </c>
      <c r="G35" s="286" t="e">
        <f t="shared" si="10"/>
        <v>#DIV/0!</v>
      </c>
      <c r="H35" s="123"/>
      <c r="I35" s="123"/>
      <c r="J35" s="373"/>
      <c r="K35" s="291" t="s">
        <v>223</v>
      </c>
      <c r="L35" s="124"/>
      <c r="M35" s="124"/>
      <c r="N35" s="122">
        <f t="shared" si="11"/>
        <v>0</v>
      </c>
      <c r="O35" s="286" t="e">
        <f t="shared" si="12"/>
        <v>#DIV/0!</v>
      </c>
      <c r="P35" s="104"/>
    </row>
    <row r="36" spans="1:16">
      <c r="A36" s="120"/>
      <c r="B36" s="121"/>
      <c r="C36" s="120"/>
      <c r="D36" s="122"/>
      <c r="E36" s="122"/>
      <c r="F36" s="122">
        <f t="shared" ref="F36:F38" si="15">+D36-E36</f>
        <v>0</v>
      </c>
      <c r="G36" s="286" t="e">
        <f t="shared" ref="G36:G38" si="16">ROUND(F36/D36,10)</f>
        <v>#DIV/0!</v>
      </c>
      <c r="H36" s="123"/>
      <c r="I36" s="123"/>
      <c r="J36" s="373"/>
      <c r="K36" s="291" t="s">
        <v>223</v>
      </c>
      <c r="L36" s="124"/>
      <c r="M36" s="124"/>
      <c r="N36" s="122">
        <f t="shared" si="11"/>
        <v>0</v>
      </c>
      <c r="O36" s="286" t="e">
        <f t="shared" si="12"/>
        <v>#DIV/0!</v>
      </c>
      <c r="P36" s="104"/>
    </row>
    <row r="37" spans="1:16">
      <c r="A37" s="120"/>
      <c r="B37" s="121"/>
      <c r="C37" s="120"/>
      <c r="D37" s="105"/>
      <c r="E37" s="122"/>
      <c r="F37" s="122">
        <f t="shared" si="15"/>
        <v>0</v>
      </c>
      <c r="G37" s="286" t="e">
        <f t="shared" si="16"/>
        <v>#DIV/0!</v>
      </c>
      <c r="H37" s="123"/>
      <c r="I37" s="123"/>
      <c r="J37" s="373"/>
      <c r="K37" s="291" t="s">
        <v>223</v>
      </c>
      <c r="L37" s="124"/>
      <c r="M37" s="124"/>
      <c r="N37" s="122">
        <f t="shared" si="11"/>
        <v>0</v>
      </c>
      <c r="O37" s="286" t="e">
        <f t="shared" si="12"/>
        <v>#DIV/0!</v>
      </c>
      <c r="P37" s="104"/>
    </row>
    <row r="38" spans="1:16">
      <c r="A38" s="120"/>
      <c r="B38" s="121"/>
      <c r="C38" s="120"/>
      <c r="D38" s="105"/>
      <c r="E38" s="122"/>
      <c r="F38" s="122">
        <f t="shared" si="15"/>
        <v>0</v>
      </c>
      <c r="G38" s="286" t="e">
        <f t="shared" si="16"/>
        <v>#DIV/0!</v>
      </c>
      <c r="H38" s="123"/>
      <c r="I38" s="123"/>
      <c r="J38" s="373"/>
      <c r="K38" s="291" t="s">
        <v>223</v>
      </c>
      <c r="L38" s="124"/>
      <c r="M38" s="124"/>
      <c r="N38" s="122">
        <f t="shared" si="11"/>
        <v>0</v>
      </c>
      <c r="O38" s="286" t="e">
        <f t="shared" si="12"/>
        <v>#DIV/0!</v>
      </c>
      <c r="P38" s="104"/>
    </row>
    <row r="39" spans="1:16">
      <c r="A39" s="120"/>
      <c r="B39" s="121"/>
      <c r="C39" s="120"/>
      <c r="D39" s="105"/>
      <c r="E39" s="122"/>
      <c r="F39" s="122">
        <f t="shared" ref="F39:F44" si="17">+D39-E39</f>
        <v>0</v>
      </c>
      <c r="G39" s="286" t="e">
        <f t="shared" ref="G39:G45" si="18">ROUND(F39/D39,10)</f>
        <v>#DIV/0!</v>
      </c>
      <c r="H39" s="123"/>
      <c r="I39" s="123"/>
      <c r="J39" s="373"/>
      <c r="K39" s="291" t="s">
        <v>223</v>
      </c>
      <c r="L39" s="124"/>
      <c r="M39" s="124"/>
      <c r="N39" s="122">
        <f t="shared" si="11"/>
        <v>0</v>
      </c>
      <c r="O39" s="286" t="e">
        <f t="shared" si="12"/>
        <v>#DIV/0!</v>
      </c>
      <c r="P39" s="104"/>
    </row>
    <row r="40" spans="1:16">
      <c r="A40" s="120"/>
      <c r="B40" s="121"/>
      <c r="C40" s="120"/>
      <c r="D40" s="104"/>
      <c r="E40" s="122"/>
      <c r="F40" s="122">
        <f t="shared" si="17"/>
        <v>0</v>
      </c>
      <c r="G40" s="286" t="e">
        <f t="shared" si="18"/>
        <v>#DIV/0!</v>
      </c>
      <c r="H40" s="123"/>
      <c r="I40" s="123"/>
      <c r="J40" s="373"/>
      <c r="K40" s="291" t="s">
        <v>223</v>
      </c>
      <c r="L40" s="124"/>
      <c r="M40" s="124"/>
      <c r="N40" s="122">
        <f t="shared" si="11"/>
        <v>0</v>
      </c>
      <c r="O40" s="286" t="e">
        <f t="shared" si="12"/>
        <v>#DIV/0!</v>
      </c>
      <c r="P40" s="104"/>
    </row>
    <row r="41" spans="1:16">
      <c r="A41" s="104"/>
      <c r="B41" s="104"/>
      <c r="C41" s="105"/>
      <c r="D41" s="105"/>
      <c r="E41" s="122"/>
      <c r="F41" s="122">
        <f t="shared" si="17"/>
        <v>0</v>
      </c>
      <c r="G41" s="286" t="e">
        <f t="shared" si="18"/>
        <v>#DIV/0!</v>
      </c>
      <c r="H41" s="107"/>
      <c r="I41" s="107"/>
      <c r="J41" s="373"/>
      <c r="K41" s="291" t="s">
        <v>223</v>
      </c>
      <c r="L41" s="124"/>
      <c r="M41" s="124"/>
      <c r="N41" s="122">
        <f t="shared" si="11"/>
        <v>0</v>
      </c>
      <c r="O41" s="286" t="e">
        <f t="shared" si="12"/>
        <v>#DIV/0!</v>
      </c>
      <c r="P41" s="104"/>
    </row>
    <row r="42" spans="1:16">
      <c r="A42" s="120"/>
      <c r="B42" s="121"/>
      <c r="C42" s="127"/>
      <c r="D42" s="105"/>
      <c r="E42" s="122"/>
      <c r="F42" s="122">
        <f t="shared" si="17"/>
        <v>0</v>
      </c>
      <c r="G42" s="286" t="e">
        <f t="shared" si="18"/>
        <v>#DIV/0!</v>
      </c>
      <c r="H42" s="123"/>
      <c r="I42" s="123"/>
      <c r="J42" s="373"/>
      <c r="K42" s="291" t="s">
        <v>223</v>
      </c>
      <c r="L42" s="124"/>
      <c r="M42" s="129"/>
      <c r="N42" s="122">
        <f t="shared" si="11"/>
        <v>0</v>
      </c>
      <c r="O42" s="286" t="e">
        <f t="shared" si="12"/>
        <v>#DIV/0!</v>
      </c>
      <c r="P42" s="104"/>
    </row>
    <row r="43" spans="1:16">
      <c r="A43" s="120"/>
      <c r="B43" s="121"/>
      <c r="C43" s="127"/>
      <c r="D43" s="105"/>
      <c r="E43" s="122"/>
      <c r="F43" s="122">
        <f t="shared" si="17"/>
        <v>0</v>
      </c>
      <c r="G43" s="286" t="e">
        <f t="shared" si="18"/>
        <v>#DIV/0!</v>
      </c>
      <c r="H43" s="123"/>
      <c r="I43" s="123"/>
      <c r="J43" s="373"/>
      <c r="K43" s="291" t="s">
        <v>223</v>
      </c>
      <c r="L43" s="124"/>
      <c r="M43" s="129"/>
      <c r="N43" s="122">
        <f t="shared" si="11"/>
        <v>0</v>
      </c>
      <c r="O43" s="286" t="e">
        <f t="shared" si="12"/>
        <v>#DIV/0!</v>
      </c>
      <c r="P43" s="104"/>
    </row>
    <row r="44" spans="1:16">
      <c r="A44" s="104"/>
      <c r="B44" s="104"/>
      <c r="C44" s="105"/>
      <c r="D44" s="138"/>
      <c r="E44" s="138"/>
      <c r="F44" s="122">
        <f t="shared" si="17"/>
        <v>0</v>
      </c>
      <c r="G44" s="286" t="e">
        <f t="shared" si="18"/>
        <v>#DIV/0!</v>
      </c>
      <c r="H44" s="108"/>
      <c r="I44" s="108"/>
      <c r="J44" s="373"/>
      <c r="K44" s="291" t="s">
        <v>223</v>
      </c>
      <c r="L44" s="124"/>
      <c r="M44" s="124"/>
      <c r="N44" s="122">
        <f t="shared" ref="N44" si="19">+L44-M44</f>
        <v>0</v>
      </c>
      <c r="O44" s="286" t="e">
        <f t="shared" ref="O44" si="20">ROUND(N44/L44,10)</f>
        <v>#DIV/0!</v>
      </c>
      <c r="P44" s="104"/>
    </row>
    <row r="45" spans="1:16" ht="13.5" thickBot="1">
      <c r="A45" s="133"/>
      <c r="B45" s="133" t="s">
        <v>106</v>
      </c>
      <c r="C45" s="139"/>
      <c r="D45" s="5">
        <f>SUM(D24:D44)</f>
        <v>0</v>
      </c>
      <c r="E45" s="5">
        <f>SUM(E24:E44)</f>
        <v>0</v>
      </c>
      <c r="F45" s="5">
        <f>SUM(F24:F44)</f>
        <v>0</v>
      </c>
      <c r="G45" s="286" t="e">
        <f t="shared" si="18"/>
        <v>#DIV/0!</v>
      </c>
      <c r="H45" s="140"/>
      <c r="I45" s="140"/>
      <c r="J45" s="377"/>
      <c r="K45" s="140"/>
      <c r="L45" s="131">
        <f>SUM(L24:L44)</f>
        <v>0</v>
      </c>
      <c r="M45" s="131">
        <f>SUM(M24:M44)</f>
        <v>0</v>
      </c>
      <c r="N45" s="5">
        <f>SUM(N24:N44)</f>
        <v>0</v>
      </c>
      <c r="O45" s="286"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4" sqref="A4"/>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527</v>
      </c>
      <c r="B4" s="102">
        <v>1772.27</v>
      </c>
      <c r="C4" s="102">
        <v>1772.27</v>
      </c>
      <c r="D4" s="102" t="s">
        <v>511</v>
      </c>
      <c r="E4" s="102">
        <v>1772.27</v>
      </c>
      <c r="F4" s="102">
        <v>1772.27</v>
      </c>
      <c r="G4" s="102">
        <v>6.97</v>
      </c>
      <c r="H4" s="102">
        <v>6.97</v>
      </c>
      <c r="I4" s="110"/>
      <c r="J4" s="147">
        <v>44316</v>
      </c>
      <c r="K4" s="147">
        <v>44319</v>
      </c>
      <c r="L4" s="110"/>
    </row>
    <row r="5" spans="1:16">
      <c r="A5" s="102" t="s">
        <v>527</v>
      </c>
      <c r="B5" s="102">
        <v>6750.68</v>
      </c>
      <c r="C5" s="102">
        <v>6750.68</v>
      </c>
      <c r="D5" s="102" t="s">
        <v>513</v>
      </c>
      <c r="E5" s="102">
        <v>6750.68</v>
      </c>
      <c r="F5" s="102">
        <v>6750.68</v>
      </c>
      <c r="G5" s="102">
        <v>6.51</v>
      </c>
      <c r="H5" s="102">
        <v>6.51</v>
      </c>
      <c r="I5" s="110"/>
      <c r="J5" s="147">
        <v>44316</v>
      </c>
      <c r="K5" s="147">
        <v>44319</v>
      </c>
      <c r="L5" s="110"/>
    </row>
    <row r="6" spans="1:16">
      <c r="A6" s="102" t="s">
        <v>527</v>
      </c>
      <c r="B6" s="102">
        <v>13878.43</v>
      </c>
      <c r="C6" s="102">
        <v>13878.43</v>
      </c>
      <c r="D6" s="102" t="s">
        <v>515</v>
      </c>
      <c r="E6" s="102">
        <v>13878.43</v>
      </c>
      <c r="F6" s="102">
        <v>13878.43</v>
      </c>
      <c r="G6" s="102">
        <v>54.21</v>
      </c>
      <c r="H6" s="102">
        <v>54.21</v>
      </c>
      <c r="I6" s="110"/>
      <c r="J6" s="147">
        <v>44316</v>
      </c>
      <c r="K6" s="147">
        <v>44319</v>
      </c>
      <c r="L6" s="110"/>
    </row>
    <row r="7" spans="1:16">
      <c r="A7" s="102" t="s">
        <v>527</v>
      </c>
      <c r="B7" s="102">
        <v>9469.67</v>
      </c>
      <c r="C7" s="102">
        <v>9469.67</v>
      </c>
      <c r="D7" s="102" t="s">
        <v>523</v>
      </c>
      <c r="E7" s="102">
        <v>9469.67</v>
      </c>
      <c r="F7" s="102">
        <v>9469.67</v>
      </c>
      <c r="G7" s="102">
        <v>62.99</v>
      </c>
      <c r="H7" s="102">
        <v>62.99</v>
      </c>
      <c r="I7" s="110"/>
      <c r="J7" s="147">
        <v>44316</v>
      </c>
      <c r="K7" s="147">
        <v>44319</v>
      </c>
      <c r="L7" s="147"/>
    </row>
    <row r="8" spans="1:16" s="97" customFormat="1">
      <c r="A8" s="102"/>
      <c r="B8" s="102"/>
      <c r="C8" s="102"/>
      <c r="D8" s="102"/>
      <c r="E8" s="102"/>
      <c r="F8" s="102"/>
      <c r="G8" s="102"/>
      <c r="H8" s="102"/>
      <c r="I8" s="110"/>
      <c r="J8" s="147"/>
      <c r="K8" s="147"/>
      <c r="L8" s="147"/>
      <c r="M8" s="53"/>
      <c r="N8" s="53"/>
      <c r="O8" s="53"/>
      <c r="P8" s="53"/>
    </row>
    <row r="9" spans="1:16">
      <c r="A9" s="102"/>
      <c r="B9" s="102"/>
      <c r="C9" s="102"/>
      <c r="D9" s="102"/>
      <c r="E9" s="102"/>
      <c r="F9" s="102"/>
      <c r="G9" s="102"/>
      <c r="H9" s="102"/>
      <c r="I9" s="110"/>
      <c r="J9" s="147"/>
      <c r="K9" s="147"/>
      <c r="L9" s="147"/>
    </row>
    <row r="10" spans="1:16">
      <c r="B10" s="64"/>
      <c r="C10" s="64"/>
      <c r="D10" s="64"/>
      <c r="E10" s="64"/>
      <c r="F10" s="64"/>
      <c r="G10" s="64"/>
      <c r="H10" s="64"/>
      <c r="I10" s="64"/>
      <c r="J10" s="64"/>
      <c r="K10" s="64"/>
      <c r="L10" s="64"/>
    </row>
    <row r="11" spans="1:16" ht="13.5" thickBot="1">
      <c r="A11" s="4" t="s">
        <v>56</v>
      </c>
      <c r="B11" s="88">
        <f>SUM(B4:B10)</f>
        <v>31871.050000000003</v>
      </c>
      <c r="C11" s="88">
        <f t="shared" ref="C11:H11" si="0">SUM(C4:C10)</f>
        <v>31871.050000000003</v>
      </c>
      <c r="D11" s="88">
        <f t="shared" si="0"/>
        <v>0</v>
      </c>
      <c r="E11" s="88">
        <f>SUM(E4:E10)</f>
        <v>31871.050000000003</v>
      </c>
      <c r="F11" s="88">
        <f t="shared" si="0"/>
        <v>31871.050000000003</v>
      </c>
      <c r="G11" s="88">
        <f t="shared" si="0"/>
        <v>130.68</v>
      </c>
      <c r="H11" s="88">
        <f t="shared" si="0"/>
        <v>130.68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8"/>
      <c r="B15" s="148"/>
      <c r="C15" s="148"/>
      <c r="D15" s="148"/>
      <c r="E15" s="148"/>
      <c r="F15" s="148"/>
      <c r="G15" s="148"/>
      <c r="H15" s="148"/>
      <c r="I15" s="103"/>
      <c r="J15" s="315"/>
      <c r="K15" s="315"/>
      <c r="L15" s="110"/>
      <c r="M15" s="53"/>
      <c r="N15" s="53"/>
      <c r="O15" s="53"/>
      <c r="P15" s="53"/>
    </row>
    <row r="16" spans="1:16" s="97" customFormat="1">
      <c r="A16" s="148"/>
      <c r="B16" s="148"/>
      <c r="C16" s="148"/>
      <c r="D16" s="148"/>
      <c r="E16" s="148"/>
      <c r="F16" s="148"/>
      <c r="G16" s="148"/>
      <c r="H16" s="148"/>
      <c r="I16" s="103"/>
      <c r="J16" s="315"/>
      <c r="K16" s="315"/>
      <c r="L16" s="109"/>
      <c r="M16" s="53"/>
      <c r="N16" s="53"/>
      <c r="O16" s="53"/>
      <c r="P16" s="53"/>
    </row>
    <row r="17" spans="1:16" s="97" customFormat="1">
      <c r="A17" s="148"/>
      <c r="B17" s="148"/>
      <c r="C17" s="148"/>
      <c r="D17" s="148"/>
      <c r="E17" s="148"/>
      <c r="F17" s="148"/>
      <c r="G17" s="148"/>
      <c r="H17" s="148"/>
      <c r="I17" s="103"/>
      <c r="J17" s="315"/>
      <c r="K17" s="315"/>
      <c r="L17" s="110"/>
      <c r="M17" s="53"/>
      <c r="N17" s="53"/>
      <c r="O17" s="53"/>
      <c r="P17" s="53"/>
    </row>
    <row r="18" spans="1:16" s="97" customFormat="1">
      <c r="A18" s="148"/>
      <c r="B18" s="146"/>
      <c r="C18" s="146"/>
      <c r="D18" s="149"/>
      <c r="E18" s="146"/>
      <c r="F18" s="146"/>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130.68</v>
      </c>
      <c r="E25" s="95">
        <f>H11</f>
        <v>130.68</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9" workbookViewId="0">
      <selection activeCell="H73" sqref="H73:H81"/>
    </sheetView>
  </sheetViews>
  <sheetFormatPr defaultRowHeight="12.75"/>
  <cols>
    <col min="2" max="2" width="14.5703125" style="328" customWidth="1"/>
    <col min="3" max="3" width="16.5703125" style="328" customWidth="1"/>
    <col min="4" max="4" width="29" customWidth="1"/>
    <col min="13" max="13" width="10.7109375" customWidth="1"/>
  </cols>
  <sheetData>
    <row r="1" spans="1:13">
      <c r="A1" t="s">
        <v>265</v>
      </c>
      <c r="B1" s="328" t="s">
        <v>266</v>
      </c>
      <c r="C1" s="328" t="s">
        <v>267</v>
      </c>
      <c r="D1" t="s">
        <v>268</v>
      </c>
      <c r="E1" t="s">
        <v>269</v>
      </c>
      <c r="F1" t="s">
        <v>270</v>
      </c>
      <c r="G1" t="s">
        <v>271</v>
      </c>
      <c r="H1" t="s">
        <v>272</v>
      </c>
      <c r="I1" t="s">
        <v>273</v>
      </c>
      <c r="J1" t="s">
        <v>274</v>
      </c>
      <c r="K1" t="s">
        <v>275</v>
      </c>
      <c r="L1" t="s">
        <v>276</v>
      </c>
      <c r="M1" t="s">
        <v>277</v>
      </c>
    </row>
    <row r="2" spans="1:13">
      <c r="A2" t="s">
        <v>294</v>
      </c>
      <c r="B2" s="328">
        <v>4031976</v>
      </c>
      <c r="C2" s="328">
        <v>4031976</v>
      </c>
      <c r="D2" t="s">
        <v>295</v>
      </c>
      <c r="E2">
        <v>2175</v>
      </c>
      <c r="F2">
        <v>442936.32000000001</v>
      </c>
      <c r="G2">
        <v>308.68</v>
      </c>
      <c r="H2">
        <v>671372.13</v>
      </c>
      <c r="I2">
        <v>399696.88</v>
      </c>
      <c r="J2">
        <v>256.85000000000002</v>
      </c>
      <c r="K2">
        <v>558648.75</v>
      </c>
      <c r="L2" t="s">
        <v>296</v>
      </c>
      <c r="M2" s="1">
        <v>44316</v>
      </c>
    </row>
    <row r="3" spans="1:13">
      <c r="A3" t="s">
        <v>294</v>
      </c>
      <c r="B3" s="330" t="s">
        <v>297</v>
      </c>
      <c r="C3" s="328" t="s">
        <v>298</v>
      </c>
      <c r="D3" t="s">
        <v>299</v>
      </c>
      <c r="E3">
        <v>13071</v>
      </c>
      <c r="F3">
        <v>629572.42000000004</v>
      </c>
      <c r="G3">
        <v>58.25</v>
      </c>
      <c r="H3">
        <v>761385.75</v>
      </c>
      <c r="I3">
        <v>629572.42000000004</v>
      </c>
      <c r="J3">
        <v>58.25</v>
      </c>
      <c r="K3">
        <v>761385.75</v>
      </c>
      <c r="L3" t="s">
        <v>300</v>
      </c>
      <c r="M3" s="1">
        <v>44316</v>
      </c>
    </row>
    <row r="4" spans="1:13">
      <c r="A4" t="s">
        <v>294</v>
      </c>
      <c r="B4" s="328">
        <v>1317205</v>
      </c>
      <c r="C4" s="328" t="s">
        <v>301</v>
      </c>
      <c r="D4" t="s">
        <v>302</v>
      </c>
      <c r="E4">
        <v>26500</v>
      </c>
      <c r="F4">
        <v>860006.55</v>
      </c>
      <c r="G4">
        <v>50.93</v>
      </c>
      <c r="H4">
        <v>1349751</v>
      </c>
      <c r="I4">
        <v>860006.55</v>
      </c>
      <c r="J4">
        <v>50.93</v>
      </c>
      <c r="K4">
        <v>1349751</v>
      </c>
      <c r="L4" t="s">
        <v>300</v>
      </c>
      <c r="M4" s="1">
        <v>44316</v>
      </c>
    </row>
    <row r="5" spans="1:13">
      <c r="A5" t="s">
        <v>294</v>
      </c>
      <c r="B5" s="328" t="s">
        <v>303</v>
      </c>
      <c r="C5" s="328" t="s">
        <v>303</v>
      </c>
      <c r="D5" t="s">
        <v>304</v>
      </c>
      <c r="E5">
        <v>3630</v>
      </c>
      <c r="F5">
        <v>344371.12</v>
      </c>
      <c r="G5">
        <v>120.08</v>
      </c>
      <c r="H5">
        <v>435896.65</v>
      </c>
      <c r="I5">
        <v>320329.48</v>
      </c>
      <c r="J5">
        <v>99.92</v>
      </c>
      <c r="K5">
        <v>362709.6</v>
      </c>
      <c r="L5" t="s">
        <v>296</v>
      </c>
      <c r="M5" s="1">
        <v>44316</v>
      </c>
    </row>
    <row r="6" spans="1:13">
      <c r="A6" t="s">
        <v>294</v>
      </c>
      <c r="B6" s="328" t="s">
        <v>305</v>
      </c>
      <c r="C6" s="328" t="s">
        <v>306</v>
      </c>
      <c r="D6" t="s">
        <v>307</v>
      </c>
      <c r="E6">
        <v>3100</v>
      </c>
      <c r="F6">
        <v>816800.04</v>
      </c>
      <c r="G6">
        <v>230.95</v>
      </c>
      <c r="H6">
        <v>715945</v>
      </c>
      <c r="I6">
        <v>816800.04</v>
      </c>
      <c r="J6">
        <v>230.95</v>
      </c>
      <c r="K6">
        <v>715945</v>
      </c>
      <c r="L6" t="s">
        <v>300</v>
      </c>
      <c r="M6" s="1">
        <v>44316</v>
      </c>
    </row>
    <row r="7" spans="1:13">
      <c r="A7" t="s">
        <v>294</v>
      </c>
      <c r="B7" s="328" t="s">
        <v>308</v>
      </c>
      <c r="C7" s="328">
        <v>2722670</v>
      </c>
      <c r="D7" t="s">
        <v>309</v>
      </c>
      <c r="E7">
        <v>38941</v>
      </c>
      <c r="F7">
        <v>570121.34</v>
      </c>
      <c r="G7">
        <v>13.94</v>
      </c>
      <c r="H7">
        <v>542837.54</v>
      </c>
      <c r="I7">
        <v>570121.34</v>
      </c>
      <c r="J7">
        <v>13.94</v>
      </c>
      <c r="K7">
        <v>542837.54</v>
      </c>
      <c r="L7" t="s">
        <v>300</v>
      </c>
      <c r="M7" s="1">
        <v>44316</v>
      </c>
    </row>
    <row r="8" spans="1:13">
      <c r="A8" t="s">
        <v>294</v>
      </c>
      <c r="B8" s="330" t="s">
        <v>310</v>
      </c>
      <c r="C8" s="328">
        <v>2257495</v>
      </c>
      <c r="D8" t="s">
        <v>311</v>
      </c>
      <c r="E8">
        <v>19400</v>
      </c>
      <c r="F8">
        <v>454359.64</v>
      </c>
      <c r="G8">
        <v>20.58</v>
      </c>
      <c r="H8">
        <v>399252</v>
      </c>
      <c r="I8">
        <v>454359.64</v>
      </c>
      <c r="J8">
        <v>20.58</v>
      </c>
      <c r="K8">
        <v>399252</v>
      </c>
      <c r="L8" t="s">
        <v>300</v>
      </c>
      <c r="M8" s="1">
        <v>44316</v>
      </c>
    </row>
    <row r="9" spans="1:13">
      <c r="A9" t="s">
        <v>294</v>
      </c>
      <c r="B9" s="328">
        <v>6054603</v>
      </c>
      <c r="C9" s="328">
        <v>6054603</v>
      </c>
      <c r="D9" t="s">
        <v>312</v>
      </c>
      <c r="E9">
        <v>30100</v>
      </c>
      <c r="F9">
        <v>356666.66</v>
      </c>
      <c r="G9">
        <v>10.54</v>
      </c>
      <c r="H9">
        <v>317197.31</v>
      </c>
      <c r="I9">
        <v>39693534</v>
      </c>
      <c r="J9">
        <v>1151.5</v>
      </c>
      <c r="K9">
        <v>34660150</v>
      </c>
      <c r="L9" t="s">
        <v>313</v>
      </c>
      <c r="M9" s="1">
        <v>44316</v>
      </c>
    </row>
    <row r="10" spans="1:13">
      <c r="A10" t="s">
        <v>294</v>
      </c>
      <c r="B10" s="328" t="s">
        <v>314</v>
      </c>
      <c r="C10" s="328" t="s">
        <v>315</v>
      </c>
      <c r="D10" t="s">
        <v>316</v>
      </c>
      <c r="E10">
        <v>2600</v>
      </c>
      <c r="F10">
        <v>349173.6</v>
      </c>
      <c r="G10">
        <v>144.97</v>
      </c>
      <c r="H10">
        <v>376922</v>
      </c>
      <c r="I10">
        <v>349173.6</v>
      </c>
      <c r="J10">
        <v>144.97</v>
      </c>
      <c r="K10">
        <v>376922</v>
      </c>
      <c r="L10" t="s">
        <v>300</v>
      </c>
      <c r="M10" s="1">
        <v>44316</v>
      </c>
    </row>
    <row r="11" spans="1:13">
      <c r="A11" t="s">
        <v>294</v>
      </c>
      <c r="B11" s="328" t="s">
        <v>317</v>
      </c>
      <c r="C11" s="328" t="s">
        <v>318</v>
      </c>
      <c r="D11" t="s">
        <v>319</v>
      </c>
      <c r="E11">
        <v>3800</v>
      </c>
      <c r="F11">
        <v>598909</v>
      </c>
      <c r="G11">
        <v>648.1</v>
      </c>
      <c r="H11">
        <v>2462780</v>
      </c>
      <c r="I11">
        <v>598909</v>
      </c>
      <c r="J11">
        <v>648.1</v>
      </c>
      <c r="K11">
        <v>2462780</v>
      </c>
      <c r="L11" t="s">
        <v>300</v>
      </c>
      <c r="M11" s="1">
        <v>44316</v>
      </c>
    </row>
    <row r="12" spans="1:13">
      <c r="A12" t="s">
        <v>294</v>
      </c>
      <c r="B12" s="368" t="s">
        <v>440</v>
      </c>
      <c r="C12" s="368" t="s">
        <v>440</v>
      </c>
      <c r="D12" t="s">
        <v>320</v>
      </c>
      <c r="E12">
        <v>87678</v>
      </c>
      <c r="F12">
        <v>692582.68</v>
      </c>
      <c r="G12">
        <v>6.99</v>
      </c>
      <c r="H12">
        <v>613104.06999999995</v>
      </c>
      <c r="I12">
        <v>534086.14</v>
      </c>
      <c r="J12">
        <v>5.0599999999999996</v>
      </c>
      <c r="K12">
        <v>443826.04</v>
      </c>
      <c r="L12" t="s">
        <v>321</v>
      </c>
      <c r="M12" s="1">
        <v>44316</v>
      </c>
    </row>
    <row r="13" spans="1:13">
      <c r="A13" t="s">
        <v>294</v>
      </c>
      <c r="B13" s="328">
        <v>7124594</v>
      </c>
      <c r="C13" s="328">
        <v>7124594</v>
      </c>
      <c r="D13" t="s">
        <v>322</v>
      </c>
      <c r="E13">
        <v>3146</v>
      </c>
      <c r="F13">
        <v>470293.67</v>
      </c>
      <c r="G13">
        <v>169.06</v>
      </c>
      <c r="H13">
        <v>531854.16</v>
      </c>
      <c r="I13">
        <v>472170.82</v>
      </c>
      <c r="J13">
        <v>154.4</v>
      </c>
      <c r="K13">
        <v>485742.4</v>
      </c>
      <c r="L13" t="s">
        <v>323</v>
      </c>
      <c r="M13" s="1">
        <v>44316</v>
      </c>
    </row>
    <row r="14" spans="1:13">
      <c r="A14" t="s">
        <v>294</v>
      </c>
      <c r="B14" s="328" t="s">
        <v>324</v>
      </c>
      <c r="C14" s="328" t="s">
        <v>324</v>
      </c>
      <c r="D14" t="s">
        <v>325</v>
      </c>
      <c r="E14">
        <v>20555</v>
      </c>
      <c r="F14">
        <v>612420.9</v>
      </c>
      <c r="G14">
        <v>32.15</v>
      </c>
      <c r="H14">
        <v>660747.13</v>
      </c>
      <c r="I14">
        <v>473794.77</v>
      </c>
      <c r="J14">
        <v>23.27</v>
      </c>
      <c r="K14">
        <v>478314.85</v>
      </c>
      <c r="L14" t="s">
        <v>321</v>
      </c>
      <c r="M14" s="1">
        <v>44316</v>
      </c>
    </row>
    <row r="15" spans="1:13">
      <c r="A15" t="s">
        <v>294</v>
      </c>
      <c r="B15" s="328">
        <v>124765108</v>
      </c>
      <c r="C15" s="328">
        <v>2125097</v>
      </c>
      <c r="D15" t="s">
        <v>326</v>
      </c>
      <c r="E15">
        <v>31400</v>
      </c>
      <c r="F15">
        <v>561500.48</v>
      </c>
      <c r="G15">
        <v>31.32</v>
      </c>
      <c r="H15">
        <v>983448</v>
      </c>
      <c r="I15">
        <v>561500.48</v>
      </c>
      <c r="J15">
        <v>31.32</v>
      </c>
      <c r="K15">
        <v>983448</v>
      </c>
      <c r="L15" t="s">
        <v>300</v>
      </c>
      <c r="M15" s="1">
        <v>44316</v>
      </c>
    </row>
    <row r="16" spans="1:13">
      <c r="A16" t="s">
        <v>294</v>
      </c>
      <c r="B16" s="328" t="s">
        <v>327</v>
      </c>
      <c r="C16" s="328" t="s">
        <v>328</v>
      </c>
      <c r="D16" t="s">
        <v>329</v>
      </c>
      <c r="E16">
        <v>11500</v>
      </c>
      <c r="F16">
        <v>647302.86</v>
      </c>
      <c r="G16">
        <v>88.46</v>
      </c>
      <c r="H16">
        <v>1017290</v>
      </c>
      <c r="I16">
        <v>647302.86</v>
      </c>
      <c r="J16">
        <v>88.46</v>
      </c>
      <c r="K16">
        <v>1017290</v>
      </c>
      <c r="L16" t="s">
        <v>300</v>
      </c>
      <c r="M16" s="1">
        <v>44316</v>
      </c>
    </row>
    <row r="17" spans="1:13">
      <c r="A17" t="s">
        <v>294</v>
      </c>
      <c r="B17" s="328" t="s">
        <v>330</v>
      </c>
      <c r="C17" s="328" t="s">
        <v>330</v>
      </c>
      <c r="D17" t="s">
        <v>331</v>
      </c>
      <c r="E17">
        <v>16931</v>
      </c>
      <c r="F17">
        <v>0</v>
      </c>
      <c r="G17">
        <v>0</v>
      </c>
      <c r="H17">
        <v>0</v>
      </c>
      <c r="I17">
        <v>0</v>
      </c>
      <c r="J17">
        <v>0</v>
      </c>
      <c r="K17">
        <v>0</v>
      </c>
      <c r="L17" t="s">
        <v>323</v>
      </c>
      <c r="M17" s="1">
        <v>44316</v>
      </c>
    </row>
    <row r="18" spans="1:13">
      <c r="A18" t="s">
        <v>294</v>
      </c>
      <c r="B18" s="328">
        <v>7171589</v>
      </c>
      <c r="C18" s="328">
        <v>7171589</v>
      </c>
      <c r="D18" t="s">
        <v>332</v>
      </c>
      <c r="E18">
        <v>16931</v>
      </c>
      <c r="F18">
        <v>234842.51</v>
      </c>
      <c r="G18">
        <v>10.45</v>
      </c>
      <c r="H18">
        <v>176966.3</v>
      </c>
      <c r="I18">
        <v>233135.48</v>
      </c>
      <c r="J18">
        <v>9.5500000000000007</v>
      </c>
      <c r="K18">
        <v>161623.32999999999</v>
      </c>
      <c r="L18" t="s">
        <v>323</v>
      </c>
      <c r="M18" s="1">
        <v>44316</v>
      </c>
    </row>
    <row r="19" spans="1:13">
      <c r="A19" t="s">
        <v>294</v>
      </c>
      <c r="B19" s="328">
        <v>6185495</v>
      </c>
      <c r="C19" s="328">
        <v>6185495</v>
      </c>
      <c r="D19" t="s">
        <v>333</v>
      </c>
      <c r="E19">
        <v>1694</v>
      </c>
      <c r="F19">
        <v>162339.54999999999</v>
      </c>
      <c r="G19">
        <v>209.23</v>
      </c>
      <c r="H19">
        <v>354432.9</v>
      </c>
      <c r="I19">
        <v>216222.16</v>
      </c>
      <c r="J19">
        <v>271.16000000000003</v>
      </c>
      <c r="K19">
        <v>459345.04</v>
      </c>
      <c r="L19" t="s">
        <v>334</v>
      </c>
      <c r="M19" s="1">
        <v>44316</v>
      </c>
    </row>
    <row r="20" spans="1:13">
      <c r="A20" t="s">
        <v>294</v>
      </c>
      <c r="B20" s="328">
        <v>5330047</v>
      </c>
      <c r="C20" s="328">
        <v>5330047</v>
      </c>
      <c r="D20" t="s">
        <v>335</v>
      </c>
      <c r="E20">
        <v>6569</v>
      </c>
      <c r="F20">
        <v>707076.58</v>
      </c>
      <c r="G20">
        <v>231.88</v>
      </c>
      <c r="H20">
        <v>1523240.66</v>
      </c>
      <c r="I20">
        <v>634632.89</v>
      </c>
      <c r="J20">
        <v>192.95</v>
      </c>
      <c r="K20">
        <v>1267488.55</v>
      </c>
      <c r="L20" t="s">
        <v>296</v>
      </c>
      <c r="M20" s="1">
        <v>44316</v>
      </c>
    </row>
    <row r="21" spans="1:13">
      <c r="A21" t="s">
        <v>294</v>
      </c>
      <c r="B21" s="328">
        <v>294821608</v>
      </c>
      <c r="C21" s="328">
        <v>2031730</v>
      </c>
      <c r="D21" t="s">
        <v>336</v>
      </c>
      <c r="E21">
        <v>90300</v>
      </c>
      <c r="F21">
        <v>678780.05</v>
      </c>
      <c r="G21">
        <v>13.79</v>
      </c>
      <c r="H21">
        <v>1245237</v>
      </c>
      <c r="I21">
        <v>678780.05</v>
      </c>
      <c r="J21">
        <v>13.79</v>
      </c>
      <c r="K21">
        <v>1245237</v>
      </c>
      <c r="L21" t="s">
        <v>300</v>
      </c>
      <c r="M21" s="1">
        <v>44316</v>
      </c>
    </row>
    <row r="22" spans="1:13">
      <c r="A22" t="s">
        <v>294</v>
      </c>
      <c r="B22" s="328" t="s">
        <v>337</v>
      </c>
      <c r="C22" s="328" t="s">
        <v>338</v>
      </c>
      <c r="D22" t="s">
        <v>339</v>
      </c>
      <c r="E22">
        <v>6400</v>
      </c>
      <c r="F22">
        <v>464829</v>
      </c>
      <c r="G22">
        <v>213.39</v>
      </c>
      <c r="H22">
        <v>1365696</v>
      </c>
      <c r="I22">
        <v>464829</v>
      </c>
      <c r="J22">
        <v>213.39</v>
      </c>
      <c r="K22">
        <v>1365696</v>
      </c>
      <c r="L22" t="s">
        <v>300</v>
      </c>
      <c r="M22" s="1">
        <v>44316</v>
      </c>
    </row>
    <row r="23" spans="1:13">
      <c r="A23" t="s">
        <v>294</v>
      </c>
      <c r="B23" s="328">
        <v>398438408</v>
      </c>
      <c r="C23" s="328" t="s">
        <v>340</v>
      </c>
      <c r="D23" t="s">
        <v>341</v>
      </c>
      <c r="E23">
        <v>32700</v>
      </c>
      <c r="F23">
        <v>671551.45</v>
      </c>
      <c r="G23">
        <v>17.649999999999999</v>
      </c>
      <c r="H23">
        <v>577155</v>
      </c>
      <c r="I23">
        <v>671551.45</v>
      </c>
      <c r="J23">
        <v>17.649999999999999</v>
      </c>
      <c r="K23">
        <v>577155</v>
      </c>
      <c r="L23" t="s">
        <v>300</v>
      </c>
      <c r="M23" s="1">
        <v>44316</v>
      </c>
    </row>
    <row r="24" spans="1:13">
      <c r="A24" t="s">
        <v>294</v>
      </c>
      <c r="B24" s="328" t="s">
        <v>342</v>
      </c>
      <c r="C24" s="328">
        <v>2569286</v>
      </c>
      <c r="D24" t="s">
        <v>343</v>
      </c>
      <c r="E24">
        <v>68000</v>
      </c>
      <c r="F24">
        <v>835973.88</v>
      </c>
      <c r="G24">
        <v>16.3</v>
      </c>
      <c r="H24">
        <v>1108400</v>
      </c>
      <c r="I24">
        <v>835973.88</v>
      </c>
      <c r="J24">
        <v>16.3</v>
      </c>
      <c r="K24">
        <v>1108400</v>
      </c>
      <c r="L24" t="s">
        <v>300</v>
      </c>
      <c r="M24" s="1">
        <v>44316</v>
      </c>
    </row>
    <row r="25" spans="1:13">
      <c r="A25" t="s">
        <v>294</v>
      </c>
      <c r="B25" s="328" t="s">
        <v>344</v>
      </c>
      <c r="C25" s="328" t="s">
        <v>345</v>
      </c>
      <c r="D25" t="s">
        <v>346</v>
      </c>
      <c r="E25">
        <v>3200</v>
      </c>
      <c r="F25">
        <v>539311.41</v>
      </c>
      <c r="G25">
        <v>216.95</v>
      </c>
      <c r="H25">
        <v>694240</v>
      </c>
      <c r="I25">
        <v>539311.41</v>
      </c>
      <c r="J25">
        <v>216.95</v>
      </c>
      <c r="K25">
        <v>694240</v>
      </c>
      <c r="L25" t="s">
        <v>300</v>
      </c>
      <c r="M25" s="1">
        <v>44316</v>
      </c>
    </row>
    <row r="26" spans="1:13">
      <c r="A26" t="s">
        <v>294</v>
      </c>
      <c r="B26" s="328">
        <v>5889505</v>
      </c>
      <c r="C26" s="328">
        <v>5889505</v>
      </c>
      <c r="D26" t="s">
        <v>347</v>
      </c>
      <c r="E26">
        <v>24398</v>
      </c>
      <c r="F26">
        <v>488975.04</v>
      </c>
      <c r="G26">
        <v>40.340000000000003</v>
      </c>
      <c r="H26">
        <v>984159.2</v>
      </c>
      <c r="I26">
        <v>444139.74</v>
      </c>
      <c r="J26">
        <v>33.56</v>
      </c>
      <c r="K26">
        <v>818918.87</v>
      </c>
      <c r="L26" t="s">
        <v>296</v>
      </c>
      <c r="M26" s="1">
        <v>44316</v>
      </c>
    </row>
    <row r="27" spans="1:13">
      <c r="A27" t="s">
        <v>294</v>
      </c>
      <c r="B27" s="328" t="s">
        <v>348</v>
      </c>
      <c r="C27" s="328" t="s">
        <v>349</v>
      </c>
      <c r="D27" t="s">
        <v>350</v>
      </c>
      <c r="E27">
        <v>15191</v>
      </c>
      <c r="F27">
        <v>885587.83</v>
      </c>
      <c r="G27">
        <v>71.11</v>
      </c>
      <c r="H27">
        <v>1080232.01</v>
      </c>
      <c r="I27">
        <v>885587.83</v>
      </c>
      <c r="J27">
        <v>71.11</v>
      </c>
      <c r="K27">
        <v>1080232.01</v>
      </c>
      <c r="L27" t="s">
        <v>300</v>
      </c>
      <c r="M27" s="1">
        <v>44316</v>
      </c>
    </row>
    <row r="28" spans="1:13">
      <c r="A28" t="s">
        <v>294</v>
      </c>
      <c r="B28" s="328" t="s">
        <v>351</v>
      </c>
      <c r="C28" s="328" t="s">
        <v>351</v>
      </c>
      <c r="D28" t="s">
        <v>352</v>
      </c>
      <c r="E28">
        <v>4054</v>
      </c>
      <c r="F28">
        <v>197003.16</v>
      </c>
      <c r="G28">
        <v>62.98</v>
      </c>
      <c r="H28">
        <v>255322.54</v>
      </c>
      <c r="I28">
        <v>196619</v>
      </c>
      <c r="J28">
        <v>57.52</v>
      </c>
      <c r="K28">
        <v>233186.08</v>
      </c>
      <c r="L28" t="s">
        <v>323</v>
      </c>
      <c r="M28" s="1">
        <v>44316</v>
      </c>
    </row>
    <row r="29" spans="1:13">
      <c r="A29" t="s">
        <v>294</v>
      </c>
      <c r="B29" s="328" t="s">
        <v>353</v>
      </c>
      <c r="C29" s="328" t="s">
        <v>354</v>
      </c>
      <c r="D29" t="s">
        <v>355</v>
      </c>
      <c r="E29">
        <v>16700</v>
      </c>
      <c r="F29">
        <v>145969.69</v>
      </c>
      <c r="G29">
        <v>12.61</v>
      </c>
      <c r="H29">
        <v>210637.1</v>
      </c>
      <c r="I29">
        <v>145969.69</v>
      </c>
      <c r="J29">
        <v>12.61</v>
      </c>
      <c r="K29">
        <v>210637.1</v>
      </c>
      <c r="L29" t="s">
        <v>300</v>
      </c>
      <c r="M29" s="1">
        <v>44316</v>
      </c>
    </row>
    <row r="30" spans="1:13">
      <c r="A30" t="s">
        <v>294</v>
      </c>
      <c r="B30" s="328" t="s">
        <v>356</v>
      </c>
      <c r="C30" s="328" t="s">
        <v>357</v>
      </c>
      <c r="D30" t="s">
        <v>358</v>
      </c>
      <c r="E30">
        <v>15259</v>
      </c>
      <c r="F30">
        <v>694416.13</v>
      </c>
      <c r="G30">
        <v>48.92</v>
      </c>
      <c r="H30">
        <v>746470.28</v>
      </c>
      <c r="I30">
        <v>694416.13</v>
      </c>
      <c r="J30">
        <v>48.92</v>
      </c>
      <c r="K30">
        <v>746470.28</v>
      </c>
      <c r="L30" t="s">
        <v>300</v>
      </c>
      <c r="M30" s="1">
        <v>44316</v>
      </c>
    </row>
    <row r="31" spans="1:13">
      <c r="A31" t="s">
        <v>294</v>
      </c>
      <c r="B31" s="328">
        <v>6499260</v>
      </c>
      <c r="C31" s="328">
        <v>6499260</v>
      </c>
      <c r="D31" t="s">
        <v>359</v>
      </c>
      <c r="E31">
        <v>4900</v>
      </c>
      <c r="F31">
        <v>273131.55</v>
      </c>
      <c r="G31">
        <v>60.74</v>
      </c>
      <c r="H31">
        <v>297623.32</v>
      </c>
      <c r="I31">
        <v>30249672</v>
      </c>
      <c r="J31">
        <v>6637</v>
      </c>
      <c r="K31">
        <v>32521300</v>
      </c>
      <c r="L31" t="s">
        <v>313</v>
      </c>
      <c r="M31" s="1">
        <v>44316</v>
      </c>
    </row>
    <row r="32" spans="1:13">
      <c r="A32" t="s">
        <v>294</v>
      </c>
      <c r="B32" s="328" t="s">
        <v>360</v>
      </c>
      <c r="C32" s="328" t="s">
        <v>361</v>
      </c>
      <c r="D32" t="s">
        <v>362</v>
      </c>
      <c r="E32">
        <v>2500</v>
      </c>
      <c r="F32">
        <v>205250.5</v>
      </c>
      <c r="G32">
        <v>110.88</v>
      </c>
      <c r="H32">
        <v>277200</v>
      </c>
      <c r="I32">
        <v>205250.5</v>
      </c>
      <c r="J32">
        <v>110.88</v>
      </c>
      <c r="K32">
        <v>277200</v>
      </c>
      <c r="L32" t="s">
        <v>300</v>
      </c>
      <c r="M32" s="1">
        <v>44316</v>
      </c>
    </row>
    <row r="33" spans="1:13">
      <c r="A33" t="s">
        <v>294</v>
      </c>
      <c r="B33" s="328" t="s">
        <v>363</v>
      </c>
      <c r="C33" s="328" t="s">
        <v>363</v>
      </c>
      <c r="D33" t="s">
        <v>364</v>
      </c>
      <c r="E33">
        <v>9500</v>
      </c>
      <c r="F33">
        <v>559219.54</v>
      </c>
      <c r="G33">
        <v>102.22</v>
      </c>
      <c r="H33">
        <v>971128.61</v>
      </c>
      <c r="I33">
        <v>424160.04</v>
      </c>
      <c r="J33">
        <v>74</v>
      </c>
      <c r="K33">
        <v>703000</v>
      </c>
      <c r="L33" t="s">
        <v>321</v>
      </c>
      <c r="M33" s="1">
        <v>44316</v>
      </c>
    </row>
    <row r="34" spans="1:13">
      <c r="A34" t="s">
        <v>294</v>
      </c>
      <c r="B34" s="328">
        <v>7333378</v>
      </c>
      <c r="C34" s="328">
        <v>7333378</v>
      </c>
      <c r="D34" t="s">
        <v>365</v>
      </c>
      <c r="E34">
        <v>2200</v>
      </c>
      <c r="F34">
        <v>395018.39</v>
      </c>
      <c r="G34">
        <v>635.94000000000005</v>
      </c>
      <c r="H34">
        <v>1399058.36</v>
      </c>
      <c r="I34">
        <v>394729.6</v>
      </c>
      <c r="J34">
        <v>580.79999999999995</v>
      </c>
      <c r="K34">
        <v>1277760</v>
      </c>
      <c r="L34" t="s">
        <v>323</v>
      </c>
      <c r="M34" s="1">
        <v>44316</v>
      </c>
    </row>
    <row r="35" spans="1:13">
      <c r="A35" t="s">
        <v>294</v>
      </c>
      <c r="B35" s="328" t="s">
        <v>366</v>
      </c>
      <c r="C35" s="328" t="s">
        <v>366</v>
      </c>
      <c r="D35" t="s">
        <v>367</v>
      </c>
      <c r="E35">
        <v>2745</v>
      </c>
      <c r="F35">
        <v>185367.66</v>
      </c>
      <c r="G35">
        <v>123.83</v>
      </c>
      <c r="H35">
        <v>339926.74</v>
      </c>
      <c r="I35">
        <v>248529.51</v>
      </c>
      <c r="J35">
        <v>160.49</v>
      </c>
      <c r="K35">
        <v>440545.05</v>
      </c>
      <c r="L35" t="s">
        <v>334</v>
      </c>
      <c r="M35" s="1">
        <v>44316</v>
      </c>
    </row>
    <row r="36" spans="1:13">
      <c r="A36" t="s">
        <v>294</v>
      </c>
      <c r="B36" s="328">
        <v>6555805</v>
      </c>
      <c r="C36" s="328">
        <v>6555805</v>
      </c>
      <c r="D36" t="s">
        <v>368</v>
      </c>
      <c r="E36">
        <v>7600</v>
      </c>
      <c r="F36">
        <v>302299.82</v>
      </c>
      <c r="G36">
        <v>44.98</v>
      </c>
      <c r="H36">
        <v>341850.46</v>
      </c>
      <c r="I36">
        <v>33528932</v>
      </c>
      <c r="J36">
        <v>4915</v>
      </c>
      <c r="K36">
        <v>37354000</v>
      </c>
      <c r="L36" t="s">
        <v>313</v>
      </c>
      <c r="M36" s="1">
        <v>44316</v>
      </c>
    </row>
    <row r="37" spans="1:13">
      <c r="A37" t="s">
        <v>294</v>
      </c>
      <c r="B37" s="328">
        <v>4741844</v>
      </c>
      <c r="C37" s="328">
        <v>4741844</v>
      </c>
      <c r="D37" t="s">
        <v>369</v>
      </c>
      <c r="E37">
        <v>4638</v>
      </c>
      <c r="F37">
        <v>497928.6</v>
      </c>
      <c r="G37">
        <v>175.64</v>
      </c>
      <c r="H37">
        <v>814618.07</v>
      </c>
      <c r="I37">
        <v>452311.28</v>
      </c>
      <c r="J37">
        <v>146.15</v>
      </c>
      <c r="K37">
        <v>677843.7</v>
      </c>
      <c r="L37" t="s">
        <v>296</v>
      </c>
      <c r="M37" s="1">
        <v>44316</v>
      </c>
    </row>
    <row r="38" spans="1:13">
      <c r="A38" t="s">
        <v>294</v>
      </c>
      <c r="B38" s="328">
        <v>631512209</v>
      </c>
      <c r="C38" s="328" t="s">
        <v>370</v>
      </c>
      <c r="D38" t="s">
        <v>371</v>
      </c>
      <c r="E38">
        <v>18570</v>
      </c>
      <c r="F38">
        <v>507071.38</v>
      </c>
      <c r="G38">
        <v>45.62</v>
      </c>
      <c r="H38">
        <v>847163.4</v>
      </c>
      <c r="I38">
        <v>507071.38</v>
      </c>
      <c r="J38">
        <v>45.62</v>
      </c>
      <c r="K38">
        <v>847163.4</v>
      </c>
      <c r="L38" t="s">
        <v>300</v>
      </c>
      <c r="M38" s="1">
        <v>44316</v>
      </c>
    </row>
    <row r="39" spans="1:13">
      <c r="A39" t="s">
        <v>294</v>
      </c>
      <c r="B39" s="328">
        <v>6640682</v>
      </c>
      <c r="C39" s="328">
        <v>6640682</v>
      </c>
      <c r="D39" t="s">
        <v>372</v>
      </c>
      <c r="E39">
        <v>9688</v>
      </c>
      <c r="F39">
        <v>554007.82999999996</v>
      </c>
      <c r="G39">
        <v>115.81</v>
      </c>
      <c r="H39">
        <v>1122006.4099999999</v>
      </c>
      <c r="I39">
        <v>61791790</v>
      </c>
      <c r="J39">
        <v>12655</v>
      </c>
      <c r="K39">
        <v>122601640</v>
      </c>
      <c r="L39" t="s">
        <v>313</v>
      </c>
      <c r="M39" s="1">
        <v>44316</v>
      </c>
    </row>
    <row r="40" spans="1:13">
      <c r="A40" t="s">
        <v>294</v>
      </c>
      <c r="B40" s="328">
        <v>654902204</v>
      </c>
      <c r="C40" s="328">
        <v>2640891</v>
      </c>
      <c r="D40" t="s">
        <v>373</v>
      </c>
      <c r="E40">
        <v>40000</v>
      </c>
      <c r="F40">
        <v>137044</v>
      </c>
      <c r="G40">
        <v>4.68</v>
      </c>
      <c r="H40">
        <v>187200</v>
      </c>
      <c r="I40">
        <v>137044</v>
      </c>
      <c r="J40">
        <v>4.68</v>
      </c>
      <c r="K40">
        <v>187200</v>
      </c>
      <c r="L40" t="s">
        <v>300</v>
      </c>
      <c r="M40" s="1">
        <v>44316</v>
      </c>
    </row>
    <row r="41" spans="1:13">
      <c r="A41" t="s">
        <v>294</v>
      </c>
      <c r="B41" s="328">
        <v>6659428</v>
      </c>
      <c r="C41" s="328">
        <v>6659428</v>
      </c>
      <c r="D41" t="s">
        <v>374</v>
      </c>
      <c r="E41">
        <v>11369</v>
      </c>
      <c r="F41">
        <v>512177.05</v>
      </c>
      <c r="G41">
        <v>75.87</v>
      </c>
      <c r="H41">
        <v>862533.27</v>
      </c>
      <c r="I41">
        <v>57428222</v>
      </c>
      <c r="J41">
        <v>8290</v>
      </c>
      <c r="K41">
        <v>94249010</v>
      </c>
      <c r="L41" t="s">
        <v>313</v>
      </c>
      <c r="M41" s="1">
        <v>44316</v>
      </c>
    </row>
    <row r="42" spans="1:13">
      <c r="A42" t="s">
        <v>294</v>
      </c>
      <c r="B42" s="328">
        <v>683715106</v>
      </c>
      <c r="C42" s="328">
        <v>2655657</v>
      </c>
      <c r="D42" t="s">
        <v>375</v>
      </c>
      <c r="E42">
        <v>15400</v>
      </c>
      <c r="F42">
        <v>547201.56000000006</v>
      </c>
      <c r="G42">
        <v>47.1</v>
      </c>
      <c r="H42">
        <v>725340</v>
      </c>
      <c r="I42">
        <v>547201.56000000006</v>
      </c>
      <c r="J42">
        <v>47.1</v>
      </c>
      <c r="K42">
        <v>725340</v>
      </c>
      <c r="L42" t="s">
        <v>300</v>
      </c>
      <c r="M42" s="1">
        <v>44316</v>
      </c>
    </row>
    <row r="43" spans="1:13">
      <c r="A43" t="s">
        <v>294</v>
      </c>
      <c r="B43" s="328">
        <v>6661144</v>
      </c>
      <c r="C43" s="328">
        <v>6661144</v>
      </c>
      <c r="D43" t="s">
        <v>376</v>
      </c>
      <c r="E43">
        <v>23000</v>
      </c>
      <c r="F43">
        <v>365871.12</v>
      </c>
      <c r="G43">
        <v>16.079999999999998</v>
      </c>
      <c r="H43">
        <v>369932.28</v>
      </c>
      <c r="I43">
        <v>40687512</v>
      </c>
      <c r="J43">
        <v>1757.5</v>
      </c>
      <c r="K43">
        <v>40422500</v>
      </c>
      <c r="L43" t="s">
        <v>313</v>
      </c>
      <c r="M43" s="1">
        <v>44316</v>
      </c>
    </row>
    <row r="44" spans="1:13">
      <c r="A44" t="s">
        <v>294</v>
      </c>
      <c r="B44" s="328">
        <v>686330101</v>
      </c>
      <c r="C44" s="328">
        <v>2402444</v>
      </c>
      <c r="D44" t="s">
        <v>377</v>
      </c>
      <c r="E44">
        <v>1850</v>
      </c>
      <c r="F44">
        <v>147640.54999999999</v>
      </c>
      <c r="G44">
        <v>80.84</v>
      </c>
      <c r="H44">
        <v>149554</v>
      </c>
      <c r="I44">
        <v>147640.54999999999</v>
      </c>
      <c r="J44">
        <v>80.84</v>
      </c>
      <c r="K44">
        <v>149554</v>
      </c>
      <c r="L44" t="s">
        <v>300</v>
      </c>
      <c r="M44" s="1">
        <v>44316</v>
      </c>
    </row>
    <row r="45" spans="1:13">
      <c r="A45" t="s">
        <v>294</v>
      </c>
      <c r="B45" s="328" t="s">
        <v>378</v>
      </c>
      <c r="C45" s="328" t="s">
        <v>379</v>
      </c>
      <c r="D45" t="s">
        <v>380</v>
      </c>
      <c r="E45">
        <v>11500</v>
      </c>
      <c r="F45">
        <v>549802.35</v>
      </c>
      <c r="G45">
        <v>45.74</v>
      </c>
      <c r="H45">
        <v>526010</v>
      </c>
      <c r="I45">
        <v>549802.35</v>
      </c>
      <c r="J45">
        <v>45.74</v>
      </c>
      <c r="K45">
        <v>526010</v>
      </c>
      <c r="L45" t="s">
        <v>300</v>
      </c>
      <c r="M45" s="1">
        <v>44316</v>
      </c>
    </row>
    <row r="46" spans="1:13">
      <c r="A46" t="s">
        <v>294</v>
      </c>
      <c r="B46" s="328">
        <v>6269861</v>
      </c>
      <c r="C46" s="328">
        <v>6269861</v>
      </c>
      <c r="D46" t="s">
        <v>381</v>
      </c>
      <c r="E46">
        <v>14800</v>
      </c>
      <c r="F46">
        <v>236106</v>
      </c>
      <c r="G46">
        <v>21.55</v>
      </c>
      <c r="H46">
        <v>318971.36</v>
      </c>
      <c r="I46">
        <v>26679978</v>
      </c>
      <c r="J46">
        <v>2355</v>
      </c>
      <c r="K46">
        <v>34854000</v>
      </c>
      <c r="L46" t="s">
        <v>313</v>
      </c>
      <c r="M46" s="1">
        <v>44316</v>
      </c>
    </row>
    <row r="47" spans="1:13">
      <c r="A47" t="s">
        <v>294</v>
      </c>
      <c r="B47" s="328">
        <v>705015105</v>
      </c>
      <c r="C47" s="328">
        <v>2704485</v>
      </c>
      <c r="D47" t="s">
        <v>382</v>
      </c>
      <c r="E47">
        <v>46000</v>
      </c>
      <c r="F47">
        <v>532692.30000000005</v>
      </c>
      <c r="G47">
        <v>11.5</v>
      </c>
      <c r="H47">
        <v>529000</v>
      </c>
      <c r="I47">
        <v>532692.30000000005</v>
      </c>
      <c r="J47">
        <v>11.5</v>
      </c>
      <c r="K47">
        <v>529000</v>
      </c>
      <c r="L47" t="s">
        <v>300</v>
      </c>
      <c r="M47" s="1">
        <v>44316</v>
      </c>
    </row>
    <row r="48" spans="1:13">
      <c r="A48" t="s">
        <v>294</v>
      </c>
      <c r="B48" s="328" t="s">
        <v>383</v>
      </c>
      <c r="C48" s="328" t="s">
        <v>384</v>
      </c>
      <c r="D48" t="s">
        <v>385</v>
      </c>
      <c r="E48">
        <v>18570</v>
      </c>
      <c r="F48">
        <v>234489.01</v>
      </c>
      <c r="G48">
        <v>21.72</v>
      </c>
      <c r="H48">
        <v>403414.68</v>
      </c>
      <c r="I48">
        <v>234489.01</v>
      </c>
      <c r="J48">
        <v>21.72</v>
      </c>
      <c r="K48">
        <v>403414.68</v>
      </c>
      <c r="L48" t="s">
        <v>300</v>
      </c>
      <c r="M48" s="1">
        <v>44316</v>
      </c>
    </row>
    <row r="49" spans="1:13">
      <c r="A49" t="s">
        <v>294</v>
      </c>
      <c r="B49" s="328" t="s">
        <v>386</v>
      </c>
      <c r="C49" s="328" t="s">
        <v>387</v>
      </c>
      <c r="D49" t="s">
        <v>388</v>
      </c>
      <c r="E49">
        <v>32000</v>
      </c>
      <c r="F49">
        <v>354809.59999999998</v>
      </c>
      <c r="G49">
        <v>8.5500000000000007</v>
      </c>
      <c r="H49">
        <v>273600</v>
      </c>
      <c r="I49">
        <v>354809.59999999998</v>
      </c>
      <c r="J49">
        <v>8.5500000000000007</v>
      </c>
      <c r="K49">
        <v>273600</v>
      </c>
      <c r="L49" t="s">
        <v>300</v>
      </c>
      <c r="M49" s="1">
        <v>44316</v>
      </c>
    </row>
    <row r="50" spans="1:13">
      <c r="A50" t="s">
        <v>294</v>
      </c>
      <c r="B50" s="328">
        <v>6229597</v>
      </c>
      <c r="C50" s="328">
        <v>6229597</v>
      </c>
      <c r="D50" t="s">
        <v>389</v>
      </c>
      <c r="E50">
        <v>65312</v>
      </c>
      <c r="F50">
        <v>520489.58</v>
      </c>
      <c r="G50">
        <v>12.71</v>
      </c>
      <c r="H50">
        <v>830222.09</v>
      </c>
      <c r="I50">
        <v>58335633</v>
      </c>
      <c r="J50">
        <v>1389</v>
      </c>
      <c r="K50">
        <v>90718368</v>
      </c>
      <c r="L50" t="s">
        <v>313</v>
      </c>
      <c r="M50" s="1">
        <v>44316</v>
      </c>
    </row>
    <row r="51" spans="1:13">
      <c r="A51" t="s">
        <v>294</v>
      </c>
      <c r="B51" s="328">
        <v>759530108</v>
      </c>
      <c r="C51" s="328" t="s">
        <v>390</v>
      </c>
      <c r="D51" t="s">
        <v>391</v>
      </c>
      <c r="E51">
        <v>18600</v>
      </c>
      <c r="F51">
        <v>387899.78</v>
      </c>
      <c r="G51">
        <v>26.08</v>
      </c>
      <c r="H51">
        <v>485088</v>
      </c>
      <c r="I51">
        <v>387899.78</v>
      </c>
      <c r="J51">
        <v>26.08</v>
      </c>
      <c r="K51">
        <v>485088</v>
      </c>
      <c r="L51" t="s">
        <v>300</v>
      </c>
      <c r="M51" s="1">
        <v>44316</v>
      </c>
    </row>
    <row r="52" spans="1:13">
      <c r="A52" t="s">
        <v>294</v>
      </c>
      <c r="B52" s="328">
        <v>803054204</v>
      </c>
      <c r="C52" s="328">
        <v>2775135</v>
      </c>
      <c r="D52" t="s">
        <v>392</v>
      </c>
      <c r="E52">
        <v>4650</v>
      </c>
      <c r="F52">
        <v>554223.89</v>
      </c>
      <c r="G52">
        <v>139.94</v>
      </c>
      <c r="H52">
        <v>650721</v>
      </c>
      <c r="I52">
        <v>554223.89</v>
      </c>
      <c r="J52">
        <v>139.94</v>
      </c>
      <c r="K52">
        <v>650721</v>
      </c>
      <c r="L52" t="s">
        <v>300</v>
      </c>
      <c r="M52" s="1">
        <v>44316</v>
      </c>
    </row>
    <row r="53" spans="1:13">
      <c r="A53" t="s">
        <v>294</v>
      </c>
      <c r="B53" s="328">
        <v>6616508</v>
      </c>
      <c r="C53" s="328">
        <v>6616508</v>
      </c>
      <c r="D53" t="s">
        <v>393</v>
      </c>
      <c r="E53">
        <v>10546</v>
      </c>
      <c r="F53">
        <v>177721.16</v>
      </c>
      <c r="G53">
        <v>17</v>
      </c>
      <c r="H53">
        <v>179321.57</v>
      </c>
      <c r="I53">
        <v>20110926.18</v>
      </c>
      <c r="J53">
        <v>1858</v>
      </c>
      <c r="K53">
        <v>19594468</v>
      </c>
      <c r="L53" t="s">
        <v>313</v>
      </c>
      <c r="M53" s="1">
        <v>44316</v>
      </c>
    </row>
    <row r="54" spans="1:13">
      <c r="A54" t="s">
        <v>294</v>
      </c>
      <c r="B54" s="328" t="s">
        <v>394</v>
      </c>
      <c r="C54" s="328" t="s">
        <v>395</v>
      </c>
      <c r="D54" t="s">
        <v>396</v>
      </c>
      <c r="E54">
        <v>1450</v>
      </c>
      <c r="F54">
        <v>190870.31</v>
      </c>
      <c r="G54">
        <v>1182.51</v>
      </c>
      <c r="H54">
        <v>1714639.5</v>
      </c>
      <c r="I54">
        <v>190870.31</v>
      </c>
      <c r="J54">
        <v>1182.51</v>
      </c>
      <c r="K54">
        <v>1714639.5</v>
      </c>
      <c r="L54" t="s">
        <v>300</v>
      </c>
      <c r="M54" s="1">
        <v>44316</v>
      </c>
    </row>
    <row r="55" spans="1:13">
      <c r="A55" t="s">
        <v>294</v>
      </c>
      <c r="B55" s="328" t="s">
        <v>397</v>
      </c>
      <c r="C55" s="328" t="s">
        <v>397</v>
      </c>
      <c r="D55" t="s">
        <v>398</v>
      </c>
      <c r="E55">
        <v>12237</v>
      </c>
      <c r="F55">
        <v>237984.83</v>
      </c>
      <c r="G55">
        <v>25.82</v>
      </c>
      <c r="H55">
        <v>315925.95</v>
      </c>
      <c r="I55">
        <v>2136580.2000000002</v>
      </c>
      <c r="J55">
        <v>218.6</v>
      </c>
      <c r="K55">
        <v>2675008.2000000002</v>
      </c>
      <c r="L55" t="s">
        <v>399</v>
      </c>
      <c r="M55" s="1">
        <v>44316</v>
      </c>
    </row>
    <row r="56" spans="1:13">
      <c r="A56" t="s">
        <v>294</v>
      </c>
      <c r="B56" s="328" t="s">
        <v>400</v>
      </c>
      <c r="C56" s="328">
        <v>2615565</v>
      </c>
      <c r="D56" t="s">
        <v>401</v>
      </c>
      <c r="E56">
        <v>23900</v>
      </c>
      <c r="F56">
        <v>805315.16</v>
      </c>
      <c r="G56">
        <v>43.17</v>
      </c>
      <c r="H56">
        <v>1031763</v>
      </c>
      <c r="I56">
        <v>805315.16</v>
      </c>
      <c r="J56">
        <v>43.17</v>
      </c>
      <c r="K56">
        <v>1031763</v>
      </c>
      <c r="L56" t="s">
        <v>300</v>
      </c>
      <c r="M56" s="1">
        <v>44316</v>
      </c>
    </row>
    <row r="57" spans="1:13">
      <c r="A57" t="s">
        <v>294</v>
      </c>
      <c r="B57" s="328" t="s">
        <v>402</v>
      </c>
      <c r="C57" s="328" t="s">
        <v>402</v>
      </c>
      <c r="D57" t="s">
        <v>403</v>
      </c>
      <c r="E57">
        <v>26004</v>
      </c>
      <c r="F57">
        <v>516628.64</v>
      </c>
      <c r="G57">
        <v>22.45</v>
      </c>
      <c r="H57">
        <v>583913.55000000005</v>
      </c>
      <c r="I57">
        <v>400306.32</v>
      </c>
      <c r="J57">
        <v>16.25</v>
      </c>
      <c r="K57">
        <v>422695.02</v>
      </c>
      <c r="L57" t="s">
        <v>321</v>
      </c>
      <c r="M57" s="1">
        <v>44316</v>
      </c>
    </row>
    <row r="58" spans="1:13">
      <c r="A58" t="s">
        <v>294</v>
      </c>
      <c r="B58" s="328">
        <v>835699307</v>
      </c>
      <c r="C58" s="328">
        <v>2821481</v>
      </c>
      <c r="D58" t="s">
        <v>404</v>
      </c>
      <c r="E58">
        <v>14700</v>
      </c>
      <c r="F58">
        <v>616831.12</v>
      </c>
      <c r="G58">
        <v>100.16</v>
      </c>
      <c r="H58">
        <v>1472352</v>
      </c>
      <c r="I58">
        <v>616831.12</v>
      </c>
      <c r="J58">
        <v>100.16</v>
      </c>
      <c r="K58">
        <v>1472352</v>
      </c>
      <c r="L58" t="s">
        <v>300</v>
      </c>
      <c r="M58" s="1">
        <v>44316</v>
      </c>
    </row>
    <row r="59" spans="1:13">
      <c r="A59" t="s">
        <v>294</v>
      </c>
      <c r="B59" s="328" t="s">
        <v>405</v>
      </c>
      <c r="C59" s="328" t="s">
        <v>405</v>
      </c>
      <c r="D59" t="s">
        <v>406</v>
      </c>
      <c r="E59">
        <v>76943</v>
      </c>
      <c r="F59">
        <v>158286.45000000001</v>
      </c>
      <c r="G59">
        <v>2.2200000000000002</v>
      </c>
      <c r="H59">
        <v>170984.44</v>
      </c>
      <c r="I59">
        <v>210823.82</v>
      </c>
      <c r="J59">
        <v>2.88</v>
      </c>
      <c r="K59">
        <v>221595.84</v>
      </c>
      <c r="L59" t="s">
        <v>334</v>
      </c>
      <c r="M59" s="1">
        <v>44316</v>
      </c>
    </row>
    <row r="60" spans="1:13">
      <c r="A60" t="s">
        <v>294</v>
      </c>
      <c r="B60" s="328">
        <v>6356406</v>
      </c>
      <c r="C60" s="328">
        <v>6356406</v>
      </c>
      <c r="D60" t="s">
        <v>407</v>
      </c>
      <c r="E60">
        <v>7521</v>
      </c>
      <c r="F60">
        <v>230255.65</v>
      </c>
      <c r="G60">
        <v>18.55</v>
      </c>
      <c r="H60">
        <v>139551.82</v>
      </c>
      <c r="I60">
        <v>25932473</v>
      </c>
      <c r="J60">
        <v>2027.5</v>
      </c>
      <c r="K60">
        <v>15248827.5</v>
      </c>
      <c r="L60" t="s">
        <v>313</v>
      </c>
      <c r="M60" s="1">
        <v>44316</v>
      </c>
    </row>
    <row r="61" spans="1:13">
      <c r="A61" t="s">
        <v>294</v>
      </c>
      <c r="B61" s="328" t="s">
        <v>408</v>
      </c>
      <c r="C61" s="328" t="s">
        <v>408</v>
      </c>
      <c r="D61" t="s">
        <v>409</v>
      </c>
      <c r="E61">
        <v>8509</v>
      </c>
      <c r="F61">
        <v>683825.18</v>
      </c>
      <c r="G61">
        <v>129.07</v>
      </c>
      <c r="H61">
        <v>1098265.3500000001</v>
      </c>
      <c r="I61">
        <v>611503.18999999994</v>
      </c>
      <c r="J61">
        <v>107.4</v>
      </c>
      <c r="K61">
        <v>913866.6</v>
      </c>
      <c r="L61" t="s">
        <v>296</v>
      </c>
      <c r="M61" s="1">
        <v>44316</v>
      </c>
    </row>
    <row r="62" spans="1:13">
      <c r="A62" t="s">
        <v>294</v>
      </c>
      <c r="B62" s="328">
        <v>6869302</v>
      </c>
      <c r="C62" s="328">
        <v>6869302</v>
      </c>
      <c r="D62" t="s">
        <v>410</v>
      </c>
      <c r="E62">
        <v>3000</v>
      </c>
      <c r="F62">
        <v>297065.8</v>
      </c>
      <c r="G62">
        <v>135.9</v>
      </c>
      <c r="H62">
        <v>407705.68</v>
      </c>
      <c r="I62">
        <v>33615966.490000002</v>
      </c>
      <c r="J62">
        <v>14850</v>
      </c>
      <c r="K62">
        <v>44550000</v>
      </c>
      <c r="L62" t="s">
        <v>313</v>
      </c>
      <c r="M62" s="1">
        <v>44316</v>
      </c>
    </row>
    <row r="63" spans="1:13">
      <c r="A63" t="s">
        <v>294</v>
      </c>
      <c r="B63" s="328">
        <v>878742204</v>
      </c>
      <c r="C63" s="328">
        <v>2124533</v>
      </c>
      <c r="D63" t="s">
        <v>411</v>
      </c>
      <c r="E63">
        <v>15900</v>
      </c>
      <c r="F63">
        <v>359813.37</v>
      </c>
      <c r="G63">
        <v>21.17</v>
      </c>
      <c r="H63">
        <v>336603</v>
      </c>
      <c r="I63">
        <v>359813.37</v>
      </c>
      <c r="J63">
        <v>21.17</v>
      </c>
      <c r="K63">
        <v>336603</v>
      </c>
      <c r="L63" t="s">
        <v>300</v>
      </c>
      <c r="M63" s="1">
        <v>44316</v>
      </c>
    </row>
    <row r="64" spans="1:13">
      <c r="A64" t="s">
        <v>294</v>
      </c>
      <c r="B64" s="328">
        <v>5999330</v>
      </c>
      <c r="C64" s="328">
        <v>5999330</v>
      </c>
      <c r="D64" t="s">
        <v>412</v>
      </c>
      <c r="E64">
        <v>3800</v>
      </c>
      <c r="F64">
        <v>672025.92</v>
      </c>
      <c r="G64">
        <v>385.89</v>
      </c>
      <c r="H64">
        <v>1466386.25</v>
      </c>
      <c r="I64">
        <v>585399.44999999995</v>
      </c>
      <c r="J64">
        <v>321.10000000000002</v>
      </c>
      <c r="K64">
        <v>1220180</v>
      </c>
      <c r="L64" t="s">
        <v>296</v>
      </c>
      <c r="M64" s="1">
        <v>44316</v>
      </c>
    </row>
    <row r="65" spans="1:13">
      <c r="A65" t="s">
        <v>294</v>
      </c>
      <c r="B65" s="328" t="s">
        <v>413</v>
      </c>
      <c r="C65" s="328" t="s">
        <v>413</v>
      </c>
      <c r="D65" t="s">
        <v>414</v>
      </c>
      <c r="E65">
        <v>17787</v>
      </c>
      <c r="F65">
        <v>159873.89000000001</v>
      </c>
      <c r="G65">
        <v>7.75</v>
      </c>
      <c r="H65">
        <v>137794.35</v>
      </c>
      <c r="I65">
        <v>213257.97</v>
      </c>
      <c r="J65">
        <v>10.039999999999999</v>
      </c>
      <c r="K65">
        <v>178581.48</v>
      </c>
      <c r="L65" t="s">
        <v>334</v>
      </c>
      <c r="M65" s="1">
        <v>44316</v>
      </c>
    </row>
    <row r="66" spans="1:13">
      <c r="A66" t="s">
        <v>294</v>
      </c>
      <c r="B66" s="330" t="s">
        <v>415</v>
      </c>
      <c r="C66" s="330" t="s">
        <v>416</v>
      </c>
      <c r="D66" t="s">
        <v>417</v>
      </c>
      <c r="E66">
        <v>35000</v>
      </c>
      <c r="F66">
        <v>442307</v>
      </c>
      <c r="G66">
        <v>15.29</v>
      </c>
      <c r="H66">
        <v>535150</v>
      </c>
      <c r="I66">
        <v>442307</v>
      </c>
      <c r="J66">
        <v>15.29</v>
      </c>
      <c r="K66">
        <v>535150</v>
      </c>
      <c r="L66" t="s">
        <v>300</v>
      </c>
      <c r="M66" s="1">
        <v>44316</v>
      </c>
    </row>
    <row r="67" spans="1:13">
      <c r="A67" t="s">
        <v>294</v>
      </c>
      <c r="B67" s="328" t="s">
        <v>418</v>
      </c>
      <c r="C67" s="328" t="s">
        <v>419</v>
      </c>
      <c r="D67" t="s">
        <v>420</v>
      </c>
      <c r="E67">
        <v>11400</v>
      </c>
      <c r="F67">
        <v>776752.02</v>
      </c>
      <c r="G67">
        <v>32.270000000000003</v>
      </c>
      <c r="H67">
        <v>367878</v>
      </c>
      <c r="I67">
        <v>776752.02</v>
      </c>
      <c r="J67">
        <v>32.270000000000003</v>
      </c>
      <c r="K67">
        <v>367878</v>
      </c>
      <c r="L67" t="s">
        <v>300</v>
      </c>
      <c r="M67" s="1">
        <v>44316</v>
      </c>
    </row>
    <row r="68" spans="1:13">
      <c r="A68" t="s">
        <v>294</v>
      </c>
      <c r="B68" s="328">
        <v>6916781</v>
      </c>
      <c r="C68" s="328">
        <v>6916781</v>
      </c>
      <c r="D68" t="s">
        <v>421</v>
      </c>
      <c r="E68">
        <v>10764</v>
      </c>
      <c r="F68">
        <v>167574.95000000001</v>
      </c>
      <c r="G68">
        <v>19.989999999999998</v>
      </c>
      <c r="H68">
        <v>215182.89</v>
      </c>
      <c r="I68">
        <v>233759.15</v>
      </c>
      <c r="J68">
        <v>26.59</v>
      </c>
      <c r="K68">
        <v>286214.76</v>
      </c>
      <c r="L68" t="s">
        <v>422</v>
      </c>
      <c r="M68" s="1">
        <v>44316</v>
      </c>
    </row>
    <row r="69" spans="1:13">
      <c r="A69" t="s">
        <v>294</v>
      </c>
      <c r="B69" s="369" t="s">
        <v>441</v>
      </c>
      <c r="C69" s="328">
        <v>2857334</v>
      </c>
      <c r="D69" t="s">
        <v>423</v>
      </c>
      <c r="E69">
        <v>42000</v>
      </c>
      <c r="F69">
        <v>727120.8</v>
      </c>
      <c r="G69">
        <v>20.12</v>
      </c>
      <c r="H69">
        <v>845040</v>
      </c>
      <c r="I69">
        <v>727120.8</v>
      </c>
      <c r="J69">
        <v>20.12</v>
      </c>
      <c r="K69">
        <v>845040</v>
      </c>
      <c r="L69" t="s">
        <v>300</v>
      </c>
      <c r="M69" s="1">
        <v>44316</v>
      </c>
    </row>
    <row r="70" spans="1:13">
      <c r="A70" t="s">
        <v>294</v>
      </c>
      <c r="B70" s="328">
        <v>4031879</v>
      </c>
      <c r="C70" s="328">
        <v>4031879</v>
      </c>
      <c r="D70" t="s">
        <v>424</v>
      </c>
      <c r="E70">
        <v>22938</v>
      </c>
      <c r="F70">
        <v>437104.83</v>
      </c>
      <c r="G70">
        <v>31.84</v>
      </c>
      <c r="H70">
        <v>730233.89</v>
      </c>
      <c r="I70">
        <v>394671.39</v>
      </c>
      <c r="J70">
        <v>26.49</v>
      </c>
      <c r="K70">
        <v>607627.62</v>
      </c>
      <c r="L70" t="s">
        <v>296</v>
      </c>
      <c r="M70" s="1">
        <v>44316</v>
      </c>
    </row>
    <row r="71" spans="1:13">
      <c r="A71" t="s">
        <v>294</v>
      </c>
      <c r="B71" s="328">
        <v>6986041</v>
      </c>
      <c r="C71" s="328">
        <v>6986041</v>
      </c>
      <c r="D71" t="s">
        <v>425</v>
      </c>
      <c r="E71">
        <v>8300</v>
      </c>
      <c r="F71">
        <v>221817.63</v>
      </c>
      <c r="G71">
        <v>46.12</v>
      </c>
      <c r="H71">
        <v>382831.52</v>
      </c>
      <c r="I71">
        <v>25065392</v>
      </c>
      <c r="J71">
        <v>5040</v>
      </c>
      <c r="K71">
        <v>41832000</v>
      </c>
      <c r="L71" t="s">
        <v>313</v>
      </c>
      <c r="M71" s="1">
        <v>44316</v>
      </c>
    </row>
    <row r="72" spans="1:13">
      <c r="A72" t="s">
        <v>294</v>
      </c>
      <c r="B72" s="328" t="s">
        <v>426</v>
      </c>
      <c r="C72" s="328" t="s">
        <v>427</v>
      </c>
      <c r="D72" t="s">
        <v>428</v>
      </c>
      <c r="E72">
        <v>5600</v>
      </c>
      <c r="F72">
        <v>336728</v>
      </c>
      <c r="G72">
        <v>62.92</v>
      </c>
      <c r="H72">
        <v>352352</v>
      </c>
      <c r="I72">
        <v>336728</v>
      </c>
      <c r="J72">
        <v>62.92</v>
      </c>
      <c r="K72">
        <v>352352</v>
      </c>
      <c r="L72" t="s">
        <v>300</v>
      </c>
      <c r="M72" s="1">
        <v>44316</v>
      </c>
    </row>
    <row r="73" spans="1:13">
      <c r="A73" t="s">
        <v>294</v>
      </c>
      <c r="B73" s="328" t="s">
        <v>429</v>
      </c>
      <c r="C73" s="328" t="s">
        <v>429</v>
      </c>
      <c r="D73" t="s">
        <v>430</v>
      </c>
      <c r="F73">
        <v>262225.95</v>
      </c>
      <c r="H73">
        <v>262225.95</v>
      </c>
      <c r="I73">
        <v>262225.95</v>
      </c>
      <c r="K73">
        <v>262225.95</v>
      </c>
      <c r="L73" t="s">
        <v>300</v>
      </c>
      <c r="M73" s="1">
        <v>44316</v>
      </c>
    </row>
    <row r="74" spans="1:13">
      <c r="A74" t="s">
        <v>294</v>
      </c>
      <c r="B74" s="328" t="s">
        <v>429</v>
      </c>
      <c r="C74" s="328" t="s">
        <v>429</v>
      </c>
      <c r="D74" t="s">
        <v>431</v>
      </c>
      <c r="E74">
        <v>15819.1</v>
      </c>
      <c r="F74">
        <v>11427.71</v>
      </c>
      <c r="G74">
        <v>0.77</v>
      </c>
      <c r="H74">
        <v>12206.1</v>
      </c>
      <c r="I74">
        <v>15819.1</v>
      </c>
      <c r="J74">
        <v>1</v>
      </c>
      <c r="K74">
        <v>15819.1</v>
      </c>
      <c r="L74" t="s">
        <v>334</v>
      </c>
      <c r="M74" s="1">
        <v>44316</v>
      </c>
    </row>
    <row r="75" spans="1:13">
      <c r="A75" t="s">
        <v>294</v>
      </c>
      <c r="B75" s="328" t="s">
        <v>429</v>
      </c>
      <c r="C75" s="328" t="s">
        <v>429</v>
      </c>
      <c r="D75" t="s">
        <v>432</v>
      </c>
      <c r="E75">
        <v>28378.97</v>
      </c>
      <c r="F75">
        <v>29918.77</v>
      </c>
      <c r="G75">
        <v>1.0900000000000001</v>
      </c>
      <c r="H75">
        <v>31073</v>
      </c>
      <c r="I75">
        <v>28378.97</v>
      </c>
      <c r="J75">
        <v>1</v>
      </c>
      <c r="K75">
        <v>28378.97</v>
      </c>
      <c r="L75" t="s">
        <v>323</v>
      </c>
      <c r="M75" s="1">
        <v>44316</v>
      </c>
    </row>
    <row r="76" spans="1:13">
      <c r="A76" t="s">
        <v>294</v>
      </c>
      <c r="B76" s="328" t="s">
        <v>429</v>
      </c>
      <c r="C76" s="328" t="s">
        <v>429</v>
      </c>
      <c r="D76" t="s">
        <v>433</v>
      </c>
      <c r="E76">
        <v>12921.53</v>
      </c>
      <c r="F76">
        <v>15649.09</v>
      </c>
      <c r="G76">
        <v>1.2</v>
      </c>
      <c r="H76">
        <v>15528.82</v>
      </c>
      <c r="I76">
        <v>12921.53</v>
      </c>
      <c r="J76">
        <v>1</v>
      </c>
      <c r="K76">
        <v>12921.53</v>
      </c>
      <c r="L76" t="s">
        <v>296</v>
      </c>
      <c r="M76" s="1">
        <v>44316</v>
      </c>
    </row>
    <row r="77" spans="1:13">
      <c r="A77" t="s">
        <v>294</v>
      </c>
      <c r="B77" s="328" t="s">
        <v>429</v>
      </c>
      <c r="C77" s="328" t="s">
        <v>429</v>
      </c>
      <c r="D77" t="s">
        <v>434</v>
      </c>
      <c r="E77">
        <v>15447.8</v>
      </c>
      <c r="F77">
        <v>20378.939999999999</v>
      </c>
      <c r="G77">
        <v>1.38</v>
      </c>
      <c r="H77">
        <v>21339.69</v>
      </c>
      <c r="I77">
        <v>15447.8</v>
      </c>
      <c r="J77">
        <v>1</v>
      </c>
      <c r="K77">
        <v>15447.8</v>
      </c>
      <c r="L77" t="s">
        <v>321</v>
      </c>
      <c r="M77" s="1">
        <v>44316</v>
      </c>
    </row>
    <row r="78" spans="1:13">
      <c r="A78" t="s">
        <v>294</v>
      </c>
      <c r="B78" s="328" t="s">
        <v>429</v>
      </c>
      <c r="C78" s="328" t="s">
        <v>429</v>
      </c>
      <c r="D78" t="s">
        <v>435</v>
      </c>
      <c r="E78">
        <v>9120401</v>
      </c>
      <c r="F78">
        <v>85171.5</v>
      </c>
      <c r="G78">
        <v>0.01</v>
      </c>
      <c r="H78">
        <v>83466.649999999994</v>
      </c>
      <c r="I78">
        <v>9120401</v>
      </c>
      <c r="J78">
        <v>1</v>
      </c>
      <c r="K78">
        <v>9120401</v>
      </c>
      <c r="L78" t="s">
        <v>313</v>
      </c>
      <c r="M78" s="1">
        <v>44316</v>
      </c>
    </row>
    <row r="79" spans="1:13">
      <c r="A79" t="s">
        <v>294</v>
      </c>
      <c r="B79" s="328" t="s">
        <v>429</v>
      </c>
      <c r="C79" s="328" t="s">
        <v>429</v>
      </c>
      <c r="D79" t="s">
        <v>436</v>
      </c>
      <c r="E79">
        <v>94182.75</v>
      </c>
      <c r="F79">
        <v>10905.77</v>
      </c>
      <c r="G79">
        <v>0.12</v>
      </c>
      <c r="H79">
        <v>11327.26</v>
      </c>
      <c r="I79">
        <v>94182.75</v>
      </c>
      <c r="J79">
        <v>1</v>
      </c>
      <c r="K79">
        <v>94182.75</v>
      </c>
      <c r="L79" t="s">
        <v>437</v>
      </c>
      <c r="M79" s="1">
        <v>44316</v>
      </c>
    </row>
    <row r="80" spans="1:13">
      <c r="A80" t="s">
        <v>294</v>
      </c>
      <c r="B80" s="328" t="s">
        <v>429</v>
      </c>
      <c r="C80" s="328" t="s">
        <v>429</v>
      </c>
      <c r="D80" t="s">
        <v>438</v>
      </c>
      <c r="E80">
        <v>258905.63</v>
      </c>
      <c r="F80">
        <v>28246.59</v>
      </c>
      <c r="G80">
        <v>0.12</v>
      </c>
      <c r="H80">
        <v>30577.48</v>
      </c>
      <c r="I80">
        <v>258905.63</v>
      </c>
      <c r="J80">
        <v>1</v>
      </c>
      <c r="K80">
        <v>258905.63</v>
      </c>
      <c r="L80" t="s">
        <v>399</v>
      </c>
      <c r="M80" s="1">
        <v>44316</v>
      </c>
    </row>
    <row r="81" spans="1:13">
      <c r="A81" t="s">
        <v>294</v>
      </c>
      <c r="B81" s="328" t="s">
        <v>429</v>
      </c>
      <c r="C81" s="328" t="s">
        <v>429</v>
      </c>
      <c r="D81" t="s">
        <v>439</v>
      </c>
      <c r="E81">
        <v>5432.65</v>
      </c>
      <c r="F81">
        <v>3950.35</v>
      </c>
      <c r="G81">
        <v>0.75</v>
      </c>
      <c r="H81">
        <v>4084.39</v>
      </c>
      <c r="I81">
        <v>5432.65</v>
      </c>
      <c r="J81">
        <v>1</v>
      </c>
      <c r="K81">
        <v>5432.65</v>
      </c>
      <c r="L81" t="s">
        <v>422</v>
      </c>
      <c r="M81" s="1">
        <v>44316</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2021-05-03T12:35:20Z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