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ean_giannotto\Desktop\Reconciliation\2021\March\NYC Preliminary Reconciliation final doc and Recon Data\"/>
    </mc:Choice>
  </mc:AlternateContent>
  <xr:revisionPtr revIDLastSave="0" documentId="13_ncr:1_{88ECD76A-325E-4C0D-922B-21F55AC78267}" xr6:coauthVersionLast="46" xr6:coauthVersionMax="46" xr10:uidLastSave="{00000000-0000-0000-0000-000000000000}"/>
  <bookViews>
    <workbookView xWindow="28680" yWindow="-120" windowWidth="29040" windowHeight="15840" tabRatio="758" activeTab="7"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7" l="1"/>
  <c r="G69" i="7"/>
  <c r="G38" i="12"/>
  <c r="H38" i="12" s="1"/>
  <c r="K38" i="12"/>
  <c r="L38" i="12"/>
  <c r="O38" i="12"/>
  <c r="P38" i="12" s="1"/>
  <c r="S38" i="12"/>
  <c r="T38" i="12" s="1"/>
  <c r="G39" i="12"/>
  <c r="H39" i="12" s="1"/>
  <c r="K39" i="12"/>
  <c r="L39" i="12" s="1"/>
  <c r="O39" i="12"/>
  <c r="P39" i="12" s="1"/>
  <c r="S39" i="12"/>
  <c r="T39" i="12" s="1"/>
  <c r="G40" i="12"/>
  <c r="H40" i="12" s="1"/>
  <c r="K40" i="12"/>
  <c r="L40" i="12" s="1"/>
  <c r="O40" i="12"/>
  <c r="P40" i="12" s="1"/>
  <c r="S40" i="12"/>
  <c r="T40" i="12" s="1"/>
  <c r="G41" i="12"/>
  <c r="H41" i="12" s="1"/>
  <c r="K41" i="12"/>
  <c r="L41" i="12"/>
  <c r="O41" i="12"/>
  <c r="P41" i="12" s="1"/>
  <c r="S41" i="12"/>
  <c r="T41" i="12" s="1"/>
  <c r="G42" i="12"/>
  <c r="H42" i="12"/>
  <c r="K42" i="12"/>
  <c r="L42" i="12"/>
  <c r="O42" i="12"/>
  <c r="P42" i="12" s="1"/>
  <c r="S42" i="12"/>
  <c r="T42" i="12" s="1"/>
  <c r="G43" i="12"/>
  <c r="H43" i="12" s="1"/>
  <c r="K43" i="12"/>
  <c r="L43" i="12" s="1"/>
  <c r="O43" i="12"/>
  <c r="P43" i="12"/>
  <c r="S43" i="12"/>
  <c r="T43" i="12" s="1"/>
  <c r="G44" i="12"/>
  <c r="H44" i="12" s="1"/>
  <c r="K44" i="12"/>
  <c r="L44" i="12"/>
  <c r="O44" i="12"/>
  <c r="P44" i="12" s="1"/>
  <c r="S44" i="12"/>
  <c r="T44" i="12" s="1"/>
  <c r="G45" i="12"/>
  <c r="H45" i="12"/>
  <c r="K45" i="12"/>
  <c r="L45" i="12"/>
  <c r="O45" i="12"/>
  <c r="P45" i="12" s="1"/>
  <c r="S45" i="12"/>
  <c r="T45" i="12" s="1"/>
  <c r="G46" i="12"/>
  <c r="H46" i="12" s="1"/>
  <c r="K46" i="12"/>
  <c r="L46" i="12" s="1"/>
  <c r="O46" i="12"/>
  <c r="P46" i="12" s="1"/>
  <c r="S46" i="12"/>
  <c r="T46" i="12"/>
  <c r="E70" i="12"/>
  <c r="D81" i="2" l="1"/>
  <c r="E59" i="2"/>
  <c r="F59" i="2" s="1"/>
  <c r="G59" i="2" s="1"/>
  <c r="I59" i="2"/>
  <c r="J59" i="2" s="1"/>
  <c r="K59" i="2" s="1"/>
  <c r="M59" i="2"/>
  <c r="N59" i="2" s="1"/>
  <c r="O59" i="2" s="1"/>
  <c r="Q59" i="2"/>
  <c r="R59" i="2" s="1"/>
  <c r="S59" i="2" s="1"/>
  <c r="E60" i="2"/>
  <c r="F60" i="2" s="1"/>
  <c r="G60" i="2" s="1"/>
  <c r="I60" i="2"/>
  <c r="J60" i="2" s="1"/>
  <c r="K60" i="2" s="1"/>
  <c r="M60" i="2"/>
  <c r="N60" i="2" s="1"/>
  <c r="O60" i="2" s="1"/>
  <c r="Q60" i="2"/>
  <c r="R60" i="2" s="1"/>
  <c r="S60" i="2" s="1"/>
  <c r="E61" i="2"/>
  <c r="F61" i="2" s="1"/>
  <c r="G61" i="2" s="1"/>
  <c r="I61" i="2"/>
  <c r="J61" i="2" s="1"/>
  <c r="K61" i="2" s="1"/>
  <c r="M61" i="2"/>
  <c r="N61" i="2" s="1"/>
  <c r="O61" i="2" s="1"/>
  <c r="Q61" i="2"/>
  <c r="R61" i="2" s="1"/>
  <c r="S61" i="2" s="1"/>
  <c r="E62" i="2"/>
  <c r="F62" i="2" s="1"/>
  <c r="G62" i="2" s="1"/>
  <c r="I62" i="2"/>
  <c r="J62" i="2" s="1"/>
  <c r="K62" i="2" s="1"/>
  <c r="M62" i="2"/>
  <c r="N62" i="2" s="1"/>
  <c r="O62" i="2" s="1"/>
  <c r="Q62" i="2"/>
  <c r="R62" i="2" s="1"/>
  <c r="S62" i="2" s="1"/>
  <c r="E63" i="2"/>
  <c r="F63" i="2" s="1"/>
  <c r="G63" i="2" s="1"/>
  <c r="I63" i="2"/>
  <c r="J63" i="2" s="1"/>
  <c r="K63" i="2" s="1"/>
  <c r="M63" i="2"/>
  <c r="N63" i="2" s="1"/>
  <c r="O63" i="2" s="1"/>
  <c r="Q63" i="2"/>
  <c r="R63" i="2" s="1"/>
  <c r="S63" i="2" s="1"/>
  <c r="E64" i="2"/>
  <c r="F64" i="2" s="1"/>
  <c r="G64" i="2" s="1"/>
  <c r="I64" i="2"/>
  <c r="J64" i="2" s="1"/>
  <c r="K64" i="2" s="1"/>
  <c r="M64" i="2"/>
  <c r="N64" i="2" s="1"/>
  <c r="O64" i="2" s="1"/>
  <c r="Q64" i="2"/>
  <c r="R64" i="2" s="1"/>
  <c r="S64" i="2" s="1"/>
  <c r="I6" i="2"/>
  <c r="J6" i="2" s="1"/>
  <c r="K6" i="2" s="1"/>
  <c r="M6" i="2" l="1"/>
  <c r="N6" i="2" s="1"/>
  <c r="O6" i="2" s="1"/>
  <c r="E6" i="2"/>
  <c r="F6" i="2" s="1"/>
  <c r="G6" i="2" s="1"/>
  <c r="Q6" i="2"/>
  <c r="R6" i="2" s="1"/>
  <c r="S6" i="2" s="1"/>
  <c r="D51" i="1" l="1"/>
  <c r="D50" i="1"/>
  <c r="D49" i="1"/>
  <c r="H81"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55" i="7"/>
  <c r="T56" i="7"/>
  <c r="T57" i="7"/>
  <c r="T58" i="7"/>
  <c r="T59" i="7"/>
  <c r="T60" i="7"/>
  <c r="T61" i="7"/>
  <c r="T62" i="7"/>
  <c r="T63" i="7"/>
  <c r="T64" i="7"/>
  <c r="T65" i="7"/>
  <c r="T66" i="7"/>
  <c r="T67" i="7"/>
  <c r="T68"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55" i="7"/>
  <c r="R56" i="7"/>
  <c r="R57" i="7"/>
  <c r="R58" i="7"/>
  <c r="R59" i="7"/>
  <c r="R60" i="7"/>
  <c r="R61" i="7"/>
  <c r="R62" i="7"/>
  <c r="R63" i="7"/>
  <c r="R64" i="7"/>
  <c r="R65" i="7"/>
  <c r="R66" i="7"/>
  <c r="R67" i="7"/>
  <c r="R68"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55" i="7"/>
  <c r="P56" i="7"/>
  <c r="P57" i="7"/>
  <c r="P58" i="7"/>
  <c r="P59" i="7"/>
  <c r="P60" i="7"/>
  <c r="P61" i="7"/>
  <c r="P62" i="7"/>
  <c r="P63" i="7"/>
  <c r="P64" i="7"/>
  <c r="P65" i="7"/>
  <c r="P66" i="7"/>
  <c r="P67" i="7"/>
  <c r="P68"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2" i="7"/>
  <c r="I2"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7" i="12"/>
  <c r="T47" i="12" s="1"/>
  <c r="S48" i="12"/>
  <c r="T48" i="12" s="1"/>
  <c r="S49" i="12"/>
  <c r="T49" i="12" s="1"/>
  <c r="S50" i="12"/>
  <c r="T50" i="12" s="1"/>
  <c r="S51" i="12"/>
  <c r="T51" i="12" s="1"/>
  <c r="S62" i="12"/>
  <c r="T62" i="12" s="1"/>
  <c r="S63" i="12"/>
  <c r="T63" i="12" s="1"/>
  <c r="S64" i="12"/>
  <c r="T64" i="12" s="1"/>
  <c r="S65" i="12"/>
  <c r="T65" i="12" s="1"/>
  <c r="S67" i="12"/>
  <c r="T6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7" i="12"/>
  <c r="P47" i="12" s="1"/>
  <c r="O48" i="12"/>
  <c r="P48" i="12" s="1"/>
  <c r="O49" i="12"/>
  <c r="P49" i="12" s="1"/>
  <c r="O50" i="12"/>
  <c r="P50" i="12" s="1"/>
  <c r="O51" i="12"/>
  <c r="P51" i="12" s="1"/>
  <c r="O62" i="12"/>
  <c r="P62" i="12" s="1"/>
  <c r="O63" i="12"/>
  <c r="P63" i="12" s="1"/>
  <c r="O64" i="12"/>
  <c r="P64" i="12" s="1"/>
  <c r="O65" i="12"/>
  <c r="P65" i="12" s="1"/>
  <c r="O67" i="12"/>
  <c r="P6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47" i="12"/>
  <c r="L47" i="12" s="1"/>
  <c r="K48" i="12"/>
  <c r="L48" i="12" s="1"/>
  <c r="K49" i="12"/>
  <c r="L49" i="12" s="1"/>
  <c r="K50" i="12"/>
  <c r="L50" i="12" s="1"/>
  <c r="K51" i="12"/>
  <c r="L51" i="12" s="1"/>
  <c r="K63" i="12"/>
  <c r="L63" i="12" s="1"/>
  <c r="K64" i="12"/>
  <c r="L64" i="12" s="1"/>
  <c r="K65" i="12"/>
  <c r="L65" i="12" s="1"/>
  <c r="K67" i="12"/>
  <c r="L6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47" i="12"/>
  <c r="H47" i="12" s="1"/>
  <c r="G48" i="12"/>
  <c r="H48" i="12" s="1"/>
  <c r="G49" i="12"/>
  <c r="H49" i="12" s="1"/>
  <c r="G50" i="12"/>
  <c r="H50" i="12" s="1"/>
  <c r="G51" i="12"/>
  <c r="H51" i="12" s="1"/>
  <c r="G63" i="12"/>
  <c r="H63" i="12" s="1"/>
  <c r="G64" i="12"/>
  <c r="H64" i="12" s="1"/>
  <c r="G65" i="12"/>
  <c r="H65" i="12" s="1"/>
  <c r="G67" i="12"/>
  <c r="H67" i="12" s="1"/>
  <c r="I5" i="2"/>
  <c r="E8" i="2"/>
  <c r="M9" i="2"/>
  <c r="E10" i="2"/>
  <c r="E12" i="2"/>
  <c r="I14" i="2"/>
  <c r="E16" i="2"/>
  <c r="M17" i="2"/>
  <c r="E18" i="2"/>
  <c r="E20" i="2"/>
  <c r="I22" i="2"/>
  <c r="E24" i="2"/>
  <c r="M25" i="2"/>
  <c r="E26" i="2"/>
  <c r="E28" i="2"/>
  <c r="I30" i="2"/>
  <c r="E32" i="2"/>
  <c r="F32" i="2" s="1"/>
  <c r="G32" i="2" s="1"/>
  <c r="M33" i="2"/>
  <c r="N33" i="2" s="1"/>
  <c r="O33" i="2" s="1"/>
  <c r="E34" i="2"/>
  <c r="F34" i="2" s="1"/>
  <c r="G34" i="2" s="1"/>
  <c r="E36" i="2"/>
  <c r="F36" i="2" s="1"/>
  <c r="G36" i="2" s="1"/>
  <c r="I37" i="2"/>
  <c r="J37" i="2" s="1"/>
  <c r="K37" i="2" s="1"/>
  <c r="E38" i="2"/>
  <c r="F38" i="2" s="1"/>
  <c r="G38" i="2" s="1"/>
  <c r="E40" i="2"/>
  <c r="F40" i="2" s="1"/>
  <c r="G40" i="2" s="1"/>
  <c r="M41" i="2"/>
  <c r="N41" i="2" s="1"/>
  <c r="O41" i="2" s="1"/>
  <c r="E42" i="2"/>
  <c r="F42" i="2" s="1"/>
  <c r="G42" i="2" s="1"/>
  <c r="E44" i="2"/>
  <c r="F44" i="2" s="1"/>
  <c r="G44" i="2" s="1"/>
  <c r="I45" i="2"/>
  <c r="J45" i="2" s="1"/>
  <c r="K45" i="2" s="1"/>
  <c r="E46" i="2"/>
  <c r="F46" i="2" s="1"/>
  <c r="G46" i="2" s="1"/>
  <c r="E48" i="2"/>
  <c r="F48" i="2" s="1"/>
  <c r="G48" i="2" s="1"/>
  <c r="M49" i="2"/>
  <c r="N49" i="2" s="1"/>
  <c r="O49" i="2" s="1"/>
  <c r="E50" i="2"/>
  <c r="F50" i="2" s="1"/>
  <c r="G50" i="2" s="1"/>
  <c r="E52" i="2"/>
  <c r="F52" i="2" s="1"/>
  <c r="G52" i="2" s="1"/>
  <c r="I53" i="2"/>
  <c r="E54" i="2"/>
  <c r="E56" i="2"/>
  <c r="M57" i="2"/>
  <c r="E58" i="2"/>
  <c r="F58" i="2" s="1"/>
  <c r="G58" i="2" s="1"/>
  <c r="E66" i="2"/>
  <c r="I67" i="2"/>
  <c r="E68" i="2"/>
  <c r="E70" i="2"/>
  <c r="E71" i="2"/>
  <c r="E72" i="2"/>
  <c r="I18" i="2" l="1"/>
  <c r="I26" i="2"/>
  <c r="I10" i="2"/>
  <c r="I71" i="2"/>
  <c r="I57" i="2"/>
  <c r="I49" i="2"/>
  <c r="J49" i="2" s="1"/>
  <c r="K49" i="2" s="1"/>
  <c r="I41" i="2"/>
  <c r="J41" i="2" s="1"/>
  <c r="K41" i="2" s="1"/>
  <c r="I33" i="2"/>
  <c r="J33" i="2" s="1"/>
  <c r="K33" i="2" s="1"/>
  <c r="Q71" i="2"/>
  <c r="E30" i="2"/>
  <c r="E22" i="2"/>
  <c r="E14" i="2"/>
  <c r="E5" i="2"/>
  <c r="M71" i="2"/>
  <c r="Q3" i="2"/>
  <c r="R3" i="2" s="1"/>
  <c r="M3" i="2"/>
  <c r="E3" i="2"/>
  <c r="Q69" i="2"/>
  <c r="M69" i="2"/>
  <c r="E69" i="2"/>
  <c r="E67" i="2"/>
  <c r="Q67" i="2"/>
  <c r="Q65" i="2"/>
  <c r="M65" i="2"/>
  <c r="E65" i="2"/>
  <c r="F65" i="2" s="1"/>
  <c r="G65"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19" i="2"/>
  <c r="Q19" i="2"/>
  <c r="M19" i="2"/>
  <c r="E19" i="2"/>
  <c r="I17" i="2"/>
  <c r="E17" i="2"/>
  <c r="Q17" i="2"/>
  <c r="I15" i="2"/>
  <c r="Q15" i="2"/>
  <c r="M15" i="2"/>
  <c r="E15" i="2"/>
  <c r="I13" i="2"/>
  <c r="E13" i="2"/>
  <c r="Q13" i="2"/>
  <c r="I11" i="2"/>
  <c r="Q11" i="2"/>
  <c r="M11" i="2"/>
  <c r="E11" i="2"/>
  <c r="I9" i="2"/>
  <c r="E9" i="2"/>
  <c r="Q9" i="2"/>
  <c r="I7" i="2"/>
  <c r="Q7" i="2"/>
  <c r="M7" i="2"/>
  <c r="E7" i="2"/>
  <c r="I4" i="2"/>
  <c r="E4" i="2"/>
  <c r="Q4" i="2"/>
  <c r="I3" i="2"/>
  <c r="I69" i="2"/>
  <c r="I65" i="2"/>
  <c r="I55" i="2"/>
  <c r="I51" i="2"/>
  <c r="J51" i="2" s="1"/>
  <c r="K51" i="2" s="1"/>
  <c r="I47" i="2"/>
  <c r="J47" i="2" s="1"/>
  <c r="K47" i="2" s="1"/>
  <c r="I43" i="2"/>
  <c r="J43" i="2" s="1"/>
  <c r="K43" i="2" s="1"/>
  <c r="I39" i="2"/>
  <c r="J39" i="2" s="1"/>
  <c r="K39" i="2" s="1"/>
  <c r="I35" i="2"/>
  <c r="J35" i="2" s="1"/>
  <c r="K35" i="2" s="1"/>
  <c r="M67" i="2"/>
  <c r="M53" i="2"/>
  <c r="M45" i="2"/>
  <c r="N45" i="2" s="1"/>
  <c r="O45" i="2" s="1"/>
  <c r="M37" i="2"/>
  <c r="N37" i="2" s="1"/>
  <c r="O37" i="2" s="1"/>
  <c r="M29" i="2"/>
  <c r="M13" i="2"/>
  <c r="M4" i="2"/>
  <c r="Q72" i="2"/>
  <c r="M72" i="2"/>
  <c r="Q70" i="2"/>
  <c r="M70" i="2"/>
  <c r="Q68" i="2"/>
  <c r="M68" i="2"/>
  <c r="Q66" i="2"/>
  <c r="M66"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20" i="2"/>
  <c r="M20" i="2"/>
  <c r="Q18" i="2"/>
  <c r="M18" i="2"/>
  <c r="Q16" i="2"/>
  <c r="M16" i="2"/>
  <c r="Q14" i="2"/>
  <c r="M14" i="2"/>
  <c r="Q12" i="2"/>
  <c r="M12" i="2"/>
  <c r="Q10" i="2"/>
  <c r="M10" i="2"/>
  <c r="Q8" i="2"/>
  <c r="M8" i="2"/>
  <c r="Q5" i="2"/>
  <c r="M5" i="2"/>
  <c r="I72" i="2"/>
  <c r="I70" i="2"/>
  <c r="I68" i="2"/>
  <c r="I66"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20" i="2"/>
  <c r="I16" i="2"/>
  <c r="I12" i="2"/>
  <c r="I8" i="2"/>
  <c r="I81"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6" i="2" l="1"/>
  <c r="G66"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65" i="2" l="1"/>
  <c r="K65"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N5" i="2"/>
  <c r="O5" i="2" s="1"/>
  <c r="N4" i="2"/>
  <c r="O4" i="2" s="1"/>
  <c r="N3" i="2"/>
  <c r="O3" i="2" s="1"/>
  <c r="N81" i="2" l="1"/>
  <c r="O7" i="2"/>
  <c r="U68" i="7" l="1"/>
  <c r="U67" i="7"/>
  <c r="U66" i="7"/>
  <c r="U65" i="7"/>
  <c r="U64" i="7"/>
  <c r="U63" i="7"/>
  <c r="U62" i="7"/>
  <c r="U61" i="7"/>
  <c r="U60" i="7"/>
  <c r="U59" i="7"/>
  <c r="U58" i="7"/>
  <c r="U57" i="7"/>
  <c r="U56" i="7"/>
  <c r="U55" i="7"/>
  <c r="U36" i="7"/>
  <c r="U17" i="7"/>
  <c r="U16" i="7"/>
  <c r="U15" i="7"/>
  <c r="U14" i="7"/>
  <c r="U13" i="7"/>
  <c r="U12" i="7"/>
  <c r="U11" i="7"/>
  <c r="U10" i="7"/>
  <c r="U9" i="7"/>
  <c r="U7" i="7"/>
  <c r="U6" i="7"/>
  <c r="U5" i="7"/>
  <c r="U4" i="7"/>
  <c r="U3" i="7"/>
  <c r="T2" i="7"/>
  <c r="U2" i="7" s="1"/>
  <c r="S68" i="7" l="1"/>
  <c r="S67" i="7"/>
  <c r="S66" i="7"/>
  <c r="S65" i="7"/>
  <c r="S64" i="7"/>
  <c r="S63" i="7"/>
  <c r="S62" i="7"/>
  <c r="S61" i="7"/>
  <c r="S60" i="7"/>
  <c r="S59" i="7"/>
  <c r="S58" i="7"/>
  <c r="S57" i="7"/>
  <c r="S56" i="7"/>
  <c r="S55" i="7"/>
  <c r="S36" i="7"/>
  <c r="S17" i="7"/>
  <c r="S16" i="7"/>
  <c r="S15" i="7"/>
  <c r="S14" i="7"/>
  <c r="S13" i="7"/>
  <c r="S12" i="7"/>
  <c r="S11" i="7"/>
  <c r="S10" i="7"/>
  <c r="S9" i="7"/>
  <c r="S7" i="7"/>
  <c r="S6" i="7"/>
  <c r="S5" i="7"/>
  <c r="S4" i="7"/>
  <c r="S3" i="7"/>
  <c r="R2" i="7"/>
  <c r="R69" i="7" s="1"/>
  <c r="S2" i="12"/>
  <c r="S70" i="12" s="1"/>
  <c r="O2" i="12"/>
  <c r="O70" i="12" s="1"/>
  <c r="K2" i="12"/>
  <c r="K70" i="12" s="1"/>
  <c r="T2" i="12" l="1"/>
  <c r="P2" i="12"/>
  <c r="S2" i="7"/>
  <c r="L2" i="12"/>
  <c r="F2" i="8"/>
  <c r="G2" i="8" s="1"/>
  <c r="F72" i="2" l="1"/>
  <c r="G72" i="2" s="1"/>
  <c r="F71" i="2"/>
  <c r="G71" i="2" s="1"/>
  <c r="F70" i="2"/>
  <c r="G70" i="2" s="1"/>
  <c r="F69" i="2"/>
  <c r="G69" i="2" s="1"/>
  <c r="F68" i="2"/>
  <c r="G68" i="2" s="1"/>
  <c r="F67" i="2"/>
  <c r="G67"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5" i="2"/>
  <c r="G5" i="2" s="1"/>
  <c r="F4" i="2"/>
  <c r="G4" i="2" s="1"/>
  <c r="F3" i="2"/>
  <c r="G3" i="2" s="1"/>
  <c r="J72" i="2"/>
  <c r="K72" i="2" s="1"/>
  <c r="J71" i="2"/>
  <c r="K71" i="2" s="1"/>
  <c r="J70" i="2"/>
  <c r="K70" i="2" s="1"/>
  <c r="J69" i="2"/>
  <c r="K69" i="2" s="1"/>
  <c r="J68" i="2"/>
  <c r="K68" i="2" s="1"/>
  <c r="J67" i="2"/>
  <c r="K67" i="2" s="1"/>
  <c r="J66" i="2"/>
  <c r="K66"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5" i="2"/>
  <c r="K5" i="2" s="1"/>
  <c r="J4" i="2"/>
  <c r="K4" i="2" s="1"/>
  <c r="J3" i="2"/>
  <c r="K3" i="2" s="1"/>
  <c r="R72" i="2"/>
  <c r="S72" i="2" s="1"/>
  <c r="R71" i="2"/>
  <c r="S71" i="2" s="1"/>
  <c r="R70" i="2"/>
  <c r="S70" i="2" s="1"/>
  <c r="R69" i="2"/>
  <c r="S69" i="2" s="1"/>
  <c r="R68" i="2"/>
  <c r="S68" i="2" s="1"/>
  <c r="R67" i="2"/>
  <c r="S67" i="2" s="1"/>
  <c r="R66" i="2"/>
  <c r="S66" i="2" s="1"/>
  <c r="R65" i="2"/>
  <c r="S65"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8" i="2"/>
  <c r="S8" i="2" s="1"/>
  <c r="R7" i="2"/>
  <c r="S7" i="2" s="1"/>
  <c r="R5" i="2"/>
  <c r="S5" i="2" s="1"/>
  <c r="R4" i="2"/>
  <c r="S4" i="2" s="1"/>
  <c r="S3" i="2"/>
  <c r="E81" i="2" l="1"/>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70" i="12" l="1"/>
  <c r="T70" i="12" s="1"/>
  <c r="O69" i="7"/>
  <c r="N69" i="7"/>
  <c r="M69" i="7"/>
  <c r="D25" i="1" s="1"/>
  <c r="L69" i="7"/>
  <c r="U69" i="7" s="1"/>
  <c r="K69" i="7"/>
  <c r="S69" i="7" s="1"/>
  <c r="J69" i="7"/>
  <c r="C25" i="1" s="1"/>
  <c r="D48" i="1" s="1"/>
  <c r="U70" i="12"/>
  <c r="R70" i="12"/>
  <c r="N70" i="12"/>
  <c r="M70" i="12"/>
  <c r="P70" i="12" s="1"/>
  <c r="J70" i="12"/>
  <c r="G70" i="12"/>
  <c r="F70" i="12"/>
  <c r="I70" i="12"/>
  <c r="L70" i="12" s="1"/>
  <c r="Q81" i="2"/>
  <c r="P81" i="2"/>
  <c r="M81" i="2"/>
  <c r="L81" i="2"/>
  <c r="O81" i="2" s="1"/>
  <c r="D19" i="9"/>
  <c r="H70" i="12" l="1"/>
  <c r="D37" i="1"/>
  <c r="C31" i="1"/>
  <c r="G19" i="9"/>
  <c r="C37" i="1"/>
  <c r="Q55" i="7"/>
  <c r="Q56" i="7"/>
  <c r="Q57" i="7"/>
  <c r="Q58" i="7"/>
  <c r="Q59" i="7"/>
  <c r="Q60" i="7"/>
  <c r="Q61" i="7"/>
  <c r="Q62" i="7"/>
  <c r="Q63" i="7"/>
  <c r="Q64" i="7"/>
  <c r="Q65" i="7"/>
  <c r="Q66" i="7"/>
  <c r="Q67" i="7"/>
  <c r="Q68" i="7"/>
  <c r="H69" i="7" l="1"/>
  <c r="I69" i="7" s="1"/>
  <c r="P69" i="7"/>
  <c r="Q69" i="7" s="1"/>
  <c r="R9" i="2"/>
  <c r="J81" i="2"/>
  <c r="K81" i="2" s="1"/>
  <c r="F81" i="2"/>
  <c r="G81" i="2" s="1"/>
  <c r="R81" i="2" l="1"/>
  <c r="S9" i="2"/>
  <c r="S81"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E53" i="1" s="1"/>
  <c r="D58" i="1"/>
  <c r="E22" i="1"/>
  <c r="F26" i="11"/>
  <c r="F25" i="11"/>
  <c r="E14" i="1"/>
  <c r="E43" i="1" l="1"/>
  <c r="E44" i="1" s="1"/>
  <c r="F52" i="1"/>
  <c r="C58" i="1"/>
  <c r="F43" i="1" l="1"/>
</calcChain>
</file>

<file path=xl/sharedStrings.xml><?xml version="1.0" encoding="utf-8"?>
<sst xmlns="http://schemas.openxmlformats.org/spreadsheetml/2006/main" count="1376" uniqueCount="528">
  <si>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</si>
  <si>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</si>
  <si>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</si>
  <si>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</si>
  <si>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</si>
  <si>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</si>
  <si>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</si>
  <si>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</si>
  <si>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</si>
  <si>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</si>
  <si>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</si>
  <si>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</si>
  <si>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</si>
  <si>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</si>
  <si>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</si>
  <si>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</si>
  <si>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</si>
  <si>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</si>
  <si>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</si>
  <si>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</si>
  <si>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</si>
  <si>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</si>
  <si>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</si>
  <si>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</si>
  <si>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</si>
  <si>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</si>
  <si>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</si>
  <si>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</si>
  <si>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</si>
  <si>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</si>
  <si>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</si>
  <si>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</si>
  <si>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</si>
  <si>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</si>
  <si>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</si>
  <si>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</si>
  <si>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</si>
  <si>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</si>
  <si>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</si>
  <si>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</si>
  <si>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</si>
  <si>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</si>
  <si>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</si>
  <si>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</si>
  <si>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</si>
  <si>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</si>
  <si>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</si>
  <si>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</si>
  <si>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</si>
  <si>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</si>
  <si>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</si>
  <si>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</si>
  <si>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</si>
  <si>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</si>
  <si>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</si>
  <si>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</si>
  <si>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</si>
  <si>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</si>
  <si>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</si>
  <si>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</si>
  <si>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</si>
  <si>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</si>
  <si>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</si>
  <si>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</si>
  <si>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</si>
  <si>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</si>
  <si>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</si>
  <si>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</si>
  <si>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</si>
  <si>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</si>
  <si>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</si>
  <si>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</si>
  <si>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</si>
  <si>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</si>
  <si>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</si>
  <si>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</si>
  <si>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</si>
  <si>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</si>
  <si>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</si>
  <si>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</si>
  <si>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</si>
  <si>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</si>
  <si>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</si>
  <si>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</si>
  <si>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</si>
  <si>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</si>
  <si>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</si>
  <si>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</si>
  <si>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</si>
  <si>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</si>
  <si>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</si>
  <si>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</si>
  <si>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</si>
  <si>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</si>
  <si>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</si>
  <si>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</si>
  <si>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</si>
  <si>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</si>
  <si>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</si>
  <si>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</si>
  <si>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</si>
  <si>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</si>
  <si>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</si>
  <si>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</si>
  <si>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</si>
  <si>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</si>
  <si>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</si>
  <si>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</si>
  <si>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</si>
  <si>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</si>
  <si>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</si>
  <si>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</si>
  <si>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</si>
  <si>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</si>
  <si>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</si>
  <si>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</si>
  <si>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</si>
  <si>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</si>
  <si>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</si>
  <si>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</si>
  <si>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</si>
  <si>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</si>
  <si>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</si>
  <si>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</si>
  <si>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</si>
  <si>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</si>
  <si>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</si>
  <si>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</si>
  <si>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</si>
  <si>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</si>
  <si>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</si>
  <si>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</si>
  <si>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</si>
  <si>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</si>
  <si>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</si>
  <si>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</si>
  <si>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</si>
  <si>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</si>
  <si>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</si>
  <si>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</si>
  <si>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</si>
  <si>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</si>
  <si>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</si>
  <si>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</si>
  <si>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</si>
  <si>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</si>
  <si>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</si>
  <si>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</si>
  <si>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</si>
  <si>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</si>
  <si>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</si>
  <si>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</si>
  <si>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</si>
  <si>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</si>
  <si>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</si>
  <si>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</si>
  <si>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</si>
  <si>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</si>
  <si>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</si>
  <si>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</si>
  <si>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</si>
  <si>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</si>
  <si>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</si>
  <si>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</si>
  <si>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</si>
  <si>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</si>
  <si>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</si>
  <si>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</si>
  <si>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</si>
  <si>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</si>
  <si>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</si>
  <si>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</si>
  <si>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</si>
  <si>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</si>
  <si>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</si>
  <si>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</si>
  <si>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</si>
  <si>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</si>
  <si>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</si>
  <si>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</si>
  <si>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</si>
  <si>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</si>
  <si>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</si>
  <si>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</si>
  <si>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</si>
  <si>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</si>
  <si>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</si>
  <si>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</si>
  <si>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</si>
  <si>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</si>
  <si>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</si>
  <si>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</si>
  <si>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</si>
  <si>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</si>
  <si>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</si>
  <si>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</si>
  <si>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</si>
  <si>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</si>
  <si>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</si>
  <si>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</si>
  <si>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</si>
  <si>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</si>
  <si>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</si>
  <si>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</si>
  <si>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</si>
  <si>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</si>
  <si>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</si>
  <si>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</si>
  <si>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</si>
  <si>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</si>
  <si>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</si>
  <si>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</si>
  <si>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</si>
  <si>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</si>
  <si>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</si>
  <si>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</si>
  <si>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</si>
  <si>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</si>
  <si>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</si>
  <si>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</si>
  <si>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</si>
  <si>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</si>
  <si>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</si>
  <si>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</si>
  <si>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</si>
  <si>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</si>
  <si>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</si>
  <si>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</si>
  <si>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</si>
  <si>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</si>
  <si>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</si>
  <si>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</si>
  <si>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</si>
  <si>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</si>
  <si>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</si>
  <si>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</si>
  <si>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</si>
  <si>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</si>
  <si>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</si>
  <si>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</si>
  <si>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</si>
  <si>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</si>
  <si>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</si>
  <si>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</si>
  <si>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</si>
  <si>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</si>
  <si>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</si>
  <si>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</si>
  <si>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</si>
  <si>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</si>
  <si>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</si>
  <si>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</si>
  <si>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</si>
  <si>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</si>
  <si>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</si>
  <si>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</si>
  <si>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</si>
  <si>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</si>
  <si>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</si>
  <si>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</si>
  <si>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</si>
  <si>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</si>
  <si>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</si>
  <si>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</si>
  <si>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</si>
  <si>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</si>
  <si>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</si>
  <si>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</si>
  <si>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</si>
  <si>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</si>
  <si>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</si>
  <si>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</si>
  <si>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</si>
  <si>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</si>
  <si>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</si>
  <si>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</si>
  <si>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</si>
  <si>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</si>
  <si>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</si>
  <si>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</si>
  <si>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</si>
  <si>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</si>
  <si>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</si>
  <si>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</si>
  <si>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</si>
  <si>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</si>
  <si>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</si>
  <si>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</si>
  <si>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</si>
  <si>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</si>
  <si>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</si>
  <si>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</si>
  <si>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</si>
  <si>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</si>
  <si>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</si>
  <si>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</si>
  <si>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</si>
  <si>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</si>
  <si>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</si>
  <si>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</si>
  <si>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</si>
  <si>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</si>
  <si>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</si>
  <si>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</si>
  <si>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</si>
  <si>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</si>
  <si>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</si>
  <si>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</si>
  <si>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</si>
  <si>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</si>
  <si>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B3DG2Y3</t>
  </si>
  <si>
    <t>B1921K0</t>
  </si>
  <si>
    <t>B0SWJX3</t>
  </si>
  <si>
    <t>B28YTC2</t>
  </si>
  <si>
    <t>BYXD1N3</t>
  </si>
  <si>
    <t>BFWK4R7</t>
  </si>
  <si>
    <t>BKT6LC7</t>
  </si>
  <si>
    <t>BYRY2M8</t>
  </si>
  <si>
    <t>BXDZ9Z0</t>
  </si>
  <si>
    <t>B1Q3J35</t>
  </si>
  <si>
    <t>B1WY233</t>
  </si>
  <si>
    <t>BWSW5D9</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</si>
  <si>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</si>
  <si>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</si>
  <si>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</si>
  <si>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</si>
  <si>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</si>
  <si>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</si>
  <si>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</si>
  <si>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</si>
  <si>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</si>
  <si>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</si>
  <si>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</si>
  <si>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</si>
  <si>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</si>
  <si>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</si>
  <si>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</si>
  <si>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</si>
  <si>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</si>
  <si>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</si>
  <si>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</si>
  <si>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</si>
  <si>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</si>
  <si>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</si>
  <si>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BAE SYSTEMS PLC</t>
  </si>
  <si>
    <t>BALOISE HOLDING AG   REG</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</si>
  <si>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</si>
  <si>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</si>
  <si>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</si>
  <si>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</si>
  <si>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</si>
  <si>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</si>
  <si>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</si>
  <si>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</si>
  <si>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</si>
  <si>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</si>
  <si>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</si>
  <si>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</si>
  <si>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</si>
  <si>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</si>
  <si>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</si>
  <si>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</si>
  <si>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</si>
  <si>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</si>
  <si>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</si>
  <si>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</si>
  <si>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</si>
  <si>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</si>
  <si>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</si>
  <si>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</si>
  <si>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</si>
  <si>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</si>
  <si>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</si>
  <si>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</si>
  <si>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</si>
  <si>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</si>
  <si>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</si>
  <si>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</si>
  <si>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</si>
  <si>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</si>
  <si>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</si>
  <si>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</si>
  <si>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</si>
  <si>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</si>
  <si>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</si>
  <si>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</si>
  <si>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</si>
  <si>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</si>
  <si>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</si>
  <si>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</si>
  <si>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</si>
  <si>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</si>
  <si>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</si>
  <si>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</si>
  <si>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</si>
  <si>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</si>
  <si>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RELX PLC   SPON ADR</t>
  </si>
  <si>
    <t>SAP SE SPONSORED ADR</t>
  </si>
  <si>
    <t>SEIKO EPSON CORP</t>
  </si>
  <si>
    <t>82509L107</t>
  </si>
  <si>
    <t>SHOPIFY INC   CLASS A</t>
  </si>
  <si>
    <t>B1Q3J3907</t>
  </si>
  <si>
    <t>SKF AB B SHARES</t>
  </si>
  <si>
    <t>83175M205</t>
  </si>
  <si>
    <t>SMITH + NEPHEW PLC  SPON ADR</t>
  </si>
  <si>
    <t>B1WY23900</t>
  </si>
  <si>
    <t>SMITHS GROUP PLC</t>
  </si>
  <si>
    <t>SONY CORP SPONSORED ADR</t>
  </si>
  <si>
    <t>BWSW5D906</t>
  </si>
  <si>
    <t>SOUTH32 LTD DI</t>
  </si>
  <si>
    <t>SUBARU CORP</t>
  </si>
  <si>
    <t>B1JB4K905</t>
  </si>
  <si>
    <t>SYMRISE AG</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</si>
  <si>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</si>
  <si>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</si>
  <si>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</si>
  <si>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</si>
  <si>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</si>
  <si>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</si>
  <si>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</si>
  <si>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</si>
  <si>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</si>
  <si>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</si>
  <si>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</si>
  <si>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</si>
  <si>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</si>
  <si>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</si>
  <si>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</si>
  <si>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</si>
  <si>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</si>
  <si>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</si>
  <si>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</si>
  <si>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</si>
  <si>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</si>
  <si>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</si>
  <si>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</si>
  <si>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</si>
  <si>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</si>
  <si>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</si>
  <si>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</si>
  <si>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</si>
  <si>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</si>
  <si>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</si>
  <si>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</si>
  <si>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</si>
  <si>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92334N103</t>
  </si>
  <si>
    <t>VEOLIA ENVIRONNEMENT ADR</t>
  </si>
  <si>
    <t>MERCK KGAA SPONSORED ADR</t>
  </si>
  <si>
    <t>nyc3</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</si>
  <si>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</si>
  <si>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</si>
  <si>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</si>
  <si>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</si>
  <si>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</si>
  <si>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</si>
  <si>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</si>
  <si>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</si>
  <si>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</si>
  <si>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</si>
  <si>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</si>
  <si>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</si>
  <si>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</si>
  <si>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</si>
  <si>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</si>
  <si>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</si>
  <si>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</si>
  <si>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</si>
  <si>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</si>
  <si>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</si>
  <si>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</si>
  <si>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</si>
  <si>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</si>
  <si>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</si>
  <si>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</si>
  <si>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</si>
  <si>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</si>
  <si>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</si>
  <si>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</si>
  <si>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</si>
  <si>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</si>
  <si>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</si>
  <si>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</si>
  <si>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</si>
  <si>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</si>
  <si>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</si>
  <si>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</si>
  <si>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</si>
  <si>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</si>
  <si>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</si>
  <si>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</si>
  <si>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</si>
  <si>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</si>
  <si>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</si>
  <si>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</si>
  <si>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</si>
  <si>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se</t>
  </si>
  <si>
    <t>Smith &amp; Nephew Plc</t>
  </si>
  <si>
    <t>Smith Group PLC</t>
  </si>
  <si>
    <t>SOUTH32 LTD</t>
  </si>
  <si>
    <t>Symrise AG</t>
  </si>
  <si>
    <t>TDK Corp. Sponsored</t>
  </si>
  <si>
    <t>Teck Resources Ltd.</t>
  </si>
  <si>
    <t>Teleperformance SE</t>
  </si>
  <si>
    <t>Treasury Wine Estates ltd</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</si>
  <si>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</si>
  <si>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</si>
  <si>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</si>
  <si>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</si>
  <si>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</si>
  <si>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</si>
  <si>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</si>
  <si>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</si>
  <si>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</si>
  <si>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</si>
  <si>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</si>
  <si>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</si>
  <si>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</si>
  <si>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</si>
  <si>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</si>
  <si>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</si>
  <si>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</si>
  <si>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</si>
  <si>
    <t>Sony Group Corporation Sponsor</t>
  </si>
  <si>
    <t>98850P109</t>
  </si>
  <si>
    <t>BYW4289</t>
  </si>
  <si>
    <t>Yum China Holdings, Inc.</t>
  </si>
  <si>
    <t>RAKUTEN GROUP INC</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</si>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</sst>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09375" defaultRowHeight="13.2"/>
  <cols>
    <col min="1" max="1" width="6.6640625" style="15" customWidth="1"/>
    <col min="2" max="16" width="9.109375" style="15"/>
    <col min="17" max="17" width="45.33203125" style="15" customWidth="1"/>
    <col min="18" max="18" width="9.109375" style="15"/>
    <col min="19" max="19" width="12.5546875" style="15" customWidth="1"/>
    <col min="20" max="16384" width="9.10937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
      <c r="B74" s="306" t="s">
        <v>249</v>
      </c>
    </row>
    <row r="76" spans="2:6">
      <c r="B76" s="307" t="s">
        <v>250</v>
      </c>
    </row>
    <row r="77" spans="2:6" ht="15.6">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6">
      <c r="B83" s="311" t="s">
        <v>256</v>
      </c>
    </row>
    <row r="84" spans="2:9" ht="15.6">
      <c r="B84" s="308" t="s">
        <v>257</v>
      </c>
    </row>
    <row r="85" spans="2:9" ht="15.6">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09375" defaultRowHeight="13.2"/>
  <cols>
    <col min="1" max="2" width="9.109375" style="168"/>
    <col min="3" max="3" width="30.6640625" style="168" customWidth="1"/>
    <col min="4" max="13" width="9.109375" style="168"/>
    <col min="14" max="14" width="38.33203125" style="168" customWidth="1"/>
    <col min="15" max="16384" width="9.10937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6">
      <c r="A916" s="297" t="s">
        <v>235</v>
      </c>
      <c r="B916" s="202"/>
      <c r="C916" s="202"/>
      <c r="D916" s="202"/>
      <c r="E916" s="202"/>
      <c r="F916" s="202"/>
    </row>
    <row r="917" spans="1:6" s="169" customFormat="1" ht="15.6">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3"/>
  <sheetViews>
    <sheetView zoomScale="70" zoomScaleNormal="70" workbookViewId="0">
      <pane ySplit="10" topLeftCell="A11" activePane="bottomLeft" state="frozen"/>
      <selection activeCell="G22" sqref="G22"/>
      <selection pane="bottomLeft" activeCell="C42" sqref="C42"/>
    </sheetView>
  </sheetViews>
  <sheetFormatPr defaultColWidth="9.109375" defaultRowHeight="15"/>
  <cols>
    <col min="1" max="1" width="2.6640625" style="26" customWidth="1"/>
    <col min="2" max="2" width="63.6640625" style="26" customWidth="1"/>
    <col min="3" max="3" width="22.88671875" style="26" bestFit="1" customWidth="1"/>
    <col min="4" max="4" width="19.33203125" style="26" customWidth="1"/>
    <col min="5" max="6" width="21.5546875" style="26" customWidth="1"/>
    <col min="7" max="7" width="24.5546875" style="26" customWidth="1"/>
    <col min="8" max="8" width="42.88671875" style="26" customWidth="1"/>
    <col min="9" max="9" width="37.6640625" style="27" customWidth="1"/>
    <col min="10" max="10" width="16.88671875" style="27" customWidth="1"/>
    <col min="11" max="16384" width="9.10937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44255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6">
      <c r="A9" s="32"/>
      <c r="B9" s="32"/>
      <c r="C9" s="33" t="s">
        <v>30</v>
      </c>
      <c r="D9" s="33" t="s">
        <v>30</v>
      </c>
      <c r="E9" s="33"/>
      <c r="F9" s="33" t="s">
        <v>108</v>
      </c>
      <c r="G9" s="33" t="s">
        <v>31</v>
      </c>
      <c r="H9" s="33" t="s">
        <v>32</v>
      </c>
    </row>
    <row r="10" spans="1:8" ht="15.6">
      <c r="A10" s="29"/>
      <c r="B10" s="32"/>
      <c r="C10" s="33" t="s">
        <v>33</v>
      </c>
      <c r="D10" s="33" t="s">
        <v>32</v>
      </c>
      <c r="E10" s="33" t="s">
        <v>7</v>
      </c>
      <c r="F10" s="33" t="s">
        <v>109</v>
      </c>
      <c r="G10" s="33" t="s">
        <v>34</v>
      </c>
      <c r="H10" s="33" t="s">
        <v>31</v>
      </c>
    </row>
    <row r="11" spans="1:8" ht="15.6">
      <c r="A11" s="29"/>
      <c r="B11" s="32"/>
      <c r="C11" s="32"/>
      <c r="D11" s="32"/>
      <c r="E11" s="32"/>
      <c r="F11" s="32"/>
      <c r="G11" s="32"/>
      <c r="H11" s="32"/>
    </row>
    <row r="12" spans="1:8" ht="15.6">
      <c r="A12" s="29"/>
      <c r="B12" s="6" t="s">
        <v>35</v>
      </c>
      <c r="C12" s="32"/>
      <c r="D12" s="32"/>
      <c r="E12" s="32"/>
      <c r="F12" s="32"/>
      <c r="G12" s="32"/>
      <c r="H12" s="32"/>
    </row>
    <row r="13" spans="1:8" ht="19.5" customHeight="1">
      <c r="A13" s="34" t="s">
        <v>36</v>
      </c>
      <c r="B13" s="29"/>
      <c r="C13" s="29"/>
      <c r="D13" s="29"/>
      <c r="E13" s="29"/>
      <c r="F13" s="29"/>
      <c r="G13" s="29"/>
      <c r="H13" s="29"/>
    </row>
    <row r="14" spans="1:8" ht="15.6">
      <c r="A14" s="35"/>
      <c r="B14" s="35" t="s">
        <v>80</v>
      </c>
      <c r="C14" s="211">
        <f>Cash!C19</f>
        <v>10000867.290000001</v>
      </c>
      <c r="D14" s="211">
        <f>Cash!D19</f>
        <v>10000867.290000001</v>
      </c>
      <c r="E14" s="212">
        <f>C14-D14</f>
        <v>0</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6">
      <c r="A17" s="45"/>
      <c r="B17" s="35" t="s">
        <v>38</v>
      </c>
      <c r="C17" s="212">
        <f>Share_Cost_Mkt!D81</f>
        <v>1322447</v>
      </c>
      <c r="D17" s="215">
        <f>Share_Cost_Mkt!E81</f>
        <v>1322447</v>
      </c>
      <c r="E17" s="212">
        <f>C17-D17</f>
        <v>0</v>
      </c>
      <c r="F17" s="36"/>
      <c r="G17" s="37" t="s">
        <v>51</v>
      </c>
      <c r="H17" s="38"/>
    </row>
    <row r="18" spans="1:8" ht="15.6">
      <c r="A18" s="45"/>
      <c r="B18" s="47" t="s">
        <v>39</v>
      </c>
      <c r="C18" s="212">
        <f>Share_Cost_Mkt!H81</f>
        <v>32783190.330000017</v>
      </c>
      <c r="D18" s="212">
        <f>Share_Cost_Mkt!I81</f>
        <v>31887316.730000004</v>
      </c>
      <c r="E18" s="212">
        <f>C18-D18</f>
        <v>895873.60000001267</v>
      </c>
      <c r="F18" s="36"/>
      <c r="G18" s="37" t="s">
        <v>51</v>
      </c>
      <c r="H18" s="38"/>
    </row>
    <row r="19" spans="1:8" ht="79.95" customHeight="1">
      <c r="A19" s="45"/>
      <c r="B19" s="47" t="s">
        <v>40</v>
      </c>
      <c r="C19" s="212">
        <f>Share_Cost_Mkt!P81</f>
        <v>53213591.460000008</v>
      </c>
      <c r="D19" s="212">
        <f>Share_Cost_Mkt!Q81</f>
        <v>45869428.489999995</v>
      </c>
      <c r="E19" s="212">
        <f>C19-D19</f>
        <v>7344162.9700000137</v>
      </c>
      <c r="F19" s="36"/>
      <c r="G19" s="37" t="s">
        <v>51</v>
      </c>
      <c r="H19" s="38"/>
    </row>
    <row r="20" spans="1:8" ht="19.5" customHeight="1">
      <c r="A20" s="29"/>
      <c r="B20" s="29"/>
      <c r="C20" s="213"/>
      <c r="D20" s="213"/>
      <c r="E20" s="213"/>
      <c r="F20" s="39"/>
      <c r="G20" s="48"/>
      <c r="H20" s="228"/>
    </row>
    <row r="21" spans="1:8" ht="18.899999999999999" customHeight="1">
      <c r="A21" s="167" t="s">
        <v>41</v>
      </c>
      <c r="B21" s="49"/>
      <c r="C21" s="213"/>
      <c r="D21" s="213"/>
      <c r="E21" s="213"/>
      <c r="F21" s="44"/>
      <c r="G21" s="48"/>
      <c r="H21" s="228"/>
    </row>
    <row r="22" spans="1:8" ht="15.6">
      <c r="A22" s="45"/>
      <c r="B22" s="45" t="s">
        <v>42</v>
      </c>
      <c r="C22" s="212">
        <f>SUM(Open_Trades!D45)</f>
        <v>0</v>
      </c>
      <c r="D22" s="212">
        <f>SUM(Open_Trades!E45)</f>
        <v>0</v>
      </c>
      <c r="E22" s="212">
        <f t="shared" ref="E22:E28" si="0">C22-D22</f>
        <v>0</v>
      </c>
      <c r="F22" s="36"/>
      <c r="G22" s="37" t="s">
        <v>43</v>
      </c>
      <c r="H22" s="38"/>
    </row>
    <row r="23" spans="1:8" ht="15.6">
      <c r="A23" s="45"/>
      <c r="B23" s="45" t="s">
        <v>229</v>
      </c>
      <c r="C23" s="212">
        <f>SUM(INT_BNI_SSC)</f>
        <v>13.91</v>
      </c>
      <c r="D23" s="212">
        <f>SUM(INT_BNI_IM)</f>
        <v>13.91</v>
      </c>
      <c r="E23" s="212">
        <f t="shared" si="0"/>
        <v>0</v>
      </c>
      <c r="F23" s="36"/>
      <c r="G23" s="37" t="s">
        <v>3</v>
      </c>
      <c r="H23" s="38"/>
    </row>
    <row r="24" spans="1:8" ht="27.75" customHeight="1">
      <c r="A24" s="45"/>
      <c r="B24" s="45" t="s">
        <v>228</v>
      </c>
      <c r="C24" s="212">
        <f>SUM(Dividends!I70)</f>
        <v>81867.009999999995</v>
      </c>
      <c r="D24" s="212">
        <f>SUM(Dividends!J70)</f>
        <v>81867.009999999995</v>
      </c>
      <c r="E24" s="212">
        <f t="shared" si="0"/>
        <v>0</v>
      </c>
      <c r="F24" s="36"/>
      <c r="G24" s="37" t="s">
        <v>1</v>
      </c>
      <c r="H24" s="38"/>
    </row>
    <row r="25" spans="1:8" ht="15.6">
      <c r="A25" s="45"/>
      <c r="B25" s="45" t="s">
        <v>243</v>
      </c>
      <c r="C25" s="212">
        <f>Tax_Reclaims!J69</f>
        <v>64704.890000000014</v>
      </c>
      <c r="D25" s="212">
        <f>SUM(Tax_Reclaims!M69)</f>
        <v>0</v>
      </c>
      <c r="E25" s="212">
        <f t="shared" si="0"/>
        <v>64704.890000000014</v>
      </c>
      <c r="F25" s="36"/>
      <c r="G25" s="37" t="s">
        <v>2</v>
      </c>
      <c r="H25" s="38"/>
    </row>
    <row r="26" spans="1:8" ht="23.25" customHeight="1">
      <c r="A26" s="45"/>
      <c r="B26" s="47" t="s">
        <v>49</v>
      </c>
      <c r="C26" s="212">
        <f>SUM('Pending_FX '!B22)</f>
        <v>64.11</v>
      </c>
      <c r="D26" s="212">
        <f>SUM('Pending_FX '!C22)</f>
        <v>64.11</v>
      </c>
      <c r="E26" s="212">
        <f t="shared" si="0"/>
        <v>0</v>
      </c>
      <c r="F26" s="36"/>
      <c r="G26" s="37" t="s">
        <v>45</v>
      </c>
      <c r="H26" s="38"/>
    </row>
    <row r="27" spans="1:8" ht="15.6">
      <c r="A27" s="45"/>
      <c r="B27" s="217" t="s">
        <v>177</v>
      </c>
      <c r="C27" s="216"/>
      <c r="D27" s="216"/>
      <c r="E27" s="212">
        <f t="shared" si="0"/>
        <v>0</v>
      </c>
      <c r="F27" s="36"/>
      <c r="G27" s="37" t="s">
        <v>237</v>
      </c>
      <c r="H27" s="38"/>
    </row>
    <row r="28" spans="1:8" ht="15.6">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899999999999999" customHeight="1">
      <c r="A30" s="43" t="s">
        <v>47</v>
      </c>
      <c r="B30" s="41"/>
      <c r="C30" s="213"/>
      <c r="D30" s="213"/>
      <c r="E30" s="213"/>
      <c r="F30" s="39"/>
      <c r="G30" s="50"/>
      <c r="H30" s="229"/>
    </row>
    <row r="31" spans="1:8" ht="15.6">
      <c r="A31" s="45"/>
      <c r="B31" s="219" t="s">
        <v>48</v>
      </c>
      <c r="C31" s="212">
        <f>SUM(Open_Trades!D19)</f>
        <v>0</v>
      </c>
      <c r="D31" s="212">
        <f>SUM(Open_Trades!E19)</f>
        <v>0</v>
      </c>
      <c r="E31" s="212">
        <f>C31-D31</f>
        <v>0</v>
      </c>
      <c r="F31" s="36"/>
      <c r="G31" s="37" t="s">
        <v>43</v>
      </c>
      <c r="H31" s="38"/>
    </row>
    <row r="32" spans="1:8" ht="18.899999999999999" customHeight="1">
      <c r="A32" s="45"/>
      <c r="B32" s="47" t="s">
        <v>44</v>
      </c>
      <c r="C32" s="212">
        <f>SUM('Pending_FX '!B11)</f>
        <v>0.27</v>
      </c>
      <c r="D32" s="212">
        <f>SUM('Pending_FX '!C11)</f>
        <v>0.27</v>
      </c>
      <c r="E32" s="212">
        <f t="shared" ref="E32:E41" si="1">C32-D32</f>
        <v>0</v>
      </c>
      <c r="F32" s="36"/>
      <c r="G32" s="37" t="s">
        <v>45</v>
      </c>
      <c r="H32" s="38"/>
    </row>
    <row r="33" spans="1:8" ht="15.6">
      <c r="A33" s="294"/>
      <c r="B33" s="217" t="s">
        <v>225</v>
      </c>
      <c r="C33" s="216">
        <v>46631.82</v>
      </c>
      <c r="D33" s="216"/>
      <c r="E33" s="212">
        <f>C33-D33</f>
        <v>46631.82</v>
      </c>
      <c r="F33" s="36"/>
      <c r="G33" s="37" t="s">
        <v>237</v>
      </c>
      <c r="H33" s="38"/>
    </row>
    <row r="34" spans="1:8" ht="15.6">
      <c r="A34" s="45"/>
      <c r="B34" s="217" t="s">
        <v>226</v>
      </c>
      <c r="C34" s="216"/>
      <c r="D34" s="216"/>
      <c r="E34" s="212">
        <f>C34-D34</f>
        <v>0</v>
      </c>
      <c r="F34" s="36"/>
      <c r="G34" s="37" t="s">
        <v>237</v>
      </c>
      <c r="H34" s="38"/>
    </row>
    <row r="35" spans="1:8" ht="15.6">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SUM(Dividends!Q70,Tax_Reclaims!L69)</f>
        <v>1294.8700000000003</v>
      </c>
      <c r="D37" s="216">
        <f>SUM(Dividends!R70,Tax_Reclaims!O69)</f>
        <v>-270.08999999999997</v>
      </c>
      <c r="E37" s="212">
        <f t="shared" si="1"/>
        <v>1564.9600000000003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-0.28999999999999998</v>
      </c>
      <c r="D41" s="212">
        <f>'Pending_FX '!E26</f>
        <v>-0.28999999999999998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63315771.739999995</v>
      </c>
      <c r="D43" s="212">
        <f>SUM(D14+D19+D22+D23+D24+D25+D26+D27+D28)-SUM(D31:D35)+SUM(D37+D38+D39+D40-D41)</f>
        <v>55951970.739999987</v>
      </c>
      <c r="E43" s="215">
        <f>C43-D43</f>
        <v>7363801.0000000075</v>
      </c>
      <c r="F43" s="302">
        <f>(E43/$D43)*10000</f>
        <v>1316.0932318574503</v>
      </c>
      <c r="G43" s="37" t="s">
        <v>248</v>
      </c>
      <c r="H43" s="46"/>
    </row>
    <row r="44" spans="1:8" ht="20.25" customHeight="1">
      <c r="A44" s="45"/>
      <c r="B44" s="303" t="s">
        <v>50</v>
      </c>
      <c r="C44" s="45"/>
      <c r="D44" s="45"/>
      <c r="E44" s="301">
        <f>IF(ISERROR(E43/C43),0,E43/C43)</f>
        <v>0.11630279151044283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64704.890000000014</v>
      </c>
      <c r="E48" s="212"/>
      <c r="F48" s="366"/>
      <c r="G48" s="37"/>
      <c r="H48" s="46"/>
    </row>
    <row r="49" spans="1:8" ht="20.25" customHeight="1">
      <c r="A49" s="29"/>
      <c r="B49" s="367" t="s">
        <v>284</v>
      </c>
      <c r="C49" s="364"/>
      <c r="D49" s="215">
        <f>C33</f>
        <v>46631.82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63315771.739999995</v>
      </c>
      <c r="D52" s="215">
        <f>D43+D48-D49-D50-D51</f>
        <v>55970043.809999987</v>
      </c>
      <c r="E52" s="212">
        <f>C52-D52</f>
        <v>7345727.9300000072</v>
      </c>
      <c r="F52" s="369">
        <f>(E52/$D52)*10000</f>
        <v>1312.4391960342846</v>
      </c>
      <c r="G52" s="37" t="s">
        <v>288</v>
      </c>
      <c r="H52" s="46"/>
    </row>
    <row r="53" spans="1:8" ht="15.6">
      <c r="A53" s="51"/>
      <c r="B53" s="363" t="s">
        <v>289</v>
      </c>
      <c r="C53" s="364"/>
      <c r="D53" s="364"/>
      <c r="E53" s="301">
        <f>IF(ISERROR(E52/C52),0,E52/C52)</f>
        <v>0.1160173480971616</v>
      </c>
      <c r="F53" s="366"/>
      <c r="G53" s="37"/>
      <c r="H53" s="46"/>
    </row>
    <row r="54" spans="1:8" ht="16.2" thickBot="1">
      <c r="B54" s="351"/>
      <c r="C54" s="352"/>
      <c r="D54" s="352"/>
      <c r="E54" s="353"/>
      <c r="F54" s="354"/>
      <c r="G54" s="355"/>
      <c r="H54" s="356"/>
    </row>
    <row r="55" spans="1:8" ht="15.6">
      <c r="B55" s="357" t="s">
        <v>290</v>
      </c>
    </row>
    <row r="56" spans="1:8" ht="15.6">
      <c r="A56" s="45"/>
      <c r="B56" s="295" t="s">
        <v>239</v>
      </c>
      <c r="C56" s="315">
        <v>46637209.75</v>
      </c>
      <c r="D56" s="315">
        <v>46637209.75</v>
      </c>
      <c r="E56" s="212">
        <f t="shared" ref="E56" si="2">C56-D56</f>
        <v>0</v>
      </c>
      <c r="F56" s="302">
        <f>(E56/$D56)*10000</f>
        <v>0</v>
      </c>
      <c r="G56" s="37" t="s">
        <v>237</v>
      </c>
      <c r="H56" s="46"/>
    </row>
    <row r="57" spans="1:8">
      <c r="A57" s="51"/>
      <c r="B57" s="299"/>
      <c r="C57" s="300"/>
      <c r="D57" s="299"/>
      <c r="E57" s="299"/>
      <c r="F57" s="299"/>
      <c r="G57" s="299"/>
      <c r="H57" s="299"/>
    </row>
    <row r="58" spans="1:8" ht="16.2" thickBot="1">
      <c r="B58" s="304" t="s">
        <v>242</v>
      </c>
      <c r="C58" s="305">
        <f>C56-C43</f>
        <v>-16678561.989999995</v>
      </c>
      <c r="D58" s="305">
        <f>D56-D43</f>
        <v>-9314760.9899999872</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3"/>
  <sheetViews>
    <sheetView zoomScale="80" zoomScaleNormal="80" workbookViewId="0">
      <pane xSplit="3" ySplit="2" topLeftCell="D39" activePane="bottomRight" state="frozen"/>
      <selection activeCell="G22" sqref="G22"/>
      <selection pane="topRight" activeCell="G22" sqref="G22"/>
      <selection pane="bottomLeft" activeCell="G22" sqref="G22"/>
      <selection pane="bottomRight" activeCell="E86" sqref="E86"/>
    </sheetView>
  </sheetViews>
  <sheetFormatPr defaultColWidth="8.88671875" defaultRowHeight="13.2"/>
  <cols>
    <col min="1" max="2" width="14.33203125" style="54" customWidth="1"/>
    <col min="3" max="3" width="35.88671875" style="54" bestFit="1" customWidth="1"/>
    <col min="4" max="4" width="19" style="235" bestFit="1" customWidth="1"/>
    <col min="5" max="5" width="21.33203125" style="235" bestFit="1" customWidth="1"/>
    <col min="6" max="7" width="20.33203125" style="235" customWidth="1"/>
    <col min="8" max="8" width="17.5546875" style="236" bestFit="1" customWidth="1"/>
    <col min="9" max="9" width="16.109375" style="236" bestFit="1" customWidth="1"/>
    <col min="10" max="11" width="19.88671875" style="236" customWidth="1"/>
    <col min="12" max="12" width="18.6640625" style="236" customWidth="1"/>
    <col min="13" max="14" width="13.5546875" style="236" customWidth="1"/>
    <col min="15" max="15" width="15.6640625" style="236" customWidth="1"/>
    <col min="16" max="16" width="15.44140625" style="236" bestFit="1" customWidth="1"/>
    <col min="17" max="17" width="15.33203125" style="236" bestFit="1" customWidth="1"/>
    <col min="18" max="18" width="16.33203125" style="236" customWidth="1"/>
    <col min="19" max="19" width="21.33203125" style="144" customWidth="1"/>
    <col min="20" max="20" width="62.5546875" style="53" bestFit="1" customWidth="1"/>
    <col min="21" max="21" width="12.6640625" style="55" customWidth="1"/>
    <col min="22" max="16384" width="8.88671875" style="53"/>
  </cols>
  <sheetData>
    <row r="1" spans="1:21">
      <c r="A1" s="142" t="s">
        <v>116</v>
      </c>
      <c r="B1" s="142"/>
    </row>
    <row r="2" spans="1:21" s="52" customFormat="1" ht="26.4">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4.4">
      <c r="A3" s="291" t="s">
        <v>316</v>
      </c>
      <c r="B3" s="330" t="s">
        <v>394</v>
      </c>
      <c r="C3" s="330" t="s">
        <v>395</v>
      </c>
      <c r="D3">
        <v>18570</v>
      </c>
      <c r="E3" s="238">
        <f>VLOOKUP(A3,Sheet1!$C$2:$E$84,3,FALSE)</f>
        <v>18570</v>
      </c>
      <c r="F3" s="239">
        <f t="shared" ref="F3:F77" si="0">D3-E3</f>
        <v>0</v>
      </c>
      <c r="G3" s="253">
        <f>ROUND(F3/D3,10)</f>
        <v>0</v>
      </c>
      <c r="H3">
        <v>442936.32000000001</v>
      </c>
      <c r="I3" s="241">
        <f>VLOOKUP(A3,Sheet1!$C$2:$F$84,4,FALSE)</f>
        <v>234489.01</v>
      </c>
      <c r="J3" s="239">
        <f t="shared" ref="J3:J77" si="1">H3-I3</f>
        <v>208447.31</v>
      </c>
      <c r="K3" s="253">
        <f>ROUND(J3/H3,10)</f>
        <v>0.47060333640000002</v>
      </c>
      <c r="L3" s="342">
        <v>350.66680100000002</v>
      </c>
      <c r="M3" s="238">
        <f>VLOOKUP(A3,Sheet1!$C$2:$G$84,5,FALSE)</f>
        <v>22.28</v>
      </c>
      <c r="N3" s="239">
        <f t="shared" ref="N3:N77" si="2">L3-M3</f>
        <v>328.38680099999999</v>
      </c>
      <c r="O3" s="253">
        <f t="shared" ref="O3:O77" si="3">ROUND(N3/L3,10)</f>
        <v>0.93646390270000002</v>
      </c>
      <c r="P3">
        <v>762700.29</v>
      </c>
      <c r="Q3" s="238">
        <f>VLOOKUP(A3,Sheet1!$C$2:$H$84,6,FALSE)</f>
        <v>413813.88</v>
      </c>
      <c r="R3" s="239">
        <f>P3-Q3</f>
        <v>348886.41000000003</v>
      </c>
      <c r="S3" s="253">
        <f>ROUND(R3/P3,10)</f>
        <v>0.45743579039999999</v>
      </c>
      <c r="T3" s="10"/>
      <c r="U3" s="335">
        <v>4031976</v>
      </c>
    </row>
    <row r="4" spans="1:21" s="52" customFormat="1" ht="14.4">
      <c r="A4" s="291" t="s">
        <v>301</v>
      </c>
      <c r="B4" s="330" t="s">
        <v>346</v>
      </c>
      <c r="C4" s="330" t="s">
        <v>347</v>
      </c>
      <c r="D4">
        <v>32000</v>
      </c>
      <c r="E4" s="238">
        <f>VLOOKUP(A4,Sheet1!$C$2:$E$84,3,FALSE)</f>
        <v>32000</v>
      </c>
      <c r="F4" s="239">
        <f t="shared" si="0"/>
        <v>0</v>
      </c>
      <c r="G4" s="253">
        <f t="shared" ref="G4:G81" si="4">ROUND(F4/D4,10)</f>
        <v>0</v>
      </c>
      <c r="H4">
        <v>591400.27</v>
      </c>
      <c r="I4" s="241">
        <f>VLOOKUP(A4,Sheet1!$C$2:$F$84,4,FALSE)</f>
        <v>354809.59999999998</v>
      </c>
      <c r="J4" s="239">
        <f t="shared" si="1"/>
        <v>236590.67000000004</v>
      </c>
      <c r="K4" s="253">
        <f t="shared" ref="K4:K77" si="5">ROUND(J4/H4,10)</f>
        <v>0.40005167740000003</v>
      </c>
      <c r="L4" s="342">
        <v>48.18</v>
      </c>
      <c r="M4" s="238">
        <f>VLOOKUP(A4,Sheet1!$C$2:$G$84,5,FALSE)</f>
        <v>8.4700000000000006</v>
      </c>
      <c r="N4" s="239">
        <f t="shared" si="2"/>
        <v>39.71</v>
      </c>
      <c r="O4" s="253">
        <f t="shared" si="3"/>
        <v>0.8242009132</v>
      </c>
      <c r="P4">
        <v>629760.78</v>
      </c>
      <c r="Q4" s="238">
        <f>VLOOKUP(A4,Sheet1!$C$2:$H$84,6,FALSE)</f>
        <v>270976</v>
      </c>
      <c r="R4" s="239">
        <f t="shared" ref="R4:R56" si="6">P4-Q4</f>
        <v>358784.78</v>
      </c>
      <c r="S4" s="253">
        <f t="shared" ref="S4:S77" si="7">ROUND(R4/P4,10)</f>
        <v>0.56971598010000002</v>
      </c>
      <c r="T4" s="10"/>
      <c r="U4" s="335" t="s">
        <v>294</v>
      </c>
    </row>
    <row r="5" spans="1:21" s="52" customFormat="1" ht="14.4">
      <c r="A5" s="291" t="s">
        <v>309</v>
      </c>
      <c r="B5" s="330" t="s">
        <v>369</v>
      </c>
      <c r="C5" s="330" t="s">
        <v>370</v>
      </c>
      <c r="D5">
        <v>16700</v>
      </c>
      <c r="E5" s="238">
        <f>VLOOKUP(A5,Sheet1!$C$2:$E$84,3,FALSE)</f>
        <v>16700</v>
      </c>
      <c r="F5" s="239">
        <f t="shared" si="0"/>
        <v>0</v>
      </c>
      <c r="G5" s="253">
        <f t="shared" si="4"/>
        <v>0</v>
      </c>
      <c r="H5">
        <v>860006.55</v>
      </c>
      <c r="I5" s="241">
        <f>VLOOKUP(A5,Sheet1!$C$2:$F$84,4,FALSE)</f>
        <v>145969.69</v>
      </c>
      <c r="J5" s="239">
        <f t="shared" si="1"/>
        <v>714036.8600000001</v>
      </c>
      <c r="K5" s="253">
        <f t="shared" si="5"/>
        <v>0.83026909500000001</v>
      </c>
      <c r="L5" s="342">
        <v>50.39</v>
      </c>
      <c r="M5" s="238">
        <f>VLOOKUP(A5,Sheet1!$C$2:$G$84,5,FALSE)</f>
        <v>12.84</v>
      </c>
      <c r="N5" s="239">
        <f t="shared" si="2"/>
        <v>37.549999999999997</v>
      </c>
      <c r="O5" s="253">
        <f t="shared" si="3"/>
        <v>0.74518753719999997</v>
      </c>
      <c r="P5">
        <v>1335335</v>
      </c>
      <c r="Q5" s="238">
        <f>VLOOKUP(A5,Sheet1!$C$2:$H$84,6,FALSE)</f>
        <v>214494.8</v>
      </c>
      <c r="R5" s="239">
        <f t="shared" si="6"/>
        <v>1120840.2</v>
      </c>
      <c r="S5" s="253">
        <f t="shared" si="7"/>
        <v>0.83937004569999996</v>
      </c>
      <c r="T5" s="10"/>
      <c r="U5" s="335" t="s">
        <v>295</v>
      </c>
    </row>
    <row r="6" spans="1:21" s="52" customFormat="1" ht="14.4">
      <c r="A6" s="291" t="s">
        <v>307</v>
      </c>
      <c r="B6" s="330" t="s">
        <v>365</v>
      </c>
      <c r="C6" s="330" t="s">
        <v>366</v>
      </c>
      <c r="D6">
        <v>15191</v>
      </c>
      <c r="E6" s="238">
        <f>VLOOKUP(A6,Sheet1!$C$2:$E$84,3,FALSE)</f>
        <v>15191</v>
      </c>
      <c r="F6" s="239">
        <f t="shared" ref="F6" si="8">D6-E6</f>
        <v>0</v>
      </c>
      <c r="G6" s="253">
        <f t="shared" ref="G6" si="9">ROUND(F6/D6,10)</f>
        <v>0</v>
      </c>
      <c r="H6">
        <v>344392.18</v>
      </c>
      <c r="I6" s="241">
        <f>VLOOKUP(A6,Sheet1!$C$2:$F$84,4,FALSE)</f>
        <v>885587.83</v>
      </c>
      <c r="J6" s="239">
        <f t="shared" ref="J6" si="10">H6-I6</f>
        <v>-541195.64999999991</v>
      </c>
      <c r="K6" s="253">
        <f t="shared" ref="K6" si="11">ROUND(J6/H6,10)</f>
        <v>-1.5714516223999999</v>
      </c>
      <c r="L6" s="342">
        <v>103.852722</v>
      </c>
      <c r="M6" s="238">
        <f>VLOOKUP(A6,Sheet1!$C$2:$G$84,5,FALSE)</f>
        <v>68.900000000000006</v>
      </c>
      <c r="N6" s="239">
        <f t="shared" ref="N6" si="12">L6-M6</f>
        <v>34.952721999999994</v>
      </c>
      <c r="O6" s="253">
        <f t="shared" ref="O6" si="13">ROUND(N6/L6,10)</f>
        <v>0.33656048030000002</v>
      </c>
      <c r="P6">
        <v>376985.38</v>
      </c>
      <c r="Q6" s="238">
        <f>VLOOKUP(A6,Sheet1!$C$2:$H$84,6,FALSE)</f>
        <v>1046659.9</v>
      </c>
      <c r="R6" s="239">
        <f t="shared" ref="R6" si="14">P6-Q6</f>
        <v>-669674.52</v>
      </c>
      <c r="S6" s="253">
        <f t="shared" ref="S6" si="15">ROUND(R6/P6,10)</f>
        <v>-1.7763938749999999</v>
      </c>
      <c r="T6" s="10"/>
      <c r="U6" s="335" t="s">
        <v>296</v>
      </c>
    </row>
    <row r="7" spans="1:21" s="52" customFormat="1" ht="14.4">
      <c r="A7" s="291" t="s">
        <v>303</v>
      </c>
      <c r="B7" s="330" t="s">
        <v>351</v>
      </c>
      <c r="C7" s="330" t="s">
        <v>352</v>
      </c>
      <c r="D7">
        <v>11500</v>
      </c>
      <c r="E7" s="238">
        <f>VLOOKUP(A7,Sheet1!$C$2:$E$84,3,FALSE)</f>
        <v>11500</v>
      </c>
      <c r="F7" s="239">
        <f t="shared" si="0"/>
        <v>0</v>
      </c>
      <c r="G7" s="253">
        <f t="shared" si="4"/>
        <v>0</v>
      </c>
      <c r="H7">
        <v>816800.04</v>
      </c>
      <c r="I7" s="241">
        <f>VLOOKUP(A7,Sheet1!$C$2:$F$84,4,FALSE)</f>
        <v>647302.86</v>
      </c>
      <c r="J7" s="239">
        <f t="shared" si="1"/>
        <v>169497.18000000005</v>
      </c>
      <c r="K7" s="253">
        <f t="shared" si="5"/>
        <v>0.20751367740000001</v>
      </c>
      <c r="L7" s="342">
        <v>237.76</v>
      </c>
      <c r="M7" s="238">
        <f>VLOOKUP(A7,Sheet1!$C$2:$G$84,5,FALSE)</f>
        <v>83.22</v>
      </c>
      <c r="N7" s="239">
        <f t="shared" si="2"/>
        <v>154.54</v>
      </c>
      <c r="O7" s="253">
        <f t="shared" si="3"/>
        <v>0.64998317630000002</v>
      </c>
      <c r="P7">
        <v>737056</v>
      </c>
      <c r="Q7" s="238">
        <f>VLOOKUP(A7,Sheet1!$C$2:$H$84,6,FALSE)</f>
        <v>957030</v>
      </c>
      <c r="R7" s="239">
        <f t="shared" si="6"/>
        <v>-219974</v>
      </c>
      <c r="S7" s="253">
        <f t="shared" si="7"/>
        <v>-0.29844950720000002</v>
      </c>
      <c r="T7" s="10"/>
      <c r="U7" s="335" t="s">
        <v>297</v>
      </c>
    </row>
    <row r="8" spans="1:21" s="52" customFormat="1" ht="14.4">
      <c r="A8" s="291" t="s">
        <v>314</v>
      </c>
      <c r="B8" s="330">
        <v>631512209</v>
      </c>
      <c r="C8" s="330" t="s">
        <v>383</v>
      </c>
      <c r="D8">
        <v>18570</v>
      </c>
      <c r="E8" s="238">
        <f>VLOOKUP(A8,Sheet1!$C$2:$E$84,3,FALSE)</f>
        <v>18570</v>
      </c>
      <c r="F8" s="239">
        <f t="shared" si="0"/>
        <v>0</v>
      </c>
      <c r="G8" s="253">
        <f t="shared" si="4"/>
        <v>0</v>
      </c>
      <c r="H8">
        <v>335459.75</v>
      </c>
      <c r="I8" s="241">
        <f>VLOOKUP(A8,Sheet1!$C$2:$F$84,4,FALSE)</f>
        <v>507071.38</v>
      </c>
      <c r="J8" s="239">
        <f t="shared" si="1"/>
        <v>-171611.63</v>
      </c>
      <c r="K8" s="253">
        <f t="shared" si="5"/>
        <v>-0.51157144779999997</v>
      </c>
      <c r="L8" s="342">
        <v>12.7</v>
      </c>
      <c r="M8" s="238">
        <f>VLOOKUP(A8,Sheet1!$C$2:$G$84,5,FALSE)</f>
        <v>47.95</v>
      </c>
      <c r="N8" s="239">
        <f t="shared" si="2"/>
        <v>-35.25</v>
      </c>
      <c r="O8" s="253">
        <f t="shared" si="3"/>
        <v>-2.7755905512000001</v>
      </c>
      <c r="P8">
        <v>282460.7</v>
      </c>
      <c r="Q8" s="238">
        <f>VLOOKUP(A8,Sheet1!$C$2:$H$84,6,FALSE)</f>
        <v>890431.5</v>
      </c>
      <c r="R8" s="239">
        <f t="shared" si="6"/>
        <v>-607970.80000000005</v>
      </c>
      <c r="S8" s="253">
        <f t="shared" si="7"/>
        <v>-2.1524084589000001</v>
      </c>
      <c r="T8" s="10"/>
      <c r="U8" s="335">
        <v>2722670</v>
      </c>
    </row>
    <row r="9" spans="1:21" s="52" customFormat="1" ht="14.4">
      <c r="A9" s="291">
        <v>2704485</v>
      </c>
      <c r="B9" s="330">
        <v>705015105</v>
      </c>
      <c r="C9" s="330" t="s">
        <v>393</v>
      </c>
      <c r="D9">
        <v>46000</v>
      </c>
      <c r="E9" s="238">
        <f>VLOOKUP(A9,Sheet1!$C$2:$E$84,3,FALSE)</f>
        <v>46000</v>
      </c>
      <c r="F9" s="239">
        <f t="shared" si="0"/>
        <v>0</v>
      </c>
      <c r="G9" s="253">
        <f t="shared" si="4"/>
        <v>0</v>
      </c>
      <c r="H9">
        <v>454359.64</v>
      </c>
      <c r="I9" s="241">
        <f>VLOOKUP(A9,Sheet1!$C$2:$F$84,4,FALSE)</f>
        <v>532692.30000000005</v>
      </c>
      <c r="J9" s="239">
        <f t="shared" si="1"/>
        <v>-78332.660000000033</v>
      </c>
      <c r="K9" s="253">
        <f t="shared" si="5"/>
        <v>-0.1724023287</v>
      </c>
      <c r="L9" s="342">
        <v>19.96</v>
      </c>
      <c r="M9" s="238">
        <f>VLOOKUP(A9,Sheet1!$C$2:$G$84,5,FALSE)</f>
        <v>10.69</v>
      </c>
      <c r="N9" s="239">
        <f t="shared" si="2"/>
        <v>9.2700000000000014</v>
      </c>
      <c r="O9" s="253">
        <f t="shared" si="3"/>
        <v>0.46442885769999998</v>
      </c>
      <c r="P9">
        <v>387224</v>
      </c>
      <c r="Q9" s="238">
        <f>VLOOKUP(A9,Sheet1!$C$2:$H$84,6,FALSE)</f>
        <v>491740</v>
      </c>
      <c r="R9" s="239">
        <f t="shared" si="6"/>
        <v>-104516</v>
      </c>
      <c r="S9" s="253">
        <f t="shared" si="7"/>
        <v>-0.26991095590000003</v>
      </c>
      <c r="T9" s="10"/>
      <c r="U9" s="335">
        <v>2257495</v>
      </c>
    </row>
    <row r="10" spans="1:21" s="52" customFormat="1" ht="14.4">
      <c r="A10" s="291">
        <v>2402444</v>
      </c>
      <c r="B10" s="330">
        <v>686330101</v>
      </c>
      <c r="C10" s="330" t="s">
        <v>388</v>
      </c>
      <c r="D10">
        <v>1850</v>
      </c>
      <c r="E10" s="238">
        <f>VLOOKUP(A10,Sheet1!$C$2:$E$84,3,FALSE)</f>
        <v>1850</v>
      </c>
      <c r="F10" s="239">
        <f t="shared" si="0"/>
        <v>0</v>
      </c>
      <c r="G10" s="253">
        <f t="shared" si="4"/>
        <v>0</v>
      </c>
      <c r="H10">
        <v>356666.66</v>
      </c>
      <c r="I10" s="241">
        <f>VLOOKUP(A10,Sheet1!$C$2:$F$84,4,FALSE)</f>
        <v>147640.54999999999</v>
      </c>
      <c r="J10" s="239">
        <f t="shared" si="1"/>
        <v>209026.11</v>
      </c>
      <c r="K10" s="253">
        <f t="shared" si="5"/>
        <v>0.58605452499999999</v>
      </c>
      <c r="L10" s="342">
        <v>10.756523</v>
      </c>
      <c r="M10" s="238">
        <f>VLOOKUP(A10,Sheet1!$C$2:$G$84,5,FALSE)</f>
        <v>84.79</v>
      </c>
      <c r="N10" s="239">
        <f t="shared" si="2"/>
        <v>-74.033477000000005</v>
      </c>
      <c r="O10" s="253">
        <f t="shared" si="3"/>
        <v>-6.8826587364999998</v>
      </c>
      <c r="P10">
        <v>323771.34999999998</v>
      </c>
      <c r="Q10" s="238">
        <f>VLOOKUP(A10,Sheet1!$C$2:$H$84,6,FALSE)</f>
        <v>156861.5</v>
      </c>
      <c r="R10" s="239">
        <f t="shared" si="6"/>
        <v>166909.84999999998</v>
      </c>
      <c r="S10" s="253">
        <f t="shared" si="7"/>
        <v>0.51551766389999998</v>
      </c>
      <c r="T10" s="10"/>
      <c r="U10" s="335">
        <v>6054603</v>
      </c>
    </row>
    <row r="11" spans="1:21" s="52" customFormat="1" ht="14.4">
      <c r="A11" s="291">
        <v>5999330</v>
      </c>
      <c r="B11" s="330">
        <v>599933900</v>
      </c>
      <c r="C11" s="330" t="s">
        <v>415</v>
      </c>
      <c r="D11">
        <v>3800</v>
      </c>
      <c r="E11" s="238">
        <f>VLOOKUP(A11,Sheet1!$C$2:$E$84,3,FALSE)</f>
        <v>3800</v>
      </c>
      <c r="F11" s="239">
        <f t="shared" si="0"/>
        <v>0</v>
      </c>
      <c r="G11" s="253">
        <f t="shared" si="4"/>
        <v>0</v>
      </c>
      <c r="H11">
        <v>781376.28</v>
      </c>
      <c r="I11" s="241">
        <f>VLOOKUP(A11,Sheet1!$C$2:$F$84,4,FALSE)</f>
        <v>672025.92</v>
      </c>
      <c r="J11" s="239">
        <f t="shared" si="1"/>
        <v>109350.35999999999</v>
      </c>
      <c r="K11" s="253">
        <f t="shared" si="5"/>
        <v>0.1399458402</v>
      </c>
      <c r="L11" s="342">
        <v>154.97</v>
      </c>
      <c r="M11" s="238">
        <f>VLOOKUP(A11,Sheet1!$C$2:$G$84,5,FALSE)</f>
        <v>364.49</v>
      </c>
      <c r="N11" s="239">
        <f t="shared" si="2"/>
        <v>-209.52</v>
      </c>
      <c r="O11" s="253">
        <f t="shared" si="3"/>
        <v>-1.3520036136</v>
      </c>
      <c r="P11">
        <v>960814</v>
      </c>
      <c r="Q11" s="238">
        <f>VLOOKUP(A11,Sheet1!$C$2:$H$84,6,FALSE)</f>
        <v>1385059.22</v>
      </c>
      <c r="R11" s="239">
        <f t="shared" si="6"/>
        <v>-424245.22</v>
      </c>
      <c r="S11" s="253">
        <f t="shared" si="7"/>
        <v>-0.44154770850000002</v>
      </c>
      <c r="T11" s="10"/>
      <c r="U11" s="335" t="s">
        <v>298</v>
      </c>
    </row>
    <row r="12" spans="1:21" s="52" customFormat="1" ht="14.4">
      <c r="A12" s="291">
        <v>6229597</v>
      </c>
      <c r="B12" s="330">
        <v>622959906</v>
      </c>
      <c r="C12" s="330" t="s">
        <v>526</v>
      </c>
      <c r="D12">
        <v>65312</v>
      </c>
      <c r="E12" s="238">
        <f>VLOOKUP(A12,Sheet1!$C$2:$E$84,3,FALSE)</f>
        <v>65312</v>
      </c>
      <c r="F12" s="239">
        <f t="shared" si="0"/>
        <v>0</v>
      </c>
      <c r="G12" s="253">
        <f t="shared" si="4"/>
        <v>0</v>
      </c>
      <c r="H12">
        <v>580751.47</v>
      </c>
      <c r="I12" s="241">
        <f>VLOOKUP(A12,Sheet1!$C$2:$F$84,4,FALSE)</f>
        <v>520489.58</v>
      </c>
      <c r="J12" s="239">
        <f t="shared" si="1"/>
        <v>60261.889999999956</v>
      </c>
      <c r="K12" s="253">
        <f t="shared" si="5"/>
        <v>0.103765368</v>
      </c>
      <c r="L12" s="342">
        <v>567.09</v>
      </c>
      <c r="M12" s="238">
        <f>VLOOKUP(A12,Sheet1!$C$2:$G$84,5,FALSE)</f>
        <v>11.92</v>
      </c>
      <c r="N12" s="239">
        <f t="shared" si="2"/>
        <v>555.17000000000007</v>
      </c>
      <c r="O12" s="253">
        <f t="shared" si="3"/>
        <v>0.97898040880000003</v>
      </c>
      <c r="P12">
        <v>2154942</v>
      </c>
      <c r="Q12" s="238">
        <f>VLOOKUP(A12,Sheet1!$C$2:$H$84,6,FALSE)</f>
        <v>778198.08</v>
      </c>
      <c r="R12" s="239">
        <f t="shared" si="6"/>
        <v>1376743.92</v>
      </c>
      <c r="S12" s="253">
        <f t="shared" si="7"/>
        <v>0.63887748249999998</v>
      </c>
      <c r="T12" s="10"/>
      <c r="U12" s="335" t="s">
        <v>299</v>
      </c>
    </row>
    <row r="13" spans="1:21" s="52" customFormat="1" ht="14.4">
      <c r="A13" s="291">
        <v>4031879</v>
      </c>
      <c r="B13" s="330">
        <v>403187909</v>
      </c>
      <c r="C13" s="330" t="s">
        <v>424</v>
      </c>
      <c r="D13">
        <v>22938</v>
      </c>
      <c r="E13" s="238">
        <f>VLOOKUP(A13,Sheet1!$C$2:$E$84,3,FALSE)</f>
        <v>22938</v>
      </c>
      <c r="F13" s="239">
        <f t="shared" si="0"/>
        <v>0</v>
      </c>
      <c r="G13" s="253">
        <f t="shared" si="4"/>
        <v>0</v>
      </c>
      <c r="H13">
        <v>692582.68</v>
      </c>
      <c r="I13" s="241">
        <f>VLOOKUP(A13,Sheet1!$C$2:$F$84,4,FALSE)</f>
        <v>437104.83</v>
      </c>
      <c r="J13" s="239">
        <f t="shared" si="1"/>
        <v>255477.85000000003</v>
      </c>
      <c r="K13" s="253">
        <f t="shared" si="5"/>
        <v>0.3688770415</v>
      </c>
      <c r="L13" s="342">
        <v>6.7654100000000001</v>
      </c>
      <c r="M13" s="238">
        <f>VLOOKUP(A13,Sheet1!$C$2:$G$84,5,FALSE)</f>
        <v>25.64</v>
      </c>
      <c r="N13" s="239">
        <f t="shared" si="2"/>
        <v>-18.874590000000001</v>
      </c>
      <c r="O13" s="253">
        <f t="shared" si="3"/>
        <v>-2.7898663939000001</v>
      </c>
      <c r="P13">
        <v>593177.59999999998</v>
      </c>
      <c r="Q13" s="238">
        <f>VLOOKUP(A13,Sheet1!$C$2:$H$84,6,FALSE)</f>
        <v>588043.49</v>
      </c>
      <c r="R13" s="239">
        <f t="shared" si="6"/>
        <v>5134.109999999986</v>
      </c>
      <c r="S13" s="253">
        <f t="shared" si="7"/>
        <v>8.6552660999999996E-3</v>
      </c>
      <c r="T13" s="10"/>
      <c r="U13" s="335" t="s">
        <v>300</v>
      </c>
    </row>
    <row r="14" spans="1:21" s="52" customFormat="1" ht="14.4">
      <c r="A14" s="291">
        <v>2124533</v>
      </c>
      <c r="B14" s="330">
        <v>878742204</v>
      </c>
      <c r="C14" s="330" t="s">
        <v>414</v>
      </c>
      <c r="D14">
        <v>15900</v>
      </c>
      <c r="E14" s="238">
        <f>VLOOKUP(A14,Sheet1!$C$2:$E$84,3,FALSE)</f>
        <v>15900</v>
      </c>
      <c r="F14" s="239">
        <f t="shared" si="0"/>
        <v>0</v>
      </c>
      <c r="G14" s="253">
        <f t="shared" si="4"/>
        <v>0</v>
      </c>
      <c r="H14">
        <v>470293.67</v>
      </c>
      <c r="I14" s="241">
        <f>VLOOKUP(A14,Sheet1!$C$2:$F$84,4,FALSE)</f>
        <v>359813.37</v>
      </c>
      <c r="J14" s="239">
        <f t="shared" si="1"/>
        <v>110480.29999999999</v>
      </c>
      <c r="K14" s="253">
        <f t="shared" si="5"/>
        <v>0.2349176845</v>
      </c>
      <c r="L14" s="342">
        <v>175.52192600000001</v>
      </c>
      <c r="M14" s="238">
        <f>VLOOKUP(A14,Sheet1!$C$2:$G$84,5,FALSE)</f>
        <v>19.18</v>
      </c>
      <c r="N14" s="239">
        <f t="shared" si="2"/>
        <v>156.341926</v>
      </c>
      <c r="O14" s="253">
        <f t="shared" si="3"/>
        <v>0.89072590279999997</v>
      </c>
      <c r="P14">
        <v>552191.98</v>
      </c>
      <c r="Q14" s="238">
        <f>VLOOKUP(A14,Sheet1!$C$2:$H$84,6,FALSE)</f>
        <v>304962</v>
      </c>
      <c r="R14" s="239">
        <f t="shared" si="6"/>
        <v>247229.97999999998</v>
      </c>
      <c r="S14" s="253">
        <f t="shared" si="7"/>
        <v>0.44772468440000002</v>
      </c>
      <c r="T14" s="10"/>
      <c r="U14" s="335">
        <v>7124594</v>
      </c>
    </row>
    <row r="15" spans="1:21" s="52" customFormat="1" ht="14.4">
      <c r="A15" s="291">
        <v>2569286</v>
      </c>
      <c r="B15" s="330" t="s">
        <v>360</v>
      </c>
      <c r="C15" s="330" t="s">
        <v>361</v>
      </c>
      <c r="D15">
        <v>68000</v>
      </c>
      <c r="E15" s="238">
        <f>VLOOKUP(A15,Sheet1!$C$2:$E$84,3,FALSE)</f>
        <v>68000</v>
      </c>
      <c r="F15" s="239">
        <f t="shared" si="0"/>
        <v>0</v>
      </c>
      <c r="G15" s="253">
        <f t="shared" si="4"/>
        <v>0</v>
      </c>
      <c r="H15">
        <v>354809.59999999998</v>
      </c>
      <c r="I15" s="241">
        <f>VLOOKUP(A15,Sheet1!$C$2:$F$84,4,FALSE)</f>
        <v>835973.88</v>
      </c>
      <c r="J15" s="239">
        <f t="shared" si="1"/>
        <v>-481164.28</v>
      </c>
      <c r="K15" s="253">
        <f t="shared" si="5"/>
        <v>-1.3561196766000001</v>
      </c>
      <c r="L15" s="342">
        <v>8.43</v>
      </c>
      <c r="M15" s="238">
        <f>VLOOKUP(A15,Sheet1!$C$2:$G$84,5,FALSE)</f>
        <v>16.03</v>
      </c>
      <c r="N15" s="239">
        <f t="shared" si="2"/>
        <v>-7.6000000000000014</v>
      </c>
      <c r="O15" s="253">
        <f t="shared" si="3"/>
        <v>-0.90154211149999997</v>
      </c>
      <c r="P15">
        <v>269760</v>
      </c>
      <c r="Q15" s="238">
        <f>VLOOKUP(A15,Sheet1!$C$2:$H$84,6,FALSE)</f>
        <v>1090040</v>
      </c>
      <c r="R15" s="239">
        <f t="shared" si="6"/>
        <v>-820280</v>
      </c>
      <c r="S15" s="253">
        <f t="shared" si="7"/>
        <v>-3.0407769870000001</v>
      </c>
      <c r="T15" s="10"/>
      <c r="U15" s="335" t="s">
        <v>301</v>
      </c>
    </row>
    <row r="16" spans="1:21" s="52" customFormat="1" ht="14.4">
      <c r="A16" s="291">
        <v>6269861</v>
      </c>
      <c r="B16" s="330">
        <v>626986905</v>
      </c>
      <c r="C16" s="330" t="s">
        <v>392</v>
      </c>
      <c r="D16">
        <v>14800</v>
      </c>
      <c r="E16" s="238">
        <f>VLOOKUP(A16,Sheet1!$C$2:$E$84,3,FALSE)</f>
        <v>14800</v>
      </c>
      <c r="F16" s="239">
        <f t="shared" si="0"/>
        <v>0</v>
      </c>
      <c r="G16" s="253">
        <f t="shared" si="4"/>
        <v>0</v>
      </c>
      <c r="H16">
        <v>612420.98</v>
      </c>
      <c r="I16" s="241">
        <f>VLOOKUP(A16,Sheet1!$C$2:$F$84,4,FALSE)</f>
        <v>236106</v>
      </c>
      <c r="J16" s="239">
        <f t="shared" si="1"/>
        <v>376314.98</v>
      </c>
      <c r="K16" s="253">
        <f t="shared" si="5"/>
        <v>0.61447107840000004</v>
      </c>
      <c r="L16" s="342">
        <v>31.275514999999999</v>
      </c>
      <c r="M16" s="238">
        <f>VLOOKUP(A16,Sheet1!$C$2:$G$84,5,FALSE)</f>
        <v>23.59</v>
      </c>
      <c r="N16" s="239">
        <f t="shared" si="2"/>
        <v>7.6855149999999988</v>
      </c>
      <c r="O16" s="253">
        <f t="shared" si="3"/>
        <v>0.2457358416</v>
      </c>
      <c r="P16">
        <v>642868.22</v>
      </c>
      <c r="Q16" s="238">
        <f>VLOOKUP(A16,Sheet1!$C$2:$H$84,6,FALSE)</f>
        <v>349076.78</v>
      </c>
      <c r="R16" s="239">
        <f t="shared" si="6"/>
        <v>293791.43999999994</v>
      </c>
      <c r="S16" s="253">
        <f t="shared" si="7"/>
        <v>0.45700103199999997</v>
      </c>
      <c r="T16" s="10"/>
      <c r="U16" s="335" t="s">
        <v>302</v>
      </c>
    </row>
    <row r="17" spans="1:21" s="52" customFormat="1" ht="14.4">
      <c r="A17" s="291">
        <v>2125097</v>
      </c>
      <c r="B17" s="330">
        <v>124765108</v>
      </c>
      <c r="C17" s="330" t="s">
        <v>350</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26.47</v>
      </c>
      <c r="M17" s="238">
        <f>VLOOKUP(A17,Sheet1!$C$2:$G$84,5,FALSE)</f>
        <v>28.49</v>
      </c>
      <c r="N17" s="239">
        <f t="shared" si="2"/>
        <v>-2.0199999999999996</v>
      </c>
      <c r="O17" s="253">
        <f t="shared" si="3"/>
        <v>-7.6312806999999996E-2</v>
      </c>
      <c r="P17">
        <v>831158</v>
      </c>
      <c r="Q17" s="238">
        <f>VLOOKUP(A17,Sheet1!$C$2:$H$84,6,FALSE)</f>
        <v>894586</v>
      </c>
      <c r="R17" s="239">
        <f t="shared" si="6"/>
        <v>-63428</v>
      </c>
      <c r="S17" s="253">
        <f t="shared" si="7"/>
        <v>-7.6312806999999996E-2</v>
      </c>
      <c r="T17" s="10"/>
      <c r="U17" s="335">
        <v>2125097</v>
      </c>
    </row>
    <row r="18" spans="1:21" s="52" customFormat="1" ht="14.4">
      <c r="A18" s="291">
        <v>2257495</v>
      </c>
      <c r="B18" s="330">
        <v>35128206</v>
      </c>
      <c r="C18" s="330" t="s">
        <v>338</v>
      </c>
      <c r="D18">
        <v>19400</v>
      </c>
      <c r="E18" s="238">
        <f>VLOOKUP(A18,Sheet1!$C$2:$E$84,3,FALSE)</f>
        <v>19400</v>
      </c>
      <c r="F18" s="239">
        <f t="shared" si="0"/>
        <v>0</v>
      </c>
      <c r="G18" s="253">
        <f t="shared" si="4"/>
        <v>0</v>
      </c>
      <c r="H18">
        <v>647302.86</v>
      </c>
      <c r="I18" s="241">
        <f>VLOOKUP(A18,Sheet1!$C$2:$F$84,4,FALSE)</f>
        <v>454359.64</v>
      </c>
      <c r="J18" s="239">
        <f t="shared" si="1"/>
        <v>192943.21999999997</v>
      </c>
      <c r="K18" s="253">
        <f t="shared" si="5"/>
        <v>0.29807255910000002</v>
      </c>
      <c r="L18" s="342">
        <v>74.63</v>
      </c>
      <c r="M18" s="238">
        <f>VLOOKUP(A18,Sheet1!$C$2:$G$84,5,FALSE)</f>
        <v>21.97</v>
      </c>
      <c r="N18" s="239">
        <f t="shared" si="2"/>
        <v>52.66</v>
      </c>
      <c r="O18" s="253">
        <f t="shared" si="3"/>
        <v>0.70561436420000001</v>
      </c>
      <c r="P18">
        <v>858245</v>
      </c>
      <c r="Q18" s="238">
        <f>VLOOKUP(A18,Sheet1!$C$2:$H$84,6,FALSE)</f>
        <v>426218</v>
      </c>
      <c r="R18" s="239">
        <f t="shared" si="6"/>
        <v>432027</v>
      </c>
      <c r="S18" s="253">
        <f t="shared" si="7"/>
        <v>0.50338423180000003</v>
      </c>
      <c r="T18" s="10"/>
      <c r="U18" s="335" t="s">
        <v>303</v>
      </c>
    </row>
    <row r="19" spans="1:21" s="52" customFormat="1" ht="14.4">
      <c r="A19" s="291">
        <v>6986041</v>
      </c>
      <c r="B19" s="330">
        <v>698604006</v>
      </c>
      <c r="C19" s="330" t="s">
        <v>425</v>
      </c>
      <c r="D19">
        <v>8300</v>
      </c>
      <c r="E19" s="238">
        <f>VLOOKUP(A19,Sheet1!$C$2:$E$84,3,FALSE)</f>
        <v>8300</v>
      </c>
      <c r="F19" s="239">
        <f t="shared" si="0"/>
        <v>0</v>
      </c>
      <c r="G19" s="253">
        <f t="shared" si="4"/>
        <v>0</v>
      </c>
      <c r="H19">
        <v>234842.52</v>
      </c>
      <c r="I19" s="241">
        <f>VLOOKUP(A19,Sheet1!$C$2:$F$84,4,FALSE)</f>
        <v>221817.63</v>
      </c>
      <c r="J19" s="239">
        <f t="shared" si="1"/>
        <v>13024.889999999985</v>
      </c>
      <c r="K19" s="253">
        <f t="shared" si="5"/>
        <v>5.5462230600000002E-2</v>
      </c>
      <c r="L19" s="342">
        <v>14.497956</v>
      </c>
      <c r="M19" s="238">
        <f>VLOOKUP(A19,Sheet1!$C$2:$G$84,5,FALSE)</f>
        <v>49.77</v>
      </c>
      <c r="N19" s="239">
        <f t="shared" si="2"/>
        <v>-35.272044000000001</v>
      </c>
      <c r="O19" s="253">
        <f t="shared" si="3"/>
        <v>-2.4328977133</v>
      </c>
      <c r="P19">
        <v>245464.91</v>
      </c>
      <c r="Q19" s="238">
        <f>VLOOKUP(A19,Sheet1!$C$2:$H$84,6,FALSE)</f>
        <v>413125.56</v>
      </c>
      <c r="R19" s="239">
        <f t="shared" si="6"/>
        <v>-167660.65</v>
      </c>
      <c r="S19" s="253">
        <f t="shared" si="7"/>
        <v>-0.6830330657</v>
      </c>
      <c r="T19" s="10"/>
      <c r="U19" s="347">
        <v>7171589</v>
      </c>
    </row>
    <row r="20" spans="1:21" s="52" customFormat="1" ht="14.4">
      <c r="A20" s="291">
        <v>2655657</v>
      </c>
      <c r="B20" s="330">
        <v>683715106</v>
      </c>
      <c r="C20" s="330" t="s">
        <v>387</v>
      </c>
      <c r="D20">
        <v>15400</v>
      </c>
      <c r="E20" s="238">
        <f>VLOOKUP(A20,Sheet1!$C$2:$E$84,3,FALSE)</f>
        <v>15400</v>
      </c>
      <c r="F20" s="239">
        <f t="shared" si="0"/>
        <v>0</v>
      </c>
      <c r="G20" s="253">
        <f t="shared" si="4"/>
        <v>0</v>
      </c>
      <c r="H20">
        <v>162339.54999999999</v>
      </c>
      <c r="I20" s="241">
        <f>VLOOKUP(A20,Sheet1!$C$2:$F$84,4,FALSE)</f>
        <v>547201.56000000006</v>
      </c>
      <c r="J20" s="239">
        <f t="shared" si="1"/>
        <v>-384862.01000000007</v>
      </c>
      <c r="K20" s="253">
        <f t="shared" si="5"/>
        <v>-2.3707224147999999</v>
      </c>
      <c r="L20" s="342">
        <v>203.29716300000001</v>
      </c>
      <c r="M20" s="238">
        <f>VLOOKUP(A20,Sheet1!$C$2:$G$84,5,FALSE)</f>
        <v>47.71</v>
      </c>
      <c r="N20" s="239">
        <f t="shared" si="2"/>
        <v>155.587163</v>
      </c>
      <c r="O20" s="253">
        <f t="shared" si="3"/>
        <v>0.76531890899999999</v>
      </c>
      <c r="P20">
        <v>344385.39</v>
      </c>
      <c r="Q20" s="238">
        <f>VLOOKUP(A20,Sheet1!$C$2:$H$84,6,FALSE)</f>
        <v>734734</v>
      </c>
      <c r="R20" s="239">
        <f t="shared" si="6"/>
        <v>-390348.61</v>
      </c>
      <c r="S20" s="253">
        <f t="shared" si="7"/>
        <v>-1.1334644887000001</v>
      </c>
      <c r="T20" s="10"/>
      <c r="U20" s="335">
        <v>6185495</v>
      </c>
    </row>
    <row r="21" spans="1:21" s="52" customFormat="1" ht="14.4">
      <c r="A21" s="291">
        <v>263494</v>
      </c>
      <c r="B21" s="330">
        <v>26349902</v>
      </c>
      <c r="C21" s="330" t="s">
        <v>344</v>
      </c>
      <c r="D21">
        <v>87678</v>
      </c>
      <c r="E21" s="238">
        <v>87678</v>
      </c>
      <c r="F21" s="239">
        <f t="shared" si="0"/>
        <v>0</v>
      </c>
      <c r="G21" s="253">
        <f t="shared" si="4"/>
        <v>0</v>
      </c>
      <c r="H21">
        <v>707076.57</v>
      </c>
      <c r="I21" s="241">
        <v>692582.68</v>
      </c>
      <c r="J21" s="239">
        <f t="shared" si="1"/>
        <v>14493.889999999898</v>
      </c>
      <c r="K21" s="253">
        <f t="shared" si="5"/>
        <v>2.0498331599999999E-2</v>
      </c>
      <c r="L21" s="342">
        <v>208.652209</v>
      </c>
      <c r="M21" s="238">
        <v>6.96</v>
      </c>
      <c r="N21" s="239">
        <f t="shared" si="2"/>
        <v>201.69220899999999</v>
      </c>
      <c r="O21" s="253">
        <f t="shared" si="3"/>
        <v>0.96664305620000002</v>
      </c>
      <c r="P21">
        <v>1370636.36</v>
      </c>
      <c r="Q21" s="238">
        <v>610133.53</v>
      </c>
      <c r="R21" s="239">
        <f t="shared" si="6"/>
        <v>760502.83000000007</v>
      </c>
      <c r="S21" s="253">
        <f t="shared" si="7"/>
        <v>0.55485382719999998</v>
      </c>
      <c r="T21" s="10"/>
      <c r="U21" s="335">
        <v>5330047</v>
      </c>
    </row>
    <row r="22" spans="1:21" s="52" customFormat="1" ht="14.4">
      <c r="A22" s="291">
        <v>4031976</v>
      </c>
      <c r="B22" s="330">
        <v>403197908</v>
      </c>
      <c r="C22" s="330" t="s">
        <v>326</v>
      </c>
      <c r="D22">
        <v>2175</v>
      </c>
      <c r="E22" s="238">
        <f>VLOOKUP(A22,Sheet1!$C$2:$E$84,3,FALSE)</f>
        <v>2175</v>
      </c>
      <c r="F22" s="239">
        <f t="shared" si="0"/>
        <v>0</v>
      </c>
      <c r="G22" s="253">
        <f t="shared" si="4"/>
        <v>0</v>
      </c>
      <c r="H22">
        <v>678780.05</v>
      </c>
      <c r="I22" s="241">
        <f>VLOOKUP(A22,Sheet1!$C$2:$F$84,4,FALSE)</f>
        <v>442936.32000000001</v>
      </c>
      <c r="J22" s="239">
        <f t="shared" si="1"/>
        <v>235843.73000000004</v>
      </c>
      <c r="K22" s="253">
        <f t="shared" si="5"/>
        <v>0.34745235959999998</v>
      </c>
      <c r="L22" s="342">
        <v>12.53</v>
      </c>
      <c r="M22" s="238">
        <f>VLOOKUP(A22,Sheet1!$C$2:$G$84,5,FALSE)</f>
        <v>312.18</v>
      </c>
      <c r="N22" s="239">
        <f t="shared" si="2"/>
        <v>-299.65000000000003</v>
      </c>
      <c r="O22" s="253">
        <f t="shared" si="3"/>
        <v>-23.914604948099999</v>
      </c>
      <c r="P22">
        <v>1131459</v>
      </c>
      <c r="Q22" s="238">
        <f>VLOOKUP(A22,Sheet1!$C$2:$H$84,6,FALSE)</f>
        <v>679001.99</v>
      </c>
      <c r="R22" s="239">
        <f t="shared" si="6"/>
        <v>452457.01</v>
      </c>
      <c r="S22" s="253">
        <f t="shared" si="7"/>
        <v>0.39988811790000001</v>
      </c>
      <c r="T22" s="10"/>
      <c r="U22" s="335">
        <v>2031730</v>
      </c>
    </row>
    <row r="23" spans="1:21" s="52" customFormat="1" ht="14.4">
      <c r="A23" s="291">
        <v>4741844</v>
      </c>
      <c r="B23" s="330">
        <v>474184900</v>
      </c>
      <c r="C23" s="330" t="s">
        <v>382</v>
      </c>
      <c r="D23">
        <v>4638</v>
      </c>
      <c r="E23" s="238">
        <f>VLOOKUP(A23,Sheet1!$C$2:$E$84,3,FALSE)</f>
        <v>4638</v>
      </c>
      <c r="F23" s="239">
        <f t="shared" si="0"/>
        <v>0</v>
      </c>
      <c r="G23" s="253">
        <f t="shared" si="4"/>
        <v>0</v>
      </c>
      <c r="H23">
        <v>464829</v>
      </c>
      <c r="I23" s="241">
        <f>VLOOKUP(A23,Sheet1!$C$2:$F$84,4,FALSE)</f>
        <v>497928.6</v>
      </c>
      <c r="J23" s="239">
        <f t="shared" si="1"/>
        <v>-33099.599999999977</v>
      </c>
      <c r="K23" s="253">
        <f t="shared" si="5"/>
        <v>-7.1208121700000002E-2</v>
      </c>
      <c r="L23" s="342">
        <v>197.38</v>
      </c>
      <c r="M23" s="238">
        <f>VLOOKUP(A23,Sheet1!$C$2:$G$84,5,FALSE)</f>
        <v>170.99</v>
      </c>
      <c r="N23" s="239">
        <f t="shared" si="2"/>
        <v>26.389999999999986</v>
      </c>
      <c r="O23" s="253">
        <f t="shared" si="3"/>
        <v>0.13370148949999999</v>
      </c>
      <c r="P23">
        <v>1263232</v>
      </c>
      <c r="Q23" s="238">
        <f>VLOOKUP(A23,Sheet1!$C$2:$H$84,6,FALSE)</f>
        <v>793034.36</v>
      </c>
      <c r="R23" s="239">
        <f t="shared" si="6"/>
        <v>470197.64</v>
      </c>
      <c r="S23" s="253">
        <f t="shared" si="7"/>
        <v>0.37221796150000003</v>
      </c>
      <c r="T23" s="10"/>
      <c r="U23" s="335" t="s">
        <v>304</v>
      </c>
    </row>
    <row r="24" spans="1:21" s="52" customFormat="1" ht="14.4">
      <c r="A24" s="291">
        <v>5330047</v>
      </c>
      <c r="B24" s="330">
        <v>533004909</v>
      </c>
      <c r="C24" s="330" t="s">
        <v>355</v>
      </c>
      <c r="D24">
        <v>6569</v>
      </c>
      <c r="E24" s="238">
        <f>VLOOKUP(A24,Sheet1!$C$2:$E$84,3,FALSE)</f>
        <v>6569</v>
      </c>
      <c r="F24" s="239">
        <f t="shared" si="0"/>
        <v>0</v>
      </c>
      <c r="G24" s="253">
        <f t="shared" si="4"/>
        <v>0</v>
      </c>
      <c r="H24">
        <v>671551.45</v>
      </c>
      <c r="I24" s="241">
        <f>VLOOKUP(A24,Sheet1!$C$2:$F$84,4,FALSE)</f>
        <v>707076.58</v>
      </c>
      <c r="J24" s="239">
        <f t="shared" si="1"/>
        <v>-35525.130000000005</v>
      </c>
      <c r="K24" s="253">
        <f t="shared" si="5"/>
        <v>-5.2900086800000003E-2</v>
      </c>
      <c r="L24" s="342">
        <v>16.260000000000002</v>
      </c>
      <c r="M24" s="238">
        <f>VLOOKUP(A24,Sheet1!$C$2:$G$84,5,FALSE)</f>
        <v>213.91</v>
      </c>
      <c r="N24" s="239">
        <f t="shared" si="2"/>
        <v>-197.65</v>
      </c>
      <c r="O24" s="253">
        <f t="shared" si="3"/>
        <v>-12.155596556000001</v>
      </c>
      <c r="P24">
        <v>531702</v>
      </c>
      <c r="Q24" s="238">
        <f>VLOOKUP(A24,Sheet1!$C$2:$H$84,6,FALSE)</f>
        <v>1405166.65</v>
      </c>
      <c r="R24" s="239">
        <f t="shared" si="6"/>
        <v>-873464.64999999991</v>
      </c>
      <c r="S24" s="253">
        <f t="shared" si="7"/>
        <v>-1.6427710446999999</v>
      </c>
      <c r="T24" s="10"/>
      <c r="U24" s="335" t="s">
        <v>305</v>
      </c>
    </row>
    <row r="25" spans="1:21" s="52" customFormat="1" ht="14.4">
      <c r="A25" s="291">
        <v>6054603</v>
      </c>
      <c r="B25" s="330">
        <v>605460005</v>
      </c>
      <c r="C25" s="330" t="s">
        <v>339</v>
      </c>
      <c r="D25">
        <v>30100</v>
      </c>
      <c r="E25" s="238">
        <f>VLOOKUP(A25,Sheet1!$C$2:$E$84,3,FALSE)</f>
        <v>30100</v>
      </c>
      <c r="F25" s="239">
        <f t="shared" si="0"/>
        <v>0</v>
      </c>
      <c r="G25" s="253">
        <f t="shared" si="4"/>
        <v>0</v>
      </c>
      <c r="H25">
        <v>835973.88</v>
      </c>
      <c r="I25" s="241">
        <f>VLOOKUP(A25,Sheet1!$C$2:$F$84,4,FALSE)</f>
        <v>356666.66</v>
      </c>
      <c r="J25" s="239">
        <f t="shared" si="1"/>
        <v>479307.22000000003</v>
      </c>
      <c r="K25" s="253">
        <f t="shared" si="5"/>
        <v>0.57335190899999999</v>
      </c>
      <c r="L25" s="342">
        <v>16.61</v>
      </c>
      <c r="M25" s="238">
        <f>VLOOKUP(A25,Sheet1!$C$2:$G$84,5,FALSE)</f>
        <v>11.51</v>
      </c>
      <c r="N25" s="239">
        <f t="shared" si="2"/>
        <v>5.0999999999999996</v>
      </c>
      <c r="O25" s="253">
        <f t="shared" si="3"/>
        <v>0.30704394940000002</v>
      </c>
      <c r="P25">
        <v>1129480</v>
      </c>
      <c r="Q25" s="238">
        <f>VLOOKUP(A25,Sheet1!$C$2:$H$84,6,FALSE)</f>
        <v>346544.26</v>
      </c>
      <c r="R25" s="239">
        <f t="shared" si="6"/>
        <v>782935.74</v>
      </c>
      <c r="S25" s="253">
        <f t="shared" si="7"/>
        <v>0.69318247340000005</v>
      </c>
      <c r="T25" s="10"/>
      <c r="U25" s="335">
        <v>2569286</v>
      </c>
    </row>
    <row r="26" spans="1:21" s="52" customFormat="1" ht="14.4">
      <c r="A26" s="291">
        <v>6185495</v>
      </c>
      <c r="B26" s="330">
        <v>618549901</v>
      </c>
      <c r="C26" s="330" t="s">
        <v>354</v>
      </c>
      <c r="D26">
        <v>1694</v>
      </c>
      <c r="E26" s="238">
        <f>VLOOKUP(A26,Sheet1!$C$2:$E$84,3,FALSE)</f>
        <v>1694</v>
      </c>
      <c r="F26" s="239">
        <f t="shared" si="0"/>
        <v>0</v>
      </c>
      <c r="G26" s="253">
        <f t="shared" si="4"/>
        <v>0</v>
      </c>
      <c r="H26">
        <v>539311.41</v>
      </c>
      <c r="I26" s="241">
        <f>VLOOKUP(A26,Sheet1!$C$2:$F$84,4,FALSE)</f>
        <v>162339.54999999999</v>
      </c>
      <c r="J26" s="239">
        <f t="shared" si="1"/>
        <v>376971.86000000004</v>
      </c>
      <c r="K26" s="253">
        <f t="shared" si="5"/>
        <v>0.69898736240000003</v>
      </c>
      <c r="L26" s="342">
        <v>180.68</v>
      </c>
      <c r="M26" s="238">
        <f>VLOOKUP(A26,Sheet1!$C$2:$G$84,5,FALSE)</f>
        <v>201.03</v>
      </c>
      <c r="N26" s="239">
        <f t="shared" si="2"/>
        <v>-20.349999999999994</v>
      </c>
      <c r="O26" s="253">
        <f t="shared" si="3"/>
        <v>-0.1126300642</v>
      </c>
      <c r="P26">
        <v>578176</v>
      </c>
      <c r="Q26" s="238">
        <f>VLOOKUP(A26,Sheet1!$C$2:$H$84,6,FALSE)</f>
        <v>340537.11</v>
      </c>
      <c r="R26" s="239">
        <f t="shared" si="6"/>
        <v>237638.89</v>
      </c>
      <c r="S26" s="253">
        <f t="shared" si="7"/>
        <v>0.41101479480000003</v>
      </c>
      <c r="T26" s="10"/>
      <c r="U26" s="335" t="s">
        <v>306</v>
      </c>
    </row>
    <row r="27" spans="1:21" s="52" customFormat="1" ht="14.4">
      <c r="A27" s="291">
        <v>6499260</v>
      </c>
      <c r="B27" s="330">
        <v>649926003</v>
      </c>
      <c r="C27" s="330" t="s">
        <v>373</v>
      </c>
      <c r="D27">
        <v>4900</v>
      </c>
      <c r="E27" s="238">
        <f>VLOOKUP(A27,Sheet1!$C$2:$E$84,3,FALSE)</f>
        <v>4900</v>
      </c>
      <c r="F27" s="239">
        <f t="shared" si="0"/>
        <v>0</v>
      </c>
      <c r="G27" s="253">
        <f t="shared" si="4"/>
        <v>0</v>
      </c>
      <c r="H27">
        <v>488975.04</v>
      </c>
      <c r="I27" s="241">
        <f>VLOOKUP(A27,Sheet1!$C$2:$F$84,4,FALSE)</f>
        <v>273131.55</v>
      </c>
      <c r="J27" s="239">
        <f t="shared" si="1"/>
        <v>215843.49</v>
      </c>
      <c r="K27" s="253">
        <f t="shared" si="5"/>
        <v>0.44142026150000002</v>
      </c>
      <c r="L27" s="342">
        <v>43.696798000000001</v>
      </c>
      <c r="M27" s="238">
        <f>VLOOKUP(A27,Sheet1!$C$2:$G$84,5,FALSE)</f>
        <v>63.46</v>
      </c>
      <c r="N27" s="239">
        <f t="shared" si="2"/>
        <v>-19.763202</v>
      </c>
      <c r="O27" s="253">
        <f t="shared" si="3"/>
        <v>-0.45228032499999998</v>
      </c>
      <c r="P27">
        <v>1066114.47</v>
      </c>
      <c r="Q27" s="238">
        <f>VLOOKUP(A27,Sheet1!$C$2:$H$84,6,FALSE)</f>
        <v>310953.03000000003</v>
      </c>
      <c r="R27" s="239">
        <f t="shared" si="6"/>
        <v>755161.44</v>
      </c>
      <c r="S27" s="253">
        <f t="shared" si="7"/>
        <v>0.70833054169999998</v>
      </c>
      <c r="T27" s="10"/>
      <c r="U27" s="335">
        <v>5889505</v>
      </c>
    </row>
    <row r="28" spans="1:21" s="52" customFormat="1" ht="14.4">
      <c r="A28" s="291">
        <v>6555805</v>
      </c>
      <c r="B28" s="330">
        <v>655580009</v>
      </c>
      <c r="C28" s="330" t="s">
        <v>381</v>
      </c>
      <c r="D28">
        <v>7600</v>
      </c>
      <c r="E28" s="238">
        <f>VLOOKUP(A28,Sheet1!$C$2:$E$84,3,FALSE)</f>
        <v>7600</v>
      </c>
      <c r="F28" s="239">
        <f t="shared" si="0"/>
        <v>0</v>
      </c>
      <c r="G28" s="253">
        <f t="shared" si="4"/>
        <v>0</v>
      </c>
      <c r="H28">
        <v>885612.82</v>
      </c>
      <c r="I28" s="241">
        <f>VLOOKUP(A28,Sheet1!$C$2:$F$84,4,FALSE)</f>
        <v>302299.82</v>
      </c>
      <c r="J28" s="239">
        <f t="shared" si="1"/>
        <v>583313</v>
      </c>
      <c r="K28" s="253">
        <f t="shared" si="5"/>
        <v>0.65865464780000005</v>
      </c>
      <c r="L28" s="342">
        <v>70.09</v>
      </c>
      <c r="M28" s="238">
        <f>VLOOKUP(A28,Sheet1!$C$2:$G$84,5,FALSE)</f>
        <v>42.86</v>
      </c>
      <c r="N28" s="239">
        <f t="shared" si="2"/>
        <v>27.230000000000004</v>
      </c>
      <c r="O28" s="253">
        <f t="shared" si="3"/>
        <v>0.38850049939999998</v>
      </c>
      <c r="P28">
        <v>1064737.19</v>
      </c>
      <c r="Q28" s="238">
        <f>VLOOKUP(A28,Sheet1!$C$2:$H$84,6,FALSE)</f>
        <v>325763.32</v>
      </c>
      <c r="R28" s="239">
        <f t="shared" si="6"/>
        <v>738973.86999999988</v>
      </c>
      <c r="S28" s="253">
        <f t="shared" si="7"/>
        <v>0.69404344750000002</v>
      </c>
      <c r="T28" s="10"/>
      <c r="U28" s="335" t="s">
        <v>307</v>
      </c>
    </row>
    <row r="29" spans="1:21" s="52" customFormat="1" ht="14.4">
      <c r="A29" s="291">
        <v>6640682</v>
      </c>
      <c r="B29" s="330">
        <v>664068004</v>
      </c>
      <c r="C29" s="330" t="s">
        <v>384</v>
      </c>
      <c r="D29">
        <v>9688</v>
      </c>
      <c r="E29" s="238">
        <f>VLOOKUP(A29,Sheet1!$C$2:$E$84,3,FALSE)</f>
        <v>9688</v>
      </c>
      <c r="F29" s="239">
        <f t="shared" si="0"/>
        <v>0</v>
      </c>
      <c r="G29" s="253">
        <f t="shared" si="4"/>
        <v>0</v>
      </c>
      <c r="H29">
        <v>197003.16</v>
      </c>
      <c r="I29" s="241">
        <f>VLOOKUP(A29,Sheet1!$C$2:$F$84,4,FALSE)</f>
        <v>554007.82999999996</v>
      </c>
      <c r="J29" s="239">
        <f t="shared" si="1"/>
        <v>-357004.66999999993</v>
      </c>
      <c r="K29" s="253">
        <f t="shared" si="5"/>
        <v>-1.8121773782999999</v>
      </c>
      <c r="L29" s="342">
        <v>61.637025999999999</v>
      </c>
      <c r="M29" s="238">
        <f>VLOOKUP(A29,Sheet1!$C$2:$G$84,5,FALSE)</f>
        <v>121.36</v>
      </c>
      <c r="N29" s="239">
        <f t="shared" si="2"/>
        <v>-59.722974000000001</v>
      </c>
      <c r="O29" s="253">
        <f t="shared" si="3"/>
        <v>-0.96894639270000005</v>
      </c>
      <c r="P29">
        <v>249876.51</v>
      </c>
      <c r="Q29" s="238">
        <f>VLOOKUP(A29,Sheet1!$C$2:$H$84,6,FALSE)</f>
        <v>1175774.8899999999</v>
      </c>
      <c r="R29" s="239">
        <f t="shared" si="6"/>
        <v>-925898.37999999989</v>
      </c>
      <c r="S29" s="253">
        <f t="shared" si="7"/>
        <v>-3.7054238512</v>
      </c>
      <c r="T29" s="10"/>
      <c r="U29" s="335" t="s">
        <v>308</v>
      </c>
    </row>
    <row r="30" spans="1:21" s="52" customFormat="1" ht="14.4">
      <c r="A30" s="291">
        <v>6659428</v>
      </c>
      <c r="B30" s="330">
        <v>665942009</v>
      </c>
      <c r="C30" s="330" t="s">
        <v>386</v>
      </c>
      <c r="D30">
        <v>11369</v>
      </c>
      <c r="E30" s="238">
        <f>VLOOKUP(A30,Sheet1!$C$2:$E$84,3,FALSE)</f>
        <v>11369</v>
      </c>
      <c r="F30" s="239">
        <f t="shared" si="0"/>
        <v>0</v>
      </c>
      <c r="G30" s="253">
        <f t="shared" si="4"/>
        <v>0</v>
      </c>
      <c r="H30">
        <v>145969.69</v>
      </c>
      <c r="I30" s="241">
        <f>VLOOKUP(A30,Sheet1!$C$2:$F$84,4,FALSE)</f>
        <v>512177.05</v>
      </c>
      <c r="J30" s="239">
        <f t="shared" si="1"/>
        <v>-366207.36</v>
      </c>
      <c r="K30" s="253">
        <f t="shared" si="5"/>
        <v>-2.5087904208</v>
      </c>
      <c r="L30" s="342">
        <v>12.275</v>
      </c>
      <c r="M30" s="238">
        <f>VLOOKUP(A30,Sheet1!$C$2:$G$84,5,FALSE)</f>
        <v>78.05</v>
      </c>
      <c r="N30" s="239">
        <f t="shared" si="2"/>
        <v>-65.774999999999991</v>
      </c>
      <c r="O30" s="253">
        <f t="shared" si="3"/>
        <v>-5.3584521384999997</v>
      </c>
      <c r="P30">
        <v>204992.5</v>
      </c>
      <c r="Q30" s="238">
        <f>VLOOKUP(A30,Sheet1!$C$2:$H$84,6,FALSE)</f>
        <v>887336.59</v>
      </c>
      <c r="R30" s="239">
        <f t="shared" si="6"/>
        <v>-682344.09</v>
      </c>
      <c r="S30" s="253">
        <f t="shared" si="7"/>
        <v>-3.3286295352000002</v>
      </c>
      <c r="T30" s="10"/>
      <c r="U30" s="335" t="s">
        <v>309</v>
      </c>
    </row>
    <row r="31" spans="1:21" s="52" customFormat="1" ht="14.4">
      <c r="A31" s="291">
        <v>6661144</v>
      </c>
      <c r="B31" s="330">
        <v>666114004</v>
      </c>
      <c r="C31" s="330" t="s">
        <v>389</v>
      </c>
      <c r="D31">
        <v>23000</v>
      </c>
      <c r="E31" s="238">
        <f>VLOOKUP(A31,Sheet1!$C$2:$E$84,3,FALSE)</f>
        <v>23000</v>
      </c>
      <c r="F31" s="239">
        <f t="shared" si="0"/>
        <v>0</v>
      </c>
      <c r="G31" s="253">
        <f t="shared" si="4"/>
        <v>0</v>
      </c>
      <c r="H31">
        <v>461429.76000000001</v>
      </c>
      <c r="I31" s="241">
        <f>VLOOKUP(A31,Sheet1!$C$2:$F$84,4,FALSE)</f>
        <v>365871.12</v>
      </c>
      <c r="J31" s="239">
        <f t="shared" si="1"/>
        <v>95558.640000000014</v>
      </c>
      <c r="K31" s="253">
        <f t="shared" si="5"/>
        <v>0.20709249439999999</v>
      </c>
      <c r="L31" s="342">
        <v>38.32</v>
      </c>
      <c r="M31" s="238">
        <f>VLOOKUP(A31,Sheet1!$C$2:$G$84,5,FALSE)</f>
        <v>16.87</v>
      </c>
      <c r="N31" s="239">
        <f t="shared" si="2"/>
        <v>21.45</v>
      </c>
      <c r="O31" s="253">
        <f t="shared" si="3"/>
        <v>0.55975991650000001</v>
      </c>
      <c r="P31">
        <v>396956.88</v>
      </c>
      <c r="Q31" s="238">
        <f>VLOOKUP(A31,Sheet1!$C$2:$H$84,6,FALSE)</f>
        <v>388112.01</v>
      </c>
      <c r="R31" s="239">
        <f t="shared" si="6"/>
        <v>8844.8699999999953</v>
      </c>
      <c r="S31" s="253">
        <f t="shared" si="7"/>
        <v>2.2281689600000001E-2</v>
      </c>
      <c r="T31" s="10"/>
      <c r="U31" s="335" t="s">
        <v>310</v>
      </c>
    </row>
    <row r="32" spans="1:21" s="52" customFormat="1" ht="14.4">
      <c r="A32" s="291">
        <v>6916781</v>
      </c>
      <c r="B32" s="330">
        <v>691678007</v>
      </c>
      <c r="C32" s="330" t="s">
        <v>422</v>
      </c>
      <c r="D32">
        <v>10764</v>
      </c>
      <c r="E32" s="238">
        <f>VLOOKUP(A32,Sheet1!$C$2:$E$84,3,FALSE)</f>
        <v>10764</v>
      </c>
      <c r="F32" s="239">
        <f t="shared" si="0"/>
        <v>0</v>
      </c>
      <c r="G32" s="253">
        <f t="shared" si="4"/>
        <v>0</v>
      </c>
      <c r="H32">
        <v>273131.55</v>
      </c>
      <c r="I32" s="241">
        <f>VLOOKUP(A32,Sheet1!$C$2:$F$84,4,FALSE)</f>
        <v>167574.95000000001</v>
      </c>
      <c r="J32" s="239">
        <f t="shared" si="1"/>
        <v>105556.59999999998</v>
      </c>
      <c r="K32" s="253">
        <f t="shared" si="5"/>
        <v>0.38646798580000002</v>
      </c>
      <c r="L32" s="342">
        <v>64.370189999999994</v>
      </c>
      <c r="M32" s="238">
        <f>VLOOKUP(A32,Sheet1!$C$2:$G$84,5,FALSE)</f>
        <v>19.21</v>
      </c>
      <c r="N32" s="239">
        <f t="shared" ref="N32:N52" si="16">L32-M32</f>
        <v>45.160189999999993</v>
      </c>
      <c r="O32" s="253">
        <f t="shared" ref="O32:O52" si="17">ROUND(N32/L32,10)</f>
        <v>0.70156993479999996</v>
      </c>
      <c r="P32">
        <v>315413.93</v>
      </c>
      <c r="Q32" s="238">
        <f>VLOOKUP(A32,Sheet1!$C$2:$H$84,6,FALSE)</f>
        <v>206778.31</v>
      </c>
      <c r="R32" s="239">
        <f t="shared" ref="R32:R52" si="18">P32-Q32</f>
        <v>108635.62</v>
      </c>
      <c r="S32" s="253">
        <f t="shared" ref="S32:S52" si="19">ROUND(R32/P32,10)</f>
        <v>0.34442239120000001</v>
      </c>
      <c r="T32" s="10"/>
      <c r="U32" s="335">
        <v>6499260</v>
      </c>
    </row>
    <row r="33" spans="1:21" s="52" customFormat="1" ht="14.4">
      <c r="A33" s="291">
        <v>5889505</v>
      </c>
      <c r="B33" s="330">
        <v>588950907</v>
      </c>
      <c r="C33" s="330" t="s">
        <v>364</v>
      </c>
      <c r="D33">
        <v>24398</v>
      </c>
      <c r="E33" s="238">
        <f>VLOOKUP(A33,Sheet1!$C$2:$E$84,3,FALSE)</f>
        <v>24398</v>
      </c>
      <c r="F33" s="239">
        <f t="shared" si="0"/>
        <v>0</v>
      </c>
      <c r="G33" s="253">
        <f t="shared" si="4"/>
        <v>0</v>
      </c>
      <c r="H33">
        <v>205250.5</v>
      </c>
      <c r="I33" s="241">
        <f>VLOOKUP(A33,Sheet1!$C$2:$F$84,4,FALSE)</f>
        <v>488975.04</v>
      </c>
      <c r="J33" s="239">
        <f t="shared" si="1"/>
        <v>-283724.53999999998</v>
      </c>
      <c r="K33" s="253">
        <f t="shared" si="5"/>
        <v>-1.3823330028</v>
      </c>
      <c r="L33" s="342">
        <v>108.04</v>
      </c>
      <c r="M33" s="238">
        <f>VLOOKUP(A33,Sheet1!$C$2:$G$84,5,FALSE)</f>
        <v>42.4</v>
      </c>
      <c r="N33" s="239">
        <f t="shared" si="16"/>
        <v>65.640000000000015</v>
      </c>
      <c r="O33" s="253">
        <f t="shared" si="17"/>
        <v>0.60755275819999999</v>
      </c>
      <c r="P33">
        <v>270100</v>
      </c>
      <c r="Q33" s="238">
        <f>VLOOKUP(A33,Sheet1!$C$2:$H$84,6,FALSE)</f>
        <v>1034490.08</v>
      </c>
      <c r="R33" s="239">
        <f t="shared" si="18"/>
        <v>-764390.08</v>
      </c>
      <c r="S33" s="253">
        <f t="shared" si="19"/>
        <v>-2.8300262125</v>
      </c>
      <c r="T33" s="10"/>
      <c r="U33" s="335" t="s">
        <v>311</v>
      </c>
    </row>
    <row r="34" spans="1:21" s="52" customFormat="1" ht="14.4">
      <c r="A34" s="291">
        <v>6356406</v>
      </c>
      <c r="B34" s="330">
        <v>635640006</v>
      </c>
      <c r="C34" s="330" t="s">
        <v>410</v>
      </c>
      <c r="D34">
        <v>7521</v>
      </c>
      <c r="E34" s="238">
        <f>VLOOKUP(A34,Sheet1!$C$2:$E$84,3,FALSE)</f>
        <v>7521</v>
      </c>
      <c r="F34" s="239">
        <f t="shared" si="0"/>
        <v>0</v>
      </c>
      <c r="G34" s="253">
        <f t="shared" si="4"/>
        <v>0</v>
      </c>
      <c r="H34">
        <v>559219.54</v>
      </c>
      <c r="I34" s="241">
        <f>VLOOKUP(A34,Sheet1!$C$2:$F$84,4,FALSE)</f>
        <v>230255.65</v>
      </c>
      <c r="J34" s="239">
        <f t="shared" si="1"/>
        <v>328963.89</v>
      </c>
      <c r="K34" s="253">
        <f t="shared" si="5"/>
        <v>0.58825535669999995</v>
      </c>
      <c r="L34" s="342">
        <v>134.469337</v>
      </c>
      <c r="M34" s="238">
        <f>VLOOKUP(A34,Sheet1!$C$2:$G$84,5,FALSE)</f>
        <v>19.91</v>
      </c>
      <c r="N34" s="239">
        <f t="shared" si="16"/>
        <v>114.559337</v>
      </c>
      <c r="O34" s="253">
        <f t="shared" si="17"/>
        <v>0.85193650499999996</v>
      </c>
      <c r="P34">
        <v>1277458.7</v>
      </c>
      <c r="Q34" s="238">
        <f>VLOOKUP(A34,Sheet1!$C$2:$H$84,6,FALSE)</f>
        <v>149740.6</v>
      </c>
      <c r="R34" s="239">
        <f t="shared" si="18"/>
        <v>1127718.0999999999</v>
      </c>
      <c r="S34" s="253">
        <f t="shared" si="19"/>
        <v>0.88278243359999997</v>
      </c>
      <c r="T34" s="10"/>
      <c r="U34" s="335" t="s">
        <v>312</v>
      </c>
    </row>
    <row r="35" spans="1:21" s="52" customFormat="1" ht="14.4">
      <c r="A35" s="291">
        <v>6869302</v>
      </c>
      <c r="B35" s="330">
        <v>686930009</v>
      </c>
      <c r="C35" s="330" t="s">
        <v>413</v>
      </c>
      <c r="D35">
        <v>3000</v>
      </c>
      <c r="E35" s="238">
        <f>VLOOKUP(A35,Sheet1!$C$2:$E$84,3,FALSE)</f>
        <v>3000</v>
      </c>
      <c r="F35" s="239">
        <f t="shared" si="0"/>
        <v>0</v>
      </c>
      <c r="G35" s="253">
        <f t="shared" si="4"/>
        <v>0</v>
      </c>
      <c r="H35">
        <v>395017</v>
      </c>
      <c r="I35" s="241">
        <f>VLOOKUP(A35,Sheet1!$C$2:$F$84,4,FALSE)</f>
        <v>297065.8</v>
      </c>
      <c r="J35" s="239">
        <f t="shared" si="1"/>
        <v>97951.200000000012</v>
      </c>
      <c r="K35" s="253">
        <f t="shared" si="5"/>
        <v>0.24796704950000001</v>
      </c>
      <c r="L35" s="342">
        <v>633.82304199999999</v>
      </c>
      <c r="M35" s="238">
        <f>VLOOKUP(A35,Sheet1!$C$2:$G$84,5,FALSE)</f>
        <v>138.47999999999999</v>
      </c>
      <c r="N35" s="239">
        <f t="shared" si="16"/>
        <v>495.34304199999997</v>
      </c>
      <c r="O35" s="253">
        <f t="shared" si="17"/>
        <v>0.78151630530000005</v>
      </c>
      <c r="P35">
        <v>1394410.69</v>
      </c>
      <c r="Q35" s="238">
        <f>VLOOKUP(A35,Sheet1!$C$2:$H$84,6,FALSE)</f>
        <v>415447.15</v>
      </c>
      <c r="R35" s="239">
        <f t="shared" si="18"/>
        <v>978963.53999999992</v>
      </c>
      <c r="S35" s="253">
        <f t="shared" si="19"/>
        <v>0.70206256089999997</v>
      </c>
      <c r="T35" s="10"/>
      <c r="U35" s="335">
        <v>7333378</v>
      </c>
    </row>
    <row r="36" spans="1:21" s="52" customFormat="1" ht="14.4">
      <c r="A36" s="291">
        <v>2640891</v>
      </c>
      <c r="B36" s="330">
        <v>654902204</v>
      </c>
      <c r="C36" s="330" t="s">
        <v>385</v>
      </c>
      <c r="D36">
        <v>40000</v>
      </c>
      <c r="E36" s="238">
        <f>VLOOKUP(A36,Sheet1!$C$2:$E$84,3,FALSE)</f>
        <v>40000</v>
      </c>
      <c r="F36" s="239">
        <f t="shared" si="0"/>
        <v>0</v>
      </c>
      <c r="G36" s="253">
        <f t="shared" si="4"/>
        <v>0</v>
      </c>
      <c r="H36">
        <v>185366.23</v>
      </c>
      <c r="I36" s="241">
        <f>VLOOKUP(A36,Sheet1!$C$2:$F$84,4,FALSE)</f>
        <v>137044</v>
      </c>
      <c r="J36" s="239">
        <f t="shared" si="1"/>
        <v>48322.23000000001</v>
      </c>
      <c r="K36" s="253">
        <f t="shared" si="5"/>
        <v>0.2606851852</v>
      </c>
      <c r="L36" s="342">
        <v>110.308008</v>
      </c>
      <c r="M36" s="238">
        <f>VLOOKUP(A36,Sheet1!$C$2:$G$84,5,FALSE)</f>
        <v>3.96</v>
      </c>
      <c r="N36" s="239">
        <f t="shared" si="16"/>
        <v>106.34800800000001</v>
      </c>
      <c r="O36" s="253">
        <f t="shared" si="17"/>
        <v>0.9641005212</v>
      </c>
      <c r="P36">
        <v>302795.48</v>
      </c>
      <c r="Q36" s="238">
        <f>VLOOKUP(A36,Sheet1!$C$2:$H$84,6,FALSE)</f>
        <v>158400</v>
      </c>
      <c r="R36" s="239">
        <f t="shared" si="18"/>
        <v>144395.47999999998</v>
      </c>
      <c r="S36" s="253">
        <f t="shared" si="19"/>
        <v>0.47687462180000001</v>
      </c>
      <c r="T36" s="10"/>
      <c r="U36" s="335" t="s">
        <v>313</v>
      </c>
    </row>
    <row r="37" spans="1:21" s="52" customFormat="1" ht="14.4">
      <c r="A37" s="291">
        <v>2775135</v>
      </c>
      <c r="B37" s="330">
        <v>803054204</v>
      </c>
      <c r="C37" s="330" t="s">
        <v>397</v>
      </c>
      <c r="D37">
        <v>4650</v>
      </c>
      <c r="E37" s="238">
        <f>VLOOKUP(A37,Sheet1!$C$2:$E$84,3,FALSE)</f>
        <v>4650</v>
      </c>
      <c r="F37" s="239">
        <f t="shared" si="0"/>
        <v>0</v>
      </c>
      <c r="G37" s="253">
        <f t="shared" si="4"/>
        <v>0</v>
      </c>
      <c r="H37">
        <v>302299.82</v>
      </c>
      <c r="I37" s="241">
        <f>VLOOKUP(A37,Sheet1!$C$2:$F$84,4,FALSE)</f>
        <v>554223.89</v>
      </c>
      <c r="J37" s="239">
        <f t="shared" si="1"/>
        <v>-251924.07</v>
      </c>
      <c r="K37" s="253">
        <f t="shared" si="5"/>
        <v>-0.83335831959999995</v>
      </c>
      <c r="L37" s="342">
        <v>42.566172000000002</v>
      </c>
      <c r="M37" s="238">
        <f>VLOOKUP(A37,Sheet1!$C$2:$G$84,5,FALSE)</f>
        <v>122.79</v>
      </c>
      <c r="N37" s="239">
        <f t="shared" si="16"/>
        <v>-80.223827999999997</v>
      </c>
      <c r="O37" s="253">
        <f t="shared" si="17"/>
        <v>-1.8846850499000001</v>
      </c>
      <c r="P37">
        <v>323502.90999999997</v>
      </c>
      <c r="Q37" s="238">
        <f>VLOOKUP(A37,Sheet1!$C$2:$H$84,6,FALSE)</f>
        <v>570973.5</v>
      </c>
      <c r="R37" s="239">
        <f t="shared" si="18"/>
        <v>-247470.59000000003</v>
      </c>
      <c r="S37" s="253">
        <f t="shared" si="19"/>
        <v>-0.7649717587</v>
      </c>
      <c r="T37" s="10"/>
      <c r="U37" s="335">
        <v>6555805</v>
      </c>
    </row>
    <row r="38" spans="1:21" s="52" customFormat="1" ht="14.4">
      <c r="A38" s="291">
        <v>2821481</v>
      </c>
      <c r="B38" s="330">
        <v>835699307</v>
      </c>
      <c r="C38" s="330" t="s">
        <v>407</v>
      </c>
      <c r="D38">
        <v>14700</v>
      </c>
      <c r="E38" s="238">
        <f>VLOOKUP(A38,Sheet1!$C$2:$E$84,3,FALSE)</f>
        <v>14700</v>
      </c>
      <c r="F38" s="239">
        <f t="shared" si="0"/>
        <v>0</v>
      </c>
      <c r="G38" s="253">
        <f t="shared" si="4"/>
        <v>0</v>
      </c>
      <c r="H38">
        <v>497928.6</v>
      </c>
      <c r="I38" s="241">
        <f>VLOOKUP(A38,Sheet1!$C$2:$F$84,4,FALSE)</f>
        <v>616831.12</v>
      </c>
      <c r="J38" s="239">
        <f t="shared" si="1"/>
        <v>-118902.52000000002</v>
      </c>
      <c r="K38" s="253">
        <f t="shared" si="5"/>
        <v>-0.23879431709999999</v>
      </c>
      <c r="L38" s="342">
        <v>163.31678099999999</v>
      </c>
      <c r="M38" s="238">
        <f>VLOOKUP(A38,Sheet1!$C$2:$G$84,5,FALSE)</f>
        <v>106.01</v>
      </c>
      <c r="N38" s="239">
        <f t="shared" si="16"/>
        <v>57.306780999999987</v>
      </c>
      <c r="O38" s="253">
        <f t="shared" si="17"/>
        <v>0.35089340270000002</v>
      </c>
      <c r="P38">
        <v>757463.23</v>
      </c>
      <c r="Q38" s="238">
        <f>VLOOKUP(A38,Sheet1!$C$2:$H$84,6,FALSE)</f>
        <v>1558347</v>
      </c>
      <c r="R38" s="239">
        <f t="shared" si="18"/>
        <v>-800883.77</v>
      </c>
      <c r="S38" s="253">
        <f t="shared" si="19"/>
        <v>-1.0573236274</v>
      </c>
      <c r="T38" s="10"/>
      <c r="U38" s="335">
        <v>4741844</v>
      </c>
    </row>
    <row r="39" spans="1:21" s="52" customFormat="1" ht="14.4">
      <c r="A39" s="291">
        <v>2615565</v>
      </c>
      <c r="B39" s="330" t="s">
        <v>403</v>
      </c>
      <c r="C39" s="330" t="s">
        <v>404</v>
      </c>
      <c r="D39">
        <v>23900</v>
      </c>
      <c r="E39" s="238">
        <f>VLOOKUP(A39,Sheet1!$C$2:$E$84,3,FALSE)</f>
        <v>23900</v>
      </c>
      <c r="F39" s="239">
        <f t="shared" si="0"/>
        <v>0</v>
      </c>
      <c r="G39" s="253">
        <f t="shared" si="4"/>
        <v>0</v>
      </c>
      <c r="H39">
        <v>733798.28</v>
      </c>
      <c r="I39" s="241">
        <f>VLOOKUP(A39,Sheet1!$C$2:$F$84,4,FALSE)</f>
        <v>805315.16</v>
      </c>
      <c r="J39" s="239">
        <f t="shared" si="1"/>
        <v>-71516.88</v>
      </c>
      <c r="K39" s="253">
        <f t="shared" si="5"/>
        <v>-9.7461225999999998E-2</v>
      </c>
      <c r="L39" s="342">
        <v>47.22</v>
      </c>
      <c r="M39" s="238">
        <f>VLOOKUP(A39,Sheet1!$C$2:$G$84,5,FALSE)</f>
        <v>37.9</v>
      </c>
      <c r="N39" s="239">
        <f t="shared" si="16"/>
        <v>9.32</v>
      </c>
      <c r="O39" s="253">
        <f t="shared" si="17"/>
        <v>0.19737399410000001</v>
      </c>
      <c r="P39">
        <v>876875.4</v>
      </c>
      <c r="Q39" s="238">
        <f>VLOOKUP(A39,Sheet1!$C$2:$H$84,6,FALSE)</f>
        <v>905810</v>
      </c>
      <c r="R39" s="239">
        <f t="shared" si="18"/>
        <v>-28934.599999999977</v>
      </c>
      <c r="S39" s="253">
        <f t="shared" si="19"/>
        <v>-3.2997390500000001E-2</v>
      </c>
      <c r="T39" s="10"/>
      <c r="U39" s="335" t="s">
        <v>314</v>
      </c>
    </row>
    <row r="40" spans="1:21" s="52" customFormat="1" ht="14.4">
      <c r="A40" s="291">
        <v>2722670</v>
      </c>
      <c r="B40" s="330" t="s">
        <v>335</v>
      </c>
      <c r="C40" s="330" t="s">
        <v>336</v>
      </c>
      <c r="D40">
        <v>38941</v>
      </c>
      <c r="E40" s="238">
        <f>VLOOKUP(A40,Sheet1!$C$2:$E$84,3,FALSE)</f>
        <v>38941</v>
      </c>
      <c r="F40" s="239">
        <f t="shared" si="0"/>
        <v>0</v>
      </c>
      <c r="G40" s="253">
        <f t="shared" si="4"/>
        <v>0</v>
      </c>
      <c r="H40">
        <v>534560.6</v>
      </c>
      <c r="I40" s="241">
        <f>VLOOKUP(A40,Sheet1!$C$2:$F$84,4,FALSE)</f>
        <v>570121.34</v>
      </c>
      <c r="J40" s="239">
        <f t="shared" si="1"/>
        <v>-35560.739999999991</v>
      </c>
      <c r="K40" s="253">
        <f t="shared" si="5"/>
        <v>-6.6523309099999997E-2</v>
      </c>
      <c r="L40" s="342">
        <v>126.900695</v>
      </c>
      <c r="M40" s="238">
        <f>VLOOKUP(A40,Sheet1!$C$2:$G$84,5,FALSE)</f>
        <v>13.58</v>
      </c>
      <c r="N40" s="239">
        <f t="shared" si="16"/>
        <v>113.320695</v>
      </c>
      <c r="O40" s="253">
        <f t="shared" si="17"/>
        <v>0.89298718970000002</v>
      </c>
      <c r="P40">
        <v>1229413.93</v>
      </c>
      <c r="Q40" s="238">
        <f>VLOOKUP(A40,Sheet1!$C$2:$H$84,6,FALSE)</f>
        <v>528818.78</v>
      </c>
      <c r="R40" s="239">
        <f t="shared" si="18"/>
        <v>700595.14999999991</v>
      </c>
      <c r="S40" s="253">
        <f t="shared" si="19"/>
        <v>0.56986108010000003</v>
      </c>
      <c r="T40" s="10"/>
      <c r="U40" s="335">
        <v>6640682</v>
      </c>
    </row>
    <row r="41" spans="1:21" s="52" customFormat="1" ht="14.4">
      <c r="A41" s="291">
        <v>7124594</v>
      </c>
      <c r="B41" s="330">
        <v>712459908</v>
      </c>
      <c r="C41" s="330" t="s">
        <v>345</v>
      </c>
      <c r="D41">
        <v>3146</v>
      </c>
      <c r="E41" s="238">
        <f>VLOOKUP(A41,Sheet1!$C$2:$E$84,3,FALSE)</f>
        <v>3146</v>
      </c>
      <c r="F41" s="239">
        <f t="shared" si="0"/>
        <v>0</v>
      </c>
      <c r="G41" s="253">
        <f t="shared" si="4"/>
        <v>0</v>
      </c>
      <c r="H41">
        <v>137044</v>
      </c>
      <c r="I41" s="241">
        <f>VLOOKUP(A41,Sheet1!$C$2:$F$84,4,FALSE)</f>
        <v>470293.67</v>
      </c>
      <c r="J41" s="239">
        <f t="shared" si="1"/>
        <v>-333249.67</v>
      </c>
      <c r="K41" s="253">
        <f t="shared" si="5"/>
        <v>-2.4316983596999999</v>
      </c>
      <c r="L41" s="342">
        <v>3.92</v>
      </c>
      <c r="M41" s="238">
        <f>VLOOKUP(A41,Sheet1!$C$2:$G$84,5,FALSE)</f>
        <v>170.45</v>
      </c>
      <c r="N41" s="239">
        <f t="shared" si="16"/>
        <v>-166.53</v>
      </c>
      <c r="O41" s="253">
        <f t="shared" si="17"/>
        <v>-42.482142857100001</v>
      </c>
      <c r="P41">
        <v>156800</v>
      </c>
      <c r="Q41" s="238">
        <f>VLOOKUP(A41,Sheet1!$C$2:$H$84,6,FALSE)</f>
        <v>536227.26</v>
      </c>
      <c r="R41" s="239">
        <f t="shared" si="18"/>
        <v>-379427.26</v>
      </c>
      <c r="S41" s="253">
        <f t="shared" si="19"/>
        <v>-2.4198167092</v>
      </c>
      <c r="T41" s="10"/>
      <c r="U41" s="335">
        <v>2640891</v>
      </c>
    </row>
    <row r="42" spans="1:21" s="52" customFormat="1" ht="14.4">
      <c r="A42" s="291">
        <v>7171589</v>
      </c>
      <c r="B42" s="330">
        <v>717158901</v>
      </c>
      <c r="C42" s="330" t="s">
        <v>353</v>
      </c>
      <c r="D42">
        <v>16931</v>
      </c>
      <c r="E42" s="238">
        <f>VLOOKUP(A42,Sheet1!$C$2:$E$84,3,FALSE)</f>
        <v>16931</v>
      </c>
      <c r="F42" s="239">
        <f t="shared" si="0"/>
        <v>0</v>
      </c>
      <c r="G42" s="253">
        <f t="shared" si="4"/>
        <v>0</v>
      </c>
      <c r="H42">
        <v>512177.05</v>
      </c>
      <c r="I42" s="241">
        <f>VLOOKUP(A42,Sheet1!$C$2:$F$84,4,FALSE)</f>
        <v>234842.51</v>
      </c>
      <c r="J42" s="239">
        <f t="shared" si="1"/>
        <v>277334.53999999998</v>
      </c>
      <c r="K42" s="253">
        <f t="shared" si="5"/>
        <v>0.54148177860000002</v>
      </c>
      <c r="L42" s="342">
        <v>80.533133000000007</v>
      </c>
      <c r="M42" s="238">
        <f>VLOOKUP(A42,Sheet1!$C$2:$G$84,5,FALSE)</f>
        <v>10.5</v>
      </c>
      <c r="N42" s="239">
        <f t="shared" si="16"/>
        <v>70.033133000000007</v>
      </c>
      <c r="O42" s="253">
        <f t="shared" si="17"/>
        <v>0.86961888099999995</v>
      </c>
      <c r="P42">
        <v>915581.19</v>
      </c>
      <c r="Q42" s="238">
        <f>VLOOKUP(A42,Sheet1!$C$2:$H$84,6,FALSE)</f>
        <v>177709.1</v>
      </c>
      <c r="R42" s="239">
        <f t="shared" si="18"/>
        <v>737872.09</v>
      </c>
      <c r="S42" s="253">
        <f t="shared" si="19"/>
        <v>0.80590568929999995</v>
      </c>
      <c r="T42" s="10"/>
      <c r="U42" s="335">
        <v>6659428</v>
      </c>
    </row>
    <row r="43" spans="1:21" s="52" customFormat="1" ht="14.4">
      <c r="A43" s="291">
        <v>7333378</v>
      </c>
      <c r="B43" s="330">
        <v>733337901</v>
      </c>
      <c r="C43" s="330" t="s">
        <v>378</v>
      </c>
      <c r="D43">
        <v>2200</v>
      </c>
      <c r="E43" s="238">
        <f>VLOOKUP(A43,Sheet1!$C$2:$E$84,3,FALSE)</f>
        <v>2200</v>
      </c>
      <c r="F43" s="239">
        <f t="shared" si="0"/>
        <v>0</v>
      </c>
      <c r="G43" s="253">
        <f t="shared" si="4"/>
        <v>0</v>
      </c>
      <c r="H43">
        <v>547201.56000000006</v>
      </c>
      <c r="I43" s="241">
        <f>VLOOKUP(A43,Sheet1!$C$2:$F$84,4,FALSE)</f>
        <v>395018.39</v>
      </c>
      <c r="J43" s="239">
        <f t="shared" si="1"/>
        <v>152183.17000000004</v>
      </c>
      <c r="K43" s="253">
        <f t="shared" si="5"/>
        <v>0.27811172540000001</v>
      </c>
      <c r="L43" s="342">
        <v>44.57</v>
      </c>
      <c r="M43" s="238">
        <f>VLOOKUP(A43,Sheet1!$C$2:$G$84,5,FALSE)</f>
        <v>560.1</v>
      </c>
      <c r="N43" s="239">
        <f t="shared" si="16"/>
        <v>-515.53</v>
      </c>
      <c r="O43" s="253">
        <f t="shared" si="17"/>
        <v>-11.5667489343</v>
      </c>
      <c r="P43">
        <v>686378</v>
      </c>
      <c r="Q43" s="238">
        <f>VLOOKUP(A43,Sheet1!$C$2:$H$84,6,FALSE)</f>
        <v>1232223.8700000001</v>
      </c>
      <c r="R43" s="239">
        <f t="shared" si="18"/>
        <v>-545845.87000000011</v>
      </c>
      <c r="S43" s="253">
        <f t="shared" si="19"/>
        <v>-0.79525548599999996</v>
      </c>
      <c r="T43" s="10"/>
      <c r="U43" s="335">
        <v>2655657</v>
      </c>
    </row>
    <row r="44" spans="1:21" s="52" customFormat="1" ht="14.4">
      <c r="A44" s="291">
        <v>2031730</v>
      </c>
      <c r="B44" s="330">
        <v>294821608</v>
      </c>
      <c r="C44" s="330" t="s">
        <v>356</v>
      </c>
      <c r="D44">
        <v>90300</v>
      </c>
      <c r="E44" s="238">
        <f>VLOOKUP(A44,Sheet1!$C$2:$E$84,3,FALSE)</f>
        <v>90300</v>
      </c>
      <c r="F44" s="239">
        <f t="shared" si="0"/>
        <v>0</v>
      </c>
      <c r="G44" s="253">
        <f t="shared" si="4"/>
        <v>0</v>
      </c>
      <c r="H44">
        <v>147640.54999999999</v>
      </c>
      <c r="I44" s="241">
        <f>VLOOKUP(A44,Sheet1!$C$2:$F$84,4,FALSE)</f>
        <v>678780.05</v>
      </c>
      <c r="J44" s="239">
        <f t="shared" si="1"/>
        <v>-531139.5</v>
      </c>
      <c r="K44" s="253">
        <f t="shared" si="5"/>
        <v>-3.5975177551000002</v>
      </c>
      <c r="L44" s="342">
        <v>85.37</v>
      </c>
      <c r="M44" s="238">
        <f>VLOOKUP(A44,Sheet1!$C$2:$G$84,5,FALSE)</f>
        <v>13.19</v>
      </c>
      <c r="N44" s="239">
        <f t="shared" si="16"/>
        <v>72.180000000000007</v>
      </c>
      <c r="O44" s="253">
        <f t="shared" si="17"/>
        <v>0.84549607589999998</v>
      </c>
      <c r="P44">
        <v>157934.5</v>
      </c>
      <c r="Q44" s="238">
        <f>VLOOKUP(A44,Sheet1!$C$2:$H$84,6,FALSE)</f>
        <v>1191057</v>
      </c>
      <c r="R44" s="239">
        <f t="shared" si="18"/>
        <v>-1033122.5</v>
      </c>
      <c r="S44" s="253">
        <f t="shared" si="19"/>
        <v>-6.5414618085000003</v>
      </c>
      <c r="T44" s="10"/>
      <c r="U44" s="335">
        <v>2402444</v>
      </c>
    </row>
    <row r="45" spans="1:21" s="52" customFormat="1" ht="14.4">
      <c r="A45" s="291">
        <v>6616508</v>
      </c>
      <c r="B45" s="330">
        <v>661650903</v>
      </c>
      <c r="C45" s="330" t="s">
        <v>398</v>
      </c>
      <c r="D45">
        <v>10546</v>
      </c>
      <c r="E45" s="238">
        <f>VLOOKUP(A45,Sheet1!$C$2:$E$84,3,FALSE)</f>
        <v>10546</v>
      </c>
      <c r="F45" s="239">
        <f t="shared" si="0"/>
        <v>0</v>
      </c>
      <c r="G45" s="253">
        <f t="shared" si="4"/>
        <v>0</v>
      </c>
      <c r="H45">
        <v>365871.12</v>
      </c>
      <c r="I45" s="241">
        <f>VLOOKUP(A45,Sheet1!$C$2:$F$84,4,FALSE)</f>
        <v>177721.16</v>
      </c>
      <c r="J45" s="239">
        <f t="shared" si="1"/>
        <v>188149.96</v>
      </c>
      <c r="K45" s="253">
        <f t="shared" si="5"/>
        <v>0.51425201310000002</v>
      </c>
      <c r="L45" s="342">
        <v>16.909141999999999</v>
      </c>
      <c r="M45" s="238">
        <f>VLOOKUP(A45,Sheet1!$C$2:$G$84,5,FALSE)</f>
        <v>16.260000000000002</v>
      </c>
      <c r="N45" s="239">
        <f t="shared" si="16"/>
        <v>0.64914199999999767</v>
      </c>
      <c r="O45" s="253">
        <f t="shared" si="17"/>
        <v>3.8390002300000003E-2</v>
      </c>
      <c r="P45">
        <v>388910.27</v>
      </c>
      <c r="Q45" s="238">
        <f>VLOOKUP(A45,Sheet1!$C$2:$H$84,6,FALSE)</f>
        <v>171479.67</v>
      </c>
      <c r="R45" s="239">
        <f t="shared" si="18"/>
        <v>217430.6</v>
      </c>
      <c r="S45" s="253">
        <f t="shared" si="19"/>
        <v>0.5590765191</v>
      </c>
      <c r="T45" s="10"/>
      <c r="U45" s="335">
        <v>6661144</v>
      </c>
    </row>
    <row r="46" spans="1:21" s="52" customFormat="1" ht="14.4">
      <c r="A46" s="291" t="s">
        <v>302</v>
      </c>
      <c r="B46" s="330" t="s">
        <v>348</v>
      </c>
      <c r="C46" s="330" t="s">
        <v>349</v>
      </c>
      <c r="D46">
        <v>20555</v>
      </c>
      <c r="E46" s="238">
        <f>VLOOKUP(A46,Sheet1!$C$2:$E$84,3,FALSE)</f>
        <v>20555</v>
      </c>
      <c r="F46" s="239">
        <f t="shared" si="0"/>
        <v>0</v>
      </c>
      <c r="G46" s="253">
        <f t="shared" si="4"/>
        <v>0</v>
      </c>
      <c r="H46">
        <v>549802.35</v>
      </c>
      <c r="I46" s="241">
        <f>VLOOKUP(A46,Sheet1!$C$2:$F$84,4,FALSE)</f>
        <v>612420.9</v>
      </c>
      <c r="J46" s="239">
        <f t="shared" si="1"/>
        <v>-62618.550000000047</v>
      </c>
      <c r="K46" s="253">
        <f t="shared" si="5"/>
        <v>-0.113892838</v>
      </c>
      <c r="L46" s="342">
        <v>58.06</v>
      </c>
      <c r="M46" s="238">
        <f>VLOOKUP(A46,Sheet1!$C$2:$G$84,5,FALSE)</f>
        <v>32.01</v>
      </c>
      <c r="N46" s="239">
        <f t="shared" si="16"/>
        <v>26.050000000000004</v>
      </c>
      <c r="O46" s="253">
        <f t="shared" si="17"/>
        <v>0.44867378569999999</v>
      </c>
      <c r="P46">
        <v>667690</v>
      </c>
      <c r="Q46" s="238">
        <f>VLOOKUP(A46,Sheet1!$C$2:$H$84,6,FALSE)</f>
        <v>657975.27</v>
      </c>
      <c r="R46" s="239">
        <f t="shared" si="18"/>
        <v>9714.7299999999814</v>
      </c>
      <c r="S46" s="253">
        <f t="shared" si="19"/>
        <v>1.4549761099999999E-2</v>
      </c>
      <c r="T46" s="10"/>
      <c r="U46" s="335" t="s">
        <v>315</v>
      </c>
    </row>
    <row r="47" spans="1:21" s="52" customFormat="1" ht="14.4">
      <c r="A47" s="291" t="s">
        <v>312</v>
      </c>
      <c r="B47" s="330" t="s">
        <v>376</v>
      </c>
      <c r="C47" s="330" t="s">
        <v>377</v>
      </c>
      <c r="D47">
        <v>9500</v>
      </c>
      <c r="E47" s="238">
        <f>VLOOKUP(A47,Sheet1!$C$2:$E$84,3,FALSE)</f>
        <v>9500</v>
      </c>
      <c r="F47" s="239">
        <f t="shared" si="0"/>
        <v>0</v>
      </c>
      <c r="G47" s="253">
        <f t="shared" si="4"/>
        <v>0</v>
      </c>
      <c r="H47">
        <v>236106</v>
      </c>
      <c r="I47" s="241">
        <f>VLOOKUP(A47,Sheet1!$C$2:$F$84,4,FALSE)</f>
        <v>559219.54</v>
      </c>
      <c r="J47" s="239">
        <f t="shared" si="1"/>
        <v>-323113.54000000004</v>
      </c>
      <c r="K47" s="253">
        <f t="shared" si="5"/>
        <v>-1.3685104994999999</v>
      </c>
      <c r="L47" s="342">
        <v>23.418434000000001</v>
      </c>
      <c r="M47" s="238">
        <f>VLOOKUP(A47,Sheet1!$C$2:$G$84,5,FALSE)</f>
        <v>95.63</v>
      </c>
      <c r="N47" s="239">
        <f t="shared" si="16"/>
        <v>-72.211565999999991</v>
      </c>
      <c r="O47" s="253">
        <f t="shared" si="17"/>
        <v>-3.0835352184999998</v>
      </c>
      <c r="P47">
        <v>346592.83</v>
      </c>
      <c r="Q47" s="238">
        <f>VLOOKUP(A47,Sheet1!$C$2:$H$84,6,FALSE)</f>
        <v>908502.14</v>
      </c>
      <c r="R47" s="239">
        <f t="shared" si="18"/>
        <v>-561909.31000000006</v>
      </c>
      <c r="S47" s="253">
        <f t="shared" si="19"/>
        <v>-1.6212375483999999</v>
      </c>
      <c r="T47" s="10"/>
      <c r="U47" s="335">
        <v>6269861</v>
      </c>
    </row>
    <row r="48" spans="1:21" s="52" customFormat="1" ht="14.4">
      <c r="A48" s="291" t="s">
        <v>311</v>
      </c>
      <c r="B48" s="330" t="s">
        <v>374</v>
      </c>
      <c r="C48" s="330" t="s">
        <v>375</v>
      </c>
      <c r="D48">
        <v>2500</v>
      </c>
      <c r="E48" s="238">
        <f>VLOOKUP(A48,Sheet1!$C$2:$E$84,3,FALSE)</f>
        <v>2500</v>
      </c>
      <c r="F48" s="239">
        <f t="shared" si="0"/>
        <v>0</v>
      </c>
      <c r="G48" s="253">
        <f t="shared" si="4"/>
        <v>0</v>
      </c>
      <c r="H48">
        <v>532692.30000000005</v>
      </c>
      <c r="I48" s="241">
        <f>VLOOKUP(A48,Sheet1!$C$2:$F$84,4,FALSE)</f>
        <v>205250.5</v>
      </c>
      <c r="J48" s="239">
        <f t="shared" si="1"/>
        <v>327441.80000000005</v>
      </c>
      <c r="K48" s="253">
        <f t="shared" si="5"/>
        <v>0.61469219659999996</v>
      </c>
      <c r="L48" s="342">
        <v>10.48</v>
      </c>
      <c r="M48" s="238">
        <f>VLOOKUP(A48,Sheet1!$C$2:$G$84,5,FALSE)</f>
        <v>104.5</v>
      </c>
      <c r="N48" s="239">
        <f t="shared" si="16"/>
        <v>-94.02</v>
      </c>
      <c r="O48" s="253">
        <f t="shared" si="17"/>
        <v>-8.9713740457999993</v>
      </c>
      <c r="P48">
        <v>482080</v>
      </c>
      <c r="Q48" s="238">
        <f>VLOOKUP(A48,Sheet1!$C$2:$H$84,6,FALSE)</f>
        <v>261250</v>
      </c>
      <c r="R48" s="239">
        <f t="shared" si="18"/>
        <v>220830</v>
      </c>
      <c r="S48" s="253">
        <f t="shared" si="19"/>
        <v>0.45807749749999999</v>
      </c>
      <c r="T48" s="10"/>
      <c r="U48" s="335">
        <v>2704485</v>
      </c>
    </row>
    <row r="49" spans="1:37" s="52" customFormat="1" ht="14.4">
      <c r="A49" s="291" t="s">
        <v>294</v>
      </c>
      <c r="B49" s="330" t="s">
        <v>327</v>
      </c>
      <c r="C49" s="330" t="s">
        <v>328</v>
      </c>
      <c r="D49">
        <v>13071</v>
      </c>
      <c r="E49" s="238">
        <f>VLOOKUP(A49,Sheet1!$C$2:$E$84,3,FALSE)</f>
        <v>13071</v>
      </c>
      <c r="F49" s="239">
        <f t="shared" si="0"/>
        <v>0</v>
      </c>
      <c r="G49" s="253">
        <f t="shared" si="4"/>
        <v>0</v>
      </c>
      <c r="H49">
        <v>281335.5</v>
      </c>
      <c r="I49" s="241">
        <f>VLOOKUP(A49,Sheet1!$C$2:$F$84,4,FALSE)</f>
        <v>629572.42000000004</v>
      </c>
      <c r="J49" s="239">
        <f t="shared" si="1"/>
        <v>-348236.92000000004</v>
      </c>
      <c r="K49" s="253">
        <f t="shared" si="5"/>
        <v>-1.2377994244999999</v>
      </c>
      <c r="L49" s="342">
        <v>23.795000000000002</v>
      </c>
      <c r="M49" s="238">
        <f>VLOOKUP(A49,Sheet1!$C$2:$G$84,5,FALSE)</f>
        <v>58.74</v>
      </c>
      <c r="N49" s="239">
        <f t="shared" si="16"/>
        <v>-34.945</v>
      </c>
      <c r="O49" s="253">
        <f t="shared" si="17"/>
        <v>-1.4685858374</v>
      </c>
      <c r="P49">
        <v>441873.15</v>
      </c>
      <c r="Q49" s="238">
        <f>VLOOKUP(A49,Sheet1!$C$2:$H$84,6,FALSE)</f>
        <v>767790.54</v>
      </c>
      <c r="R49" s="239">
        <f t="shared" si="18"/>
        <v>-325917.39</v>
      </c>
      <c r="S49" s="253">
        <f t="shared" si="19"/>
        <v>-0.73758133979999996</v>
      </c>
      <c r="T49" s="10"/>
      <c r="U49" s="335" t="s">
        <v>316</v>
      </c>
    </row>
    <row r="50" spans="1:37" s="52" customFormat="1" ht="14.4">
      <c r="A50" s="291" t="s">
        <v>322</v>
      </c>
      <c r="B50" s="330" t="s">
        <v>411</v>
      </c>
      <c r="C50" s="330" t="s">
        <v>412</v>
      </c>
      <c r="D50">
        <v>8509</v>
      </c>
      <c r="E50" s="238">
        <f>VLOOKUP(A50,Sheet1!$C$2:$E$84,3,FALSE)</f>
        <v>8509</v>
      </c>
      <c r="F50" s="239">
        <f t="shared" si="0"/>
        <v>0</v>
      </c>
      <c r="G50" s="253">
        <f t="shared" si="4"/>
        <v>0</v>
      </c>
      <c r="H50">
        <v>520489.58</v>
      </c>
      <c r="I50" s="241">
        <f>VLOOKUP(A50,Sheet1!$C$2:$F$84,4,FALSE)</f>
        <v>683825.18</v>
      </c>
      <c r="J50" s="239">
        <f t="shared" si="1"/>
        <v>-163335.60000000003</v>
      </c>
      <c r="K50" s="253">
        <f t="shared" si="5"/>
        <v>-0.3138114696</v>
      </c>
      <c r="L50" s="342">
        <v>11.178900000000001</v>
      </c>
      <c r="M50" s="238">
        <f>VLOOKUP(A50,Sheet1!$C$2:$G$84,5,FALSE)</f>
        <v>121.26</v>
      </c>
      <c r="N50" s="239">
        <f t="shared" si="16"/>
        <v>-110.08110000000001</v>
      </c>
      <c r="O50" s="253">
        <f t="shared" si="17"/>
        <v>-9.8472211040000008</v>
      </c>
      <c r="P50">
        <v>730116.31</v>
      </c>
      <c r="Q50" s="238">
        <f>VLOOKUP(A50,Sheet1!$C$2:$H$84,6,FALSE)</f>
        <v>1031817.29</v>
      </c>
      <c r="R50" s="239">
        <f t="shared" si="18"/>
        <v>-301700.98</v>
      </c>
      <c r="S50" s="253">
        <f t="shared" si="19"/>
        <v>-0.41322317539999998</v>
      </c>
      <c r="T50" s="10"/>
      <c r="U50" s="335">
        <v>6229597</v>
      </c>
    </row>
    <row r="51" spans="1:37" s="52" customFormat="1" ht="14.4">
      <c r="A51" s="291" t="s">
        <v>319</v>
      </c>
      <c r="B51" s="330" t="s">
        <v>401</v>
      </c>
      <c r="C51" s="330" t="s">
        <v>402</v>
      </c>
      <c r="D51">
        <v>12237</v>
      </c>
      <c r="E51" s="238">
        <f>VLOOKUP(A51,Sheet1!$C$2:$E$84,3,FALSE)</f>
        <v>12237</v>
      </c>
      <c r="F51" s="239">
        <f t="shared" si="0"/>
        <v>0</v>
      </c>
      <c r="G51" s="253">
        <f t="shared" si="4"/>
        <v>0</v>
      </c>
      <c r="H51">
        <v>379553.3</v>
      </c>
      <c r="I51" s="241">
        <f>VLOOKUP(A51,Sheet1!$C$2:$F$84,4,FALSE)</f>
        <v>237984.83</v>
      </c>
      <c r="J51" s="239">
        <f t="shared" si="1"/>
        <v>141568.47</v>
      </c>
      <c r="K51" s="253">
        <f t="shared" si="5"/>
        <v>0.37298706139999999</v>
      </c>
      <c r="L51" s="342">
        <v>23.49</v>
      </c>
      <c r="M51" s="238">
        <f>VLOOKUP(A51,Sheet1!$C$2:$G$84,5,FALSE)</f>
        <v>28.44</v>
      </c>
      <c r="N51" s="239">
        <f t="shared" si="16"/>
        <v>-4.9500000000000028</v>
      </c>
      <c r="O51" s="253">
        <f t="shared" si="17"/>
        <v>-0.21072796930000001</v>
      </c>
      <c r="P51">
        <v>436914</v>
      </c>
      <c r="Q51" s="238">
        <f>VLOOKUP(A51,Sheet1!$C$2:$H$84,6,FALSE)</f>
        <v>347978.21</v>
      </c>
      <c r="R51" s="239">
        <f t="shared" si="18"/>
        <v>88935.789999999979</v>
      </c>
      <c r="S51" s="253">
        <f t="shared" si="19"/>
        <v>0.2035544524</v>
      </c>
      <c r="T51" s="10"/>
      <c r="U51" s="335" t="s">
        <v>317</v>
      </c>
    </row>
    <row r="52" spans="1:37" s="52" customFormat="1" ht="14.4">
      <c r="A52" s="291" t="s">
        <v>320</v>
      </c>
      <c r="B52" s="330" t="s">
        <v>405</v>
      </c>
      <c r="C52" s="330" t="s">
        <v>406</v>
      </c>
      <c r="D52">
        <v>26004</v>
      </c>
      <c r="E52" s="238">
        <f>VLOOKUP(A52,Sheet1!$C$2:$E$84,3,FALSE)</f>
        <v>26004</v>
      </c>
      <c r="F52" s="239">
        <f t="shared" si="0"/>
        <v>0</v>
      </c>
      <c r="G52" s="253">
        <f t="shared" si="4"/>
        <v>0</v>
      </c>
      <c r="H52">
        <v>515161.67</v>
      </c>
      <c r="I52" s="241">
        <f>VLOOKUP(A52,Sheet1!$C$2:$F$84,4,FALSE)</f>
        <v>516628.64</v>
      </c>
      <c r="J52" s="239">
        <f t="shared" si="1"/>
        <v>-1466.9700000000303</v>
      </c>
      <c r="K52" s="253">
        <f t="shared" si="5"/>
        <v>-2.8475915000000002E-3</v>
      </c>
      <c r="L52" s="342">
        <v>123.35</v>
      </c>
      <c r="M52" s="238">
        <f>VLOOKUP(A52,Sheet1!$C$2:$G$84,5,FALSE)</f>
        <v>21.19</v>
      </c>
      <c r="N52" s="239">
        <f t="shared" si="16"/>
        <v>102.16</v>
      </c>
      <c r="O52" s="253">
        <f t="shared" si="17"/>
        <v>0.82821240370000004</v>
      </c>
      <c r="P52">
        <v>573577.5</v>
      </c>
      <c r="Q52" s="238">
        <f>VLOOKUP(A52,Sheet1!$C$2:$H$84,6,FALSE)</f>
        <v>550932.19999999995</v>
      </c>
      <c r="R52" s="239">
        <f t="shared" si="18"/>
        <v>22645.300000000047</v>
      </c>
      <c r="S52" s="253">
        <f t="shared" si="19"/>
        <v>3.9480802500000002E-2</v>
      </c>
      <c r="T52" s="10"/>
      <c r="U52" s="335">
        <v>2775135</v>
      </c>
    </row>
    <row r="53" spans="1:37" s="52" customFormat="1" ht="14.4">
      <c r="A53" s="291" t="s">
        <v>313</v>
      </c>
      <c r="B53" s="330" t="s">
        <v>379</v>
      </c>
      <c r="C53" s="330" t="s">
        <v>380</v>
      </c>
      <c r="D53">
        <v>2745</v>
      </c>
      <c r="E53" s="238">
        <f>VLOOKUP(A53,Sheet1!$C$2:$E$84,3,FALSE)</f>
        <v>2745</v>
      </c>
      <c r="F53" s="239">
        <f t="shared" si="0"/>
        <v>0</v>
      </c>
      <c r="G53" s="253">
        <f t="shared" si="4"/>
        <v>0</v>
      </c>
      <c r="H53">
        <v>192332.1</v>
      </c>
      <c r="I53" s="241">
        <f>VLOOKUP(A53,Sheet1!$C$2:$F$84,4,FALSE)</f>
        <v>185367.66</v>
      </c>
      <c r="J53" s="239">
        <f t="shared" si="1"/>
        <v>6964.4400000000023</v>
      </c>
      <c r="K53" s="253">
        <f t="shared" si="5"/>
        <v>3.62104922E-2</v>
      </c>
      <c r="L53" s="342">
        <v>16.369439</v>
      </c>
      <c r="M53" s="238">
        <f>VLOOKUP(A53,Sheet1!$C$2:$G$84,5,FALSE)</f>
        <v>116.09</v>
      </c>
      <c r="N53" s="239">
        <f t="shared" si="2"/>
        <v>-99.720561000000004</v>
      </c>
      <c r="O53" s="253">
        <f t="shared" si="3"/>
        <v>-6.0918740709000003</v>
      </c>
      <c r="P53">
        <v>172632.1</v>
      </c>
      <c r="Q53" s="238">
        <f>VLOOKUP(A53,Sheet1!$C$2:$H$84,6,FALSE)</f>
        <v>318661.87</v>
      </c>
      <c r="R53" s="239">
        <f t="shared" si="6"/>
        <v>-146029.76999999999</v>
      </c>
      <c r="S53" s="253">
        <f t="shared" si="7"/>
        <v>-0.8459016023</v>
      </c>
      <c r="T53" s="10"/>
      <c r="U53" s="335">
        <v>6616508</v>
      </c>
    </row>
    <row r="54" spans="1:37" s="52" customFormat="1" ht="14.4">
      <c r="A54" s="291" t="s">
        <v>310</v>
      </c>
      <c r="B54" s="330" t="s">
        <v>371</v>
      </c>
      <c r="C54" s="330" t="s">
        <v>372</v>
      </c>
      <c r="D54">
        <v>15259</v>
      </c>
      <c r="E54" s="238">
        <f>VLOOKUP(A54,Sheet1!$C$2:$E$84,3,FALSE)</f>
        <v>15259</v>
      </c>
      <c r="F54" s="239">
        <f t="shared" si="0"/>
        <v>0</v>
      </c>
      <c r="G54" s="253">
        <f t="shared" si="4"/>
        <v>0</v>
      </c>
      <c r="H54">
        <v>253270.52</v>
      </c>
      <c r="I54" s="241">
        <f>VLOOKUP(A54,Sheet1!$C$2:$F$84,4,FALSE)</f>
        <v>694416.13</v>
      </c>
      <c r="J54" s="239">
        <f t="shared" si="1"/>
        <v>-441145.61</v>
      </c>
      <c r="K54" s="253">
        <f t="shared" si="5"/>
        <v>-1.7417961237999999</v>
      </c>
      <c r="L54" s="342">
        <v>1280.97</v>
      </c>
      <c r="M54" s="238">
        <f>VLOOKUP(A54,Sheet1!$C$2:$G$84,5,FALSE)</f>
        <v>49.43</v>
      </c>
      <c r="N54" s="239">
        <f t="shared" si="2"/>
        <v>1231.54</v>
      </c>
      <c r="O54" s="253">
        <f t="shared" si="3"/>
        <v>0.96141205490000003</v>
      </c>
      <c r="P54">
        <v>2241697.5</v>
      </c>
      <c r="Q54" s="238">
        <f>VLOOKUP(A54,Sheet1!$C$2:$H$84,6,FALSE)</f>
        <v>754252.37</v>
      </c>
      <c r="R54" s="239">
        <f t="shared" si="6"/>
        <v>1487445.13</v>
      </c>
      <c r="S54" s="253">
        <f t="shared" si="7"/>
        <v>0.6635351692</v>
      </c>
      <c r="T54" s="10"/>
      <c r="U54" s="335" t="s">
        <v>318</v>
      </c>
    </row>
    <row r="55" spans="1:37" s="52" customFormat="1" ht="14.4">
      <c r="A55" s="291">
        <v>2857334</v>
      </c>
      <c r="B55" s="330">
        <v>9.1911999999999992E+109</v>
      </c>
      <c r="C55" s="330" t="s">
        <v>423</v>
      </c>
      <c r="D55">
        <v>42000</v>
      </c>
      <c r="E55" s="238">
        <f>VLOOKUP(A55,Sheet1!$C$2:$E$84,3,FALSE)</f>
        <v>42000</v>
      </c>
      <c r="F55" s="239">
        <f t="shared" si="0"/>
        <v>0</v>
      </c>
      <c r="G55" s="253">
        <f t="shared" si="4"/>
        <v>0</v>
      </c>
      <c r="H55">
        <v>237984.83</v>
      </c>
      <c r="I55" s="241">
        <f>VLOOKUP(A55,Sheet1!$C$2:$F$84,4,FALSE)</f>
        <v>727120.8</v>
      </c>
      <c r="J55" s="239">
        <f t="shared" si="1"/>
        <v>-489135.97000000009</v>
      </c>
      <c r="K55" s="253">
        <f t="shared" si="5"/>
        <v>-2.0553241565999998</v>
      </c>
      <c r="L55" s="342">
        <v>27.392531000000002</v>
      </c>
      <c r="M55" s="238">
        <f>VLOOKUP(A55,Sheet1!$C$2:$G$84,5,FALSE)</f>
        <v>17.38</v>
      </c>
      <c r="N55" s="239">
        <f t="shared" si="2"/>
        <v>10.012531000000003</v>
      </c>
      <c r="O55" s="253">
        <f t="shared" si="3"/>
        <v>0.36552047710000002</v>
      </c>
      <c r="P55">
        <v>335202.40000000002</v>
      </c>
      <c r="Q55" s="238">
        <f>VLOOKUP(A55,Sheet1!$C$2:$H$84,6,FALSE)</f>
        <v>729960</v>
      </c>
      <c r="R55" s="239">
        <f t="shared" si="6"/>
        <v>-394757.6</v>
      </c>
      <c r="S55" s="253">
        <f t="shared" si="7"/>
        <v>-1.1776693723</v>
      </c>
      <c r="T55" s="10"/>
      <c r="U55" s="335" t="s">
        <v>319</v>
      </c>
    </row>
    <row r="56" spans="1:37" s="52" customFormat="1" ht="14.4">
      <c r="A56" s="291" t="s">
        <v>308</v>
      </c>
      <c r="B56" s="330" t="s">
        <v>367</v>
      </c>
      <c r="C56" s="330" t="s">
        <v>368</v>
      </c>
      <c r="D56">
        <v>4054</v>
      </c>
      <c r="E56" s="238">
        <f>VLOOKUP(A56,Sheet1!$C$2:$E$84,3,FALSE)</f>
        <v>4054</v>
      </c>
      <c r="F56" s="239">
        <f t="shared" si="0"/>
        <v>0</v>
      </c>
      <c r="G56" s="253">
        <f t="shared" si="4"/>
        <v>0</v>
      </c>
      <c r="H56">
        <v>805315.16</v>
      </c>
      <c r="I56" s="241">
        <f>VLOOKUP(A56,Sheet1!$C$2:$F$84,4,FALSE)</f>
        <v>197003.16</v>
      </c>
      <c r="J56" s="239">
        <f t="shared" si="1"/>
        <v>608312</v>
      </c>
      <c r="K56" s="253">
        <f t="shared" si="5"/>
        <v>0.75537135050000004</v>
      </c>
      <c r="L56" s="342">
        <v>38.85</v>
      </c>
      <c r="M56" s="238">
        <f>VLOOKUP(A56,Sheet1!$C$2:$G$84,5,FALSE)</f>
        <v>64.069999999999993</v>
      </c>
      <c r="N56" s="239">
        <f t="shared" si="2"/>
        <v>-25.219999999999992</v>
      </c>
      <c r="O56" s="253">
        <f t="shared" si="3"/>
        <v>-0.64916344920000002</v>
      </c>
      <c r="P56">
        <v>928515</v>
      </c>
      <c r="Q56" s="238">
        <f>VLOOKUP(A56,Sheet1!$C$2:$H$84,6,FALSE)</f>
        <v>259724.15</v>
      </c>
      <c r="R56" s="239">
        <f t="shared" si="6"/>
        <v>668790.85</v>
      </c>
      <c r="S56" s="253">
        <f t="shared" si="7"/>
        <v>0.72028007090000001</v>
      </c>
      <c r="T56" s="10"/>
      <c r="U56" s="335">
        <v>2615565</v>
      </c>
    </row>
    <row r="57" spans="1:37" s="52" customFormat="1" ht="14.4">
      <c r="A57" s="291" t="s">
        <v>323</v>
      </c>
      <c r="B57" s="330" t="s">
        <v>416</v>
      </c>
      <c r="C57" s="330" t="s">
        <v>417</v>
      </c>
      <c r="D57">
        <v>17551</v>
      </c>
      <c r="E57" s="238">
        <f>VLOOKUP(A57,Sheet1!$C$2:$E$84,3,FALSE)</f>
        <v>17551</v>
      </c>
      <c r="F57" s="239">
        <f t="shared" ref="F57:F66" si="20">D57-E57</f>
        <v>0</v>
      </c>
      <c r="G57" s="253">
        <f t="shared" ref="G57:G66" si="21">ROUND(F57/D57,10)</f>
        <v>0</v>
      </c>
      <c r="H57">
        <v>516628.64</v>
      </c>
      <c r="I57" s="241">
        <f>VLOOKUP(A57,Sheet1!$C$2:$F$84,4,FALSE)</f>
        <v>157872.29</v>
      </c>
      <c r="J57" s="239">
        <f t="shared" ref="J57:J65" si="22">H57-I57</f>
        <v>358756.35</v>
      </c>
      <c r="K57" s="253">
        <f t="shared" ref="K57:K65" si="23">ROUND(J57/H57,10)</f>
        <v>0.69441823820000004</v>
      </c>
      <c r="L57" s="342">
        <v>20.468195999999999</v>
      </c>
      <c r="M57" s="238">
        <f>VLOOKUP(A57,Sheet1!$C$2:$G$84,5,FALSE)</f>
        <v>7.86</v>
      </c>
      <c r="N57" s="239">
        <f t="shared" ref="N57" si="24">L57-M57</f>
        <v>12.608196</v>
      </c>
      <c r="O57" s="253">
        <f t="shared" ref="O57" si="25">ROUND(N57/L57,10)</f>
        <v>0.61598960650000001</v>
      </c>
      <c r="P57">
        <v>532254.97</v>
      </c>
      <c r="Q57" s="238">
        <f>VLOOKUP(A57,Sheet1!$C$2:$H$84,6,FALSE)</f>
        <v>137981.66</v>
      </c>
      <c r="R57" s="239">
        <f t="shared" ref="R57" si="26">P57-Q57</f>
        <v>394273.30999999994</v>
      </c>
      <c r="S57" s="253">
        <f t="shared" ref="S57" si="27">ROUND(R57/P57,10)</f>
        <v>0.74076022249999995</v>
      </c>
      <c r="T57" s="172"/>
      <c r="U57" s="335" t="s">
        <v>320</v>
      </c>
      <c r="V57" s="331"/>
      <c r="W57" s="331"/>
      <c r="X57" s="239"/>
      <c r="Y57" s="253"/>
      <c r="Z57" s="239"/>
      <c r="AA57" s="239"/>
      <c r="AB57" s="239"/>
      <c r="AC57" s="253"/>
      <c r="AD57" s="331"/>
      <c r="AE57" s="331"/>
      <c r="AF57" s="239"/>
      <c r="AG57" s="253"/>
      <c r="AH57" s="331"/>
      <c r="AI57" s="331"/>
      <c r="AJ57" s="239"/>
      <c r="AK57" s="253"/>
    </row>
    <row r="58" spans="1:37" s="52" customFormat="1" ht="14.4">
      <c r="A58" s="291" t="s">
        <v>295</v>
      </c>
      <c r="B58" s="330">
        <v>1317205</v>
      </c>
      <c r="C58" s="330" t="s">
        <v>330</v>
      </c>
      <c r="D58">
        <v>26500</v>
      </c>
      <c r="E58" s="238">
        <f>VLOOKUP(A58,Sheet1!$C$2:$E$84,3,FALSE)</f>
        <v>26500</v>
      </c>
      <c r="F58" s="239">
        <f t="shared" si="20"/>
        <v>0</v>
      </c>
      <c r="G58" s="253">
        <f t="shared" si="21"/>
        <v>0</v>
      </c>
      <c r="H58">
        <v>573758.05000000005</v>
      </c>
      <c r="I58" s="241">
        <f>VLOOKUP(A58,Sheet1!$C$2:$F$84,4,FALSE)</f>
        <v>860006.55</v>
      </c>
      <c r="J58" s="239">
        <f t="shared" si="22"/>
        <v>-286248.5</v>
      </c>
      <c r="K58" s="253">
        <f t="shared" si="23"/>
        <v>-0.4989010612</v>
      </c>
      <c r="L58" s="342">
        <v>105.81</v>
      </c>
      <c r="M58" s="238">
        <f>VLOOKUP(A58,Sheet1!$C$2:$G$84,5,FALSE)</f>
        <v>48.52</v>
      </c>
      <c r="N58" s="239">
        <f t="shared" si="2"/>
        <v>57.29</v>
      </c>
      <c r="O58" s="253">
        <f t="shared" si="3"/>
        <v>0.54144220769999996</v>
      </c>
      <c r="P58">
        <v>1555407</v>
      </c>
      <c r="Q58" s="238">
        <f>VLOOKUP(A58,Sheet1!$C$2:$H$84,6,FALSE)</f>
        <v>1285727</v>
      </c>
      <c r="R58" s="239">
        <f t="shared" ref="R58:R77" si="28">P58-Q58</f>
        <v>269680</v>
      </c>
      <c r="S58" s="253">
        <f t="shared" si="7"/>
        <v>0.1733822723</v>
      </c>
      <c r="T58" s="10"/>
      <c r="U58" s="335">
        <v>2821481</v>
      </c>
    </row>
    <row r="59" spans="1:37" s="52" customFormat="1" ht="14.4">
      <c r="A59" s="291" t="s">
        <v>305</v>
      </c>
      <c r="B59" s="330">
        <v>398438408</v>
      </c>
      <c r="C59" s="330" t="s">
        <v>359</v>
      </c>
      <c r="D59">
        <v>32700</v>
      </c>
      <c r="E59" s="238">
        <f>VLOOKUP(A59,Sheet1!$C$2:$E$84,3,FALSE)</f>
        <v>32700</v>
      </c>
      <c r="F59" s="239">
        <f t="shared" ref="F59:F64" si="29">D59-E59</f>
        <v>0</v>
      </c>
      <c r="G59" s="253">
        <f t="shared" ref="G59:G64" si="30">ROUND(F59/D59,10)</f>
        <v>0</v>
      </c>
      <c r="H59">
        <v>573759.05000000005</v>
      </c>
      <c r="I59" s="241">
        <f>VLOOKUP(A59,Sheet1!$C$2:$F$84,4,FALSE)</f>
        <v>671551.45</v>
      </c>
      <c r="J59" s="239">
        <f t="shared" ref="J59:J64" si="31">H59-I59</f>
        <v>-97792.399999999907</v>
      </c>
      <c r="K59" s="253">
        <f t="shared" ref="K59:K64" si="32">ROUND(J59/H59,10)</f>
        <v>-0.17044158170000001</v>
      </c>
      <c r="L59" s="342">
        <v>106.81</v>
      </c>
      <c r="M59" s="238">
        <f>VLOOKUP(A59,Sheet1!$C$2:$G$84,5,FALSE)</f>
        <v>17.29</v>
      </c>
      <c r="N59" s="239">
        <f t="shared" ref="N59:N64" si="33">L59-M59</f>
        <v>89.52000000000001</v>
      </c>
      <c r="O59" s="253">
        <f t="shared" ref="O59:O64" si="34">ROUND(N59/L59,10)</f>
        <v>0.83812377120000003</v>
      </c>
      <c r="P59">
        <v>1555408</v>
      </c>
      <c r="Q59" s="238">
        <f>VLOOKUP(A59,Sheet1!$C$2:$H$84,6,FALSE)</f>
        <v>565383</v>
      </c>
      <c r="R59" s="239">
        <f t="shared" ref="R59:R64" si="35">P59-Q59</f>
        <v>990025</v>
      </c>
      <c r="S59" s="253">
        <f t="shared" ref="S59:S64" si="36">ROUND(R59/P59,10)</f>
        <v>0.63650501989999997</v>
      </c>
      <c r="T59" s="10"/>
      <c r="U59" s="335"/>
    </row>
    <row r="60" spans="1:37" s="52" customFormat="1" ht="14.4">
      <c r="A60" s="291" t="s">
        <v>299</v>
      </c>
      <c r="B60" s="330" t="s">
        <v>342</v>
      </c>
      <c r="C60" s="330" t="s">
        <v>343</v>
      </c>
      <c r="D60">
        <v>3800</v>
      </c>
      <c r="E60" s="238">
        <f>VLOOKUP(A60,Sheet1!$C$2:$E$84,3,FALSE)</f>
        <v>3800</v>
      </c>
      <c r="F60" s="239">
        <f t="shared" si="29"/>
        <v>0</v>
      </c>
      <c r="G60" s="253">
        <f t="shared" si="30"/>
        <v>0</v>
      </c>
      <c r="H60">
        <v>573760.05000000005</v>
      </c>
      <c r="I60" s="241">
        <f>VLOOKUP(A60,Sheet1!$C$2:$F$84,4,FALSE)</f>
        <v>598909</v>
      </c>
      <c r="J60" s="239">
        <f t="shared" si="31"/>
        <v>-25148.949999999953</v>
      </c>
      <c r="K60" s="253">
        <f t="shared" si="32"/>
        <v>-4.3831824800000002E-2</v>
      </c>
      <c r="L60" s="342">
        <v>107.81</v>
      </c>
      <c r="M60" s="238">
        <f>VLOOKUP(A60,Sheet1!$C$2:$G$84,5,FALSE)</f>
        <v>617.36</v>
      </c>
      <c r="N60" s="239">
        <f t="shared" si="33"/>
        <v>-509.55</v>
      </c>
      <c r="O60" s="253">
        <f t="shared" si="34"/>
        <v>-4.7263704665999997</v>
      </c>
      <c r="P60">
        <v>1555409</v>
      </c>
      <c r="Q60" s="238">
        <f>VLOOKUP(A60,Sheet1!$C$2:$H$84,6,FALSE)</f>
        <v>2345968</v>
      </c>
      <c r="R60" s="239">
        <f t="shared" si="35"/>
        <v>-790559</v>
      </c>
      <c r="S60" s="253">
        <f t="shared" si="36"/>
        <v>-0.5082643858</v>
      </c>
      <c r="T60" s="10"/>
      <c r="U60" s="335"/>
    </row>
    <row r="61" spans="1:37" s="52" customFormat="1" ht="14.4">
      <c r="A61" s="291" t="s">
        <v>306</v>
      </c>
      <c r="B61" s="330" t="s">
        <v>362</v>
      </c>
      <c r="C61" s="330" t="s">
        <v>363</v>
      </c>
      <c r="D61">
        <v>3200</v>
      </c>
      <c r="E61" s="238">
        <f>VLOOKUP(A61,Sheet1!$C$2:$E$84,3,FALSE)</f>
        <v>3200</v>
      </c>
      <c r="F61" s="239">
        <f t="shared" si="29"/>
        <v>0</v>
      </c>
      <c r="G61" s="253">
        <f t="shared" si="30"/>
        <v>0</v>
      </c>
      <c r="H61">
        <v>573761.05000000005</v>
      </c>
      <c r="I61" s="241">
        <f>VLOOKUP(A61,Sheet1!$C$2:$F$84,4,FALSE)</f>
        <v>539311.41</v>
      </c>
      <c r="J61" s="239">
        <f t="shared" si="31"/>
        <v>34449.640000000014</v>
      </c>
      <c r="K61" s="253">
        <f t="shared" si="32"/>
        <v>6.0041789200000001E-2</v>
      </c>
      <c r="L61" s="342">
        <v>108.81</v>
      </c>
      <c r="M61" s="238">
        <f>VLOOKUP(A61,Sheet1!$C$2:$G$84,5,FALSE)</f>
        <v>196.37</v>
      </c>
      <c r="N61" s="239">
        <f t="shared" si="33"/>
        <v>-87.56</v>
      </c>
      <c r="O61" s="253">
        <f t="shared" si="34"/>
        <v>-0.80470544990000004</v>
      </c>
      <c r="P61">
        <v>1555410</v>
      </c>
      <c r="Q61" s="238">
        <f>VLOOKUP(A61,Sheet1!$C$2:$H$84,6,FALSE)</f>
        <v>628384</v>
      </c>
      <c r="R61" s="239">
        <f t="shared" si="35"/>
        <v>927026</v>
      </c>
      <c r="S61" s="253">
        <f t="shared" si="36"/>
        <v>0.59600105439999995</v>
      </c>
      <c r="T61" s="10"/>
      <c r="U61" s="335"/>
    </row>
    <row r="62" spans="1:37" s="52" customFormat="1" ht="14.4">
      <c r="A62" s="291" t="s">
        <v>325</v>
      </c>
      <c r="B62" s="330" t="s">
        <v>420</v>
      </c>
      <c r="C62" s="330" t="s">
        <v>421</v>
      </c>
      <c r="D62">
        <v>11400</v>
      </c>
      <c r="E62" s="238">
        <f>VLOOKUP(A62,Sheet1!$C$2:$E$84,3,FALSE)</f>
        <v>11400</v>
      </c>
      <c r="F62" s="239">
        <f t="shared" si="29"/>
        <v>0</v>
      </c>
      <c r="G62" s="253">
        <f t="shared" si="30"/>
        <v>0</v>
      </c>
      <c r="H62">
        <v>573762.05000000005</v>
      </c>
      <c r="I62" s="241">
        <f>VLOOKUP(A62,Sheet1!$C$2:$F$84,4,FALSE)</f>
        <v>776752.02</v>
      </c>
      <c r="J62" s="239">
        <f t="shared" si="31"/>
        <v>-202989.96999999997</v>
      </c>
      <c r="K62" s="253">
        <f t="shared" si="32"/>
        <v>-0.3537877244</v>
      </c>
      <c r="L62" s="342">
        <v>109.81</v>
      </c>
      <c r="M62" s="238">
        <f>VLOOKUP(A62,Sheet1!$C$2:$G$84,5,FALSE)</f>
        <v>33.69</v>
      </c>
      <c r="N62" s="239">
        <f t="shared" si="33"/>
        <v>76.12</v>
      </c>
      <c r="O62" s="253">
        <f t="shared" si="34"/>
        <v>0.69319734089999996</v>
      </c>
      <c r="P62">
        <v>1555411</v>
      </c>
      <c r="Q62" s="238">
        <f>VLOOKUP(A62,Sheet1!$C$2:$H$84,6,FALSE)</f>
        <v>384066</v>
      </c>
      <c r="R62" s="239">
        <f t="shared" si="35"/>
        <v>1171345</v>
      </c>
      <c r="S62" s="253">
        <f t="shared" si="36"/>
        <v>0.75307748240000005</v>
      </c>
      <c r="T62" s="10"/>
      <c r="U62" s="335"/>
    </row>
    <row r="63" spans="1:37" s="52" customFormat="1" ht="14.4">
      <c r="A63" s="291" t="s">
        <v>297</v>
      </c>
      <c r="B63" s="330" t="s">
        <v>333</v>
      </c>
      <c r="C63" s="330" t="s">
        <v>334</v>
      </c>
      <c r="D63">
        <v>3100</v>
      </c>
      <c r="E63" s="238">
        <f>VLOOKUP(A63,Sheet1!$C$2:$E$84,3,FALSE)</f>
        <v>3100</v>
      </c>
      <c r="F63" s="239">
        <f t="shared" si="29"/>
        <v>0</v>
      </c>
      <c r="G63" s="253">
        <f t="shared" si="30"/>
        <v>0</v>
      </c>
      <c r="H63">
        <v>573763.05000000005</v>
      </c>
      <c r="I63" s="241">
        <f>VLOOKUP(A63,Sheet1!$C$2:$F$84,4,FALSE)</f>
        <v>816800.04</v>
      </c>
      <c r="J63" s="239">
        <f t="shared" si="31"/>
        <v>-243036.99</v>
      </c>
      <c r="K63" s="253">
        <f t="shared" si="32"/>
        <v>-0.42358424789999999</v>
      </c>
      <c r="L63" s="342">
        <v>110.81</v>
      </c>
      <c r="M63" s="238">
        <f>VLOOKUP(A63,Sheet1!$C$2:$G$84,5,FALSE)</f>
        <v>226.73</v>
      </c>
      <c r="N63" s="239">
        <f t="shared" si="33"/>
        <v>-115.91999999999999</v>
      </c>
      <c r="O63" s="253">
        <f t="shared" si="34"/>
        <v>-1.0461149716</v>
      </c>
      <c r="P63">
        <v>1555412</v>
      </c>
      <c r="Q63" s="238">
        <f>VLOOKUP(A63,Sheet1!$C$2:$H$84,6,FALSE)</f>
        <v>702863</v>
      </c>
      <c r="R63" s="239">
        <f t="shared" si="35"/>
        <v>852549</v>
      </c>
      <c r="S63" s="253">
        <f t="shared" si="36"/>
        <v>0.54811779770000002</v>
      </c>
      <c r="T63" s="10"/>
      <c r="U63" s="335"/>
    </row>
    <row r="64" spans="1:37" s="52" customFormat="1" ht="14.4">
      <c r="A64" s="291" t="s">
        <v>324</v>
      </c>
      <c r="B64" s="330" t="s">
        <v>418</v>
      </c>
      <c r="C64" s="330" t="s">
        <v>419</v>
      </c>
      <c r="D64">
        <v>35000</v>
      </c>
      <c r="E64" s="238">
        <f>VLOOKUP(A64,Sheet1!$C$2:$E$84,3,FALSE)</f>
        <v>35000</v>
      </c>
      <c r="F64" s="239">
        <f t="shared" si="29"/>
        <v>0</v>
      </c>
      <c r="G64" s="253">
        <f t="shared" si="30"/>
        <v>0</v>
      </c>
      <c r="H64">
        <v>573764.05000000005</v>
      </c>
      <c r="I64" s="241">
        <f>VLOOKUP(A64,Sheet1!$C$2:$F$84,4,FALSE)</f>
        <v>442307</v>
      </c>
      <c r="J64" s="239">
        <f t="shared" si="31"/>
        <v>131457.05000000005</v>
      </c>
      <c r="K64" s="253">
        <f t="shared" si="32"/>
        <v>0.2291134309</v>
      </c>
      <c r="L64" s="342">
        <v>111.81</v>
      </c>
      <c r="M64" s="238">
        <f>VLOOKUP(A64,Sheet1!$C$2:$G$84,5,FALSE)</f>
        <v>15.53</v>
      </c>
      <c r="N64" s="239">
        <f t="shared" si="33"/>
        <v>96.28</v>
      </c>
      <c r="O64" s="253">
        <f t="shared" si="34"/>
        <v>0.86110365799999999</v>
      </c>
      <c r="P64">
        <v>1555413</v>
      </c>
      <c r="Q64" s="238">
        <f>VLOOKUP(A64,Sheet1!$C$2:$H$84,6,FALSE)</f>
        <v>543550</v>
      </c>
      <c r="R64" s="239">
        <f t="shared" si="35"/>
        <v>1011863</v>
      </c>
      <c r="S64" s="253">
        <f t="shared" si="36"/>
        <v>0.65054297480000001</v>
      </c>
      <c r="T64" s="10"/>
      <c r="U64" s="335"/>
    </row>
    <row r="65" spans="1:16378" s="52" customFormat="1" ht="14.4">
      <c r="A65" s="291" t="s">
        <v>298</v>
      </c>
      <c r="B65" s="330" t="s">
        <v>340</v>
      </c>
      <c r="C65" s="330" t="s">
        <v>341</v>
      </c>
      <c r="D65">
        <v>2600</v>
      </c>
      <c r="E65" s="238">
        <f>VLOOKUP(A65,Sheet1!$C$2:$E$84,3,FALSE)</f>
        <v>2600</v>
      </c>
      <c r="F65" s="239">
        <f t="shared" si="20"/>
        <v>0</v>
      </c>
      <c r="G65" s="253">
        <f t="shared" si="21"/>
        <v>0</v>
      </c>
      <c r="H65">
        <v>158286.45000000001</v>
      </c>
      <c r="I65" s="241">
        <f>VLOOKUP(A65,Sheet1!$C$2:$F$84,4,FALSE)</f>
        <v>349173.6</v>
      </c>
      <c r="J65" s="239">
        <f t="shared" si="22"/>
        <v>-190887.14999999997</v>
      </c>
      <c r="K65" s="253">
        <f t="shared" si="23"/>
        <v>-1.2059601438000001</v>
      </c>
      <c r="L65" s="342">
        <v>2.1445340000000002</v>
      </c>
      <c r="M65" s="238">
        <f>VLOOKUP(A65,Sheet1!$C$2:$G$84,5,FALSE)</f>
        <v>128.88</v>
      </c>
      <c r="N65" s="239">
        <f t="shared" si="2"/>
        <v>-126.735466</v>
      </c>
      <c r="O65" s="253">
        <f t="shared" si="3"/>
        <v>-59.096972116099998</v>
      </c>
      <c r="P65">
        <v>165006.87</v>
      </c>
      <c r="Q65" s="238">
        <f>VLOOKUP(A65,Sheet1!$C$2:$H$84,6,FALSE)</f>
        <v>335088</v>
      </c>
      <c r="R65" s="239">
        <f t="shared" si="28"/>
        <v>-170081.13</v>
      </c>
      <c r="S65" s="253">
        <f t="shared" si="7"/>
        <v>-1.0307518105</v>
      </c>
      <c r="T65" s="10"/>
      <c r="U65" s="335" t="s">
        <v>321</v>
      </c>
    </row>
    <row r="66" spans="1:16378" s="52" customFormat="1" ht="14.4">
      <c r="A66" s="291" t="s">
        <v>321</v>
      </c>
      <c r="B66" s="330" t="s">
        <v>408</v>
      </c>
      <c r="C66" s="330" t="s">
        <v>409</v>
      </c>
      <c r="D66">
        <v>76943</v>
      </c>
      <c r="E66" s="238">
        <f>VLOOKUP(A66,Sheet1!$C$2:$E$84,3,FALSE)</f>
        <v>76943</v>
      </c>
      <c r="F66" s="239">
        <f t="shared" si="20"/>
        <v>0</v>
      </c>
      <c r="G66" s="253">
        <f t="shared" si="21"/>
        <v>0</v>
      </c>
      <c r="H66">
        <v>250945.74</v>
      </c>
      <c r="I66" s="241">
        <f>VLOOKUP(A66,Sheet1!$C$2:$F$84,4,FALSE)</f>
        <v>158286.45000000001</v>
      </c>
      <c r="J66" s="239">
        <f t="shared" si="1"/>
        <v>92659.289999999979</v>
      </c>
      <c r="K66" s="253">
        <f t="shared" si="5"/>
        <v>0.3692403386</v>
      </c>
      <c r="L66" s="342">
        <v>18.664351</v>
      </c>
      <c r="M66" s="238">
        <f>VLOOKUP(A66,Sheet1!$C$2:$G$84,5,FALSE)</f>
        <v>2.13</v>
      </c>
      <c r="N66" s="239">
        <f t="shared" si="2"/>
        <v>16.534351000000001</v>
      </c>
      <c r="O66" s="253">
        <f t="shared" si="3"/>
        <v>0.88587870000000002</v>
      </c>
      <c r="P66">
        <v>140374.59</v>
      </c>
      <c r="Q66" s="238">
        <f>VLOOKUP(A66,Sheet1!$C$2:$H$84,6,FALSE)</f>
        <v>164230.79</v>
      </c>
      <c r="R66" s="239">
        <f t="shared" si="28"/>
        <v>-23856.200000000012</v>
      </c>
      <c r="S66" s="253">
        <f t="shared" si="7"/>
        <v>-0.16994671189999999</v>
      </c>
      <c r="T66" s="10"/>
      <c r="U66" s="335">
        <v>6356406</v>
      </c>
    </row>
    <row r="67" spans="1:16378" s="52" customFormat="1" ht="14.4">
      <c r="A67" s="291" t="s">
        <v>318</v>
      </c>
      <c r="B67" s="330" t="s">
        <v>399</v>
      </c>
      <c r="C67" s="330" t="s">
        <v>400</v>
      </c>
      <c r="D67">
        <v>1450</v>
      </c>
      <c r="E67" s="238">
        <f>VLOOKUP(A67,Sheet1!$C$2:$E$84,3,FALSE)</f>
        <v>1450</v>
      </c>
      <c r="F67" s="239">
        <f t="shared" si="0"/>
        <v>0</v>
      </c>
      <c r="G67" s="253">
        <f t="shared" si="4"/>
        <v>0</v>
      </c>
      <c r="H67">
        <v>683825.18</v>
      </c>
      <c r="I67" s="241">
        <f>VLOOKUP(A67,Sheet1!$C$2:$F$84,4,FALSE)</f>
        <v>190870.31</v>
      </c>
      <c r="J67" s="239">
        <f t="shared" si="1"/>
        <v>492954.87000000005</v>
      </c>
      <c r="K67" s="253">
        <f t="shared" si="5"/>
        <v>0.72087849999999998</v>
      </c>
      <c r="L67" s="342">
        <v>117.39873</v>
      </c>
      <c r="M67" s="238">
        <f>VLOOKUP(A67,Sheet1!$C$2:$G$84,5,FALSE)</f>
        <v>1106.5</v>
      </c>
      <c r="N67" s="239">
        <f t="shared" si="2"/>
        <v>-989.10127</v>
      </c>
      <c r="O67" s="253">
        <f t="shared" si="3"/>
        <v>-8.4251445480000005</v>
      </c>
      <c r="P67">
        <v>998945.79</v>
      </c>
      <c r="Q67" s="238">
        <f>VLOOKUP(A67,Sheet1!$C$2:$H$84,6,FALSE)</f>
        <v>1604425</v>
      </c>
      <c r="R67" s="239">
        <f t="shared" si="28"/>
        <v>-605479.21</v>
      </c>
      <c r="S67" s="253">
        <f t="shared" si="7"/>
        <v>-0.60611818589999999</v>
      </c>
      <c r="T67" s="10"/>
      <c r="U67" s="335" t="s">
        <v>322</v>
      </c>
    </row>
    <row r="68" spans="1:16378" s="52" customFormat="1" ht="14.4">
      <c r="A68" s="291" t="s">
        <v>317</v>
      </c>
      <c r="B68" s="330">
        <v>759530108</v>
      </c>
      <c r="C68" s="330" t="s">
        <v>396</v>
      </c>
      <c r="D68">
        <v>18600</v>
      </c>
      <c r="E68" s="238">
        <f>VLOOKUP(A68,Sheet1!$C$2:$E$84,3,FALSE)</f>
        <v>18600</v>
      </c>
      <c r="F68" s="239">
        <f t="shared" si="0"/>
        <v>0</v>
      </c>
      <c r="G68" s="253">
        <f t="shared" si="4"/>
        <v>0</v>
      </c>
      <c r="H68">
        <v>247854.34</v>
      </c>
      <c r="I68" s="241">
        <f>VLOOKUP(A68,Sheet1!$C$2:$F$84,4,FALSE)</f>
        <v>387899.78</v>
      </c>
      <c r="J68" s="239">
        <f t="shared" si="1"/>
        <v>-140045.44000000003</v>
      </c>
      <c r="K68" s="253">
        <f t="shared" si="5"/>
        <v>-0.56503121950000001</v>
      </c>
      <c r="L68" s="342">
        <v>143.04486600000001</v>
      </c>
      <c r="M68" s="238">
        <f>VLOOKUP(A68,Sheet1!$C$2:$G$84,5,FALSE)</f>
        <v>25.16</v>
      </c>
      <c r="N68" s="239">
        <f t="shared" si="2"/>
        <v>117.88486600000002</v>
      </c>
      <c r="O68" s="253">
        <f t="shared" si="3"/>
        <v>0.82411112890000005</v>
      </c>
      <c r="P68">
        <v>429134.6</v>
      </c>
      <c r="Q68" s="238">
        <f>VLOOKUP(A68,Sheet1!$C$2:$H$84,6,FALSE)</f>
        <v>467976</v>
      </c>
      <c r="R68" s="239">
        <f t="shared" si="28"/>
        <v>-38841.400000000023</v>
      </c>
      <c r="S68" s="253">
        <f t="shared" si="7"/>
        <v>-9.0510995900000002E-2</v>
      </c>
      <c r="T68" s="10"/>
      <c r="U68" s="335">
        <v>6869302</v>
      </c>
    </row>
    <row r="69" spans="1:16378" s="52" customFormat="1" ht="14.4">
      <c r="A69" s="291" t="s">
        <v>304</v>
      </c>
      <c r="B69" s="330" t="s">
        <v>357</v>
      </c>
      <c r="C69" s="330" t="s">
        <v>358</v>
      </c>
      <c r="D69">
        <v>6400</v>
      </c>
      <c r="E69" s="238">
        <f>VLOOKUP(A69,Sheet1!$C$2:$E$84,3,FALSE)</f>
        <v>6400</v>
      </c>
      <c r="F69" s="239">
        <f t="shared" si="0"/>
        <v>0</v>
      </c>
      <c r="G69" s="253">
        <f t="shared" si="4"/>
        <v>0</v>
      </c>
      <c r="H69">
        <v>359813.37</v>
      </c>
      <c r="I69" s="241">
        <f>VLOOKUP(A69,Sheet1!$C$2:$F$84,4,FALSE)</f>
        <v>464829</v>
      </c>
      <c r="J69" s="239">
        <f t="shared" si="1"/>
        <v>-105015.63</v>
      </c>
      <c r="K69" s="253">
        <f t="shared" si="5"/>
        <v>-0.29186138909999998</v>
      </c>
      <c r="L69" s="342">
        <v>20.83</v>
      </c>
      <c r="M69" s="238">
        <f>VLOOKUP(A69,Sheet1!$C$2:$G$84,5,FALSE)</f>
        <v>209.28</v>
      </c>
      <c r="N69" s="239">
        <f t="shared" si="2"/>
        <v>-188.45</v>
      </c>
      <c r="O69" s="253">
        <f t="shared" si="3"/>
        <v>-9.0470475276000002</v>
      </c>
      <c r="P69">
        <v>331197</v>
      </c>
      <c r="Q69" s="238">
        <f>VLOOKUP(A69,Sheet1!$C$2:$H$84,6,FALSE)</f>
        <v>1339392</v>
      </c>
      <c r="R69" s="239">
        <f t="shared" si="28"/>
        <v>-1008195</v>
      </c>
      <c r="S69" s="253">
        <f t="shared" si="7"/>
        <v>-3.0440946023</v>
      </c>
      <c r="T69" s="10"/>
      <c r="U69" s="335">
        <v>2124533</v>
      </c>
    </row>
    <row r="70" spans="1:16378" s="52" customFormat="1" ht="14.4">
      <c r="A70" s="291" t="s">
        <v>524</v>
      </c>
      <c r="B70" s="330" t="s">
        <v>523</v>
      </c>
      <c r="C70" s="330" t="s">
        <v>527</v>
      </c>
      <c r="D70">
        <v>5600</v>
      </c>
      <c r="E70" s="238">
        <f>VLOOKUP(A70,Sheet1!$C$2:$E$84,3,FALSE)</f>
        <v>5600</v>
      </c>
      <c r="F70" s="239">
        <f t="shared" si="0"/>
        <v>0</v>
      </c>
      <c r="G70" s="253">
        <f t="shared" si="4"/>
        <v>0</v>
      </c>
      <c r="H70">
        <v>672025.92</v>
      </c>
      <c r="I70" s="241">
        <f>VLOOKUP(A70,Sheet1!$C$2:$F$84,4,FALSE)</f>
        <v>336728</v>
      </c>
      <c r="J70" s="239">
        <f t="shared" si="1"/>
        <v>335297.92000000004</v>
      </c>
      <c r="K70" s="253">
        <f t="shared" si="5"/>
        <v>0.4989359934</v>
      </c>
      <c r="L70" s="342">
        <v>355.76476100000002</v>
      </c>
      <c r="M70" s="238">
        <f>VLOOKUP(A70,Sheet1!$C$2:$G$84,5,FALSE)</f>
        <v>59.21</v>
      </c>
      <c r="N70" s="239">
        <f t="shared" si="2"/>
        <v>296.55476100000004</v>
      </c>
      <c r="O70" s="253">
        <f t="shared" si="3"/>
        <v>0.83356980089999999</v>
      </c>
      <c r="P70">
        <v>1351906.09</v>
      </c>
      <c r="Q70" s="238">
        <f>VLOOKUP(A70,Sheet1!$C$2:$H$84,6,FALSE)</f>
        <v>331576</v>
      </c>
      <c r="R70" s="239">
        <f t="shared" si="28"/>
        <v>1020330.0900000001</v>
      </c>
      <c r="S70" s="253">
        <f t="shared" si="7"/>
        <v>0.75473444310000004</v>
      </c>
      <c r="T70" s="10"/>
      <c r="U70" s="335">
        <v>5999330</v>
      </c>
    </row>
    <row r="71" spans="1:16378" s="52" customFormat="1" ht="14.4">
      <c r="A71" s="291" t="s">
        <v>315</v>
      </c>
      <c r="B71" s="330" t="s">
        <v>390</v>
      </c>
      <c r="C71" s="330" t="s">
        <v>391</v>
      </c>
      <c r="D71">
        <v>11500</v>
      </c>
      <c r="E71" s="238">
        <f>VLOOKUP(A71,Sheet1!$C$2:$E$84,3,FALSE)</f>
        <v>11500</v>
      </c>
      <c r="F71" s="239">
        <f t="shared" si="0"/>
        <v>0</v>
      </c>
      <c r="G71" s="253">
        <f t="shared" si="4"/>
        <v>0</v>
      </c>
      <c r="H71">
        <v>157872.29999999999</v>
      </c>
      <c r="I71" s="241">
        <f>VLOOKUP(A71,Sheet1!$C$2:$F$84,4,FALSE)</f>
        <v>549802.35</v>
      </c>
      <c r="J71" s="239">
        <f t="shared" si="1"/>
        <v>-391930.05</v>
      </c>
      <c r="K71" s="253">
        <f t="shared" si="5"/>
        <v>-2.4825764240999999</v>
      </c>
      <c r="L71" s="342">
        <v>8.4387790000000003</v>
      </c>
      <c r="M71" s="238">
        <f>VLOOKUP(A71,Sheet1!$C$2:$G$84,5,FALSE)</f>
        <v>46.3</v>
      </c>
      <c r="N71" s="239">
        <f t="shared" si="2"/>
        <v>-37.861221</v>
      </c>
      <c r="O71" s="253">
        <f t="shared" si="3"/>
        <v>-4.4865757237999997</v>
      </c>
      <c r="P71">
        <v>148109.01999999999</v>
      </c>
      <c r="Q71" s="238">
        <f>VLOOKUP(A71,Sheet1!$C$2:$H$84,6,FALSE)</f>
        <v>532450</v>
      </c>
      <c r="R71" s="239">
        <f t="shared" si="28"/>
        <v>-384340.98</v>
      </c>
      <c r="S71" s="253">
        <f t="shared" si="7"/>
        <v>-2.5949869900000002</v>
      </c>
      <c r="T71" s="10"/>
      <c r="U71" s="335" t="s">
        <v>323</v>
      </c>
    </row>
    <row r="72" spans="1:16378" s="52" customFormat="1" ht="14.4">
      <c r="A72" s="291" t="s">
        <v>296</v>
      </c>
      <c r="B72" s="330" t="s">
        <v>331</v>
      </c>
      <c r="C72" s="330" t="s">
        <v>332</v>
      </c>
      <c r="D72">
        <v>3630</v>
      </c>
      <c r="E72" s="238">
        <f>VLOOKUP(A72,Sheet1!$C$2:$E$84,3,FALSE)</f>
        <v>3630</v>
      </c>
      <c r="F72" s="239">
        <f t="shared" si="0"/>
        <v>0</v>
      </c>
      <c r="G72" s="253">
        <f t="shared" si="4"/>
        <v>0</v>
      </c>
      <c r="H72">
        <v>442307</v>
      </c>
      <c r="I72" s="241">
        <f>VLOOKUP(A72,Sheet1!$C$2:$F$84,4,FALSE)</f>
        <v>344371.12</v>
      </c>
      <c r="J72" s="239">
        <f t="shared" si="1"/>
        <v>97935.88</v>
      </c>
      <c r="K72" s="253">
        <f t="shared" si="5"/>
        <v>0.221420597</v>
      </c>
      <c r="L72" s="342">
        <v>15.52</v>
      </c>
      <c r="M72" s="238">
        <f>VLOOKUP(A72,Sheet1!$C$2:$G$84,5,FALSE)</f>
        <v>111.74</v>
      </c>
      <c r="N72" s="239">
        <f t="shared" si="2"/>
        <v>-96.22</v>
      </c>
      <c r="O72" s="253">
        <f t="shared" si="3"/>
        <v>-6.1997422679999996</v>
      </c>
      <c r="P72">
        <v>543200</v>
      </c>
      <c r="Q72" s="238">
        <f>VLOOKUP(A72,Sheet1!$C$2:$H$84,6,FALSE)</f>
        <v>405613.23</v>
      </c>
      <c r="R72" s="239">
        <f t="shared" si="28"/>
        <v>137586.77000000002</v>
      </c>
      <c r="S72" s="253">
        <f t="shared" si="7"/>
        <v>0.25328934089999999</v>
      </c>
      <c r="T72" s="10"/>
      <c r="U72" s="335" t="s">
        <v>324</v>
      </c>
    </row>
    <row r="73" spans="1:16378" s="52" customFormat="1" ht="14.4">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4.4">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4.4">
      <c r="A75" s="291"/>
      <c r="B75" s="370"/>
      <c r="C75" s="330"/>
      <c r="D75"/>
      <c r="E75" s="238"/>
      <c r="F75" s="239"/>
      <c r="G75" s="253"/>
      <c r="H75"/>
      <c r="I75" s="241"/>
      <c r="J75" s="239"/>
      <c r="K75" s="253"/>
      <c r="L75" s="342"/>
      <c r="M75" s="238"/>
      <c r="N75" s="239"/>
      <c r="O75" s="253"/>
      <c r="P75"/>
      <c r="Q75" s="238"/>
      <c r="R75" s="239"/>
      <c r="S75" s="253"/>
      <c r="T75" s="10"/>
      <c r="U75" s="335"/>
    </row>
    <row r="76" spans="1:16378" s="52" customFormat="1" ht="14.4">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4.4">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8" thickBot="1">
      <c r="A81" s="53"/>
      <c r="B81" s="53"/>
      <c r="C81" s="53"/>
      <c r="D81" s="246">
        <f t="shared" ref="D81:S81" si="37">SUM(D3:D80)</f>
        <v>1322447</v>
      </c>
      <c r="E81" s="247">
        <f t="shared" si="37"/>
        <v>1322447</v>
      </c>
      <c r="F81" s="248">
        <f t="shared" si="37"/>
        <v>0</v>
      </c>
      <c r="G81" s="284">
        <f t="shared" si="4"/>
        <v>0</v>
      </c>
      <c r="H81" s="246">
        <f>SUM(H3:H79)</f>
        <v>32783190.330000017</v>
      </c>
      <c r="I81" s="247">
        <f>SUM(I3:I79)</f>
        <v>31887316.730000004</v>
      </c>
      <c r="J81" s="248">
        <f t="shared" si="37"/>
        <v>895873.60000000184</v>
      </c>
      <c r="K81" s="285">
        <f>ROUND(J81/H81,10)</f>
        <v>2.7327224399999999E-2</v>
      </c>
      <c r="L81" s="345">
        <f t="shared" si="37"/>
        <v>7718.9600700000065</v>
      </c>
      <c r="M81" s="247">
        <f t="shared" si="37"/>
        <v>7023.1399999999985</v>
      </c>
      <c r="N81" s="248">
        <f t="shared" si="37"/>
        <v>695.82006999999987</v>
      </c>
      <c r="O81" s="285">
        <f>ROUND(N81/L81,10)</f>
        <v>9.0144276400000001E-2</v>
      </c>
      <c r="P81" s="246">
        <f t="shared" si="37"/>
        <v>53213591.460000008</v>
      </c>
      <c r="Q81" s="247">
        <f t="shared" si="37"/>
        <v>45869428.489999995</v>
      </c>
      <c r="R81" s="248">
        <f t="shared" si="37"/>
        <v>7344162.9699999988</v>
      </c>
      <c r="S81" s="314">
        <f t="shared" si="37"/>
        <v>-25.990893310200004</v>
      </c>
    </row>
    <row r="82" spans="1:19" ht="14.4" thickTop="1" thickBot="1">
      <c r="H82" s="249"/>
      <c r="I82" s="249"/>
    </row>
    <row r="83" spans="1:19" ht="13.8" thickBot="1">
      <c r="A83" s="145" t="s">
        <v>83</v>
      </c>
      <c r="B83" s="275"/>
      <c r="C83" s="146"/>
      <c r="D83" s="250"/>
      <c r="E83" s="250"/>
      <c r="F83" s="250"/>
      <c r="G83" s="250"/>
      <c r="H83" s="251"/>
      <c r="I83" s="252"/>
    </row>
  </sheetData>
  <sortState xmlns:xlrd2="http://schemas.microsoft.com/office/spreadsheetml/2017/richdata2" ref="A3:Z94">
    <sortCondition ref="A3:A94"/>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election activeCell="C30" sqref="C30:C32"/>
    </sheetView>
  </sheetViews>
  <sheetFormatPr defaultColWidth="8.88671875" defaultRowHeight="11.4"/>
  <cols>
    <col min="1" max="1" width="14.5546875" style="60" bestFit="1" customWidth="1"/>
    <col min="2" max="2" width="50.6640625" style="60" bestFit="1" customWidth="1"/>
    <col min="3" max="4" width="18.6640625" style="60" customWidth="1"/>
    <col min="5" max="6" width="14.44140625" style="60" customWidth="1"/>
    <col min="7" max="7" width="77.6640625" style="60" customWidth="1"/>
    <col min="8" max="16384" width="8.88671875" style="60"/>
  </cols>
  <sheetData>
    <row r="1" spans="1:7" ht="12">
      <c r="A1" s="75" t="s">
        <v>115</v>
      </c>
    </row>
    <row r="2" spans="1:7" ht="12" thickBot="1"/>
    <row r="3" spans="1:7" ht="24.6" thickBot="1">
      <c r="A3" s="75" t="s">
        <v>153</v>
      </c>
      <c r="B3" s="75" t="s">
        <v>152</v>
      </c>
      <c r="C3" s="77" t="s">
        <v>10</v>
      </c>
      <c r="D3" s="76" t="s">
        <v>69</v>
      </c>
      <c r="E3" s="76" t="s">
        <v>7</v>
      </c>
      <c r="F3" s="76" t="s">
        <v>192</v>
      </c>
      <c r="G3" s="66" t="s">
        <v>125</v>
      </c>
    </row>
    <row r="4" spans="1:7" ht="13.95" customHeight="1">
      <c r="A4" t="s">
        <v>278</v>
      </c>
      <c r="B4" t="s">
        <v>264</v>
      </c>
      <c r="C4">
        <v>200006.27</v>
      </c>
      <c r="D4">
        <v>200006.27</v>
      </c>
      <c r="E4" s="79">
        <f>C4-D4</f>
        <v>0</v>
      </c>
      <c r="F4" s="262">
        <f>ROUND(E4/C4,10)</f>
        <v>0</v>
      </c>
      <c r="G4" s="80"/>
    </row>
    <row r="5" spans="1:7" ht="13.95" customHeight="1">
      <c r="A5" t="s">
        <v>426</v>
      </c>
      <c r="B5" t="s">
        <v>427</v>
      </c>
      <c r="C5">
        <v>13533.77</v>
      </c>
      <c r="D5">
        <v>13533.77</v>
      </c>
      <c r="E5" s="79">
        <f t="shared" ref="E5:E17" si="0">C5-D5</f>
        <v>0</v>
      </c>
      <c r="F5" s="262">
        <f t="shared" ref="F5:F19" si="1">ROUND(E5/C5,10)</f>
        <v>0</v>
      </c>
      <c r="G5" s="80"/>
    </row>
    <row r="6" spans="1:7" ht="13.95" customHeight="1">
      <c r="A6" t="s">
        <v>428</v>
      </c>
      <c r="B6" t="s">
        <v>429</v>
      </c>
      <c r="C6">
        <v>28804.34</v>
      </c>
      <c r="D6">
        <v>28804.34</v>
      </c>
      <c r="E6" s="79">
        <f t="shared" si="0"/>
        <v>0</v>
      </c>
      <c r="F6" s="262">
        <f t="shared" si="1"/>
        <v>0</v>
      </c>
      <c r="G6" s="80"/>
    </row>
    <row r="7" spans="1:7" ht="13.95" customHeight="1">
      <c r="A7" t="s">
        <v>430</v>
      </c>
      <c r="B7" t="s">
        <v>431</v>
      </c>
      <c r="C7">
        <v>5389.58</v>
      </c>
      <c r="D7">
        <v>5389.58</v>
      </c>
      <c r="E7" s="79">
        <f t="shared" si="0"/>
        <v>0</v>
      </c>
      <c r="F7" s="262">
        <f t="shared" si="1"/>
        <v>0</v>
      </c>
      <c r="G7" s="80"/>
    </row>
    <row r="8" spans="1:7" ht="13.2">
      <c r="A8" t="s">
        <v>432</v>
      </c>
      <c r="B8" t="s">
        <v>433</v>
      </c>
      <c r="C8">
        <v>15447.8</v>
      </c>
      <c r="D8">
        <v>15447.8</v>
      </c>
      <c r="E8" s="79">
        <f t="shared" si="0"/>
        <v>0</v>
      </c>
      <c r="F8" s="262">
        <f t="shared" si="1"/>
        <v>0</v>
      </c>
      <c r="G8" s="75"/>
    </row>
    <row r="9" spans="1:7" ht="13.2">
      <c r="A9" t="s">
        <v>434</v>
      </c>
      <c r="B9" t="s">
        <v>435</v>
      </c>
      <c r="C9">
        <v>9458705</v>
      </c>
      <c r="D9">
        <v>9458705</v>
      </c>
      <c r="E9" s="79">
        <f t="shared" si="0"/>
        <v>0</v>
      </c>
      <c r="F9" s="262">
        <f t="shared" si="1"/>
        <v>0</v>
      </c>
    </row>
    <row r="10" spans="1:7" ht="13.2">
      <c r="A10" t="s">
        <v>436</v>
      </c>
      <c r="B10" t="s">
        <v>437</v>
      </c>
      <c r="C10">
        <v>94182.75</v>
      </c>
      <c r="D10">
        <v>94182.75</v>
      </c>
      <c r="E10" s="79">
        <f t="shared" si="0"/>
        <v>0</v>
      </c>
      <c r="F10" s="262">
        <f t="shared" si="1"/>
        <v>0</v>
      </c>
      <c r="G10" s="71"/>
    </row>
    <row r="11" spans="1:7" ht="13.2">
      <c r="A11" t="s">
        <v>438</v>
      </c>
      <c r="B11" t="s">
        <v>439</v>
      </c>
      <c r="C11">
        <v>179365.13</v>
      </c>
      <c r="D11">
        <v>179365.13</v>
      </c>
      <c r="E11" s="79">
        <f>C11-D11</f>
        <v>0</v>
      </c>
      <c r="F11" s="262">
        <f t="shared" si="1"/>
        <v>0</v>
      </c>
      <c r="G11" s="71"/>
    </row>
    <row r="12" spans="1:7" ht="13.2">
      <c r="A12" t="s">
        <v>440</v>
      </c>
      <c r="B12" t="s">
        <v>441</v>
      </c>
      <c r="C12">
        <v>5432.65</v>
      </c>
      <c r="D12">
        <v>5432.65</v>
      </c>
      <c r="E12" s="79">
        <f>C12-D12</f>
        <v>0</v>
      </c>
      <c r="F12" s="262">
        <f t="shared" si="1"/>
        <v>0</v>
      </c>
      <c r="G12" s="71"/>
    </row>
    <row r="13" spans="1:7" ht="13.2">
      <c r="A13"/>
      <c r="B13"/>
      <c r="C13"/>
      <c r="D13"/>
      <c r="E13" s="79">
        <f t="shared" si="0"/>
        <v>0</v>
      </c>
      <c r="F13" s="262" t="e">
        <f t="shared" si="1"/>
        <v>#DIV/0!</v>
      </c>
      <c r="G13" s="71"/>
    </row>
    <row r="14" spans="1:7" customFormat="1" ht="13.2">
      <c r="E14" s="79">
        <f t="shared" si="0"/>
        <v>0</v>
      </c>
      <c r="F14" s="262" t="e">
        <f t="shared" si="1"/>
        <v>#DIV/0!</v>
      </c>
    </row>
    <row r="15" spans="1:7" ht="12">
      <c r="A15" s="81"/>
      <c r="B15" s="68"/>
      <c r="C15" s="82"/>
      <c r="D15" s="74"/>
      <c r="E15" s="79">
        <f t="shared" si="0"/>
        <v>0</v>
      </c>
      <c r="F15" s="262" t="e">
        <f t="shared" si="1"/>
        <v>#DIV/0!</v>
      </c>
      <c r="G15" s="71"/>
    </row>
    <row r="16" spans="1:7" ht="12">
      <c r="A16" s="81"/>
      <c r="B16" s="68"/>
      <c r="C16" s="82"/>
      <c r="D16" s="74"/>
      <c r="E16" s="79">
        <f t="shared" si="0"/>
        <v>0</v>
      </c>
      <c r="F16" s="262" t="e">
        <f t="shared" si="1"/>
        <v>#DIV/0!</v>
      </c>
      <c r="G16" s="71"/>
    </row>
    <row r="17" spans="1:7" ht="12">
      <c r="A17" s="69"/>
      <c r="B17" s="68"/>
      <c r="C17" s="74"/>
      <c r="D17" s="74"/>
      <c r="E17" s="79">
        <f t="shared" si="0"/>
        <v>0</v>
      </c>
      <c r="F17" s="262" t="e">
        <f t="shared" si="1"/>
        <v>#DIV/0!</v>
      </c>
      <c r="G17" s="75"/>
    </row>
    <row r="18" spans="1:7">
      <c r="C18" s="83"/>
      <c r="D18" s="83"/>
      <c r="E18" s="83"/>
      <c r="F18" s="261"/>
    </row>
    <row r="19" spans="1:7" ht="12.6" thickBot="1">
      <c r="B19" s="84" t="s">
        <v>11</v>
      </c>
      <c r="C19" s="85">
        <f>SUM(C4:C18)</f>
        <v>10000867.290000001</v>
      </c>
      <c r="D19" s="85">
        <f>SUM(D4:D18)</f>
        <v>10000867.290000001</v>
      </c>
      <c r="E19" s="85">
        <f>SUM(E4:E18)</f>
        <v>0</v>
      </c>
      <c r="F19" s="262">
        <f t="shared" si="1"/>
        <v>0</v>
      </c>
    </row>
    <row r="20" spans="1:7" ht="12" thickTop="1"/>
    <row r="22" spans="1:7" ht="12">
      <c r="B22" s="69"/>
      <c r="C22" s="78"/>
      <c r="D22" s="86"/>
      <c r="E22" s="76"/>
      <c r="F22" s="76"/>
    </row>
    <row r="26" spans="1:7" ht="13.2">
      <c r="B26"/>
      <c r="C26"/>
    </row>
    <row r="35" spans="2:3" ht="13.2">
      <c r="B35"/>
      <c r="C35"/>
    </row>
    <row r="36" spans="2:3" ht="13.2">
      <c r="B36"/>
      <c r="C36"/>
    </row>
    <row r="37" spans="2:3" ht="13.2">
      <c r="B37"/>
      <c r="C37"/>
    </row>
    <row r="38" spans="2:3" ht="13.2">
      <c r="B38"/>
      <c r="C38"/>
    </row>
    <row r="39" spans="2:3" ht="13.2">
      <c r="B39"/>
      <c r="C39"/>
    </row>
    <row r="40" spans="2:3" ht="13.2">
      <c r="B40"/>
      <c r="C40"/>
    </row>
    <row r="41" spans="2:3" ht="13.2">
      <c r="B41"/>
      <c r="C41"/>
    </row>
    <row r="42" spans="2:3" ht="13.2">
      <c r="B42"/>
      <c r="C42"/>
    </row>
    <row r="43" spans="2:3" ht="13.2">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74"/>
  <sheetViews>
    <sheetView zoomScaleNormal="100" workbookViewId="0">
      <pane xSplit="4" ySplit="1" topLeftCell="M2" activePane="bottomRight" state="frozen"/>
      <selection pane="topRight" activeCell="E1" sqref="E1"/>
      <selection pane="bottomLeft" activeCell="A2" sqref="A2"/>
      <selection pane="bottomRight" activeCell="P12" sqref="P12"/>
    </sheetView>
  </sheetViews>
  <sheetFormatPr defaultColWidth="8.88671875" defaultRowHeight="11.4"/>
  <cols>
    <col min="1" max="1" width="6.44140625" style="60" bestFit="1" customWidth="1"/>
    <col min="2" max="2" width="8.44140625" style="60" customWidth="1"/>
    <col min="3" max="3" width="12.6640625" style="73" customWidth="1"/>
    <col min="4" max="4" width="33.33203125" style="60" customWidth="1"/>
    <col min="5" max="5" width="18.5546875" style="60" customWidth="1"/>
    <col min="6" max="6" width="16.109375" style="274" customWidth="1"/>
    <col min="7" max="8" width="15.5546875" style="60" customWidth="1"/>
    <col min="9" max="9" width="18.6640625" style="60" customWidth="1"/>
    <col min="10" max="12" width="21.88671875" style="60" customWidth="1"/>
    <col min="13" max="13" width="24.33203125" style="60" customWidth="1"/>
    <col min="14" max="14" width="22" style="60" bestFit="1" customWidth="1"/>
    <col min="15" max="16" width="22" style="60" customWidth="1"/>
    <col min="17" max="17" width="21.6640625" style="60" customWidth="1"/>
    <col min="18" max="18" width="22" style="60" bestFit="1" customWidth="1"/>
    <col min="19" max="20" width="22" style="60" customWidth="1"/>
    <col min="21" max="21" width="18" style="162" bestFit="1" customWidth="1"/>
    <col min="22" max="22" width="18.44140625" style="60" customWidth="1"/>
    <col min="23" max="16384" width="8.88671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3.2">
      <c r="A2" t="s">
        <v>261</v>
      </c>
      <c r="B2" t="s">
        <v>430</v>
      </c>
      <c r="C2" s="330" t="s">
        <v>331</v>
      </c>
      <c r="D2" t="s">
        <v>332</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3.2">
      <c r="A3" t="s">
        <v>261</v>
      </c>
      <c r="B3" t="s">
        <v>444</v>
      </c>
      <c r="C3" s="330">
        <v>705015105</v>
      </c>
      <c r="D3" t="s">
        <v>393</v>
      </c>
      <c r="E3">
        <v>46000</v>
      </c>
      <c r="F3">
        <v>46000</v>
      </c>
      <c r="G3" s="260">
        <f t="shared" ref="G3" si="0">E3-F3</f>
        <v>0</v>
      </c>
      <c r="H3" s="276">
        <f t="shared" ref="H3" si="1">ROUND(G3/E3,10)</f>
        <v>0</v>
      </c>
      <c r="I3">
        <v>8671.64</v>
      </c>
      <c r="J3">
        <v>8671.64</v>
      </c>
      <c r="K3" s="260">
        <f t="shared" ref="K3" si="2">I3-J3</f>
        <v>0</v>
      </c>
      <c r="L3" s="276">
        <f t="shared" ref="L3" si="3">ROUND(K3/I3,10)</f>
        <v>0</v>
      </c>
      <c r="M3">
        <v>0</v>
      </c>
      <c r="N3">
        <v>0</v>
      </c>
      <c r="O3" s="260">
        <f t="shared" ref="O3:O67" si="4">M3-N3</f>
        <v>0</v>
      </c>
      <c r="P3" s="276" t="e">
        <f t="shared" ref="P3:P67" si="5">ROUND(O3/M3,10)</f>
        <v>#DIV/0!</v>
      </c>
      <c r="Q3">
        <v>0</v>
      </c>
      <c r="R3">
        <v>0</v>
      </c>
      <c r="S3" s="260">
        <f t="shared" ref="S3:S67" si="6">Q3-R3</f>
        <v>0</v>
      </c>
      <c r="T3" s="276" t="e">
        <f t="shared" ref="T3:T67" si="7">ROUND(S3/Q3,10)</f>
        <v>#DIV/0!</v>
      </c>
      <c r="U3" s="155"/>
    </row>
    <row r="4" spans="1:24" s="69" customFormat="1" ht="13.2">
      <c r="A4" t="s">
        <v>261</v>
      </c>
      <c r="B4" t="s">
        <v>430</v>
      </c>
      <c r="C4" s="330">
        <v>599933900</v>
      </c>
      <c r="D4" t="s">
        <v>415</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3.2">
      <c r="A5" t="s">
        <v>261</v>
      </c>
      <c r="B5" t="s">
        <v>430</v>
      </c>
      <c r="C5" s="330">
        <v>599933900</v>
      </c>
      <c r="D5" t="s">
        <v>415</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3.2">
      <c r="A6" t="s">
        <v>261</v>
      </c>
      <c r="B6" t="s">
        <v>444</v>
      </c>
      <c r="C6" s="330">
        <v>35128206</v>
      </c>
      <c r="D6" t="s">
        <v>338</v>
      </c>
      <c r="E6">
        <v>19400</v>
      </c>
      <c r="F6">
        <v>19400</v>
      </c>
      <c r="G6" s="260">
        <f t="shared" ref="G6:G19" si="12">E6-F6</f>
        <v>0</v>
      </c>
      <c r="H6" s="276">
        <f t="shared" ref="H6:H19" si="13">ROUND(G6/E6,10)</f>
        <v>0</v>
      </c>
      <c r="I6">
        <v>7682.57</v>
      </c>
      <c r="J6">
        <v>7682.57</v>
      </c>
      <c r="K6" s="260">
        <f t="shared" si="10"/>
        <v>0</v>
      </c>
      <c r="L6" s="276">
        <f t="shared" si="11"/>
        <v>0</v>
      </c>
      <c r="M6">
        <v>1355.75</v>
      </c>
      <c r="N6">
        <v>1355.75</v>
      </c>
      <c r="O6" s="260">
        <f t="shared" si="4"/>
        <v>0</v>
      </c>
      <c r="P6" s="276">
        <f t="shared" si="5"/>
        <v>0</v>
      </c>
      <c r="Q6">
        <v>0</v>
      </c>
      <c r="R6">
        <v>0</v>
      </c>
      <c r="S6" s="260">
        <f t="shared" si="6"/>
        <v>0</v>
      </c>
      <c r="T6" s="276" t="e">
        <f t="shared" si="7"/>
        <v>#DIV/0!</v>
      </c>
      <c r="U6" s="155"/>
    </row>
    <row r="7" spans="1:24" s="69" customFormat="1" ht="13.2">
      <c r="A7" t="s">
        <v>261</v>
      </c>
      <c r="B7" t="s">
        <v>434</v>
      </c>
      <c r="C7" s="330">
        <v>698604006</v>
      </c>
      <c r="D7" t="s">
        <v>425</v>
      </c>
      <c r="E7">
        <v>8300</v>
      </c>
      <c r="F7">
        <v>8300</v>
      </c>
      <c r="G7" s="260">
        <f t="shared" si="12"/>
        <v>0</v>
      </c>
      <c r="H7" s="276">
        <f t="shared" si="13"/>
        <v>0</v>
      </c>
      <c r="I7">
        <v>937.28</v>
      </c>
      <c r="J7">
        <v>937.28</v>
      </c>
      <c r="K7" s="260">
        <f t="shared" si="10"/>
        <v>0</v>
      </c>
      <c r="L7" s="276">
        <f t="shared" si="11"/>
        <v>0</v>
      </c>
      <c r="M7">
        <v>0</v>
      </c>
      <c r="N7">
        <v>0</v>
      </c>
      <c r="O7" s="260">
        <f t="shared" si="4"/>
        <v>0</v>
      </c>
      <c r="P7" s="276" t="e">
        <f t="shared" si="5"/>
        <v>#DIV/0!</v>
      </c>
      <c r="Q7">
        <v>-35.92</v>
      </c>
      <c r="R7">
        <v>-35.92</v>
      </c>
      <c r="S7" s="260">
        <f t="shared" si="6"/>
        <v>0</v>
      </c>
      <c r="T7" s="276">
        <f t="shared" si="7"/>
        <v>0</v>
      </c>
      <c r="U7" s="155"/>
    </row>
    <row r="8" spans="1:24" s="69" customFormat="1" ht="13.2">
      <c r="A8" t="s">
        <v>261</v>
      </c>
      <c r="B8" t="s">
        <v>430</v>
      </c>
      <c r="C8" s="330">
        <v>403197908</v>
      </c>
      <c r="D8" t="s">
        <v>326</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3.2">
      <c r="A9" t="s">
        <v>261</v>
      </c>
      <c r="B9" t="s">
        <v>430</v>
      </c>
      <c r="C9" s="330">
        <v>403197908</v>
      </c>
      <c r="D9" t="s">
        <v>326</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3.2">
      <c r="A10" t="s">
        <v>261</v>
      </c>
      <c r="B10" t="s">
        <v>430</v>
      </c>
      <c r="C10" s="330">
        <v>403197908</v>
      </c>
      <c r="D10" t="s">
        <v>326</v>
      </c>
      <c r="E10">
        <v>2175</v>
      </c>
      <c r="F10">
        <v>2175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3.2">
      <c r="A11" t="s">
        <v>261</v>
      </c>
      <c r="B11" t="s">
        <v>430</v>
      </c>
      <c r="C11" s="330">
        <v>474184900</v>
      </c>
      <c r="D11" t="s">
        <v>382</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3.2">
      <c r="A12" t="s">
        <v>261</v>
      </c>
      <c r="B12" t="s">
        <v>430</v>
      </c>
      <c r="C12" s="330">
        <v>474184900</v>
      </c>
      <c r="D12" t="s">
        <v>382</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3.2">
      <c r="A13" t="s">
        <v>261</v>
      </c>
      <c r="B13" t="s">
        <v>430</v>
      </c>
      <c r="C13" s="330">
        <v>474184900</v>
      </c>
      <c r="D13" t="s">
        <v>382</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3.2">
      <c r="A14" t="s">
        <v>261</v>
      </c>
      <c r="B14" t="s">
        <v>430</v>
      </c>
      <c r="C14" s="330">
        <v>474184900</v>
      </c>
      <c r="D14" t="s">
        <v>382</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3.2">
      <c r="A15" t="s">
        <v>261</v>
      </c>
      <c r="B15" t="s">
        <v>430</v>
      </c>
      <c r="C15" s="330">
        <v>533004909</v>
      </c>
      <c r="D15" t="s">
        <v>355</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3.2">
      <c r="A16" t="s">
        <v>261</v>
      </c>
      <c r="B16" t="s">
        <v>430</v>
      </c>
      <c r="C16" s="330">
        <v>533004909</v>
      </c>
      <c r="D16" t="s">
        <v>355</v>
      </c>
      <c r="E16">
        <v>6569</v>
      </c>
      <c r="F16">
        <v>6569</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3.2">
      <c r="A17" t="s">
        <v>261</v>
      </c>
      <c r="B17" t="s">
        <v>430</v>
      </c>
      <c r="C17" s="330">
        <v>545831901</v>
      </c>
      <c r="D17" t="s">
        <v>442</v>
      </c>
      <c r="E17">
        <v>4084</v>
      </c>
      <c r="F17">
        <v>4084</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3.2">
      <c r="A18" t="s">
        <v>261</v>
      </c>
      <c r="B18" t="s">
        <v>430</v>
      </c>
      <c r="C18" s="330">
        <v>575035902</v>
      </c>
      <c r="D18" t="s">
        <v>443</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3.2">
      <c r="A19" t="s">
        <v>261</v>
      </c>
      <c r="B19" t="s">
        <v>430</v>
      </c>
      <c r="C19" s="330">
        <v>575035902</v>
      </c>
      <c r="D19" t="s">
        <v>443</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3.2">
      <c r="A20" t="s">
        <v>261</v>
      </c>
      <c r="B20" t="s">
        <v>430</v>
      </c>
      <c r="C20" s="330">
        <v>575035902</v>
      </c>
      <c r="D20" t="s">
        <v>443</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3.2">
      <c r="A21" t="s">
        <v>261</v>
      </c>
      <c r="B21" t="s">
        <v>434</v>
      </c>
      <c r="C21" s="330">
        <v>605460005</v>
      </c>
      <c r="D21" t="s">
        <v>339</v>
      </c>
      <c r="E21">
        <v>30100</v>
      </c>
      <c r="F21">
        <v>30100</v>
      </c>
      <c r="G21" s="260">
        <f t="shared" ref="G21:G67" si="16">E21-F21</f>
        <v>0</v>
      </c>
      <c r="H21" s="276">
        <f t="shared" ref="H21:H67" si="17">ROUND(G21/E21,10)</f>
        <v>0</v>
      </c>
      <c r="I21">
        <v>3928.5</v>
      </c>
      <c r="J21">
        <v>3928.5</v>
      </c>
      <c r="K21" s="260">
        <f t="shared" ref="K21:K67" si="18">I21-J21</f>
        <v>0</v>
      </c>
      <c r="L21" s="276">
        <f t="shared" ref="L21:L67" si="19">ROUND(K21/I21,10)</f>
        <v>0</v>
      </c>
      <c r="M21">
        <v>710.46</v>
      </c>
      <c r="N21">
        <v>710.46</v>
      </c>
      <c r="O21" s="260">
        <f t="shared" si="4"/>
        <v>0</v>
      </c>
      <c r="P21" s="276">
        <f t="shared" si="5"/>
        <v>0</v>
      </c>
      <c r="Q21">
        <v>-6.93</v>
      </c>
      <c r="R21">
        <v>-6.93</v>
      </c>
      <c r="S21" s="260">
        <f t="shared" si="6"/>
        <v>0</v>
      </c>
      <c r="T21" s="276">
        <f t="shared" si="7"/>
        <v>0</v>
      </c>
      <c r="U21" s="155"/>
    </row>
    <row r="22" spans="1:21" s="69" customFormat="1" ht="13.2">
      <c r="A22" t="s">
        <v>261</v>
      </c>
      <c r="B22" t="s">
        <v>426</v>
      </c>
      <c r="C22" s="330">
        <v>618549901</v>
      </c>
      <c r="D22" t="s">
        <v>354</v>
      </c>
      <c r="E22">
        <v>1694</v>
      </c>
      <c r="F22">
        <v>1694</v>
      </c>
      <c r="G22" s="260">
        <f t="shared" si="16"/>
        <v>0</v>
      </c>
      <c r="H22" s="276">
        <f t="shared" si="17"/>
        <v>0</v>
      </c>
      <c r="I22">
        <v>1783.13</v>
      </c>
      <c r="J22">
        <v>1783.13</v>
      </c>
      <c r="K22" s="260">
        <f t="shared" si="18"/>
        <v>0</v>
      </c>
      <c r="L22" s="276">
        <f t="shared" si="19"/>
        <v>0</v>
      </c>
      <c r="M22">
        <v>0</v>
      </c>
      <c r="N22">
        <v>0</v>
      </c>
      <c r="O22" s="260">
        <f t="shared" si="4"/>
        <v>0</v>
      </c>
      <c r="P22" s="276" t="e">
        <f t="shared" si="5"/>
        <v>#DIV/0!</v>
      </c>
      <c r="Q22">
        <v>-42.51</v>
      </c>
      <c r="R22">
        <v>-42.51</v>
      </c>
      <c r="S22" s="260">
        <f t="shared" si="6"/>
        <v>0</v>
      </c>
      <c r="T22" s="276">
        <f t="shared" si="7"/>
        <v>0</v>
      </c>
      <c r="U22" s="155"/>
    </row>
    <row r="23" spans="1:21" s="69" customFormat="1" ht="13.2">
      <c r="A23" t="s">
        <v>261</v>
      </c>
      <c r="B23" t="s">
        <v>434</v>
      </c>
      <c r="C23" s="330">
        <v>649926003</v>
      </c>
      <c r="D23" t="s">
        <v>373</v>
      </c>
      <c r="E23">
        <v>4900</v>
      </c>
      <c r="F23">
        <v>4900</v>
      </c>
      <c r="G23" s="260">
        <f t="shared" si="16"/>
        <v>0</v>
      </c>
      <c r="H23" s="276">
        <f t="shared" si="17"/>
        <v>0</v>
      </c>
      <c r="I23">
        <v>2257.14</v>
      </c>
      <c r="J23">
        <v>2257.14</v>
      </c>
      <c r="K23" s="260">
        <f t="shared" si="18"/>
        <v>0</v>
      </c>
      <c r="L23" s="276">
        <f t="shared" si="19"/>
        <v>0</v>
      </c>
      <c r="M23">
        <v>408.2</v>
      </c>
      <c r="N23">
        <v>408.2</v>
      </c>
      <c r="O23" s="260">
        <f t="shared" si="4"/>
        <v>0</v>
      </c>
      <c r="P23" s="276">
        <f t="shared" si="5"/>
        <v>0</v>
      </c>
      <c r="Q23">
        <v>-3.98</v>
      </c>
      <c r="R23">
        <v>-3.98</v>
      </c>
      <c r="S23" s="260">
        <f t="shared" si="6"/>
        <v>0</v>
      </c>
      <c r="T23" s="276">
        <f t="shared" si="7"/>
        <v>0</v>
      </c>
      <c r="U23" s="155"/>
    </row>
    <row r="24" spans="1:21" s="69" customFormat="1" ht="13.2">
      <c r="A24" t="s">
        <v>261</v>
      </c>
      <c r="B24" t="s">
        <v>434</v>
      </c>
      <c r="C24" s="330">
        <v>655580009</v>
      </c>
      <c r="D24" t="s">
        <v>381</v>
      </c>
      <c r="E24">
        <v>7600</v>
      </c>
      <c r="F24">
        <v>7600</v>
      </c>
      <c r="G24" s="260">
        <f t="shared" si="16"/>
        <v>0</v>
      </c>
      <c r="H24" s="276">
        <f t="shared" si="17"/>
        <v>0</v>
      </c>
      <c r="I24">
        <v>2508.9499999999998</v>
      </c>
      <c r="J24">
        <v>2508.9499999999998</v>
      </c>
      <c r="K24" s="260">
        <f t="shared" si="18"/>
        <v>0</v>
      </c>
      <c r="L24" s="276">
        <f t="shared" si="19"/>
        <v>0</v>
      </c>
      <c r="M24">
        <v>453.74</v>
      </c>
      <c r="N24">
        <v>453.74</v>
      </c>
      <c r="O24" s="260">
        <f t="shared" si="4"/>
        <v>0</v>
      </c>
      <c r="P24" s="276">
        <f t="shared" si="5"/>
        <v>0</v>
      </c>
      <c r="Q24">
        <v>-4.42</v>
      </c>
      <c r="R24">
        <v>-4.42</v>
      </c>
      <c r="S24" s="260">
        <f t="shared" si="6"/>
        <v>0</v>
      </c>
      <c r="T24" s="276">
        <f t="shared" si="7"/>
        <v>0</v>
      </c>
      <c r="U24" s="155"/>
    </row>
    <row r="25" spans="1:21" s="69" customFormat="1" ht="13.2">
      <c r="A25" t="s">
        <v>261</v>
      </c>
      <c r="B25" t="s">
        <v>434</v>
      </c>
      <c r="C25" s="330">
        <v>664068004</v>
      </c>
      <c r="D25" t="s">
        <v>384</v>
      </c>
      <c r="E25">
        <v>9688</v>
      </c>
      <c r="F25">
        <v>9688</v>
      </c>
      <c r="G25" s="260">
        <f t="shared" si="16"/>
        <v>0</v>
      </c>
      <c r="H25" s="276">
        <f t="shared" si="17"/>
        <v>0</v>
      </c>
      <c r="I25">
        <v>2231.35</v>
      </c>
      <c r="J25">
        <v>2231.35</v>
      </c>
      <c r="K25" s="260">
        <f t="shared" si="18"/>
        <v>0</v>
      </c>
      <c r="L25" s="276">
        <f t="shared" si="19"/>
        <v>0</v>
      </c>
      <c r="M25">
        <v>403.53</v>
      </c>
      <c r="N25">
        <v>403.53</v>
      </c>
      <c r="O25" s="260">
        <f t="shared" si="4"/>
        <v>0</v>
      </c>
      <c r="P25" s="276">
        <f t="shared" si="5"/>
        <v>0</v>
      </c>
      <c r="Q25">
        <v>-3.95</v>
      </c>
      <c r="R25">
        <v>-3.95</v>
      </c>
      <c r="S25" s="260">
        <f t="shared" si="6"/>
        <v>0</v>
      </c>
      <c r="T25" s="276">
        <f t="shared" si="7"/>
        <v>0</v>
      </c>
      <c r="U25" s="155"/>
    </row>
    <row r="26" spans="1:21" s="69" customFormat="1" ht="13.2">
      <c r="A26" t="s">
        <v>261</v>
      </c>
      <c r="B26" t="s">
        <v>434</v>
      </c>
      <c r="C26" s="330">
        <v>665942009</v>
      </c>
      <c r="D26" t="s">
        <v>386</v>
      </c>
      <c r="E26">
        <v>11369</v>
      </c>
      <c r="F26">
        <v>11369</v>
      </c>
      <c r="G26" s="260">
        <f t="shared" si="16"/>
        <v>0</v>
      </c>
      <c r="H26" s="276">
        <f t="shared" si="17"/>
        <v>0</v>
      </c>
      <c r="I26">
        <v>3665.92</v>
      </c>
      <c r="J26">
        <v>3665.92</v>
      </c>
      <c r="K26" s="260">
        <f t="shared" si="18"/>
        <v>0</v>
      </c>
      <c r="L26" s="276">
        <f t="shared" si="19"/>
        <v>0</v>
      </c>
      <c r="M26">
        <v>662.97</v>
      </c>
      <c r="N26">
        <v>662.97</v>
      </c>
      <c r="O26" s="260">
        <f t="shared" si="4"/>
        <v>0</v>
      </c>
      <c r="P26" s="276">
        <f t="shared" si="5"/>
        <v>0</v>
      </c>
      <c r="Q26">
        <v>-6.47</v>
      </c>
      <c r="R26">
        <v>-6.47</v>
      </c>
      <c r="S26" s="260">
        <f t="shared" si="6"/>
        <v>0</v>
      </c>
      <c r="T26" s="276">
        <f t="shared" si="7"/>
        <v>0</v>
      </c>
      <c r="U26" s="155"/>
    </row>
    <row r="27" spans="1:21" s="69" customFormat="1" ht="13.2">
      <c r="A27" t="s">
        <v>261</v>
      </c>
      <c r="B27" t="s">
        <v>434</v>
      </c>
      <c r="C27" s="330">
        <v>666114004</v>
      </c>
      <c r="D27" t="s">
        <v>389</v>
      </c>
      <c r="E27">
        <v>23000</v>
      </c>
      <c r="F27">
        <v>23000</v>
      </c>
      <c r="G27" s="260">
        <f t="shared" si="16"/>
        <v>0</v>
      </c>
      <c r="H27" s="276">
        <f t="shared" si="17"/>
        <v>0</v>
      </c>
      <c r="I27">
        <v>7239.74</v>
      </c>
      <c r="J27">
        <v>7239.74</v>
      </c>
      <c r="K27" s="260">
        <f t="shared" si="18"/>
        <v>0</v>
      </c>
      <c r="L27" s="276">
        <f t="shared" si="19"/>
        <v>0</v>
      </c>
      <c r="M27">
        <v>1309.28</v>
      </c>
      <c r="N27">
        <v>1309.28</v>
      </c>
      <c r="O27" s="260">
        <f t="shared" si="4"/>
        <v>0</v>
      </c>
      <c r="P27" s="276">
        <f t="shared" si="5"/>
        <v>0</v>
      </c>
      <c r="Q27">
        <v>-12.77</v>
      </c>
      <c r="R27">
        <v>-12.77</v>
      </c>
      <c r="S27" s="260">
        <f t="shared" si="6"/>
        <v>0</v>
      </c>
      <c r="T27" s="276">
        <f t="shared" si="7"/>
        <v>0</v>
      </c>
      <c r="U27" s="155"/>
    </row>
    <row r="28" spans="1:21" s="69" customFormat="1" ht="13.2">
      <c r="A28" t="s">
        <v>261</v>
      </c>
      <c r="B28" t="s">
        <v>430</v>
      </c>
      <c r="C28" s="330">
        <v>588950907</v>
      </c>
      <c r="D28" t="s">
        <v>364</v>
      </c>
      <c r="E28">
        <v>24398</v>
      </c>
      <c r="F28">
        <v>24398</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3.2">
      <c r="A29" t="s">
        <v>261</v>
      </c>
      <c r="B29" t="s">
        <v>430</v>
      </c>
      <c r="C29" s="330">
        <v>588950907</v>
      </c>
      <c r="D29" t="s">
        <v>364</v>
      </c>
      <c r="E29">
        <v>24398</v>
      </c>
      <c r="F29">
        <v>24398</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3.2">
      <c r="A30" t="s">
        <v>261</v>
      </c>
      <c r="B30" t="s">
        <v>430</v>
      </c>
      <c r="C30" s="330">
        <v>588950907</v>
      </c>
      <c r="D30" t="s">
        <v>364</v>
      </c>
      <c r="E30">
        <v>24398</v>
      </c>
      <c r="F30">
        <v>24398</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3.2">
      <c r="A31" t="s">
        <v>261</v>
      </c>
      <c r="B31" t="s">
        <v>434</v>
      </c>
      <c r="C31" s="330">
        <v>635640006</v>
      </c>
      <c r="D31" t="s">
        <v>410</v>
      </c>
      <c r="E31">
        <v>7521</v>
      </c>
      <c r="F31">
        <v>7521</v>
      </c>
      <c r="G31" s="260">
        <f t="shared" si="16"/>
        <v>0</v>
      </c>
      <c r="H31" s="276">
        <f t="shared" si="17"/>
        <v>0</v>
      </c>
      <c r="I31">
        <v>1616.76</v>
      </c>
      <c r="J31">
        <v>1616.76</v>
      </c>
      <c r="K31" s="260">
        <f t="shared" si="18"/>
        <v>0</v>
      </c>
      <c r="L31" s="276">
        <f t="shared" si="19"/>
        <v>0</v>
      </c>
      <c r="M31">
        <v>292.38</v>
      </c>
      <c r="N31">
        <v>292.38</v>
      </c>
      <c r="O31" s="260">
        <f t="shared" si="4"/>
        <v>0</v>
      </c>
      <c r="P31" s="276">
        <f t="shared" si="5"/>
        <v>0</v>
      </c>
      <c r="Q31">
        <v>-2.86</v>
      </c>
      <c r="R31">
        <v>-2.86</v>
      </c>
      <c r="S31" s="260">
        <f t="shared" si="6"/>
        <v>0</v>
      </c>
      <c r="T31" s="276">
        <f t="shared" si="7"/>
        <v>0</v>
      </c>
      <c r="U31" s="155"/>
    </row>
    <row r="32" spans="1:21" s="69" customFormat="1" ht="13.2">
      <c r="A32" t="s">
        <v>261</v>
      </c>
      <c r="B32" t="s">
        <v>434</v>
      </c>
      <c r="C32" s="330">
        <v>686930009</v>
      </c>
      <c r="D32" t="s">
        <v>413</v>
      </c>
      <c r="E32">
        <v>3000</v>
      </c>
      <c r="F32">
        <v>3000</v>
      </c>
      <c r="G32" s="260">
        <f t="shared" si="16"/>
        <v>0</v>
      </c>
      <c r="H32" s="276">
        <f t="shared" si="17"/>
        <v>0</v>
      </c>
      <c r="I32">
        <v>2072.89</v>
      </c>
      <c r="J32">
        <v>2072.89</v>
      </c>
      <c r="K32" s="260">
        <f t="shared" si="18"/>
        <v>0</v>
      </c>
      <c r="L32" s="276">
        <f t="shared" si="19"/>
        <v>0</v>
      </c>
      <c r="M32">
        <v>374.87</v>
      </c>
      <c r="N32">
        <v>374.87</v>
      </c>
      <c r="O32" s="260">
        <f t="shared" si="4"/>
        <v>0</v>
      </c>
      <c r="P32" s="276">
        <f t="shared" si="5"/>
        <v>0</v>
      </c>
      <c r="Q32">
        <v>-3.67</v>
      </c>
      <c r="R32">
        <v>-3.67</v>
      </c>
      <c r="S32" s="260">
        <f t="shared" si="6"/>
        <v>0</v>
      </c>
      <c r="T32" s="276">
        <f t="shared" si="7"/>
        <v>0</v>
      </c>
      <c r="U32" s="155"/>
    </row>
    <row r="33" spans="1:21" s="69" customFormat="1" ht="13.2">
      <c r="A33" t="s">
        <v>261</v>
      </c>
      <c r="B33" t="s">
        <v>444</v>
      </c>
      <c r="C33" s="330">
        <v>803054204</v>
      </c>
      <c r="D33" t="s">
        <v>397</v>
      </c>
      <c r="E33">
        <v>3300</v>
      </c>
      <c r="F33">
        <v>3300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3.2">
      <c r="A34" t="s">
        <v>261</v>
      </c>
      <c r="B34" t="s">
        <v>444</v>
      </c>
      <c r="C34" s="330">
        <v>803054204</v>
      </c>
      <c r="D34" t="s">
        <v>397</v>
      </c>
      <c r="E34">
        <v>5800</v>
      </c>
      <c r="F34">
        <v>5800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3.2">
      <c r="A35" t="s">
        <v>261</v>
      </c>
      <c r="B35" t="s">
        <v>444</v>
      </c>
      <c r="C35" s="330">
        <v>803054204</v>
      </c>
      <c r="D35" t="s">
        <v>397</v>
      </c>
      <c r="E35">
        <v>9600</v>
      </c>
      <c r="F35">
        <v>9600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3.2">
      <c r="A36" t="s">
        <v>261</v>
      </c>
      <c r="B36" t="s">
        <v>444</v>
      </c>
      <c r="C36" s="330">
        <v>803054204</v>
      </c>
      <c r="D36" t="s">
        <v>397</v>
      </c>
      <c r="E36">
        <v>8250</v>
      </c>
      <c r="F36">
        <v>8250</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3.2">
      <c r="A37" t="s">
        <v>261</v>
      </c>
      <c r="B37" t="s">
        <v>428</v>
      </c>
      <c r="C37" s="330">
        <v>712459908</v>
      </c>
      <c r="D37" t="s">
        <v>345</v>
      </c>
      <c r="E37">
        <v>3146</v>
      </c>
      <c r="F37">
        <v>3146</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3.2">
      <c r="A38" t="s">
        <v>261</v>
      </c>
      <c r="B38" t="s">
        <v>428</v>
      </c>
      <c r="C38" s="330">
        <v>717158901</v>
      </c>
      <c r="D38" t="s">
        <v>353</v>
      </c>
      <c r="E38">
        <v>16931</v>
      </c>
      <c r="F38">
        <v>16931</v>
      </c>
      <c r="G38" s="260">
        <f t="shared" ref="G38:G46" si="20">E38-F38</f>
        <v>0</v>
      </c>
      <c r="H38" s="276">
        <f t="shared" ref="H38:H46" si="21">ROUND(G38/E38,10)</f>
        <v>0</v>
      </c>
      <c r="I38">
        <v>0</v>
      </c>
      <c r="J38">
        <v>0</v>
      </c>
      <c r="K38" s="260">
        <f t="shared" ref="K38:K46" si="22">I38-J38</f>
        <v>0</v>
      </c>
      <c r="L38" s="276" t="e">
        <f t="shared" ref="L38:L46" si="23">ROUND(K38/I38,10)</f>
        <v>#DIV/0!</v>
      </c>
      <c r="M38">
        <v>0</v>
      </c>
      <c r="N38">
        <v>0</v>
      </c>
      <c r="O38" s="260">
        <f t="shared" ref="O38:O46" si="24">M38-N38</f>
        <v>0</v>
      </c>
      <c r="P38" s="276" t="e">
        <f t="shared" ref="P38:P46" si="25">ROUND(O38/M38,10)</f>
        <v>#DIV/0!</v>
      </c>
      <c r="Q38">
        <v>0</v>
      </c>
      <c r="R38">
        <v>0</v>
      </c>
      <c r="S38" s="260">
        <f t="shared" ref="S38:S46" si="26">Q38-R38</f>
        <v>0</v>
      </c>
      <c r="T38" s="276" t="e">
        <f t="shared" ref="T38:T46" si="27">ROUND(S38/Q38,10)</f>
        <v>#DIV/0!</v>
      </c>
      <c r="U38" s="155"/>
    </row>
    <row r="39" spans="1:21" s="69" customFormat="1" ht="13.2">
      <c r="A39" t="s">
        <v>261</v>
      </c>
      <c r="B39" t="s">
        <v>428</v>
      </c>
      <c r="C39" s="330">
        <v>717158901</v>
      </c>
      <c r="D39" t="s">
        <v>353</v>
      </c>
      <c r="E39">
        <v>16931</v>
      </c>
      <c r="F39">
        <v>16931</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3.2">
      <c r="A40" t="s">
        <v>261</v>
      </c>
      <c r="B40" t="s">
        <v>428</v>
      </c>
      <c r="C40" s="330">
        <v>733337901</v>
      </c>
      <c r="D40" t="s">
        <v>378</v>
      </c>
      <c r="E40">
        <v>2200</v>
      </c>
      <c r="F40">
        <v>2200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3.2">
      <c r="A41" t="s">
        <v>261</v>
      </c>
      <c r="B41" t="s">
        <v>444</v>
      </c>
      <c r="C41" s="330" t="s">
        <v>445</v>
      </c>
      <c r="D41" t="s">
        <v>446</v>
      </c>
      <c r="E41">
        <v>3000</v>
      </c>
      <c r="F41">
        <v>3000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3.2">
      <c r="A42" t="s">
        <v>261</v>
      </c>
      <c r="B42" t="s">
        <v>444</v>
      </c>
      <c r="C42" s="330" t="s">
        <v>445</v>
      </c>
      <c r="D42" t="s">
        <v>446</v>
      </c>
      <c r="E42">
        <v>3000</v>
      </c>
      <c r="F42">
        <v>3000</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3.2">
      <c r="A43" t="s">
        <v>261</v>
      </c>
      <c r="B43" t="s">
        <v>444</v>
      </c>
      <c r="C43" s="330">
        <v>294821608</v>
      </c>
      <c r="D43" t="s">
        <v>356</v>
      </c>
      <c r="E43">
        <v>90300</v>
      </c>
      <c r="F43">
        <v>90300</v>
      </c>
      <c r="G43" s="260">
        <f t="shared" si="20"/>
        <v>0</v>
      </c>
      <c r="H43" s="276">
        <f t="shared" si="21"/>
        <v>0</v>
      </c>
      <c r="I43">
        <v>10903.09</v>
      </c>
      <c r="J43">
        <v>10903.09</v>
      </c>
      <c r="K43" s="260">
        <f t="shared" si="22"/>
        <v>0</v>
      </c>
      <c r="L43" s="276">
        <f t="shared" si="23"/>
        <v>0</v>
      </c>
      <c r="M43">
        <v>0</v>
      </c>
      <c r="N43">
        <v>0</v>
      </c>
      <c r="O43" s="260">
        <f t="shared" si="24"/>
        <v>0</v>
      </c>
      <c r="P43" s="276" t="e">
        <f t="shared" si="25"/>
        <v>#DIV/0!</v>
      </c>
      <c r="Q43">
        <v>0</v>
      </c>
      <c r="R43">
        <v>0</v>
      </c>
      <c r="S43" s="260">
        <f t="shared" si="26"/>
        <v>0</v>
      </c>
      <c r="T43" s="276" t="e">
        <f t="shared" si="27"/>
        <v>#DIV/0!</v>
      </c>
      <c r="U43" s="155"/>
    </row>
    <row r="44" spans="1:21" s="69" customFormat="1" ht="13.2">
      <c r="A44" t="s">
        <v>261</v>
      </c>
      <c r="B44" t="s">
        <v>434</v>
      </c>
      <c r="C44" s="330">
        <v>661650903</v>
      </c>
      <c r="D44" t="s">
        <v>398</v>
      </c>
      <c r="E44">
        <v>10546</v>
      </c>
      <c r="F44">
        <v>10546</v>
      </c>
      <c r="G44" s="260">
        <f t="shared" si="20"/>
        <v>0</v>
      </c>
      <c r="H44" s="276">
        <f t="shared" si="21"/>
        <v>0</v>
      </c>
      <c r="I44">
        <v>2509.9299999999998</v>
      </c>
      <c r="J44">
        <v>2509.9299999999998</v>
      </c>
      <c r="K44" s="260">
        <f t="shared" si="22"/>
        <v>0</v>
      </c>
      <c r="L44" s="276">
        <f t="shared" si="23"/>
        <v>0</v>
      </c>
      <c r="M44">
        <v>453.91</v>
      </c>
      <c r="N44">
        <v>453.91</v>
      </c>
      <c r="O44" s="260">
        <f t="shared" si="24"/>
        <v>0</v>
      </c>
      <c r="P44" s="276">
        <f t="shared" si="25"/>
        <v>0</v>
      </c>
      <c r="Q44">
        <v>-4.4400000000000004</v>
      </c>
      <c r="R44">
        <v>-4.4400000000000004</v>
      </c>
      <c r="S44" s="260">
        <f t="shared" si="26"/>
        <v>0</v>
      </c>
      <c r="T44" s="276">
        <f t="shared" si="27"/>
        <v>0</v>
      </c>
      <c r="U44" s="155"/>
    </row>
    <row r="45" spans="1:21" s="69" customFormat="1" ht="13.2">
      <c r="A45" t="s">
        <v>261</v>
      </c>
      <c r="B45" t="s">
        <v>430</v>
      </c>
      <c r="C45" s="330" t="s">
        <v>411</v>
      </c>
      <c r="D45" t="s">
        <v>412</v>
      </c>
      <c r="E45">
        <v>2432</v>
      </c>
      <c r="F45">
        <v>2432</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3.2">
      <c r="A46" t="s">
        <v>261</v>
      </c>
      <c r="B46" t="s">
        <v>430</v>
      </c>
      <c r="C46" s="330" t="s">
        <v>411</v>
      </c>
      <c r="D46" t="s">
        <v>412</v>
      </c>
      <c r="E46">
        <v>2432</v>
      </c>
      <c r="F46">
        <v>2432</v>
      </c>
      <c r="G46" s="260">
        <f t="shared" si="20"/>
        <v>0</v>
      </c>
      <c r="H46" s="276">
        <f t="shared" si="21"/>
        <v>0</v>
      </c>
      <c r="I46">
        <v>0</v>
      </c>
      <c r="J46">
        <v>0</v>
      </c>
      <c r="K46" s="260">
        <f t="shared" si="22"/>
        <v>0</v>
      </c>
      <c r="L46" s="276" t="e">
        <f t="shared" si="23"/>
        <v>#DIV/0!</v>
      </c>
      <c r="M46">
        <v>0</v>
      </c>
      <c r="N46">
        <v>0</v>
      </c>
      <c r="O46" s="260">
        <f t="shared" si="24"/>
        <v>0</v>
      </c>
      <c r="P46" s="276" t="e">
        <f t="shared" si="25"/>
        <v>#DIV/0!</v>
      </c>
      <c r="Q46">
        <v>0</v>
      </c>
      <c r="R46">
        <v>0</v>
      </c>
      <c r="S46" s="260">
        <f t="shared" si="26"/>
        <v>0</v>
      </c>
      <c r="T46" s="276" t="e">
        <f t="shared" si="27"/>
        <v>#DIV/0!</v>
      </c>
      <c r="U46" s="155"/>
    </row>
    <row r="47" spans="1:21" s="69" customFormat="1" ht="13.2">
      <c r="A47" t="s">
        <v>261</v>
      </c>
      <c r="B47" t="s">
        <v>430</v>
      </c>
      <c r="C47" s="330" t="s">
        <v>411</v>
      </c>
      <c r="D47" t="s">
        <v>412</v>
      </c>
      <c r="E47">
        <v>8509</v>
      </c>
      <c r="F47">
        <v>8509</v>
      </c>
      <c r="G47" s="260">
        <f t="shared" si="16"/>
        <v>0</v>
      </c>
      <c r="H47" s="276">
        <f t="shared" si="17"/>
        <v>0</v>
      </c>
      <c r="I47">
        <v>0</v>
      </c>
      <c r="J47">
        <v>0</v>
      </c>
      <c r="K47" s="260">
        <f t="shared" si="18"/>
        <v>0</v>
      </c>
      <c r="L47" s="276" t="e">
        <f t="shared" si="19"/>
        <v>#DIV/0!</v>
      </c>
      <c r="M47">
        <v>0</v>
      </c>
      <c r="N47">
        <v>0</v>
      </c>
      <c r="O47" s="260">
        <f t="shared" si="4"/>
        <v>0</v>
      </c>
      <c r="P47" s="276" t="e">
        <f t="shared" si="5"/>
        <v>#DIV/0!</v>
      </c>
      <c r="Q47">
        <v>0</v>
      </c>
      <c r="R47">
        <v>0</v>
      </c>
      <c r="S47" s="260">
        <f t="shared" si="6"/>
        <v>0</v>
      </c>
      <c r="T47" s="276" t="e">
        <f t="shared" si="7"/>
        <v>#DIV/0!</v>
      </c>
      <c r="U47" s="155"/>
    </row>
    <row r="48" spans="1:21" s="69" customFormat="1" ht="13.2">
      <c r="A48" t="s">
        <v>261</v>
      </c>
      <c r="B48" t="s">
        <v>430</v>
      </c>
      <c r="C48" s="330" t="s">
        <v>411</v>
      </c>
      <c r="D48" t="s">
        <v>412</v>
      </c>
      <c r="E48">
        <v>8509</v>
      </c>
      <c r="F48">
        <v>8509</v>
      </c>
      <c r="G48" s="260">
        <f t="shared" si="16"/>
        <v>0</v>
      </c>
      <c r="H48" s="276">
        <f t="shared" si="17"/>
        <v>0</v>
      </c>
      <c r="I48">
        <v>0</v>
      </c>
      <c r="J48">
        <v>0</v>
      </c>
      <c r="K48" s="260">
        <f t="shared" si="18"/>
        <v>0</v>
      </c>
      <c r="L48" s="276" t="e">
        <f t="shared" si="19"/>
        <v>#DIV/0!</v>
      </c>
      <c r="M48">
        <v>0</v>
      </c>
      <c r="N48">
        <v>0</v>
      </c>
      <c r="O48" s="260">
        <f t="shared" si="4"/>
        <v>0</v>
      </c>
      <c r="P48" s="276" t="e">
        <f t="shared" si="5"/>
        <v>#DIV/0!</v>
      </c>
      <c r="Q48">
        <v>0</v>
      </c>
      <c r="R48">
        <v>0</v>
      </c>
      <c r="S48" s="260">
        <f t="shared" si="6"/>
        <v>0</v>
      </c>
      <c r="T48" s="276" t="e">
        <f t="shared" si="7"/>
        <v>#DIV/0!</v>
      </c>
      <c r="U48" s="155"/>
    </row>
    <row r="49" spans="1:21" s="69" customFormat="1" ht="13.2">
      <c r="A49" t="s">
        <v>261</v>
      </c>
      <c r="B49" t="s">
        <v>438</v>
      </c>
      <c r="C49" s="330" t="s">
        <v>401</v>
      </c>
      <c r="D49" t="s">
        <v>402</v>
      </c>
      <c r="E49">
        <v>12237</v>
      </c>
      <c r="F49">
        <v>12237</v>
      </c>
      <c r="G49" s="260">
        <f t="shared" si="16"/>
        <v>0</v>
      </c>
      <c r="H49" s="276">
        <f t="shared" si="17"/>
        <v>0</v>
      </c>
      <c r="I49">
        <v>9198.4599999999991</v>
      </c>
      <c r="J49">
        <v>9198.4599999999991</v>
      </c>
      <c r="K49" s="260">
        <f t="shared" si="18"/>
        <v>0</v>
      </c>
      <c r="L49" s="276">
        <f t="shared" si="19"/>
        <v>0</v>
      </c>
      <c r="M49">
        <v>0</v>
      </c>
      <c r="N49">
        <v>0</v>
      </c>
      <c r="O49" s="260">
        <f t="shared" si="4"/>
        <v>0</v>
      </c>
      <c r="P49" s="276" t="e">
        <f t="shared" si="5"/>
        <v>#DIV/0!</v>
      </c>
      <c r="Q49">
        <v>-72.97</v>
      </c>
      <c r="R49">
        <v>-72.97</v>
      </c>
      <c r="S49" s="260">
        <f t="shared" si="6"/>
        <v>0</v>
      </c>
      <c r="T49" s="276">
        <f t="shared" si="7"/>
        <v>0</v>
      </c>
      <c r="U49" s="155"/>
    </row>
    <row r="50" spans="1:21" s="69" customFormat="1" ht="13.2">
      <c r="A50" t="s">
        <v>261</v>
      </c>
      <c r="B50" t="s">
        <v>444</v>
      </c>
      <c r="C50" s="330" t="s">
        <v>346</v>
      </c>
      <c r="D50" t="s">
        <v>347</v>
      </c>
      <c r="E50">
        <v>32000</v>
      </c>
      <c r="F50">
        <v>32000</v>
      </c>
      <c r="G50" s="260">
        <f t="shared" si="16"/>
        <v>0</v>
      </c>
      <c r="H50" s="276">
        <f t="shared" si="17"/>
        <v>0</v>
      </c>
      <c r="I50">
        <v>7816.94</v>
      </c>
      <c r="J50">
        <v>7816.94</v>
      </c>
      <c r="K50" s="260">
        <f t="shared" si="18"/>
        <v>0</v>
      </c>
      <c r="L50" s="276">
        <f t="shared" si="19"/>
        <v>0</v>
      </c>
      <c r="M50">
        <v>1954.23</v>
      </c>
      <c r="N50">
        <v>1954.23</v>
      </c>
      <c r="O50" s="260">
        <f t="shared" si="4"/>
        <v>0</v>
      </c>
      <c r="P50" s="276">
        <f t="shared" si="5"/>
        <v>0</v>
      </c>
      <c r="Q50">
        <v>0</v>
      </c>
      <c r="R50">
        <v>0</v>
      </c>
      <c r="S50" s="260">
        <f t="shared" si="6"/>
        <v>0</v>
      </c>
      <c r="T50" s="276" t="e">
        <f t="shared" si="7"/>
        <v>#DIV/0!</v>
      </c>
      <c r="U50" s="155"/>
    </row>
    <row r="51" spans="1:21" s="69" customFormat="1" ht="13.2">
      <c r="A51" t="s">
        <v>261</v>
      </c>
      <c r="B51" t="s">
        <v>428</v>
      </c>
      <c r="C51" s="330" t="s">
        <v>367</v>
      </c>
      <c r="D51" t="s">
        <v>368</v>
      </c>
      <c r="E51">
        <v>4054</v>
      </c>
      <c r="F51">
        <v>4054</v>
      </c>
      <c r="G51" s="260">
        <f t="shared" si="16"/>
        <v>0</v>
      </c>
      <c r="H51" s="276">
        <f t="shared" si="17"/>
        <v>0</v>
      </c>
      <c r="I51">
        <v>0</v>
      </c>
      <c r="J51">
        <v>0</v>
      </c>
      <c r="K51" s="260">
        <f t="shared" si="18"/>
        <v>0</v>
      </c>
      <c r="L51" s="276" t="e">
        <f t="shared" si="19"/>
        <v>#DIV/0!</v>
      </c>
      <c r="M51">
        <v>0</v>
      </c>
      <c r="N51">
        <v>0</v>
      </c>
      <c r="O51" s="260">
        <f t="shared" si="4"/>
        <v>0</v>
      </c>
      <c r="P51" s="276" t="e">
        <f t="shared" si="5"/>
        <v>#DIV/0!</v>
      </c>
      <c r="Q51">
        <v>0</v>
      </c>
      <c r="R51">
        <v>0</v>
      </c>
      <c r="S51" s="260">
        <f t="shared" si="6"/>
        <v>0</v>
      </c>
      <c r="T51" s="276" t="e">
        <f t="shared" si="7"/>
        <v>#DIV/0!</v>
      </c>
      <c r="U51" s="155"/>
    </row>
    <row r="52" spans="1:21" s="69" customFormat="1" ht="13.2">
      <c r="A52" t="s">
        <v>261</v>
      </c>
      <c r="B52" t="s">
        <v>428</v>
      </c>
      <c r="C52" s="330" t="s">
        <v>367</v>
      </c>
      <c r="D52" t="s">
        <v>368</v>
      </c>
      <c r="E52">
        <v>4054</v>
      </c>
      <c r="F52">
        <v>4054</v>
      </c>
      <c r="G52" s="260">
        <f t="shared" ref="G52:G62" si="28">E52-F52</f>
        <v>0</v>
      </c>
      <c r="H52" s="276">
        <f t="shared" ref="H52:H62" si="29">ROUND(G52/E52,10)</f>
        <v>0</v>
      </c>
      <c r="I52">
        <v>0</v>
      </c>
      <c r="J52">
        <v>0</v>
      </c>
      <c r="K52" s="260">
        <f t="shared" ref="K52:K62" si="30">I52-J52</f>
        <v>0</v>
      </c>
      <c r="L52" s="276" t="e">
        <f t="shared" ref="L52:L62" si="31">ROUND(K52/I52,10)</f>
        <v>#DIV/0!</v>
      </c>
      <c r="M52">
        <v>0</v>
      </c>
      <c r="N52">
        <v>0</v>
      </c>
      <c r="O52" s="260">
        <f t="shared" ref="O52:O61" si="32">M52-N52</f>
        <v>0</v>
      </c>
      <c r="P52" s="276" t="e">
        <f t="shared" ref="P52:P61" si="33">ROUND(O52/M52,10)</f>
        <v>#DIV/0!</v>
      </c>
      <c r="Q52">
        <v>0</v>
      </c>
      <c r="R52">
        <v>0</v>
      </c>
      <c r="S52" s="260">
        <f t="shared" ref="S52:S61" si="34">Q52-R52</f>
        <v>0</v>
      </c>
      <c r="T52" s="276" t="e">
        <f t="shared" ref="T52:T61" si="35">ROUND(S52/Q52,10)</f>
        <v>#DIV/0!</v>
      </c>
      <c r="U52" s="155"/>
    </row>
    <row r="53" spans="1:21" s="69" customFormat="1" ht="13.2">
      <c r="A53" t="s">
        <v>261</v>
      </c>
      <c r="B53" t="s">
        <v>444</v>
      </c>
      <c r="C53" s="330" t="s">
        <v>369</v>
      </c>
      <c r="D53" t="s">
        <v>370</v>
      </c>
      <c r="E53">
        <v>16700</v>
      </c>
      <c r="F53">
        <v>16700</v>
      </c>
      <c r="G53" s="260">
        <f t="shared" si="28"/>
        <v>0</v>
      </c>
      <c r="H53" s="276">
        <f t="shared" si="29"/>
        <v>0</v>
      </c>
      <c r="I53">
        <v>0</v>
      </c>
      <c r="J53">
        <v>0</v>
      </c>
      <c r="K53" s="260">
        <f t="shared" si="30"/>
        <v>0</v>
      </c>
      <c r="L53" s="276" t="e">
        <f t="shared" si="31"/>
        <v>#DIV/0!</v>
      </c>
      <c r="M53">
        <v>0</v>
      </c>
      <c r="N53">
        <v>0</v>
      </c>
      <c r="O53" s="260">
        <f t="shared" si="32"/>
        <v>0</v>
      </c>
      <c r="P53" s="276" t="e">
        <f t="shared" si="33"/>
        <v>#DIV/0!</v>
      </c>
      <c r="Q53">
        <v>0</v>
      </c>
      <c r="R53">
        <v>0</v>
      </c>
      <c r="S53" s="260">
        <f t="shared" si="34"/>
        <v>0</v>
      </c>
      <c r="T53" s="276" t="e">
        <f t="shared" si="35"/>
        <v>#DIV/0!</v>
      </c>
      <c r="U53" s="155"/>
    </row>
    <row r="54" spans="1:21" s="69" customFormat="1" ht="13.2">
      <c r="A54" t="s">
        <v>261</v>
      </c>
      <c r="B54" t="s">
        <v>426</v>
      </c>
      <c r="C54" s="330" t="s">
        <v>416</v>
      </c>
      <c r="D54" t="s">
        <v>417</v>
      </c>
      <c r="E54">
        <v>17551</v>
      </c>
      <c r="F54">
        <v>17551</v>
      </c>
      <c r="G54" s="260">
        <f t="shared" si="28"/>
        <v>0</v>
      </c>
      <c r="H54" s="276">
        <f t="shared" si="29"/>
        <v>0</v>
      </c>
      <c r="I54">
        <v>2053.34</v>
      </c>
      <c r="J54">
        <v>2053.34</v>
      </c>
      <c r="K54" s="260">
        <f t="shared" si="30"/>
        <v>0</v>
      </c>
      <c r="L54" s="276">
        <f t="shared" si="31"/>
        <v>0</v>
      </c>
      <c r="M54">
        <v>0</v>
      </c>
      <c r="N54">
        <v>0</v>
      </c>
      <c r="O54" s="260">
        <f t="shared" si="32"/>
        <v>0</v>
      </c>
      <c r="P54" s="276" t="e">
        <f t="shared" si="33"/>
        <v>#DIV/0!</v>
      </c>
      <c r="Q54">
        <v>-48.18</v>
      </c>
      <c r="R54">
        <v>-48.18</v>
      </c>
      <c r="S54" s="260">
        <f t="shared" si="34"/>
        <v>0</v>
      </c>
      <c r="T54" s="276">
        <f t="shared" si="35"/>
        <v>0</v>
      </c>
      <c r="U54" s="155"/>
    </row>
    <row r="55" spans="1:21" s="69" customFormat="1" ht="13.2">
      <c r="A55" t="s">
        <v>261</v>
      </c>
      <c r="B55" t="s">
        <v>444</v>
      </c>
      <c r="C55" s="330">
        <v>398438408</v>
      </c>
      <c r="D55" t="s">
        <v>359</v>
      </c>
      <c r="E55">
        <v>4008.1329999999998</v>
      </c>
      <c r="F55">
        <v>4008.1329999999998</v>
      </c>
      <c r="G55" s="260">
        <f t="shared" si="28"/>
        <v>0</v>
      </c>
      <c r="H55" s="276">
        <f t="shared" si="29"/>
        <v>0</v>
      </c>
      <c r="I55">
        <v>653.99</v>
      </c>
      <c r="J55">
        <v>653.99</v>
      </c>
      <c r="K55" s="260">
        <f t="shared" si="30"/>
        <v>0</v>
      </c>
      <c r="L55" s="276">
        <f t="shared" si="31"/>
        <v>0</v>
      </c>
      <c r="M55">
        <v>1251.54</v>
      </c>
      <c r="N55">
        <v>1251.54</v>
      </c>
      <c r="O55" s="260">
        <f t="shared" si="32"/>
        <v>0</v>
      </c>
      <c r="P55" s="276">
        <f t="shared" si="33"/>
        <v>0</v>
      </c>
      <c r="Q55">
        <v>0</v>
      </c>
      <c r="R55">
        <v>0</v>
      </c>
      <c r="S55" s="260">
        <f t="shared" si="34"/>
        <v>0</v>
      </c>
      <c r="T55" s="276" t="e">
        <f t="shared" si="35"/>
        <v>#DIV/0!</v>
      </c>
      <c r="U55" s="155"/>
    </row>
    <row r="56" spans="1:21" s="69" customFormat="1" ht="14.4">
      <c r="A56" s="323" t="s">
        <v>261</v>
      </c>
      <c r="B56" s="323" t="s">
        <v>444</v>
      </c>
      <c r="C56" s="334" t="s">
        <v>342</v>
      </c>
      <c r="D56" s="323" t="s">
        <v>343</v>
      </c>
      <c r="E56" s="323">
        <v>3800</v>
      </c>
      <c r="F56" s="323">
        <v>3800</v>
      </c>
      <c r="G56" s="260">
        <f t="shared" si="28"/>
        <v>0</v>
      </c>
      <c r="H56" s="276">
        <f t="shared" si="29"/>
        <v>0</v>
      </c>
      <c r="I56" s="324">
        <v>0</v>
      </c>
      <c r="J56" s="325">
        <v>0</v>
      </c>
      <c r="K56" s="260">
        <f t="shared" si="30"/>
        <v>0</v>
      </c>
      <c r="L56" s="276" t="e">
        <f t="shared" si="31"/>
        <v>#DIV/0!</v>
      </c>
      <c r="M56" s="326">
        <v>0</v>
      </c>
      <c r="N56" s="327">
        <v>0</v>
      </c>
      <c r="O56" s="260">
        <f t="shared" si="32"/>
        <v>0</v>
      </c>
      <c r="P56" s="276" t="e">
        <f t="shared" si="33"/>
        <v>#DIV/0!</v>
      </c>
      <c r="Q56" s="328">
        <v>0</v>
      </c>
      <c r="R56" s="329">
        <v>0</v>
      </c>
      <c r="S56" s="260">
        <f t="shared" si="34"/>
        <v>0</v>
      </c>
      <c r="T56" s="276" t="e">
        <f t="shared" si="35"/>
        <v>#DIV/0!</v>
      </c>
      <c r="U56" s="155"/>
    </row>
    <row r="57" spans="1:21" s="69" customFormat="1" ht="14.4">
      <c r="A57" s="323" t="s">
        <v>261</v>
      </c>
      <c r="B57" s="323" t="s">
        <v>444</v>
      </c>
      <c r="C57" s="334" t="s">
        <v>342</v>
      </c>
      <c r="D57" s="323" t="s">
        <v>343</v>
      </c>
      <c r="E57" s="323">
        <v>4500</v>
      </c>
      <c r="F57" s="323">
        <v>4500</v>
      </c>
      <c r="G57" s="260">
        <f t="shared" si="28"/>
        <v>0</v>
      </c>
      <c r="H57" s="276">
        <f t="shared" si="29"/>
        <v>0</v>
      </c>
      <c r="I57" s="324">
        <v>0</v>
      </c>
      <c r="J57" s="325">
        <v>0</v>
      </c>
      <c r="K57" s="260">
        <f t="shared" si="30"/>
        <v>0</v>
      </c>
      <c r="L57" s="276" t="e">
        <f t="shared" si="31"/>
        <v>#DIV/0!</v>
      </c>
      <c r="M57" s="326">
        <v>0</v>
      </c>
      <c r="N57" s="327">
        <v>0</v>
      </c>
      <c r="O57" s="260">
        <f t="shared" si="32"/>
        <v>0</v>
      </c>
      <c r="P57" s="276" t="e">
        <f t="shared" si="33"/>
        <v>#DIV/0!</v>
      </c>
      <c r="Q57" s="328">
        <v>0</v>
      </c>
      <c r="R57" s="329">
        <v>0</v>
      </c>
      <c r="S57" s="260">
        <f t="shared" si="34"/>
        <v>0</v>
      </c>
      <c r="T57" s="276" t="e">
        <f t="shared" si="35"/>
        <v>#DIV/0!</v>
      </c>
      <c r="U57" s="155"/>
    </row>
    <row r="58" spans="1:21" s="69" customFormat="1" ht="14.4">
      <c r="A58" s="323" t="s">
        <v>261</v>
      </c>
      <c r="B58" s="323" t="s">
        <v>444</v>
      </c>
      <c r="C58" s="334" t="s">
        <v>418</v>
      </c>
      <c r="D58" s="323" t="s">
        <v>419</v>
      </c>
      <c r="E58" s="323">
        <v>35000</v>
      </c>
      <c r="F58" s="323">
        <v>35000</v>
      </c>
      <c r="G58" s="260">
        <f t="shared" si="28"/>
        <v>0</v>
      </c>
      <c r="H58" s="276">
        <f t="shared" si="29"/>
        <v>0</v>
      </c>
      <c r="I58" s="324">
        <v>0</v>
      </c>
      <c r="J58" s="325">
        <v>0</v>
      </c>
      <c r="K58" s="260">
        <f t="shared" si="30"/>
        <v>0</v>
      </c>
      <c r="L58" s="276" t="e">
        <f t="shared" si="31"/>
        <v>#DIV/0!</v>
      </c>
      <c r="M58" s="326">
        <v>0</v>
      </c>
      <c r="N58" s="327">
        <v>0</v>
      </c>
      <c r="O58" s="260">
        <f t="shared" si="32"/>
        <v>0</v>
      </c>
      <c r="P58" s="276" t="e">
        <f t="shared" si="33"/>
        <v>#DIV/0!</v>
      </c>
      <c r="Q58" s="328">
        <v>0</v>
      </c>
      <c r="R58" s="329">
        <v>0</v>
      </c>
      <c r="S58" s="260">
        <f t="shared" si="34"/>
        <v>0</v>
      </c>
      <c r="T58" s="276" t="e">
        <f t="shared" si="35"/>
        <v>#DIV/0!</v>
      </c>
      <c r="U58" s="155"/>
    </row>
    <row r="59" spans="1:21" s="69" customFormat="1" ht="14.4">
      <c r="A59" s="323" t="s">
        <v>261</v>
      </c>
      <c r="B59" s="323" t="s">
        <v>426</v>
      </c>
      <c r="C59" s="334" t="s">
        <v>408</v>
      </c>
      <c r="D59" s="323" t="s">
        <v>409</v>
      </c>
      <c r="E59" s="323">
        <v>76943</v>
      </c>
      <c r="F59" s="323">
        <v>76943</v>
      </c>
      <c r="G59" s="260">
        <f t="shared" si="28"/>
        <v>0</v>
      </c>
      <c r="H59" s="276">
        <f t="shared" si="29"/>
        <v>0</v>
      </c>
      <c r="I59" s="324">
        <v>1081.05</v>
      </c>
      <c r="J59" s="325">
        <v>1081.05</v>
      </c>
      <c r="K59" s="260">
        <f t="shared" si="30"/>
        <v>0</v>
      </c>
      <c r="L59" s="276">
        <f t="shared" si="31"/>
        <v>0</v>
      </c>
      <c r="M59" s="326">
        <v>0</v>
      </c>
      <c r="N59" s="327">
        <v>0</v>
      </c>
      <c r="O59" s="260">
        <f t="shared" si="32"/>
        <v>0</v>
      </c>
      <c r="P59" s="276" t="e">
        <f t="shared" si="33"/>
        <v>#DIV/0!</v>
      </c>
      <c r="Q59" s="328">
        <v>-21.02</v>
      </c>
      <c r="R59" s="329">
        <v>-21.02</v>
      </c>
      <c r="S59" s="260">
        <f t="shared" si="34"/>
        <v>0</v>
      </c>
      <c r="T59" s="276">
        <f t="shared" si="35"/>
        <v>0</v>
      </c>
      <c r="U59" s="155"/>
    </row>
    <row r="60" spans="1:21" s="69" customFormat="1" ht="14.4">
      <c r="A60" s="323" t="s">
        <v>261</v>
      </c>
      <c r="B60" s="323" t="s">
        <v>444</v>
      </c>
      <c r="C60" s="334" t="s">
        <v>357</v>
      </c>
      <c r="D60" s="323" t="s">
        <v>358</v>
      </c>
      <c r="E60" s="323">
        <v>2624.0030000000002</v>
      </c>
      <c r="F60" s="323">
        <v>2624.0030000000002</v>
      </c>
      <c r="G60" s="260">
        <f t="shared" si="28"/>
        <v>0</v>
      </c>
      <c r="H60" s="276">
        <f t="shared" si="29"/>
        <v>0</v>
      </c>
      <c r="I60" s="324">
        <v>3054.34</v>
      </c>
      <c r="J60" s="325">
        <v>3054.34</v>
      </c>
      <c r="K60" s="260">
        <f t="shared" si="30"/>
        <v>0</v>
      </c>
      <c r="L60" s="276">
        <f t="shared" si="31"/>
        <v>0</v>
      </c>
      <c r="M60" s="326">
        <v>0</v>
      </c>
      <c r="N60" s="327">
        <v>0</v>
      </c>
      <c r="O60" s="260">
        <f t="shared" si="32"/>
        <v>0</v>
      </c>
      <c r="P60" s="276" t="e">
        <f t="shared" si="33"/>
        <v>#DIV/0!</v>
      </c>
      <c r="Q60" s="328">
        <v>0</v>
      </c>
      <c r="R60" s="329">
        <v>0</v>
      </c>
      <c r="S60" s="260">
        <f t="shared" si="34"/>
        <v>0</v>
      </c>
      <c r="T60" s="276" t="e">
        <f t="shared" si="35"/>
        <v>#DIV/0!</v>
      </c>
      <c r="U60" s="155"/>
    </row>
    <row r="61" spans="1:21" s="69" customFormat="1" ht="14.4">
      <c r="A61" s="323" t="s">
        <v>261</v>
      </c>
      <c r="B61" s="323" t="s">
        <v>444</v>
      </c>
      <c r="C61" s="334">
        <v>589339209</v>
      </c>
      <c r="D61" s="323" t="s">
        <v>447</v>
      </c>
      <c r="E61" s="323">
        <v>7500</v>
      </c>
      <c r="F61" s="323">
        <v>7500</v>
      </c>
      <c r="G61" s="260">
        <f t="shared" si="28"/>
        <v>0</v>
      </c>
      <c r="H61" s="276">
        <f t="shared" si="29"/>
        <v>0</v>
      </c>
      <c r="I61" s="324">
        <v>0</v>
      </c>
      <c r="J61" s="325">
        <v>0</v>
      </c>
      <c r="K61" s="260">
        <f t="shared" si="30"/>
        <v>0</v>
      </c>
      <c r="L61" s="276" t="e">
        <f t="shared" si="31"/>
        <v>#DIV/0!</v>
      </c>
      <c r="M61" s="326">
        <v>0</v>
      </c>
      <c r="N61" s="327">
        <v>0</v>
      </c>
      <c r="O61" s="260">
        <f t="shared" si="32"/>
        <v>0</v>
      </c>
      <c r="P61" s="276" t="e">
        <f t="shared" si="33"/>
        <v>#DIV/0!</v>
      </c>
      <c r="Q61" s="328">
        <v>0</v>
      </c>
      <c r="R61" s="329">
        <v>0</v>
      </c>
      <c r="S61" s="260">
        <f t="shared" si="34"/>
        <v>0</v>
      </c>
      <c r="T61" s="276" t="e">
        <f t="shared" si="35"/>
        <v>#DIV/0!</v>
      </c>
      <c r="U61" s="155"/>
    </row>
    <row r="62" spans="1:21" s="69" customFormat="1" ht="14.4">
      <c r="A62" s="323" t="s">
        <v>261</v>
      </c>
      <c r="B62" s="323" t="s">
        <v>430</v>
      </c>
      <c r="C62" s="334" t="s">
        <v>331</v>
      </c>
      <c r="D62" s="323" t="s">
        <v>332</v>
      </c>
      <c r="E62" s="323">
        <v>3630</v>
      </c>
      <c r="F62" s="323">
        <v>3630</v>
      </c>
      <c r="G62" s="260">
        <f t="shared" si="28"/>
        <v>0</v>
      </c>
      <c r="H62" s="276">
        <f t="shared" si="29"/>
        <v>0</v>
      </c>
      <c r="I62" s="324">
        <v>0</v>
      </c>
      <c r="J62" s="325">
        <v>0</v>
      </c>
      <c r="K62" s="260">
        <f t="shared" si="30"/>
        <v>0</v>
      </c>
      <c r="L62" s="276" t="e">
        <f t="shared" si="31"/>
        <v>#DIV/0!</v>
      </c>
      <c r="M62" s="326">
        <v>0</v>
      </c>
      <c r="N62" s="327">
        <v>0</v>
      </c>
      <c r="O62" s="260">
        <f t="shared" si="4"/>
        <v>0</v>
      </c>
      <c r="P62" s="276" t="e">
        <f t="shared" si="5"/>
        <v>#DIV/0!</v>
      </c>
      <c r="Q62" s="328">
        <v>0</v>
      </c>
      <c r="R62" s="329">
        <v>0</v>
      </c>
      <c r="S62" s="260">
        <f t="shared" si="6"/>
        <v>0</v>
      </c>
      <c r="T62" s="276" t="e">
        <f t="shared" si="7"/>
        <v>#DIV/0!</v>
      </c>
      <c r="U62" s="155"/>
    </row>
    <row r="63" spans="1:21" s="69" customFormat="1" ht="14.4">
      <c r="A63" s="323" t="s">
        <v>261</v>
      </c>
      <c r="B63" s="323" t="s">
        <v>430</v>
      </c>
      <c r="C63" s="334" t="s">
        <v>331</v>
      </c>
      <c r="D63" s="323" t="s">
        <v>332</v>
      </c>
      <c r="E63" s="323">
        <v>3630</v>
      </c>
      <c r="F63" s="323">
        <v>3630</v>
      </c>
      <c r="G63" s="260">
        <f t="shared" si="16"/>
        <v>0</v>
      </c>
      <c r="H63" s="276">
        <f t="shared" si="17"/>
        <v>0</v>
      </c>
      <c r="I63" s="324">
        <v>0</v>
      </c>
      <c r="J63" s="325">
        <v>0</v>
      </c>
      <c r="K63" s="260">
        <f t="shared" si="18"/>
        <v>0</v>
      </c>
      <c r="L63" s="276" t="e">
        <f t="shared" si="19"/>
        <v>#DIV/0!</v>
      </c>
      <c r="M63" s="326">
        <v>0</v>
      </c>
      <c r="N63" s="327">
        <v>0</v>
      </c>
      <c r="O63" s="260">
        <f t="shared" si="4"/>
        <v>0</v>
      </c>
      <c r="P63" s="276" t="e">
        <f t="shared" si="5"/>
        <v>#DIV/0!</v>
      </c>
      <c r="Q63" s="328">
        <v>0</v>
      </c>
      <c r="R63" s="329">
        <v>0</v>
      </c>
      <c r="S63" s="260">
        <f t="shared" si="6"/>
        <v>0</v>
      </c>
      <c r="T63" s="276" t="e">
        <f t="shared" si="7"/>
        <v>#DIV/0!</v>
      </c>
      <c r="U63" s="155"/>
    </row>
    <row r="64" spans="1:21" s="69" customFormat="1" ht="14.4">
      <c r="A64" s="313" t="s">
        <v>261</v>
      </c>
      <c r="B64" s="313" t="s">
        <v>430</v>
      </c>
      <c r="C64" s="335" t="s">
        <v>331</v>
      </c>
      <c r="D64" s="313" t="s">
        <v>332</v>
      </c>
      <c r="E64" s="313">
        <v>3630</v>
      </c>
      <c r="F64" s="313">
        <v>3630</v>
      </c>
      <c r="G64" s="260">
        <f t="shared" si="16"/>
        <v>0</v>
      </c>
      <c r="H64" s="276">
        <f t="shared" si="17"/>
        <v>0</v>
      </c>
      <c r="I64">
        <v>0</v>
      </c>
      <c r="J64">
        <v>0</v>
      </c>
      <c r="K64" s="260">
        <f t="shared" si="18"/>
        <v>0</v>
      </c>
      <c r="L64" s="276" t="e">
        <f t="shared" si="19"/>
        <v>#DIV/0!</v>
      </c>
      <c r="M64" s="313">
        <v>0</v>
      </c>
      <c r="N64" s="313">
        <v>0</v>
      </c>
      <c r="O64" s="260">
        <f t="shared" si="4"/>
        <v>0</v>
      </c>
      <c r="P64" s="276" t="e">
        <f t="shared" si="5"/>
        <v>#DIV/0!</v>
      </c>
      <c r="Q64" s="313">
        <v>0</v>
      </c>
      <c r="R64" s="313">
        <v>0</v>
      </c>
      <c r="S64" s="260">
        <f t="shared" si="6"/>
        <v>0</v>
      </c>
      <c r="T64" s="276" t="e">
        <f t="shared" si="7"/>
        <v>#DIV/0!</v>
      </c>
      <c r="U64" s="155"/>
    </row>
    <row r="65" spans="1:21" s="69" customFormat="1" ht="14.4">
      <c r="A65" s="313" t="s">
        <v>261</v>
      </c>
      <c r="B65" s="313" t="s">
        <v>430</v>
      </c>
      <c r="C65" s="335" t="s">
        <v>331</v>
      </c>
      <c r="D65" s="313" t="s">
        <v>332</v>
      </c>
      <c r="E65" s="313">
        <v>3630</v>
      </c>
      <c r="F65" s="313">
        <v>3630</v>
      </c>
      <c r="G65" s="260">
        <f t="shared" si="16"/>
        <v>0</v>
      </c>
      <c r="H65" s="276">
        <f t="shared" si="17"/>
        <v>0</v>
      </c>
      <c r="I65">
        <v>0</v>
      </c>
      <c r="J65">
        <v>0</v>
      </c>
      <c r="K65" s="260">
        <f t="shared" si="18"/>
        <v>0</v>
      </c>
      <c r="L65" s="276" t="e">
        <f t="shared" si="19"/>
        <v>#DIV/0!</v>
      </c>
      <c r="M65" s="313">
        <v>0</v>
      </c>
      <c r="N65" s="313">
        <v>0</v>
      </c>
      <c r="O65" s="260">
        <f t="shared" si="4"/>
        <v>0</v>
      </c>
      <c r="P65" s="276" t="e">
        <f t="shared" si="5"/>
        <v>#DIV/0!</v>
      </c>
      <c r="Q65" s="313">
        <v>0</v>
      </c>
      <c r="R65" s="313">
        <v>0</v>
      </c>
      <c r="S65" s="260">
        <f t="shared" si="6"/>
        <v>0</v>
      </c>
      <c r="T65" s="276" t="e">
        <f t="shared" si="7"/>
        <v>#DIV/0!</v>
      </c>
      <c r="U65" s="155"/>
    </row>
    <row r="66" spans="1:21" s="206" customFormat="1" ht="14.4">
      <c r="A66" s="313"/>
      <c r="B66" s="313"/>
      <c r="C66" s="335"/>
      <c r="D66" s="313"/>
      <c r="E66" s="313"/>
      <c r="F66" s="313"/>
      <c r="G66" s="260"/>
      <c r="H66" s="276"/>
      <c r="I66"/>
      <c r="J66"/>
      <c r="K66" s="260"/>
      <c r="L66" s="276"/>
      <c r="M66" s="313"/>
      <c r="N66" s="313"/>
      <c r="O66" s="260"/>
      <c r="P66" s="276"/>
      <c r="Q66" s="313">
        <v>0</v>
      </c>
      <c r="R66" s="313">
        <v>0</v>
      </c>
      <c r="S66" s="260"/>
      <c r="T66" s="276"/>
      <c r="U66" s="203"/>
    </row>
    <row r="67" spans="1:21" s="206" customFormat="1" ht="14.4">
      <c r="A67" s="313"/>
      <c r="B67" s="313"/>
      <c r="C67" s="335"/>
      <c r="D67" s="313"/>
      <c r="E67" s="313"/>
      <c r="F67" s="313"/>
      <c r="G67" s="260">
        <f t="shared" si="16"/>
        <v>0</v>
      </c>
      <c r="H67" s="276" t="e">
        <f t="shared" si="17"/>
        <v>#DIV/0!</v>
      </c>
      <c r="I67"/>
      <c r="J67"/>
      <c r="K67" s="260">
        <f t="shared" si="18"/>
        <v>0</v>
      </c>
      <c r="L67" s="276" t="e">
        <f t="shared" si="19"/>
        <v>#DIV/0!</v>
      </c>
      <c r="M67"/>
      <c r="N67"/>
      <c r="O67" s="260">
        <f t="shared" si="4"/>
        <v>0</v>
      </c>
      <c r="P67" s="276" t="e">
        <f t="shared" si="5"/>
        <v>#DIV/0!</v>
      </c>
      <c r="Q67"/>
      <c r="R67"/>
      <c r="S67" s="260">
        <f t="shared" si="6"/>
        <v>0</v>
      </c>
      <c r="T67" s="276" t="e">
        <f t="shared" si="7"/>
        <v>#DIV/0!</v>
      </c>
      <c r="U67" s="203"/>
    </row>
    <row r="68" spans="1:21" s="157" customFormat="1" ht="13.2">
      <c r="A68" s="171" t="s">
        <v>143</v>
      </c>
      <c r="B68" s="179"/>
      <c r="C68" s="336"/>
      <c r="D68" s="179"/>
      <c r="E68" s="181"/>
      <c r="F68" s="271"/>
      <c r="G68" s="159"/>
      <c r="H68" s="159"/>
      <c r="I68" s="164"/>
      <c r="J68" s="158"/>
      <c r="K68" s="159"/>
      <c r="L68" s="159"/>
      <c r="M68" s="164"/>
      <c r="N68" s="158"/>
      <c r="O68" s="159"/>
      <c r="P68" s="159"/>
      <c r="Q68" s="164"/>
      <c r="R68" s="158"/>
      <c r="S68" s="159"/>
      <c r="T68" s="159"/>
      <c r="U68" s="158"/>
    </row>
    <row r="69" spans="1:21" s="67" customFormat="1">
      <c r="A69" s="112"/>
      <c r="B69" s="111"/>
      <c r="C69" s="114"/>
      <c r="D69" s="113"/>
      <c r="E69" s="204"/>
      <c r="F69" s="271"/>
      <c r="G69" s="153"/>
      <c r="H69" s="153"/>
      <c r="I69" s="164"/>
      <c r="J69" s="153"/>
      <c r="K69" s="153"/>
      <c r="L69" s="153"/>
      <c r="M69" s="164"/>
      <c r="N69" s="153"/>
      <c r="O69" s="153"/>
      <c r="P69" s="153"/>
      <c r="Q69" s="164"/>
      <c r="R69" s="153"/>
      <c r="S69" s="153"/>
      <c r="T69" s="153"/>
      <c r="U69" s="61"/>
    </row>
    <row r="70" spans="1:21" s="69" customFormat="1" ht="12">
      <c r="A70" s="112"/>
      <c r="B70" s="111"/>
      <c r="C70" s="114"/>
      <c r="D70" s="113"/>
      <c r="E70" s="205">
        <f>SUM(E2:E69)</f>
        <v>766698.13600000006</v>
      </c>
      <c r="F70" s="272">
        <f>SUM(F2:F69)</f>
        <v>766698.13600000006</v>
      </c>
      <c r="G70" s="166">
        <f>SUM(G2:G69)</f>
        <v>0</v>
      </c>
      <c r="H70" s="276">
        <f>ROUND(G70/E70,10)</f>
        <v>0</v>
      </c>
      <c r="I70" s="165">
        <f>SUM(I2:I69)</f>
        <v>81867.009999999995</v>
      </c>
      <c r="J70" s="166">
        <f>SUM(J2:J69)</f>
        <v>81867.009999999995</v>
      </c>
      <c r="K70" s="166">
        <f>SUM(K2:K69)</f>
        <v>0</v>
      </c>
      <c r="L70" s="277">
        <f>ROUND(K70/I70,10)</f>
        <v>0</v>
      </c>
      <c r="M70" s="165">
        <f>SUM(M2:M69)</f>
        <v>9630.86</v>
      </c>
      <c r="N70" s="166">
        <f>SUM(N2:N69)</f>
        <v>9630.86</v>
      </c>
      <c r="O70" s="166">
        <f>SUM(O2:O69)</f>
        <v>0</v>
      </c>
      <c r="P70" s="277">
        <f>ROUND(O70/M70,10)</f>
        <v>0</v>
      </c>
      <c r="Q70" s="165">
        <f>SUM(Q2:Q69)</f>
        <v>-270.08999999999997</v>
      </c>
      <c r="R70" s="166">
        <f>SUM(R2:R69)</f>
        <v>-270.08999999999997</v>
      </c>
      <c r="S70" s="166">
        <f t="shared" ref="S70" si="36">SUM(S2:S69)</f>
        <v>0</v>
      </c>
      <c r="T70" s="277">
        <f>ROUND(S70/Q70,10)</f>
        <v>0</v>
      </c>
      <c r="U70" s="166">
        <f>SUM(U2:U69)</f>
        <v>0</v>
      </c>
    </row>
    <row r="71" spans="1:21">
      <c r="A71" s="112"/>
      <c r="B71" s="111"/>
      <c r="C71" s="114"/>
      <c r="D71" s="113"/>
      <c r="E71" s="113"/>
      <c r="F71" s="273"/>
      <c r="G71" s="160"/>
      <c r="H71" s="160"/>
      <c r="I71" s="161"/>
      <c r="J71" s="111"/>
      <c r="K71" s="111"/>
      <c r="L71" s="111"/>
      <c r="M71" s="161"/>
      <c r="N71" s="161"/>
      <c r="O71" s="161"/>
      <c r="P71" s="161"/>
      <c r="Q71" s="161"/>
      <c r="R71" s="161"/>
      <c r="S71" s="161"/>
      <c r="T71" s="161"/>
      <c r="U71" s="161"/>
    </row>
    <row r="72" spans="1:21">
      <c r="A72" s="112"/>
      <c r="B72" s="111"/>
      <c r="C72" s="114"/>
      <c r="D72" s="113"/>
      <c r="E72" s="113"/>
      <c r="F72" s="273"/>
      <c r="G72" s="160"/>
      <c r="H72" s="160"/>
      <c r="I72" s="161"/>
      <c r="J72" s="111"/>
      <c r="K72" s="111"/>
      <c r="L72" s="111"/>
      <c r="M72" s="161"/>
      <c r="N72" s="161"/>
      <c r="O72" s="161"/>
      <c r="P72" s="161"/>
      <c r="Q72" s="161"/>
      <c r="R72" s="161"/>
      <c r="S72" s="161"/>
      <c r="T72" s="161"/>
      <c r="U72" s="161"/>
    </row>
    <row r="74" spans="1:21">
      <c r="A74" s="72"/>
      <c r="Q74"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C7" sqref="C7"/>
    </sheetView>
  </sheetViews>
  <sheetFormatPr defaultColWidth="8.88671875" defaultRowHeight="10.199999999999999"/>
  <cols>
    <col min="1" max="1" width="19.33203125" style="58" customWidth="1"/>
    <col min="2" max="2" width="16" style="58" customWidth="1"/>
    <col min="3" max="3" width="53.88671875" style="58" bestFit="1" customWidth="1"/>
    <col min="4" max="4" width="16.6640625" style="58" bestFit="1" customWidth="1"/>
    <col min="5" max="5" width="16.88671875" style="268" bestFit="1" customWidth="1"/>
    <col min="6" max="7" width="15.109375" style="58" customWidth="1"/>
    <col min="8" max="8" width="51.88671875" style="58" bestFit="1" customWidth="1"/>
    <col min="9" max="9" width="1.33203125" style="58" customWidth="1"/>
    <col min="10" max="16384" width="8.88671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v>13.91</v>
      </c>
      <c r="E2">
        <v>13.91</v>
      </c>
      <c r="F2" s="269">
        <f>D2-E2</f>
        <v>0</v>
      </c>
      <c r="G2" s="278">
        <f>ROUND(F2/D2,10)</f>
        <v>0</v>
      </c>
      <c r="H2" s="62"/>
    </row>
    <row r="3" spans="1:8" s="53" customFormat="1" ht="25.5" customHeight="1">
      <c r="A3" s="2"/>
      <c r="B3" s="2"/>
      <c r="C3" s="2"/>
      <c r="D3"/>
      <c r="E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13.91</v>
      </c>
      <c r="E8" s="266">
        <f>SUM(E2:E7)</f>
        <v>13.91</v>
      </c>
      <c r="F8" s="5">
        <f>SUM(F2:F7)</f>
        <v>0</v>
      </c>
      <c r="G8" s="279">
        <f>ROUND(F8/D8,10)</f>
        <v>0</v>
      </c>
    </row>
    <row r="9" spans="1:8" s="53" customFormat="1" ht="13.8" thickTop="1">
      <c r="E9" s="267"/>
    </row>
    <row r="10" spans="1:8" s="53" customFormat="1" ht="13.8" thickBot="1">
      <c r="E10" s="267"/>
    </row>
    <row r="11" spans="1:8" s="53" customFormat="1" ht="13.8"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5"/>
  <sheetViews>
    <sheetView tabSelected="1" zoomScale="85" zoomScaleNormal="85" workbookViewId="0">
      <pane xSplit="2" ySplit="1" topLeftCell="C2" activePane="bottomRight" state="frozen"/>
      <selection pane="topRight" activeCell="C1" sqref="C1"/>
      <selection pane="bottomLeft" activeCell="A2" sqref="A2"/>
      <selection pane="bottomRight" activeCell="F8" sqref="F8:F9"/>
    </sheetView>
  </sheetViews>
  <sheetFormatPr defaultColWidth="8.88671875" defaultRowHeight="13.2"/>
  <cols>
    <col min="1" max="1" width="14.44140625" style="340" customWidth="1"/>
    <col min="2" max="2" width="33.6640625" style="52" customWidth="1"/>
    <col min="3" max="3" width="14" style="259" bestFit="1" customWidth="1"/>
    <col min="4" max="4" width="12.6640625" style="190" bestFit="1" customWidth="1"/>
    <col min="5" max="5" width="12.5546875" style="190" bestFit="1" customWidth="1"/>
    <col min="6" max="7" width="17.88671875" style="52" bestFit="1" customWidth="1"/>
    <col min="8" max="8" width="14.109375" style="52" bestFit="1" customWidth="1"/>
    <col min="9" max="9" width="14.109375" style="52" customWidth="1"/>
    <col min="10" max="10" width="17.6640625" style="52" customWidth="1"/>
    <col min="11" max="11" width="17.6640625" style="52" bestFit="1" customWidth="1"/>
    <col min="12" max="12" width="19.88671875" style="52" bestFit="1" customWidth="1"/>
    <col min="13" max="14" width="17.6640625" style="52" bestFit="1" customWidth="1"/>
    <col min="15" max="15" width="13.44140625" style="52" bestFit="1" customWidth="1"/>
    <col min="16" max="21" width="14.88671875" style="52" customWidth="1"/>
    <col min="22" max="22" width="33.5546875" style="52" customWidth="1"/>
    <col min="23" max="16384" width="8.88671875" style="52"/>
  </cols>
  <sheetData>
    <row r="1" spans="1:22" ht="66.599999999999994"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331</v>
      </c>
      <c r="B2" t="s">
        <v>332</v>
      </c>
      <c r="C2">
        <v>3630</v>
      </c>
      <c r="D2" s="1">
        <v>43521</v>
      </c>
      <c r="E2" t="s">
        <v>430</v>
      </c>
      <c r="F2">
        <v>2450.25</v>
      </c>
      <c r="G2"/>
      <c r="H2" s="199">
        <f t="shared" ref="H2:H68" si="0">F2-G2</f>
        <v>2450.25</v>
      </c>
      <c r="I2" s="282">
        <f t="shared" ref="I2:I68" si="1">ROUND(H2/F2,10)</f>
        <v>1</v>
      </c>
      <c r="J2">
        <v>2780.79</v>
      </c>
      <c r="K2">
        <v>2780.79</v>
      </c>
      <c r="L2">
        <v>98.99</v>
      </c>
      <c r="M2"/>
      <c r="N2"/>
      <c r="O2"/>
      <c r="P2" s="199">
        <f t="shared" ref="P2:P68" si="2">J2-N2</f>
        <v>2780.79</v>
      </c>
      <c r="Q2" s="280">
        <f>ROUND(P2/J2,10)</f>
        <v>1</v>
      </c>
      <c r="R2" s="199">
        <f>K2-M2</f>
        <v>2780.79</v>
      </c>
      <c r="S2" s="280">
        <f>ROUND(R2/K2,10)</f>
        <v>1</v>
      </c>
      <c r="T2" s="199">
        <f>L2-O2</f>
        <v>98.99</v>
      </c>
      <c r="U2" s="280">
        <f>ROUND(T2/L2,10)</f>
        <v>1</v>
      </c>
      <c r="V2" s="8"/>
    </row>
    <row r="3" spans="1:22">
      <c r="A3" s="330">
        <v>705015105</v>
      </c>
      <c r="B3" t="s">
        <v>393</v>
      </c>
      <c r="C3">
        <v>46000</v>
      </c>
      <c r="D3" s="1">
        <v>44328</v>
      </c>
      <c r="E3" t="s">
        <v>444</v>
      </c>
      <c r="F3">
        <v>0</v>
      </c>
      <c r="G3"/>
      <c r="H3" s="199">
        <f t="shared" si="0"/>
        <v>0</v>
      </c>
      <c r="I3" s="282" t="e">
        <f t="shared" si="1"/>
        <v>#DIV/0!</v>
      </c>
      <c r="J3">
        <v>0</v>
      </c>
      <c r="K3">
        <v>0</v>
      </c>
      <c r="L3">
        <v>0</v>
      </c>
      <c r="M3"/>
      <c r="N3"/>
      <c r="O3"/>
      <c r="P3" s="199">
        <f t="shared" si="2"/>
        <v>0</v>
      </c>
      <c r="Q3" s="280" t="e">
        <f t="shared" ref="Q3:Q69" si="3">ROUND(P3/J3,10)</f>
        <v>#DIV/0!</v>
      </c>
      <c r="R3" s="199">
        <f t="shared" ref="R3:R68" si="4">K3-M3</f>
        <v>0</v>
      </c>
      <c r="S3" s="280" t="e">
        <f t="shared" ref="S3:S68" si="5">ROUND(R3/K3,10)</f>
        <v>#DIV/0!</v>
      </c>
      <c r="T3" s="199">
        <f t="shared" ref="T3:T68" si="6">L3-O3</f>
        <v>0</v>
      </c>
      <c r="U3" s="280" t="e">
        <f t="shared" ref="U3:U68" si="7">ROUND(T3/L3,10)</f>
        <v>#DIV/0!</v>
      </c>
      <c r="V3" s="8"/>
    </row>
    <row r="4" spans="1:22">
      <c r="A4" s="330">
        <v>599933900</v>
      </c>
      <c r="B4" t="s">
        <v>415</v>
      </c>
      <c r="C4">
        <v>3800</v>
      </c>
      <c r="D4" s="1">
        <v>43600</v>
      </c>
      <c r="E4" t="s">
        <v>430</v>
      </c>
      <c r="F4">
        <v>1083</v>
      </c>
      <c r="G4"/>
      <c r="H4" s="199">
        <f t="shared" si="0"/>
        <v>1083</v>
      </c>
      <c r="I4" s="282">
        <f t="shared" si="1"/>
        <v>1</v>
      </c>
      <c r="J4">
        <v>1217.6199999999999</v>
      </c>
      <c r="K4">
        <v>1217.6199999999999</v>
      </c>
      <c r="L4">
        <v>55.23</v>
      </c>
      <c r="M4"/>
      <c r="N4"/>
      <c r="O4"/>
      <c r="P4" s="199">
        <f t="shared" si="2"/>
        <v>1217.6199999999999</v>
      </c>
      <c r="Q4" s="280">
        <f t="shared" si="3"/>
        <v>1</v>
      </c>
      <c r="R4" s="199">
        <f t="shared" si="4"/>
        <v>1217.6199999999999</v>
      </c>
      <c r="S4" s="280">
        <f t="shared" si="5"/>
        <v>1</v>
      </c>
      <c r="T4" s="199">
        <f t="shared" si="6"/>
        <v>55.23</v>
      </c>
      <c r="U4" s="280">
        <f t="shared" si="7"/>
        <v>1</v>
      </c>
      <c r="V4" s="8"/>
    </row>
    <row r="5" spans="1:22">
      <c r="A5" s="330">
        <v>599933900</v>
      </c>
      <c r="B5" t="s">
        <v>415</v>
      </c>
      <c r="C5">
        <v>3800</v>
      </c>
      <c r="D5" s="1">
        <v>44018</v>
      </c>
      <c r="E5" t="s">
        <v>430</v>
      </c>
      <c r="F5">
        <v>1185.5999999999999</v>
      </c>
      <c r="G5"/>
      <c r="H5" s="199">
        <f t="shared" si="0"/>
        <v>1185.5999999999999</v>
      </c>
      <c r="I5" s="282">
        <f t="shared" si="1"/>
        <v>1</v>
      </c>
      <c r="J5">
        <v>1331.25</v>
      </c>
      <c r="K5">
        <v>1331.25</v>
      </c>
      <c r="L5">
        <v>62.19</v>
      </c>
      <c r="M5"/>
      <c r="N5"/>
      <c r="O5"/>
      <c r="P5" s="199">
        <f t="shared" si="2"/>
        <v>1331.25</v>
      </c>
      <c r="Q5" s="280">
        <f t="shared" si="3"/>
        <v>1</v>
      </c>
      <c r="R5" s="199">
        <f t="shared" si="4"/>
        <v>1331.25</v>
      </c>
      <c r="S5" s="280">
        <f t="shared" si="5"/>
        <v>1</v>
      </c>
      <c r="T5" s="199">
        <f t="shared" si="6"/>
        <v>62.19</v>
      </c>
      <c r="U5" s="280">
        <f t="shared" si="7"/>
        <v>1</v>
      </c>
      <c r="V5" s="8"/>
    </row>
    <row r="6" spans="1:22">
      <c r="A6" s="330" t="s">
        <v>278</v>
      </c>
      <c r="B6" t="s">
        <v>264</v>
      </c>
      <c r="C6">
        <v>200006.28</v>
      </c>
      <c r="D6" s="1">
        <v>44287</v>
      </c>
      <c r="E6" t="s">
        <v>444</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35128206</v>
      </c>
      <c r="B7" t="s">
        <v>338</v>
      </c>
      <c r="C7">
        <v>19400</v>
      </c>
      <c r="D7" s="1">
        <v>44291</v>
      </c>
      <c r="E7" t="s">
        <v>444</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698604006</v>
      </c>
      <c r="B8" t="s">
        <v>425</v>
      </c>
      <c r="C8">
        <v>8300</v>
      </c>
      <c r="D8" s="1">
        <v>44342</v>
      </c>
      <c r="E8" t="s">
        <v>434</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326</v>
      </c>
      <c r="C9">
        <v>1275</v>
      </c>
      <c r="D9" s="1">
        <v>42871</v>
      </c>
      <c r="E9" t="s">
        <v>430</v>
      </c>
      <c r="F9">
        <v>672.56</v>
      </c>
      <c r="G9"/>
      <c r="H9" s="199">
        <f t="shared" si="0"/>
        <v>672.56</v>
      </c>
      <c r="I9" s="282">
        <f t="shared" si="1"/>
        <v>1</v>
      </c>
      <c r="J9">
        <v>734.64</v>
      </c>
      <c r="K9">
        <v>734.64</v>
      </c>
      <c r="L9">
        <v>55.82</v>
      </c>
      <c r="M9"/>
      <c r="N9"/>
      <c r="O9"/>
      <c r="P9" s="199">
        <f t="shared" si="2"/>
        <v>734.64</v>
      </c>
      <c r="Q9" s="280">
        <f t="shared" si="3"/>
        <v>1</v>
      </c>
      <c r="R9" s="199">
        <f t="shared" si="4"/>
        <v>734.64</v>
      </c>
      <c r="S9" s="280">
        <f t="shared" si="5"/>
        <v>1</v>
      </c>
      <c r="T9" s="199">
        <f t="shared" si="6"/>
        <v>55.82</v>
      </c>
      <c r="U9" s="280">
        <f t="shared" si="7"/>
        <v>1</v>
      </c>
      <c r="V9" s="8"/>
    </row>
    <row r="10" spans="1:22">
      <c r="A10" s="330">
        <v>403197908</v>
      </c>
      <c r="B10" t="s">
        <v>326</v>
      </c>
      <c r="C10">
        <v>1275</v>
      </c>
      <c r="D10" s="1">
        <v>43235</v>
      </c>
      <c r="E10" t="s">
        <v>430</v>
      </c>
      <c r="F10">
        <v>874.33</v>
      </c>
      <c r="G10"/>
      <c r="H10" s="199">
        <f t="shared" si="0"/>
        <v>874.33</v>
      </c>
      <c r="I10" s="282">
        <f t="shared" si="1"/>
        <v>1</v>
      </c>
      <c r="J10">
        <v>1038.6600000000001</v>
      </c>
      <c r="K10">
        <v>1038.6600000000001</v>
      </c>
      <c r="L10">
        <v>-11.06</v>
      </c>
      <c r="M10"/>
      <c r="N10"/>
      <c r="O10"/>
      <c r="P10" s="199">
        <f t="shared" si="2"/>
        <v>1038.6600000000001</v>
      </c>
      <c r="Q10" s="280">
        <f t="shared" si="3"/>
        <v>1</v>
      </c>
      <c r="R10" s="199">
        <f t="shared" si="4"/>
        <v>1038.6600000000001</v>
      </c>
      <c r="S10" s="280">
        <f t="shared" si="5"/>
        <v>1</v>
      </c>
      <c r="T10" s="199">
        <f t="shared" si="6"/>
        <v>-11.06</v>
      </c>
      <c r="U10" s="280">
        <f t="shared" si="7"/>
        <v>1</v>
      </c>
      <c r="V10" s="8"/>
    </row>
    <row r="11" spans="1:22">
      <c r="A11" s="330">
        <v>403197908</v>
      </c>
      <c r="B11" t="s">
        <v>326</v>
      </c>
      <c r="C11">
        <v>2175</v>
      </c>
      <c r="D11" s="1">
        <v>43599</v>
      </c>
      <c r="E11" t="s">
        <v>430</v>
      </c>
      <c r="F11">
        <v>1921.75</v>
      </c>
      <c r="G11"/>
      <c r="H11" s="199">
        <f t="shared" si="0"/>
        <v>1921.75</v>
      </c>
      <c r="I11" s="282">
        <f t="shared" si="1"/>
        <v>1</v>
      </c>
      <c r="J11">
        <v>2160.81</v>
      </c>
      <c r="K11">
        <v>2160.81</v>
      </c>
      <c r="L11">
        <v>97.82</v>
      </c>
      <c r="M11"/>
      <c r="N11"/>
      <c r="O11"/>
      <c r="P11" s="199">
        <f t="shared" si="2"/>
        <v>2160.81</v>
      </c>
      <c r="Q11" s="280">
        <f t="shared" si="3"/>
        <v>1</v>
      </c>
      <c r="R11" s="199">
        <f t="shared" si="4"/>
        <v>2160.81</v>
      </c>
      <c r="S11" s="280">
        <f t="shared" si="5"/>
        <v>1</v>
      </c>
      <c r="T11" s="199">
        <f t="shared" si="6"/>
        <v>97.82</v>
      </c>
      <c r="U11" s="280">
        <f t="shared" si="7"/>
        <v>1</v>
      </c>
      <c r="V11" s="8"/>
    </row>
    <row r="12" spans="1:22">
      <c r="A12" s="330">
        <v>474184900</v>
      </c>
      <c r="B12" t="s">
        <v>382</v>
      </c>
      <c r="C12">
        <v>2838</v>
      </c>
      <c r="D12" s="1">
        <v>42859</v>
      </c>
      <c r="E12" t="s">
        <v>430</v>
      </c>
      <c r="F12">
        <v>898.23</v>
      </c>
      <c r="G12"/>
      <c r="H12" s="199">
        <f t="shared" si="0"/>
        <v>898.23</v>
      </c>
      <c r="I12" s="282">
        <f t="shared" si="1"/>
        <v>1</v>
      </c>
      <c r="J12">
        <v>979.2</v>
      </c>
      <c r="K12">
        <v>979.2</v>
      </c>
      <c r="L12">
        <v>76.489999999999995</v>
      </c>
      <c r="M12"/>
      <c r="N12"/>
      <c r="O12"/>
      <c r="P12" s="199">
        <f t="shared" si="2"/>
        <v>979.2</v>
      </c>
      <c r="Q12" s="280">
        <f t="shared" si="3"/>
        <v>1</v>
      </c>
      <c r="R12" s="199">
        <f t="shared" si="4"/>
        <v>979.2</v>
      </c>
      <c r="S12" s="280">
        <f t="shared" si="5"/>
        <v>1</v>
      </c>
      <c r="T12" s="199">
        <f t="shared" si="6"/>
        <v>76.489999999999995</v>
      </c>
      <c r="U12" s="280">
        <f t="shared" si="7"/>
        <v>1</v>
      </c>
      <c r="V12" s="8"/>
    </row>
    <row r="13" spans="1:22">
      <c r="A13" s="330">
        <v>474184900</v>
      </c>
      <c r="B13" t="s">
        <v>382</v>
      </c>
      <c r="C13">
        <v>2838</v>
      </c>
      <c r="D13" s="1">
        <v>43223</v>
      </c>
      <c r="E13" t="s">
        <v>430</v>
      </c>
      <c r="F13">
        <v>935.65</v>
      </c>
      <c r="G13"/>
      <c r="H13" s="199">
        <f t="shared" si="0"/>
        <v>935.65</v>
      </c>
      <c r="I13" s="282">
        <f t="shared" si="1"/>
        <v>1</v>
      </c>
      <c r="J13">
        <v>1130.46</v>
      </c>
      <c r="K13">
        <v>1130.46</v>
      </c>
      <c r="L13">
        <v>-30.79</v>
      </c>
      <c r="M13"/>
      <c r="N13"/>
      <c r="O13"/>
      <c r="P13" s="199">
        <f t="shared" si="2"/>
        <v>1130.46</v>
      </c>
      <c r="Q13" s="280">
        <f t="shared" si="3"/>
        <v>1</v>
      </c>
      <c r="R13" s="199">
        <f t="shared" si="4"/>
        <v>1130.46</v>
      </c>
      <c r="S13" s="280">
        <f t="shared" si="5"/>
        <v>1</v>
      </c>
      <c r="T13" s="199">
        <f t="shared" si="6"/>
        <v>-30.79</v>
      </c>
      <c r="U13" s="280">
        <f t="shared" si="7"/>
        <v>1</v>
      </c>
      <c r="V13" s="8"/>
    </row>
    <row r="14" spans="1:22">
      <c r="A14" s="330">
        <v>474184900</v>
      </c>
      <c r="B14" t="s">
        <v>382</v>
      </c>
      <c r="C14">
        <v>4638</v>
      </c>
      <c r="D14" s="1">
        <v>43587</v>
      </c>
      <c r="E14" t="s">
        <v>430</v>
      </c>
      <c r="F14">
        <v>1529.09</v>
      </c>
      <c r="G14"/>
      <c r="H14" s="199">
        <f t="shared" si="0"/>
        <v>1529.09</v>
      </c>
      <c r="I14" s="282">
        <f t="shared" si="1"/>
        <v>1</v>
      </c>
      <c r="J14">
        <v>1707.38</v>
      </c>
      <c r="K14">
        <v>1707.38</v>
      </c>
      <c r="L14">
        <v>89.76</v>
      </c>
      <c r="M14"/>
      <c r="N14"/>
      <c r="O14"/>
      <c r="P14" s="199">
        <f t="shared" si="2"/>
        <v>1707.38</v>
      </c>
      <c r="Q14" s="280">
        <f t="shared" si="3"/>
        <v>1</v>
      </c>
      <c r="R14" s="199">
        <f t="shared" si="4"/>
        <v>1707.38</v>
      </c>
      <c r="S14" s="280">
        <f t="shared" si="5"/>
        <v>1</v>
      </c>
      <c r="T14" s="199">
        <f t="shared" si="6"/>
        <v>89.76</v>
      </c>
      <c r="U14" s="280">
        <f t="shared" si="7"/>
        <v>1</v>
      </c>
      <c r="V14" s="8"/>
    </row>
    <row r="15" spans="1:22">
      <c r="A15" s="330">
        <v>474184900</v>
      </c>
      <c r="B15" t="s">
        <v>382</v>
      </c>
      <c r="C15">
        <v>4638</v>
      </c>
      <c r="D15" s="1">
        <v>43985</v>
      </c>
      <c r="E15" t="s">
        <v>430</v>
      </c>
      <c r="F15">
        <v>1590.25</v>
      </c>
      <c r="G15"/>
      <c r="H15" s="199">
        <f t="shared" si="0"/>
        <v>1590.25</v>
      </c>
      <c r="I15" s="282">
        <f t="shared" si="1"/>
        <v>1</v>
      </c>
      <c r="J15">
        <v>1768.92</v>
      </c>
      <c r="K15">
        <v>1768.92</v>
      </c>
      <c r="L15">
        <v>100.1</v>
      </c>
      <c r="M15"/>
      <c r="N15"/>
      <c r="O15"/>
      <c r="P15" s="199">
        <f t="shared" si="2"/>
        <v>1768.92</v>
      </c>
      <c r="Q15" s="280">
        <f t="shared" si="3"/>
        <v>1</v>
      </c>
      <c r="R15" s="199">
        <f t="shared" si="4"/>
        <v>1768.92</v>
      </c>
      <c r="S15" s="280">
        <f t="shared" si="5"/>
        <v>1</v>
      </c>
      <c r="T15" s="199">
        <f t="shared" si="6"/>
        <v>100.1</v>
      </c>
      <c r="U15" s="280">
        <f t="shared" si="7"/>
        <v>1</v>
      </c>
      <c r="V15" s="8"/>
    </row>
    <row r="16" spans="1:22">
      <c r="A16" s="330">
        <v>533004909</v>
      </c>
      <c r="B16" t="s">
        <v>355</v>
      </c>
      <c r="C16">
        <v>6569</v>
      </c>
      <c r="D16" s="1">
        <v>43616</v>
      </c>
      <c r="E16" t="s">
        <v>430</v>
      </c>
      <c r="F16">
        <v>640.48</v>
      </c>
      <c r="G16"/>
      <c r="H16" s="199">
        <f t="shared" si="0"/>
        <v>640.48</v>
      </c>
      <c r="I16" s="282">
        <f t="shared" si="1"/>
        <v>1</v>
      </c>
      <c r="J16">
        <v>713.65</v>
      </c>
      <c r="K16">
        <v>713.65</v>
      </c>
      <c r="L16">
        <v>39.11</v>
      </c>
      <c r="M16"/>
      <c r="N16"/>
      <c r="O16"/>
      <c r="P16" s="199">
        <f t="shared" si="2"/>
        <v>713.65</v>
      </c>
      <c r="Q16" s="280">
        <f t="shared" si="3"/>
        <v>1</v>
      </c>
      <c r="R16" s="199">
        <f t="shared" si="4"/>
        <v>713.65</v>
      </c>
      <c r="S16" s="280">
        <f t="shared" si="5"/>
        <v>1</v>
      </c>
      <c r="T16" s="199">
        <f t="shared" si="6"/>
        <v>39.11</v>
      </c>
      <c r="U16" s="280">
        <f t="shared" si="7"/>
        <v>1</v>
      </c>
      <c r="V16" s="8"/>
    </row>
    <row r="17" spans="1:22">
      <c r="A17" s="330">
        <v>533004909</v>
      </c>
      <c r="B17" t="s">
        <v>355</v>
      </c>
      <c r="C17">
        <v>6569</v>
      </c>
      <c r="D17" s="1">
        <v>43984</v>
      </c>
      <c r="E17" t="s">
        <v>430</v>
      </c>
      <c r="F17">
        <v>597.78</v>
      </c>
      <c r="G17"/>
      <c r="H17" s="199">
        <f t="shared" si="0"/>
        <v>597.78</v>
      </c>
      <c r="I17" s="282">
        <f t="shared" si="1"/>
        <v>1</v>
      </c>
      <c r="J17">
        <v>660.87</v>
      </c>
      <c r="K17">
        <v>660.87</v>
      </c>
      <c r="L17">
        <v>41.7</v>
      </c>
      <c r="M17"/>
      <c r="N17"/>
      <c r="O17"/>
      <c r="P17" s="199">
        <f t="shared" si="2"/>
        <v>660.87</v>
      </c>
      <c r="Q17" s="280">
        <f t="shared" si="3"/>
        <v>1</v>
      </c>
      <c r="R17" s="199">
        <f t="shared" si="4"/>
        <v>660.87</v>
      </c>
      <c r="S17" s="280">
        <f t="shared" si="5"/>
        <v>1</v>
      </c>
      <c r="T17" s="199">
        <f t="shared" si="6"/>
        <v>41.7</v>
      </c>
      <c r="U17" s="280">
        <f t="shared" si="7"/>
        <v>1</v>
      </c>
      <c r="V17" s="8"/>
    </row>
    <row r="18" spans="1:22">
      <c r="A18" s="330">
        <v>545831901</v>
      </c>
      <c r="B18" t="s">
        <v>442</v>
      </c>
      <c r="C18">
        <v>4084</v>
      </c>
      <c r="D18" s="1">
        <v>43399</v>
      </c>
      <c r="E18" t="s">
        <v>430</v>
      </c>
      <c r="F18">
        <v>226.66</v>
      </c>
      <c r="G18"/>
      <c r="H18" s="199">
        <f t="shared" si="0"/>
        <v>226.66</v>
      </c>
      <c r="I18" s="282">
        <f t="shared" si="1"/>
        <v>1</v>
      </c>
      <c r="J18">
        <v>260.57</v>
      </c>
      <c r="K18">
        <v>260.57</v>
      </c>
      <c r="L18">
        <v>5.82</v>
      </c>
      <c r="M18"/>
      <c r="N18"/>
      <c r="O18"/>
      <c r="P18" s="199">
        <f t="shared" si="2"/>
        <v>260.57</v>
      </c>
      <c r="Q18" s="280">
        <f t="shared" si="3"/>
        <v>1</v>
      </c>
      <c r="R18" s="199">
        <f t="shared" si="4"/>
        <v>260.57</v>
      </c>
      <c r="S18" s="280">
        <f t="shared" si="5"/>
        <v>1</v>
      </c>
      <c r="T18" s="199">
        <f t="shared" si="6"/>
        <v>5.82</v>
      </c>
      <c r="U18" s="280">
        <f t="shared" si="7"/>
        <v>1</v>
      </c>
      <c r="V18" s="8"/>
    </row>
    <row r="19" spans="1:22">
      <c r="A19" s="330">
        <v>575035902</v>
      </c>
      <c r="B19" t="s">
        <v>443</v>
      </c>
      <c r="C19">
        <v>14142</v>
      </c>
      <c r="D19" s="1">
        <v>42878</v>
      </c>
      <c r="E19" t="s">
        <v>430</v>
      </c>
      <c r="F19">
        <v>298.39999999999998</v>
      </c>
      <c r="G19"/>
      <c r="H19" s="199">
        <f t="shared" si="0"/>
        <v>298.39999999999998</v>
      </c>
      <c r="I19" s="282">
        <f t="shared" si="1"/>
        <v>1</v>
      </c>
      <c r="J19">
        <v>334.06</v>
      </c>
      <c r="K19">
        <v>334.06</v>
      </c>
      <c r="L19">
        <v>16.649999999999999</v>
      </c>
      <c r="M19"/>
      <c r="N19"/>
      <c r="O19"/>
      <c r="P19" s="199">
        <f t="shared" si="2"/>
        <v>334.06</v>
      </c>
      <c r="Q19" s="280">
        <f t="shared" si="3"/>
        <v>1</v>
      </c>
      <c r="R19" s="199">
        <f t="shared" si="4"/>
        <v>334.06</v>
      </c>
      <c r="S19" s="280">
        <f t="shared" si="5"/>
        <v>1</v>
      </c>
      <c r="T19" s="199">
        <f t="shared" si="6"/>
        <v>16.649999999999999</v>
      </c>
      <c r="U19" s="280">
        <f t="shared" si="7"/>
        <v>1</v>
      </c>
      <c r="V19" s="8"/>
    </row>
    <row r="20" spans="1:22">
      <c r="A20" s="330">
        <v>575035902</v>
      </c>
      <c r="B20" t="s">
        <v>443</v>
      </c>
      <c r="C20">
        <v>14142</v>
      </c>
      <c r="D20" s="1">
        <v>42878</v>
      </c>
      <c r="E20" t="s">
        <v>430</v>
      </c>
      <c r="F20">
        <v>410.29</v>
      </c>
      <c r="G20"/>
      <c r="H20" s="199">
        <f t="shared" si="0"/>
        <v>410.29</v>
      </c>
      <c r="I20" s="282">
        <f t="shared" si="1"/>
        <v>1</v>
      </c>
      <c r="J20">
        <v>459.33</v>
      </c>
      <c r="K20">
        <v>459.33</v>
      </c>
      <c r="L20">
        <v>22.88</v>
      </c>
      <c r="M20"/>
      <c r="N20"/>
      <c r="O20"/>
      <c r="P20" s="199">
        <f t="shared" si="2"/>
        <v>459.33</v>
      </c>
      <c r="Q20" s="280">
        <f t="shared" si="3"/>
        <v>1</v>
      </c>
      <c r="R20" s="199">
        <f t="shared" si="4"/>
        <v>459.33</v>
      </c>
      <c r="S20" s="280">
        <f t="shared" si="5"/>
        <v>1</v>
      </c>
      <c r="T20" s="199">
        <f t="shared" si="6"/>
        <v>22.88</v>
      </c>
      <c r="U20" s="280">
        <f t="shared" si="7"/>
        <v>1</v>
      </c>
      <c r="V20" s="8"/>
    </row>
    <row r="21" spans="1:22">
      <c r="A21" s="330">
        <v>575035902</v>
      </c>
      <c r="B21" t="s">
        <v>443</v>
      </c>
      <c r="C21">
        <v>14142</v>
      </c>
      <c r="D21" s="1">
        <v>43249</v>
      </c>
      <c r="E21" t="s">
        <v>430</v>
      </c>
      <c r="F21">
        <v>410.29</v>
      </c>
      <c r="G21"/>
      <c r="H21" s="199">
        <f t="shared" si="0"/>
        <v>410.29</v>
      </c>
      <c r="I21" s="282">
        <f t="shared" si="1"/>
        <v>1</v>
      </c>
      <c r="J21">
        <v>478.18</v>
      </c>
      <c r="K21">
        <v>478.18</v>
      </c>
      <c r="L21">
        <v>4.03</v>
      </c>
      <c r="M21"/>
      <c r="N21"/>
      <c r="O21"/>
      <c r="P21" s="199">
        <f t="shared" si="2"/>
        <v>478.18</v>
      </c>
      <c r="Q21" s="280">
        <f t="shared" si="3"/>
        <v>1</v>
      </c>
      <c r="R21" s="199">
        <f t="shared" si="4"/>
        <v>478.18</v>
      </c>
      <c r="S21" s="280">
        <f t="shared" si="5"/>
        <v>1</v>
      </c>
      <c r="T21" s="199">
        <f t="shared" si="6"/>
        <v>4.03</v>
      </c>
      <c r="U21" s="280">
        <f t="shared" si="7"/>
        <v>1</v>
      </c>
      <c r="V21" s="8"/>
    </row>
    <row r="22" spans="1:22">
      <c r="A22" s="330">
        <v>605460005</v>
      </c>
      <c r="B22" t="s">
        <v>339</v>
      </c>
      <c r="C22">
        <v>30100</v>
      </c>
      <c r="D22" s="1">
        <v>44375</v>
      </c>
      <c r="E22" t="s">
        <v>434</v>
      </c>
      <c r="F22">
        <v>78367</v>
      </c>
      <c r="G22"/>
      <c r="H22" s="199">
        <f t="shared" si="0"/>
        <v>78367</v>
      </c>
      <c r="I22" s="282">
        <f t="shared" si="1"/>
        <v>1</v>
      </c>
      <c r="J22">
        <v>710.46</v>
      </c>
      <c r="K22">
        <v>710.46</v>
      </c>
      <c r="L22">
        <v>-1.26</v>
      </c>
      <c r="M22"/>
      <c r="N22"/>
      <c r="O22"/>
      <c r="P22" s="199">
        <f t="shared" si="2"/>
        <v>710.46</v>
      </c>
      <c r="Q22" s="280">
        <f t="shared" si="3"/>
        <v>1</v>
      </c>
      <c r="R22" s="199">
        <f t="shared" si="4"/>
        <v>710.46</v>
      </c>
      <c r="S22" s="280">
        <f t="shared" si="5"/>
        <v>1</v>
      </c>
      <c r="T22" s="199">
        <f t="shared" si="6"/>
        <v>-1.26</v>
      </c>
      <c r="U22" s="280">
        <f t="shared" si="7"/>
        <v>1</v>
      </c>
      <c r="V22" s="8"/>
    </row>
    <row r="23" spans="1:22">
      <c r="A23" s="330">
        <v>618549901</v>
      </c>
      <c r="B23" t="s">
        <v>354</v>
      </c>
      <c r="C23">
        <v>1694</v>
      </c>
      <c r="D23" s="1">
        <v>44287</v>
      </c>
      <c r="E23" t="s">
        <v>426</v>
      </c>
      <c r="F23">
        <v>0</v>
      </c>
      <c r="G23"/>
      <c r="H23" s="199">
        <f t="shared" si="0"/>
        <v>0</v>
      </c>
      <c r="I23" s="282" t="e">
        <f t="shared" si="1"/>
        <v>#DIV/0!</v>
      </c>
      <c r="J23">
        <v>0</v>
      </c>
      <c r="K23">
        <v>0</v>
      </c>
      <c r="L23">
        <v>0</v>
      </c>
      <c r="M23"/>
      <c r="N23"/>
      <c r="O23"/>
      <c r="P23" s="199">
        <f t="shared" si="2"/>
        <v>0</v>
      </c>
      <c r="Q23" s="280" t="e">
        <f t="shared" si="3"/>
        <v>#DIV/0!</v>
      </c>
      <c r="R23" s="199">
        <f t="shared" si="4"/>
        <v>0</v>
      </c>
      <c r="S23" s="280" t="e">
        <f t="shared" si="5"/>
        <v>#DIV/0!</v>
      </c>
      <c r="T23" s="199">
        <f t="shared" si="6"/>
        <v>0</v>
      </c>
      <c r="U23" s="280" t="e">
        <f t="shared" si="7"/>
        <v>#DIV/0!</v>
      </c>
      <c r="V23" s="8"/>
    </row>
    <row r="24" spans="1:22">
      <c r="A24" s="330">
        <v>649926003</v>
      </c>
      <c r="B24" t="s">
        <v>373</v>
      </c>
      <c r="C24">
        <v>4900</v>
      </c>
      <c r="D24" s="1">
        <v>44375</v>
      </c>
      <c r="E24" t="s">
        <v>434</v>
      </c>
      <c r="F24">
        <v>45026</v>
      </c>
      <c r="G24"/>
      <c r="H24" s="199">
        <f t="shared" si="0"/>
        <v>45026</v>
      </c>
      <c r="I24" s="282">
        <f t="shared" si="1"/>
        <v>1</v>
      </c>
      <c r="J24">
        <v>408.2</v>
      </c>
      <c r="K24">
        <v>408.2</v>
      </c>
      <c r="L24">
        <v>-0.72</v>
      </c>
      <c r="M24"/>
      <c r="N24"/>
      <c r="O24"/>
      <c r="P24" s="199">
        <f t="shared" si="2"/>
        <v>408.2</v>
      </c>
      <c r="Q24" s="280">
        <f t="shared" si="3"/>
        <v>1</v>
      </c>
      <c r="R24" s="199">
        <f t="shared" si="4"/>
        <v>408.2</v>
      </c>
      <c r="S24" s="280">
        <f t="shared" si="5"/>
        <v>1</v>
      </c>
      <c r="T24" s="199">
        <f t="shared" si="6"/>
        <v>-0.72</v>
      </c>
      <c r="U24" s="280">
        <f t="shared" si="7"/>
        <v>1</v>
      </c>
      <c r="V24" s="8"/>
    </row>
    <row r="25" spans="1:22">
      <c r="A25" s="330">
        <v>655580009</v>
      </c>
      <c r="B25" t="s">
        <v>381</v>
      </c>
      <c r="C25">
        <v>7600</v>
      </c>
      <c r="D25" s="1">
        <v>44375</v>
      </c>
      <c r="E25" t="s">
        <v>434</v>
      </c>
      <c r="F25">
        <v>50049</v>
      </c>
      <c r="G25"/>
      <c r="H25" s="199">
        <f t="shared" si="0"/>
        <v>50049</v>
      </c>
      <c r="I25" s="282">
        <f t="shared" si="1"/>
        <v>1</v>
      </c>
      <c r="J25">
        <v>453.74</v>
      </c>
      <c r="K25">
        <v>453.74</v>
      </c>
      <c r="L25">
        <v>-0.81</v>
      </c>
      <c r="M25"/>
      <c r="N25"/>
      <c r="O25"/>
      <c r="P25" s="199">
        <f t="shared" si="2"/>
        <v>453.74</v>
      </c>
      <c r="Q25" s="280">
        <f t="shared" si="3"/>
        <v>1</v>
      </c>
      <c r="R25" s="199">
        <f t="shared" si="4"/>
        <v>453.74</v>
      </c>
      <c r="S25" s="280">
        <f t="shared" si="5"/>
        <v>1</v>
      </c>
      <c r="T25" s="199">
        <f t="shared" si="6"/>
        <v>-0.81</v>
      </c>
      <c r="U25" s="280">
        <f t="shared" si="7"/>
        <v>1</v>
      </c>
      <c r="V25" s="8"/>
    </row>
    <row r="26" spans="1:22">
      <c r="A26" s="330">
        <v>664068004</v>
      </c>
      <c r="B26" t="s">
        <v>384</v>
      </c>
      <c r="C26">
        <v>9688</v>
      </c>
      <c r="D26" s="1">
        <v>44375</v>
      </c>
      <c r="E26" t="s">
        <v>434</v>
      </c>
      <c r="F26">
        <v>44512</v>
      </c>
      <c r="G26"/>
      <c r="H26" s="199">
        <f t="shared" si="0"/>
        <v>44512</v>
      </c>
      <c r="I26" s="282">
        <f t="shared" si="1"/>
        <v>1</v>
      </c>
      <c r="J26">
        <v>403.53</v>
      </c>
      <c r="K26">
        <v>403.53</v>
      </c>
      <c r="L26">
        <v>-0.71</v>
      </c>
      <c r="M26"/>
      <c r="N26"/>
      <c r="O26"/>
      <c r="P26" s="199">
        <f t="shared" si="2"/>
        <v>403.53</v>
      </c>
      <c r="Q26" s="280">
        <f t="shared" si="3"/>
        <v>1</v>
      </c>
      <c r="R26" s="199">
        <f t="shared" si="4"/>
        <v>403.53</v>
      </c>
      <c r="S26" s="280">
        <f t="shared" si="5"/>
        <v>1</v>
      </c>
      <c r="T26" s="199">
        <f t="shared" si="6"/>
        <v>-0.71</v>
      </c>
      <c r="U26" s="280">
        <f t="shared" si="7"/>
        <v>1</v>
      </c>
      <c r="V26" s="8"/>
    </row>
    <row r="27" spans="1:22">
      <c r="A27" s="330">
        <v>665942009</v>
      </c>
      <c r="B27" t="s">
        <v>386</v>
      </c>
      <c r="C27">
        <v>11369</v>
      </c>
      <c r="D27" s="1">
        <v>44375</v>
      </c>
      <c r="E27" t="s">
        <v>434</v>
      </c>
      <c r="F27">
        <v>73129</v>
      </c>
      <c r="G27"/>
      <c r="H27" s="199">
        <f t="shared" si="0"/>
        <v>73129</v>
      </c>
      <c r="I27" s="282">
        <f t="shared" si="1"/>
        <v>1</v>
      </c>
      <c r="J27">
        <v>662.97</v>
      </c>
      <c r="K27">
        <v>662.97</v>
      </c>
      <c r="L27">
        <v>-1.17</v>
      </c>
      <c r="M27"/>
      <c r="N27"/>
      <c r="O27"/>
      <c r="P27" s="199">
        <f t="shared" si="2"/>
        <v>662.97</v>
      </c>
      <c r="Q27" s="280">
        <f t="shared" si="3"/>
        <v>1</v>
      </c>
      <c r="R27" s="199">
        <f t="shared" si="4"/>
        <v>662.97</v>
      </c>
      <c r="S27" s="280">
        <f t="shared" si="5"/>
        <v>1</v>
      </c>
      <c r="T27" s="199">
        <f t="shared" si="6"/>
        <v>-1.17</v>
      </c>
      <c r="U27" s="280">
        <f t="shared" si="7"/>
        <v>1</v>
      </c>
      <c r="V27" s="8"/>
    </row>
    <row r="28" spans="1:22">
      <c r="A28" s="330">
        <v>666114004</v>
      </c>
      <c r="B28" t="s">
        <v>389</v>
      </c>
      <c r="C28">
        <v>23000</v>
      </c>
      <c r="D28" s="1">
        <v>44375</v>
      </c>
      <c r="E28" t="s">
        <v>434</v>
      </c>
      <c r="F28">
        <v>144420</v>
      </c>
      <c r="G28"/>
      <c r="H28" s="199">
        <f t="shared" si="0"/>
        <v>144420</v>
      </c>
      <c r="I28" s="282">
        <f t="shared" si="1"/>
        <v>1</v>
      </c>
      <c r="J28">
        <v>1309.28</v>
      </c>
      <c r="K28">
        <v>1309.28</v>
      </c>
      <c r="L28">
        <v>-2.31</v>
      </c>
      <c r="M28"/>
      <c r="N28"/>
      <c r="O28"/>
      <c r="P28" s="199">
        <f t="shared" si="2"/>
        <v>1309.28</v>
      </c>
      <c r="Q28" s="280">
        <f t="shared" si="3"/>
        <v>1</v>
      </c>
      <c r="R28" s="199">
        <f t="shared" si="4"/>
        <v>1309.28</v>
      </c>
      <c r="S28" s="280">
        <f t="shared" si="5"/>
        <v>1</v>
      </c>
      <c r="T28" s="199">
        <f t="shared" si="6"/>
        <v>-2.31</v>
      </c>
      <c r="U28" s="280">
        <f t="shared" si="7"/>
        <v>1</v>
      </c>
      <c r="V28" s="8"/>
    </row>
    <row r="29" spans="1:22">
      <c r="A29" s="330">
        <v>588950907</v>
      </c>
      <c r="B29" t="s">
        <v>364</v>
      </c>
      <c r="C29">
        <v>24398</v>
      </c>
      <c r="D29" s="1">
        <v>44257</v>
      </c>
      <c r="E29" t="s">
        <v>430</v>
      </c>
      <c r="F29">
        <v>1415.69</v>
      </c>
      <c r="G29"/>
      <c r="H29" s="199">
        <f t="shared" si="0"/>
        <v>1415.69</v>
      </c>
      <c r="I29" s="282">
        <f t="shared" si="1"/>
        <v>1</v>
      </c>
      <c r="J29">
        <v>1718.37</v>
      </c>
      <c r="K29">
        <v>1718.37</v>
      </c>
      <c r="L29">
        <v>-54.51</v>
      </c>
      <c r="M29"/>
      <c r="N29"/>
      <c r="O29"/>
      <c r="P29" s="199">
        <f t="shared" si="2"/>
        <v>1718.37</v>
      </c>
      <c r="Q29" s="280">
        <f t="shared" si="3"/>
        <v>1</v>
      </c>
      <c r="R29" s="199">
        <f t="shared" si="4"/>
        <v>1718.37</v>
      </c>
      <c r="S29" s="280">
        <f t="shared" si="5"/>
        <v>1</v>
      </c>
      <c r="T29" s="199">
        <f t="shared" si="6"/>
        <v>-54.51</v>
      </c>
      <c r="U29" s="280">
        <f t="shared" si="7"/>
        <v>1</v>
      </c>
      <c r="V29" s="8"/>
    </row>
    <row r="30" spans="1:22">
      <c r="A30" s="330">
        <v>588950907</v>
      </c>
      <c r="B30" t="s">
        <v>364</v>
      </c>
      <c r="C30">
        <v>24398</v>
      </c>
      <c r="D30" s="1">
        <v>43522</v>
      </c>
      <c r="E30" t="s">
        <v>430</v>
      </c>
      <c r="F30">
        <v>1737.44</v>
      </c>
      <c r="G30"/>
      <c r="H30" s="199">
        <f t="shared" si="0"/>
        <v>1737.44</v>
      </c>
      <c r="I30" s="282">
        <f t="shared" si="1"/>
        <v>1</v>
      </c>
      <c r="J30">
        <v>1970.17</v>
      </c>
      <c r="K30">
        <v>1970.17</v>
      </c>
      <c r="L30">
        <v>71.84</v>
      </c>
      <c r="M30"/>
      <c r="N30"/>
      <c r="O30"/>
      <c r="P30" s="199">
        <f t="shared" si="2"/>
        <v>1970.17</v>
      </c>
      <c r="Q30" s="280">
        <f t="shared" si="3"/>
        <v>1</v>
      </c>
      <c r="R30" s="199">
        <f t="shared" si="4"/>
        <v>1970.17</v>
      </c>
      <c r="S30" s="280">
        <f t="shared" si="5"/>
        <v>1</v>
      </c>
      <c r="T30" s="199">
        <f t="shared" si="6"/>
        <v>71.84</v>
      </c>
      <c r="U30" s="280">
        <f t="shared" si="7"/>
        <v>1</v>
      </c>
      <c r="V30" s="8"/>
    </row>
    <row r="31" spans="1:22">
      <c r="A31" s="330">
        <v>588950907</v>
      </c>
      <c r="B31" t="s">
        <v>364</v>
      </c>
      <c r="C31">
        <v>24398</v>
      </c>
      <c r="D31" s="1">
        <v>43886</v>
      </c>
      <c r="E31" t="s">
        <v>430</v>
      </c>
      <c r="F31">
        <v>1737.44</v>
      </c>
      <c r="G31"/>
      <c r="H31" s="199">
        <f t="shared" si="0"/>
        <v>1737.44</v>
      </c>
      <c r="I31" s="282">
        <f t="shared" si="1"/>
        <v>1</v>
      </c>
      <c r="J31">
        <v>1885.47</v>
      </c>
      <c r="K31">
        <v>1885.47</v>
      </c>
      <c r="L31">
        <v>156.54</v>
      </c>
      <c r="M31"/>
      <c r="N31"/>
      <c r="O31"/>
      <c r="P31" s="199">
        <f t="shared" si="2"/>
        <v>1885.47</v>
      </c>
      <c r="Q31" s="280">
        <f t="shared" si="3"/>
        <v>1</v>
      </c>
      <c r="R31" s="199">
        <f t="shared" si="4"/>
        <v>1885.47</v>
      </c>
      <c r="S31" s="280">
        <f t="shared" si="5"/>
        <v>1</v>
      </c>
      <c r="T31" s="199">
        <f t="shared" si="6"/>
        <v>156.54</v>
      </c>
      <c r="U31" s="280">
        <f t="shared" si="7"/>
        <v>1</v>
      </c>
      <c r="V31" s="8"/>
    </row>
    <row r="32" spans="1:22">
      <c r="A32" s="330">
        <v>635640006</v>
      </c>
      <c r="B32" t="s">
        <v>410</v>
      </c>
      <c r="C32">
        <v>7521</v>
      </c>
      <c r="D32" s="1">
        <v>44375</v>
      </c>
      <c r="E32" t="s">
        <v>434</v>
      </c>
      <c r="F32">
        <v>32252</v>
      </c>
      <c r="G32"/>
      <c r="H32" s="199">
        <f t="shared" si="0"/>
        <v>32252</v>
      </c>
      <c r="I32" s="282">
        <f t="shared" si="1"/>
        <v>1</v>
      </c>
      <c r="J32">
        <v>292.38</v>
      </c>
      <c r="K32">
        <v>292.38</v>
      </c>
      <c r="L32">
        <v>-0.51</v>
      </c>
      <c r="M32"/>
      <c r="N32"/>
      <c r="O32"/>
      <c r="P32" s="199">
        <f t="shared" si="2"/>
        <v>292.38</v>
      </c>
      <c r="Q32" s="280">
        <f t="shared" si="3"/>
        <v>1</v>
      </c>
      <c r="R32" s="199">
        <f t="shared" si="4"/>
        <v>292.38</v>
      </c>
      <c r="S32" s="280">
        <f t="shared" si="5"/>
        <v>1</v>
      </c>
      <c r="T32" s="199">
        <f t="shared" si="6"/>
        <v>-0.51</v>
      </c>
      <c r="U32" s="280">
        <f t="shared" si="7"/>
        <v>1</v>
      </c>
      <c r="V32" s="8"/>
    </row>
    <row r="33" spans="1:22">
      <c r="A33" s="330">
        <v>686930009</v>
      </c>
      <c r="B33" t="s">
        <v>413</v>
      </c>
      <c r="C33">
        <v>3000</v>
      </c>
      <c r="D33" s="1">
        <v>44375</v>
      </c>
      <c r="E33" t="s">
        <v>434</v>
      </c>
      <c r="F33">
        <v>41351</v>
      </c>
      <c r="G33"/>
      <c r="H33" s="199">
        <f t="shared" si="0"/>
        <v>41351</v>
      </c>
      <c r="I33" s="282">
        <f t="shared" si="1"/>
        <v>1</v>
      </c>
      <c r="J33">
        <v>374.87</v>
      </c>
      <c r="K33">
        <v>374.87</v>
      </c>
      <c r="L33">
        <v>-0.65</v>
      </c>
      <c r="M33"/>
      <c r="N33"/>
      <c r="O33"/>
      <c r="P33" s="199">
        <f t="shared" si="2"/>
        <v>374.87</v>
      </c>
      <c r="Q33" s="280">
        <f t="shared" si="3"/>
        <v>1</v>
      </c>
      <c r="R33" s="199">
        <f t="shared" si="4"/>
        <v>374.87</v>
      </c>
      <c r="S33" s="280">
        <f t="shared" si="5"/>
        <v>1</v>
      </c>
      <c r="T33" s="199">
        <f t="shared" si="6"/>
        <v>-0.65</v>
      </c>
      <c r="U33" s="280">
        <f t="shared" si="7"/>
        <v>1</v>
      </c>
      <c r="V33" s="8"/>
    </row>
    <row r="34" spans="1:22">
      <c r="A34" s="330">
        <v>803054204</v>
      </c>
      <c r="B34" t="s">
        <v>397</v>
      </c>
      <c r="C34">
        <v>3300</v>
      </c>
      <c r="D34" s="1">
        <v>42877</v>
      </c>
      <c r="E34" t="s">
        <v>444</v>
      </c>
      <c r="F34">
        <v>1305</v>
      </c>
      <c r="G34"/>
      <c r="H34" s="199">
        <f t="shared" si="0"/>
        <v>1305</v>
      </c>
      <c r="I34" s="282">
        <f t="shared" si="1"/>
        <v>1</v>
      </c>
      <c r="J34">
        <v>1305</v>
      </c>
      <c r="K34">
        <v>1305</v>
      </c>
      <c r="L34">
        <v>0</v>
      </c>
      <c r="M34"/>
      <c r="N34"/>
      <c r="O34"/>
      <c r="P34" s="199">
        <f t="shared" si="2"/>
        <v>1305</v>
      </c>
      <c r="Q34" s="280">
        <f t="shared" si="3"/>
        <v>1</v>
      </c>
      <c r="R34" s="199">
        <f t="shared" si="4"/>
        <v>1305</v>
      </c>
      <c r="S34" s="280">
        <f t="shared" si="5"/>
        <v>1</v>
      </c>
      <c r="T34" s="199">
        <f t="shared" si="6"/>
        <v>0</v>
      </c>
      <c r="U34" s="280" t="e">
        <f t="shared" si="7"/>
        <v>#DIV/0!</v>
      </c>
      <c r="V34" s="8"/>
    </row>
    <row r="35" spans="1:22">
      <c r="A35" s="330">
        <v>803054204</v>
      </c>
      <c r="B35" t="s">
        <v>397</v>
      </c>
      <c r="C35">
        <v>5800</v>
      </c>
      <c r="D35" s="1">
        <v>43249</v>
      </c>
      <c r="E35" t="s">
        <v>444</v>
      </c>
      <c r="F35">
        <v>2468.7800000000002</v>
      </c>
      <c r="G35"/>
      <c r="H35" s="199">
        <f t="shared" si="0"/>
        <v>2468.7800000000002</v>
      </c>
      <c r="I35" s="282">
        <f t="shared" si="1"/>
        <v>1</v>
      </c>
      <c r="J35">
        <v>2468.7800000000002</v>
      </c>
      <c r="K35">
        <v>2468.7800000000002</v>
      </c>
      <c r="L35">
        <v>0</v>
      </c>
      <c r="M35"/>
      <c r="N35"/>
      <c r="O35"/>
      <c r="P35" s="199">
        <f t="shared" si="2"/>
        <v>2468.7800000000002</v>
      </c>
      <c r="Q35" s="280">
        <f t="shared" si="3"/>
        <v>1</v>
      </c>
      <c r="R35" s="199">
        <f t="shared" si="4"/>
        <v>2468.7800000000002</v>
      </c>
      <c r="S35" s="280">
        <f t="shared" si="5"/>
        <v>1</v>
      </c>
      <c r="T35" s="199">
        <f t="shared" si="6"/>
        <v>0</v>
      </c>
      <c r="U35" s="280" t="e">
        <f t="shared" si="7"/>
        <v>#DIV/0!</v>
      </c>
      <c r="V35" s="8"/>
    </row>
    <row r="36" spans="1:22">
      <c r="A36" s="330">
        <v>803054204</v>
      </c>
      <c r="B36" t="s">
        <v>397</v>
      </c>
      <c r="C36">
        <v>9600</v>
      </c>
      <c r="D36" s="1">
        <v>43613</v>
      </c>
      <c r="E36" t="s">
        <v>444</v>
      </c>
      <c r="F36">
        <v>4136.07</v>
      </c>
      <c r="G36"/>
      <c r="H36" s="199">
        <f t="shared" si="0"/>
        <v>4136.07</v>
      </c>
      <c r="I36" s="282">
        <f t="shared" si="1"/>
        <v>1</v>
      </c>
      <c r="J36">
        <v>4136.07</v>
      </c>
      <c r="K36">
        <v>4136.07</v>
      </c>
      <c r="L36">
        <v>0</v>
      </c>
      <c r="M36"/>
      <c r="N36"/>
      <c r="O36"/>
      <c r="P36" s="199">
        <f t="shared" si="2"/>
        <v>4136.07</v>
      </c>
      <c r="Q36" s="280">
        <f t="shared" si="3"/>
        <v>1</v>
      </c>
      <c r="R36" s="199">
        <f t="shared" si="4"/>
        <v>4136.07</v>
      </c>
      <c r="S36" s="280">
        <f t="shared" si="5"/>
        <v>1</v>
      </c>
      <c r="T36" s="199">
        <f t="shared" si="6"/>
        <v>0</v>
      </c>
      <c r="U36" s="280" t="e">
        <f t="shared" si="7"/>
        <v>#DIV/0!</v>
      </c>
      <c r="V36" s="8"/>
    </row>
    <row r="37" spans="1:22">
      <c r="A37" s="330">
        <v>803054204</v>
      </c>
      <c r="B37" t="s">
        <v>397</v>
      </c>
      <c r="C37">
        <v>8250</v>
      </c>
      <c r="D37" s="1">
        <v>43984</v>
      </c>
      <c r="E37" t="s">
        <v>444</v>
      </c>
      <c r="F37">
        <v>3683.77</v>
      </c>
      <c r="G37"/>
      <c r="H37" s="199">
        <f t="shared" ref="H37:H54" si="10">F37-G37</f>
        <v>3683.77</v>
      </c>
      <c r="I37" s="282">
        <f t="shared" ref="I37:I54" si="11">ROUND(H37/F37,10)</f>
        <v>1</v>
      </c>
      <c r="J37">
        <v>3683.77</v>
      </c>
      <c r="K37">
        <v>3683.77</v>
      </c>
      <c r="L37">
        <v>0</v>
      </c>
      <c r="M37"/>
      <c r="N37"/>
      <c r="O37"/>
      <c r="P37" s="199">
        <f t="shared" ref="P37:P54" si="12">J37-N37</f>
        <v>3683.77</v>
      </c>
      <c r="Q37" s="280">
        <f t="shared" ref="Q37:Q54" si="13">ROUND(P37/J37,10)</f>
        <v>1</v>
      </c>
      <c r="R37" s="199">
        <f t="shared" ref="R37:R54" si="14">K37-M37</f>
        <v>3683.77</v>
      </c>
      <c r="S37" s="280">
        <f t="shared" ref="S37:S54" si="15">ROUND(R37/K37,10)</f>
        <v>1</v>
      </c>
      <c r="T37" s="199">
        <f t="shared" ref="T37:T54" si="16">L37-O37</f>
        <v>0</v>
      </c>
      <c r="U37" s="280" t="e">
        <f t="shared" ref="U37:U54" si="17">ROUND(T37/L37,10)</f>
        <v>#DIV/0!</v>
      </c>
      <c r="V37" s="8"/>
    </row>
    <row r="38" spans="1:22">
      <c r="A38" s="330">
        <v>712459908</v>
      </c>
      <c r="B38" t="s">
        <v>345</v>
      </c>
      <c r="C38">
        <v>3146</v>
      </c>
      <c r="D38" s="1">
        <v>43951</v>
      </c>
      <c r="E38" t="s">
        <v>428</v>
      </c>
      <c r="F38">
        <v>7047.04</v>
      </c>
      <c r="G38"/>
      <c r="H38" s="199">
        <f t="shared" si="10"/>
        <v>7047.04</v>
      </c>
      <c r="I38" s="282">
        <f t="shared" si="11"/>
        <v>1</v>
      </c>
      <c r="J38">
        <v>7227.36</v>
      </c>
      <c r="K38">
        <v>7227.36</v>
      </c>
      <c r="L38">
        <v>260.33</v>
      </c>
      <c r="M38"/>
      <c r="N38"/>
      <c r="O38"/>
      <c r="P38" s="199">
        <f t="shared" si="12"/>
        <v>7227.36</v>
      </c>
      <c r="Q38" s="280">
        <f t="shared" si="13"/>
        <v>1</v>
      </c>
      <c r="R38" s="199">
        <f t="shared" si="14"/>
        <v>7227.36</v>
      </c>
      <c r="S38" s="280">
        <f t="shared" si="15"/>
        <v>1</v>
      </c>
      <c r="T38" s="199">
        <f t="shared" si="16"/>
        <v>260.33</v>
      </c>
      <c r="U38" s="280">
        <f t="shared" si="17"/>
        <v>1</v>
      </c>
      <c r="V38" s="8"/>
    </row>
    <row r="39" spans="1:22">
      <c r="A39" s="330">
        <v>717158901</v>
      </c>
      <c r="B39" t="s">
        <v>353</v>
      </c>
      <c r="C39">
        <v>16931</v>
      </c>
      <c r="D39" s="1">
        <v>43962</v>
      </c>
      <c r="E39" t="s">
        <v>428</v>
      </c>
      <c r="F39">
        <v>411.25</v>
      </c>
      <c r="G39"/>
      <c r="H39" s="199">
        <f t="shared" si="10"/>
        <v>411.25</v>
      </c>
      <c r="I39" s="282">
        <f t="shared" si="11"/>
        <v>1</v>
      </c>
      <c r="J39">
        <v>420.61</v>
      </c>
      <c r="K39">
        <v>420.61</v>
      </c>
      <c r="L39">
        <v>16.36</v>
      </c>
      <c r="M39"/>
      <c r="N39"/>
      <c r="O39"/>
      <c r="P39" s="199">
        <f t="shared" si="12"/>
        <v>420.61</v>
      </c>
      <c r="Q39" s="280">
        <f t="shared" si="13"/>
        <v>1</v>
      </c>
      <c r="R39" s="199">
        <f t="shared" si="14"/>
        <v>420.61</v>
      </c>
      <c r="S39" s="280">
        <f t="shared" si="15"/>
        <v>1</v>
      </c>
      <c r="T39" s="199">
        <f t="shared" si="16"/>
        <v>16.36</v>
      </c>
      <c r="U39" s="280">
        <f t="shared" si="17"/>
        <v>1</v>
      </c>
      <c r="V39" s="8"/>
    </row>
    <row r="40" spans="1:22">
      <c r="A40" s="330">
        <v>717158901</v>
      </c>
      <c r="B40" t="s">
        <v>353</v>
      </c>
      <c r="C40">
        <v>16931</v>
      </c>
      <c r="D40" s="1">
        <v>44172</v>
      </c>
      <c r="E40" t="s">
        <v>428</v>
      </c>
      <c r="F40">
        <v>411.25</v>
      </c>
      <c r="G40"/>
      <c r="H40" s="199">
        <f t="shared" si="10"/>
        <v>411.25</v>
      </c>
      <c r="I40" s="282">
        <f t="shared" si="11"/>
        <v>1</v>
      </c>
      <c r="J40">
        <v>461.82</v>
      </c>
      <c r="K40">
        <v>461.82</v>
      </c>
      <c r="L40">
        <v>-24.85</v>
      </c>
      <c r="M40"/>
      <c r="N40"/>
      <c r="O40"/>
      <c r="P40" s="199">
        <f t="shared" si="12"/>
        <v>461.82</v>
      </c>
      <c r="Q40" s="280">
        <f t="shared" si="13"/>
        <v>1</v>
      </c>
      <c r="R40" s="199">
        <f t="shared" si="14"/>
        <v>461.82</v>
      </c>
      <c r="S40" s="280">
        <f t="shared" si="15"/>
        <v>1</v>
      </c>
      <c r="T40" s="199">
        <f t="shared" si="16"/>
        <v>-24.85</v>
      </c>
      <c r="U40" s="280">
        <f t="shared" si="17"/>
        <v>1</v>
      </c>
      <c r="V40" s="8"/>
    </row>
    <row r="41" spans="1:22">
      <c r="A41" s="330">
        <v>733337901</v>
      </c>
      <c r="B41" t="s">
        <v>378</v>
      </c>
      <c r="C41">
        <v>2200</v>
      </c>
      <c r="D41" s="1">
        <v>43956</v>
      </c>
      <c r="E41" t="s">
        <v>428</v>
      </c>
      <c r="F41">
        <v>1058.75</v>
      </c>
      <c r="G41"/>
      <c r="H41" s="199">
        <f t="shared" si="10"/>
        <v>1058.75</v>
      </c>
      <c r="I41" s="282">
        <f t="shared" si="11"/>
        <v>1</v>
      </c>
      <c r="J41">
        <v>1096.98</v>
      </c>
      <c r="K41">
        <v>1096.98</v>
      </c>
      <c r="L41">
        <v>27.97</v>
      </c>
      <c r="M41"/>
      <c r="N41"/>
      <c r="O41"/>
      <c r="P41" s="199">
        <f t="shared" si="12"/>
        <v>1096.98</v>
      </c>
      <c r="Q41" s="280">
        <f t="shared" si="13"/>
        <v>1</v>
      </c>
      <c r="R41" s="199">
        <f t="shared" si="14"/>
        <v>1096.98</v>
      </c>
      <c r="S41" s="280">
        <f t="shared" si="15"/>
        <v>1</v>
      </c>
      <c r="T41" s="199">
        <f t="shared" si="16"/>
        <v>27.97</v>
      </c>
      <c r="U41" s="280">
        <f t="shared" si="17"/>
        <v>1</v>
      </c>
      <c r="V41" s="8"/>
    </row>
    <row r="42" spans="1:22">
      <c r="A42" s="330" t="s">
        <v>445</v>
      </c>
      <c r="B42" t="s">
        <v>446</v>
      </c>
      <c r="C42">
        <v>3000</v>
      </c>
      <c r="D42" s="1">
        <v>43980</v>
      </c>
      <c r="E42" t="s">
        <v>444</v>
      </c>
      <c r="F42">
        <v>181.3</v>
      </c>
      <c r="G42"/>
      <c r="H42" s="199">
        <f t="shared" si="10"/>
        <v>181.3</v>
      </c>
      <c r="I42" s="282">
        <f t="shared" si="11"/>
        <v>1</v>
      </c>
      <c r="J42">
        <v>181.3</v>
      </c>
      <c r="K42">
        <v>181.3</v>
      </c>
      <c r="L42">
        <v>0</v>
      </c>
      <c r="M42"/>
      <c r="N42"/>
      <c r="O42"/>
      <c r="P42" s="199">
        <f t="shared" si="12"/>
        <v>181.3</v>
      </c>
      <c r="Q42" s="280">
        <f t="shared" si="13"/>
        <v>1</v>
      </c>
      <c r="R42" s="199">
        <f t="shared" si="14"/>
        <v>181.3</v>
      </c>
      <c r="S42" s="280">
        <f t="shared" si="15"/>
        <v>1</v>
      </c>
      <c r="T42" s="199">
        <f t="shared" si="16"/>
        <v>0</v>
      </c>
      <c r="U42" s="280" t="e">
        <f t="shared" si="17"/>
        <v>#DIV/0!</v>
      </c>
      <c r="V42" s="8"/>
    </row>
    <row r="43" spans="1:22">
      <c r="A43" s="330" t="s">
        <v>445</v>
      </c>
      <c r="B43" t="s">
        <v>446</v>
      </c>
      <c r="C43">
        <v>3000</v>
      </c>
      <c r="D43" s="1">
        <v>43616</v>
      </c>
      <c r="E43" t="s">
        <v>444</v>
      </c>
      <c r="F43">
        <v>418.07</v>
      </c>
      <c r="G43"/>
      <c r="H43" s="199">
        <f t="shared" si="10"/>
        <v>418.07</v>
      </c>
      <c r="I43" s="282">
        <f t="shared" si="11"/>
        <v>1</v>
      </c>
      <c r="J43">
        <v>418.07</v>
      </c>
      <c r="K43">
        <v>418.07</v>
      </c>
      <c r="L43">
        <v>0</v>
      </c>
      <c r="M43"/>
      <c r="N43"/>
      <c r="O43"/>
      <c r="P43" s="199">
        <f t="shared" si="12"/>
        <v>418.07</v>
      </c>
      <c r="Q43" s="280">
        <f t="shared" si="13"/>
        <v>1</v>
      </c>
      <c r="R43" s="199">
        <f t="shared" si="14"/>
        <v>418.07</v>
      </c>
      <c r="S43" s="280">
        <f t="shared" si="15"/>
        <v>1</v>
      </c>
      <c r="T43" s="199">
        <f t="shared" si="16"/>
        <v>0</v>
      </c>
      <c r="U43" s="280" t="e">
        <f t="shared" si="17"/>
        <v>#DIV/0!</v>
      </c>
      <c r="V43" s="8"/>
    </row>
    <row r="44" spans="1:22">
      <c r="A44" s="330">
        <v>294821608</v>
      </c>
      <c r="B44" t="s">
        <v>356</v>
      </c>
      <c r="C44">
        <v>90300</v>
      </c>
      <c r="D44" s="1">
        <v>1</v>
      </c>
      <c r="E44" t="s">
        <v>444</v>
      </c>
      <c r="F44">
        <v>0</v>
      </c>
      <c r="G44"/>
      <c r="H44" s="199">
        <f t="shared" si="10"/>
        <v>0</v>
      </c>
      <c r="I44" s="282" t="e">
        <f t="shared" si="11"/>
        <v>#DIV/0!</v>
      </c>
      <c r="J44">
        <v>0</v>
      </c>
      <c r="K44">
        <v>0</v>
      </c>
      <c r="L44">
        <v>0</v>
      </c>
      <c r="M44"/>
      <c r="N44"/>
      <c r="O44"/>
      <c r="P44" s="199">
        <f t="shared" si="12"/>
        <v>0</v>
      </c>
      <c r="Q44" s="280" t="e">
        <f t="shared" si="13"/>
        <v>#DIV/0!</v>
      </c>
      <c r="R44" s="199">
        <f t="shared" si="14"/>
        <v>0</v>
      </c>
      <c r="S44" s="280" t="e">
        <f t="shared" si="15"/>
        <v>#DIV/0!</v>
      </c>
      <c r="T44" s="199">
        <f t="shared" si="16"/>
        <v>0</v>
      </c>
      <c r="U44" s="280" t="e">
        <f t="shared" si="17"/>
        <v>#DIV/0!</v>
      </c>
      <c r="V44" s="8"/>
    </row>
    <row r="45" spans="1:22">
      <c r="A45" s="330">
        <v>661650903</v>
      </c>
      <c r="B45" t="s">
        <v>398</v>
      </c>
      <c r="C45">
        <v>10546</v>
      </c>
      <c r="D45" s="1">
        <v>44375</v>
      </c>
      <c r="E45" t="s">
        <v>434</v>
      </c>
      <c r="F45">
        <v>50069</v>
      </c>
      <c r="G45"/>
      <c r="H45" s="199">
        <f t="shared" si="10"/>
        <v>50069</v>
      </c>
      <c r="I45" s="282">
        <f t="shared" si="11"/>
        <v>1</v>
      </c>
      <c r="J45">
        <v>453.91</v>
      </c>
      <c r="K45">
        <v>453.91</v>
      </c>
      <c r="L45">
        <v>-0.8</v>
      </c>
      <c r="M45"/>
      <c r="N45"/>
      <c r="O45"/>
      <c r="P45" s="199">
        <f t="shared" si="12"/>
        <v>453.91</v>
      </c>
      <c r="Q45" s="280">
        <f t="shared" si="13"/>
        <v>1</v>
      </c>
      <c r="R45" s="199">
        <f t="shared" si="14"/>
        <v>453.91</v>
      </c>
      <c r="S45" s="280">
        <f t="shared" si="15"/>
        <v>1</v>
      </c>
      <c r="T45" s="199">
        <f t="shared" si="16"/>
        <v>-0.8</v>
      </c>
      <c r="U45" s="280">
        <f t="shared" si="17"/>
        <v>1</v>
      </c>
      <c r="V45" s="8"/>
    </row>
    <row r="46" spans="1:22">
      <c r="A46" s="330" t="s">
        <v>411</v>
      </c>
      <c r="B46" t="s">
        <v>412</v>
      </c>
      <c r="C46">
        <v>2432</v>
      </c>
      <c r="D46" s="1">
        <v>42877</v>
      </c>
      <c r="E46" t="s">
        <v>430</v>
      </c>
      <c r="F46">
        <v>545.22</v>
      </c>
      <c r="G46"/>
      <c r="H46" s="199"/>
      <c r="I46" s="282"/>
      <c r="J46">
        <v>606.64</v>
      </c>
      <c r="K46">
        <v>606.64</v>
      </c>
      <c r="L46">
        <v>34.159999999999997</v>
      </c>
      <c r="M46"/>
      <c r="N46"/>
      <c r="O46"/>
      <c r="P46" s="199"/>
      <c r="Q46" s="280"/>
      <c r="R46" s="199"/>
      <c r="S46" s="280"/>
      <c r="T46" s="199"/>
      <c r="U46" s="280"/>
      <c r="V46" s="8"/>
    </row>
    <row r="47" spans="1:22">
      <c r="A47" s="330" t="s">
        <v>411</v>
      </c>
      <c r="B47" t="s">
        <v>412</v>
      </c>
      <c r="C47">
        <v>2432</v>
      </c>
      <c r="D47" s="1">
        <v>43242</v>
      </c>
      <c r="E47" t="s">
        <v>430</v>
      </c>
      <c r="F47">
        <v>564.47</v>
      </c>
      <c r="G47"/>
      <c r="H47" s="199"/>
      <c r="I47" s="282"/>
      <c r="J47">
        <v>665.62</v>
      </c>
      <c r="K47">
        <v>665.62</v>
      </c>
      <c r="L47">
        <v>-2.2000000000000002</v>
      </c>
      <c r="M47"/>
      <c r="N47"/>
      <c r="O47"/>
      <c r="P47" s="199"/>
      <c r="Q47" s="280"/>
      <c r="R47" s="199"/>
      <c r="S47" s="280"/>
      <c r="T47" s="199"/>
      <c r="U47" s="280"/>
      <c r="V47" s="8"/>
    </row>
    <row r="48" spans="1:22">
      <c r="A48" s="330" t="s">
        <v>411</v>
      </c>
      <c r="B48" t="s">
        <v>412</v>
      </c>
      <c r="C48">
        <v>8509</v>
      </c>
      <c r="D48" s="1">
        <v>43612</v>
      </c>
      <c r="E48" t="s">
        <v>430</v>
      </c>
      <c r="F48">
        <v>2019.82</v>
      </c>
      <c r="G48"/>
      <c r="H48" s="199"/>
      <c r="I48" s="282"/>
      <c r="J48">
        <v>2252.1</v>
      </c>
      <c r="K48">
        <v>2252.1</v>
      </c>
      <c r="L48">
        <v>121.79</v>
      </c>
      <c r="M48"/>
      <c r="N48"/>
      <c r="O48"/>
      <c r="P48" s="199"/>
      <c r="Q48" s="280"/>
      <c r="R48" s="199"/>
      <c r="S48" s="280"/>
      <c r="T48" s="199"/>
      <c r="U48" s="280"/>
      <c r="V48" s="8"/>
    </row>
    <row r="49" spans="1:22">
      <c r="A49" s="330" t="s">
        <v>411</v>
      </c>
      <c r="B49" t="s">
        <v>412</v>
      </c>
      <c r="C49">
        <v>8509</v>
      </c>
      <c r="D49" s="1">
        <v>44004</v>
      </c>
      <c r="E49" t="s">
        <v>430</v>
      </c>
      <c r="F49">
        <v>2132.04</v>
      </c>
      <c r="G49"/>
      <c r="H49" s="199"/>
      <c r="I49" s="282"/>
      <c r="J49">
        <v>2392.04</v>
      </c>
      <c r="K49">
        <v>2392.04</v>
      </c>
      <c r="L49">
        <v>113.75</v>
      </c>
      <c r="M49"/>
      <c r="N49"/>
      <c r="O49"/>
      <c r="P49" s="199"/>
      <c r="Q49" s="280"/>
      <c r="R49" s="199"/>
      <c r="S49" s="280"/>
      <c r="T49" s="199"/>
      <c r="U49" s="280"/>
      <c r="V49" s="8"/>
    </row>
    <row r="50" spans="1:22">
      <c r="A50" s="330" t="s">
        <v>401</v>
      </c>
      <c r="B50" t="s">
        <v>402</v>
      </c>
      <c r="C50">
        <v>12237</v>
      </c>
      <c r="D50" s="1">
        <v>44287</v>
      </c>
      <c r="E50" t="s">
        <v>438</v>
      </c>
      <c r="F50">
        <v>0</v>
      </c>
      <c r="G50"/>
      <c r="H50" s="199"/>
      <c r="I50" s="282"/>
      <c r="J50">
        <v>0</v>
      </c>
      <c r="K50">
        <v>0</v>
      </c>
      <c r="L50">
        <v>0</v>
      </c>
      <c r="M50"/>
      <c r="N50"/>
      <c r="O50"/>
      <c r="P50" s="199"/>
      <c r="Q50" s="280"/>
      <c r="R50" s="199"/>
      <c r="S50" s="280"/>
      <c r="T50" s="199"/>
      <c r="U50" s="280"/>
      <c r="V50" s="8"/>
    </row>
    <row r="51" spans="1:22">
      <c r="A51" s="330" t="s">
        <v>346</v>
      </c>
      <c r="B51" t="s">
        <v>347</v>
      </c>
      <c r="C51">
        <v>32000</v>
      </c>
      <c r="D51" s="1">
        <v>44313</v>
      </c>
      <c r="E51" t="s">
        <v>444</v>
      </c>
      <c r="F51">
        <v>0</v>
      </c>
      <c r="G51"/>
      <c r="H51" s="199"/>
      <c r="I51" s="282"/>
      <c r="J51">
        <v>0</v>
      </c>
      <c r="K51">
        <v>0</v>
      </c>
      <c r="L51">
        <v>0</v>
      </c>
      <c r="M51"/>
      <c r="N51"/>
      <c r="O51"/>
      <c r="P51" s="199"/>
      <c r="Q51" s="280"/>
      <c r="R51" s="199"/>
      <c r="S51" s="280"/>
      <c r="T51" s="199"/>
      <c r="U51" s="280"/>
      <c r="V51" s="8"/>
    </row>
    <row r="52" spans="1:22">
      <c r="A52" s="330" t="s">
        <v>367</v>
      </c>
      <c r="B52" t="s">
        <v>368</v>
      </c>
      <c r="C52">
        <v>4054</v>
      </c>
      <c r="D52" s="1">
        <v>43976</v>
      </c>
      <c r="E52" t="s">
        <v>428</v>
      </c>
      <c r="F52">
        <v>532.09</v>
      </c>
      <c r="G52"/>
      <c r="H52" s="199">
        <f t="shared" si="10"/>
        <v>532.09</v>
      </c>
      <c r="I52" s="282">
        <f t="shared" si="11"/>
        <v>1</v>
      </c>
      <c r="J52">
        <v>551.87</v>
      </c>
      <c r="K52">
        <v>551.87</v>
      </c>
      <c r="L52">
        <v>13.49</v>
      </c>
      <c r="M52"/>
      <c r="N52"/>
      <c r="O52"/>
      <c r="P52" s="199">
        <f t="shared" si="12"/>
        <v>551.87</v>
      </c>
      <c r="Q52" s="280">
        <f t="shared" si="13"/>
        <v>1</v>
      </c>
      <c r="R52" s="199">
        <f t="shared" si="14"/>
        <v>551.87</v>
      </c>
      <c r="S52" s="280">
        <f t="shared" si="15"/>
        <v>1</v>
      </c>
      <c r="T52" s="199">
        <f t="shared" si="16"/>
        <v>13.49</v>
      </c>
      <c r="U52" s="280">
        <f t="shared" si="17"/>
        <v>1</v>
      </c>
      <c r="V52" s="8"/>
    </row>
    <row r="53" spans="1:22">
      <c r="A53" s="330" t="s">
        <v>367</v>
      </c>
      <c r="B53" t="s">
        <v>368</v>
      </c>
      <c r="C53">
        <v>4054</v>
      </c>
      <c r="D53" s="1">
        <v>44141</v>
      </c>
      <c r="E53" t="s">
        <v>428</v>
      </c>
      <c r="F53">
        <v>532.09</v>
      </c>
      <c r="G53"/>
      <c r="H53" s="199">
        <f t="shared" si="10"/>
        <v>532.09</v>
      </c>
      <c r="I53" s="282">
        <f t="shared" si="11"/>
        <v>1</v>
      </c>
      <c r="J53">
        <v>583.46</v>
      </c>
      <c r="K53">
        <v>583.46</v>
      </c>
      <c r="L53">
        <v>-18.100000000000001</v>
      </c>
      <c r="M53"/>
      <c r="N53"/>
      <c r="O53"/>
      <c r="P53" s="199">
        <f t="shared" si="12"/>
        <v>583.46</v>
      </c>
      <c r="Q53" s="280">
        <f t="shared" si="13"/>
        <v>1</v>
      </c>
      <c r="R53" s="199">
        <f t="shared" si="14"/>
        <v>583.46</v>
      </c>
      <c r="S53" s="280">
        <f t="shared" si="15"/>
        <v>1</v>
      </c>
      <c r="T53" s="199">
        <f t="shared" si="16"/>
        <v>-18.100000000000001</v>
      </c>
      <c r="U53" s="280">
        <f t="shared" si="17"/>
        <v>1</v>
      </c>
      <c r="V53" s="8"/>
    </row>
    <row r="54" spans="1:22">
      <c r="A54" s="330" t="s">
        <v>369</v>
      </c>
      <c r="B54" t="s">
        <v>370</v>
      </c>
      <c r="C54">
        <v>16700</v>
      </c>
      <c r="D54" s="1">
        <v>44158</v>
      </c>
      <c r="E54" t="s">
        <v>444</v>
      </c>
      <c r="F54">
        <v>336.94</v>
      </c>
      <c r="G54"/>
      <c r="H54" s="199">
        <f t="shared" si="10"/>
        <v>336.94</v>
      </c>
      <c r="I54" s="282">
        <f t="shared" si="11"/>
        <v>1</v>
      </c>
      <c r="J54">
        <v>336.94</v>
      </c>
      <c r="K54">
        <v>336.94</v>
      </c>
      <c r="L54">
        <v>0</v>
      </c>
      <c r="M54"/>
      <c r="N54"/>
      <c r="O54"/>
      <c r="P54" s="199">
        <f t="shared" si="12"/>
        <v>336.94</v>
      </c>
      <c r="Q54" s="280">
        <f t="shared" si="13"/>
        <v>1</v>
      </c>
      <c r="R54" s="199">
        <f t="shared" si="14"/>
        <v>336.94</v>
      </c>
      <c r="S54" s="280">
        <f t="shared" si="15"/>
        <v>1</v>
      </c>
      <c r="T54" s="199">
        <f t="shared" si="16"/>
        <v>0</v>
      </c>
      <c r="U54" s="280" t="e">
        <f t="shared" si="17"/>
        <v>#DIV/0!</v>
      </c>
      <c r="V54" s="8"/>
    </row>
    <row r="55" spans="1:22" ht="14.4">
      <c r="A55" s="334" t="s">
        <v>416</v>
      </c>
      <c r="B55" s="318" t="s">
        <v>417</v>
      </c>
      <c r="C55" s="318">
        <v>17551</v>
      </c>
      <c r="D55" s="319">
        <v>44287</v>
      </c>
      <c r="E55" s="318" t="s">
        <v>426</v>
      </c>
      <c r="F55" s="320">
        <v>0</v>
      </c>
      <c r="G55" s="321"/>
      <c r="H55" s="199">
        <f t="shared" si="0"/>
        <v>0</v>
      </c>
      <c r="I55" s="282" t="e">
        <f t="shared" si="1"/>
        <v>#DIV/0!</v>
      </c>
      <c r="J55" s="322">
        <v>0</v>
      </c>
      <c r="K55" s="322">
        <v>0</v>
      </c>
      <c r="L55" s="322">
        <v>0</v>
      </c>
      <c r="M55" s="322"/>
      <c r="N55" s="322"/>
      <c r="O55" s="322"/>
      <c r="P55" s="199">
        <f t="shared" si="2"/>
        <v>0</v>
      </c>
      <c r="Q55" s="280" t="e">
        <f t="shared" si="3"/>
        <v>#DIV/0!</v>
      </c>
      <c r="R55" s="199">
        <f t="shared" si="4"/>
        <v>0</v>
      </c>
      <c r="S55" s="280" t="e">
        <f t="shared" si="5"/>
        <v>#DIV/0!</v>
      </c>
      <c r="T55" s="199">
        <f t="shared" si="6"/>
        <v>0</v>
      </c>
      <c r="U55" s="280" t="e">
        <f t="shared" si="7"/>
        <v>#DIV/0!</v>
      </c>
      <c r="V55" s="8"/>
    </row>
    <row r="56" spans="1:22" ht="14.4">
      <c r="A56" s="334">
        <v>398438408</v>
      </c>
      <c r="B56" s="318" t="s">
        <v>359</v>
      </c>
      <c r="C56" s="318">
        <v>4008.1329999999998</v>
      </c>
      <c r="D56" s="319">
        <v>44144</v>
      </c>
      <c r="E56" s="318" t="s">
        <v>444</v>
      </c>
      <c r="F56" s="320">
        <v>236.24</v>
      </c>
      <c r="G56" s="321"/>
      <c r="H56" s="199">
        <f t="shared" si="0"/>
        <v>236.24</v>
      </c>
      <c r="I56" s="282">
        <f t="shared" si="1"/>
        <v>1</v>
      </c>
      <c r="J56" s="322">
        <v>236.24</v>
      </c>
      <c r="K56" s="322">
        <v>236.24</v>
      </c>
      <c r="L56" s="322">
        <v>0</v>
      </c>
      <c r="M56" s="322"/>
      <c r="N56" s="322"/>
      <c r="O56" s="322"/>
      <c r="P56" s="199">
        <f t="shared" si="2"/>
        <v>236.24</v>
      </c>
      <c r="Q56" s="280">
        <f t="shared" si="3"/>
        <v>1</v>
      </c>
      <c r="R56" s="199">
        <f t="shared" si="4"/>
        <v>236.24</v>
      </c>
      <c r="S56" s="280">
        <f t="shared" si="5"/>
        <v>1</v>
      </c>
      <c r="T56" s="199">
        <f t="shared" si="6"/>
        <v>0</v>
      </c>
      <c r="U56" s="280" t="e">
        <f t="shared" si="7"/>
        <v>#DIV/0!</v>
      </c>
      <c r="V56" s="8"/>
    </row>
    <row r="57" spans="1:22" ht="14.4">
      <c r="A57" s="334" t="s">
        <v>342</v>
      </c>
      <c r="B57" s="318" t="s">
        <v>343</v>
      </c>
      <c r="C57" s="318">
        <v>3800</v>
      </c>
      <c r="D57" s="319">
        <v>43784</v>
      </c>
      <c r="E57" s="318" t="s">
        <v>444</v>
      </c>
      <c r="F57" s="320">
        <v>666.73</v>
      </c>
      <c r="G57" s="321"/>
      <c r="H57" s="199">
        <f t="shared" si="0"/>
        <v>666.73</v>
      </c>
      <c r="I57" s="282">
        <f t="shared" si="1"/>
        <v>1</v>
      </c>
      <c r="J57" s="322">
        <v>666.73</v>
      </c>
      <c r="K57" s="322">
        <v>666.73</v>
      </c>
      <c r="L57" s="322">
        <v>0</v>
      </c>
      <c r="M57" s="322"/>
      <c r="N57" s="322"/>
      <c r="O57" s="322"/>
      <c r="P57" s="199">
        <f t="shared" si="2"/>
        <v>666.73</v>
      </c>
      <c r="Q57" s="280">
        <f t="shared" si="3"/>
        <v>1</v>
      </c>
      <c r="R57" s="199">
        <f t="shared" si="4"/>
        <v>666.73</v>
      </c>
      <c r="S57" s="280">
        <f t="shared" si="5"/>
        <v>1</v>
      </c>
      <c r="T57" s="199">
        <f t="shared" si="6"/>
        <v>0</v>
      </c>
      <c r="U57" s="280" t="e">
        <f t="shared" si="7"/>
        <v>#DIV/0!</v>
      </c>
      <c r="V57" s="8"/>
    </row>
    <row r="58" spans="1:22" ht="14.4">
      <c r="A58" s="334" t="s">
        <v>342</v>
      </c>
      <c r="B58" s="318" t="s">
        <v>343</v>
      </c>
      <c r="C58" s="318">
        <v>4500</v>
      </c>
      <c r="D58" s="319">
        <v>43593</v>
      </c>
      <c r="E58" s="318" t="s">
        <v>444</v>
      </c>
      <c r="F58" s="320">
        <v>1581.93</v>
      </c>
      <c r="G58" s="321"/>
      <c r="H58" s="199">
        <f t="shared" si="0"/>
        <v>1581.93</v>
      </c>
      <c r="I58" s="282">
        <f t="shared" si="1"/>
        <v>1</v>
      </c>
      <c r="J58" s="322">
        <v>1581.93</v>
      </c>
      <c r="K58" s="322">
        <v>1581.93</v>
      </c>
      <c r="L58" s="322">
        <v>0</v>
      </c>
      <c r="M58" s="322"/>
      <c r="N58" s="322"/>
      <c r="O58" s="322"/>
      <c r="P58" s="199">
        <f t="shared" si="2"/>
        <v>1581.93</v>
      </c>
      <c r="Q58" s="280">
        <f t="shared" si="3"/>
        <v>1</v>
      </c>
      <c r="R58" s="199">
        <f t="shared" si="4"/>
        <v>1581.93</v>
      </c>
      <c r="S58" s="280">
        <f t="shared" si="5"/>
        <v>1</v>
      </c>
      <c r="T58" s="199">
        <f t="shared" si="6"/>
        <v>0</v>
      </c>
      <c r="U58" s="280" t="e">
        <f t="shared" si="7"/>
        <v>#DIV/0!</v>
      </c>
      <c r="V58" s="8"/>
    </row>
    <row r="59" spans="1:22" ht="14.4">
      <c r="A59" s="334" t="s">
        <v>418</v>
      </c>
      <c r="B59" s="318" t="s">
        <v>419</v>
      </c>
      <c r="C59" s="318">
        <v>35000</v>
      </c>
      <c r="D59" s="319">
        <v>44162</v>
      </c>
      <c r="E59" s="318" t="s">
        <v>444</v>
      </c>
      <c r="F59" s="320">
        <v>2235.63</v>
      </c>
      <c r="G59" s="321"/>
      <c r="H59" s="199">
        <f t="shared" si="0"/>
        <v>2235.63</v>
      </c>
      <c r="I59" s="282">
        <f t="shared" si="1"/>
        <v>1</v>
      </c>
      <c r="J59" s="322">
        <v>2235.63</v>
      </c>
      <c r="K59" s="322">
        <v>2235.63</v>
      </c>
      <c r="L59" s="322">
        <v>0</v>
      </c>
      <c r="M59" s="322"/>
      <c r="N59" s="322"/>
      <c r="O59" s="322"/>
      <c r="P59" s="199">
        <f t="shared" si="2"/>
        <v>2235.63</v>
      </c>
      <c r="Q59" s="280">
        <f t="shared" si="3"/>
        <v>1</v>
      </c>
      <c r="R59" s="199">
        <f t="shared" si="4"/>
        <v>2235.63</v>
      </c>
      <c r="S59" s="280">
        <f t="shared" si="5"/>
        <v>1</v>
      </c>
      <c r="T59" s="199">
        <f t="shared" si="6"/>
        <v>0</v>
      </c>
      <c r="U59" s="280" t="e">
        <f t="shared" si="7"/>
        <v>#DIV/0!</v>
      </c>
      <c r="V59" s="8"/>
    </row>
    <row r="60" spans="1:22" ht="14.4">
      <c r="A60" s="334" t="s">
        <v>408</v>
      </c>
      <c r="B60" s="318" t="s">
        <v>409</v>
      </c>
      <c r="C60" s="318">
        <v>76943</v>
      </c>
      <c r="D60" s="319">
        <v>44294</v>
      </c>
      <c r="E60" s="318" t="s">
        <v>426</v>
      </c>
      <c r="F60" s="320">
        <v>0</v>
      </c>
      <c r="G60" s="321"/>
      <c r="H60" s="199">
        <f t="shared" si="0"/>
        <v>0</v>
      </c>
      <c r="I60" s="282" t="e">
        <f t="shared" si="1"/>
        <v>#DIV/0!</v>
      </c>
      <c r="J60" s="322">
        <v>0</v>
      </c>
      <c r="K60" s="322">
        <v>0</v>
      </c>
      <c r="L60" s="322">
        <v>0</v>
      </c>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4.4">
      <c r="A61" s="335" t="s">
        <v>357</v>
      </c>
      <c r="B61" s="313" t="s">
        <v>358</v>
      </c>
      <c r="C61" s="313">
        <v>2624.0030000000002</v>
      </c>
      <c r="D61" s="316">
        <v>43587</v>
      </c>
      <c r="E61" s="313" t="s">
        <v>444</v>
      </c>
      <c r="F61" s="313">
        <v>0</v>
      </c>
      <c r="G61" s="313"/>
      <c r="H61" s="199">
        <f t="shared" si="0"/>
        <v>0</v>
      </c>
      <c r="I61" s="282" t="e">
        <f t="shared" si="1"/>
        <v>#DIV/0!</v>
      </c>
      <c r="J61">
        <v>0</v>
      </c>
      <c r="K61">
        <v>0</v>
      </c>
      <c r="L61">
        <v>0</v>
      </c>
      <c r="M61"/>
      <c r="N61"/>
      <c r="O61"/>
      <c r="P61" s="199">
        <f t="shared" si="2"/>
        <v>0</v>
      </c>
      <c r="Q61" s="280" t="e">
        <f t="shared" si="3"/>
        <v>#DIV/0!</v>
      </c>
      <c r="R61" s="199">
        <f t="shared" si="4"/>
        <v>0</v>
      </c>
      <c r="S61" s="280" t="e">
        <f t="shared" si="5"/>
        <v>#DIV/0!</v>
      </c>
      <c r="T61" s="199">
        <f t="shared" si="6"/>
        <v>0</v>
      </c>
      <c r="U61" s="280" t="e">
        <f t="shared" si="7"/>
        <v>#DIV/0!</v>
      </c>
      <c r="V61" s="8"/>
    </row>
    <row r="62" spans="1:22" ht="14.4">
      <c r="A62" s="335">
        <v>589339209</v>
      </c>
      <c r="B62" s="313" t="s">
        <v>447</v>
      </c>
      <c r="C62" s="313">
        <v>7500</v>
      </c>
      <c r="D62" s="316">
        <v>43992</v>
      </c>
      <c r="E62" s="313" t="s">
        <v>444</v>
      </c>
      <c r="F62" s="313">
        <v>522.6</v>
      </c>
      <c r="G62" s="313"/>
      <c r="H62" s="199">
        <f t="shared" si="0"/>
        <v>522.6</v>
      </c>
      <c r="I62" s="282">
        <f t="shared" si="1"/>
        <v>1</v>
      </c>
      <c r="J62">
        <v>522.6</v>
      </c>
      <c r="K62">
        <v>522.6</v>
      </c>
      <c r="L62">
        <v>0</v>
      </c>
      <c r="M62"/>
      <c r="N62"/>
      <c r="O62"/>
      <c r="P62" s="199">
        <f t="shared" si="2"/>
        <v>522.6</v>
      </c>
      <c r="Q62" s="280">
        <f t="shared" si="3"/>
        <v>1</v>
      </c>
      <c r="R62" s="199">
        <f t="shared" si="4"/>
        <v>522.6</v>
      </c>
      <c r="S62" s="280">
        <f t="shared" si="5"/>
        <v>1</v>
      </c>
      <c r="T62" s="199">
        <f t="shared" si="6"/>
        <v>0</v>
      </c>
      <c r="U62" s="280" t="e">
        <f t="shared" si="7"/>
        <v>#DIV/0!</v>
      </c>
      <c r="V62" s="8"/>
    </row>
    <row r="63" spans="1:22" ht="14.4">
      <c r="A63" s="335" t="s">
        <v>331</v>
      </c>
      <c r="B63" s="313" t="s">
        <v>332</v>
      </c>
      <c r="C63" s="313">
        <v>3630</v>
      </c>
      <c r="D63" s="316">
        <v>43775</v>
      </c>
      <c r="E63" s="313" t="s">
        <v>430</v>
      </c>
      <c r="F63" s="313">
        <v>223.24</v>
      </c>
      <c r="G63" s="313"/>
      <c r="H63" s="199">
        <f t="shared" si="0"/>
        <v>223.24</v>
      </c>
      <c r="I63" s="282">
        <f t="shared" si="1"/>
        <v>1</v>
      </c>
      <c r="J63">
        <v>247.59</v>
      </c>
      <c r="K63">
        <v>247.59</v>
      </c>
      <c r="L63">
        <v>14.78</v>
      </c>
      <c r="M63"/>
      <c r="N63"/>
      <c r="O63"/>
      <c r="P63" s="199">
        <f t="shared" si="2"/>
        <v>247.59</v>
      </c>
      <c r="Q63" s="280">
        <f t="shared" si="3"/>
        <v>1</v>
      </c>
      <c r="R63" s="199">
        <f t="shared" si="4"/>
        <v>247.59</v>
      </c>
      <c r="S63" s="280">
        <f t="shared" si="5"/>
        <v>1</v>
      </c>
      <c r="T63" s="199">
        <f t="shared" si="6"/>
        <v>14.78</v>
      </c>
      <c r="U63" s="280">
        <f t="shared" si="7"/>
        <v>1</v>
      </c>
      <c r="V63" s="8"/>
    </row>
    <row r="64" spans="1:22" ht="14.4">
      <c r="A64" s="335" t="s">
        <v>331</v>
      </c>
      <c r="B64" s="313" t="s">
        <v>332</v>
      </c>
      <c r="C64" s="313">
        <v>3630</v>
      </c>
      <c r="D64" s="316">
        <v>44140</v>
      </c>
      <c r="E64" s="313" t="s">
        <v>430</v>
      </c>
      <c r="F64" s="313">
        <v>234.13</v>
      </c>
      <c r="G64" s="313"/>
      <c r="H64" s="199">
        <f t="shared" si="0"/>
        <v>234.13</v>
      </c>
      <c r="I64" s="282">
        <f t="shared" si="1"/>
        <v>1</v>
      </c>
      <c r="J64">
        <v>277.10000000000002</v>
      </c>
      <c r="K64">
        <v>277.10000000000002</v>
      </c>
      <c r="L64">
        <v>-1.93</v>
      </c>
      <c r="M64"/>
      <c r="N64"/>
      <c r="O64"/>
      <c r="P64" s="199">
        <f t="shared" si="2"/>
        <v>277.10000000000002</v>
      </c>
      <c r="Q64" s="280">
        <f t="shared" si="3"/>
        <v>1</v>
      </c>
      <c r="R64" s="199">
        <f t="shared" si="4"/>
        <v>277.10000000000002</v>
      </c>
      <c r="S64" s="280">
        <f t="shared" si="5"/>
        <v>1</v>
      </c>
      <c r="T64" s="199">
        <f t="shared" si="6"/>
        <v>-1.93</v>
      </c>
      <c r="U64" s="280">
        <f t="shared" si="7"/>
        <v>1</v>
      </c>
      <c r="V64" s="8"/>
    </row>
    <row r="65" spans="1:22" ht="14.4">
      <c r="A65" s="335" t="s">
        <v>331</v>
      </c>
      <c r="B65" s="313" t="s">
        <v>332</v>
      </c>
      <c r="C65" s="313">
        <v>3630</v>
      </c>
      <c r="D65" s="316">
        <v>43591</v>
      </c>
      <c r="E65" s="313" t="s">
        <v>430</v>
      </c>
      <c r="F65" s="313">
        <v>778.63</v>
      </c>
      <c r="G65" s="313"/>
      <c r="H65" s="199">
        <f t="shared" si="0"/>
        <v>778.63</v>
      </c>
      <c r="I65" s="282">
        <f t="shared" si="1"/>
        <v>1</v>
      </c>
      <c r="J65">
        <v>869.41</v>
      </c>
      <c r="K65">
        <v>869.41</v>
      </c>
      <c r="L65">
        <v>45.71</v>
      </c>
      <c r="M65"/>
      <c r="N65"/>
      <c r="O65"/>
      <c r="P65" s="199">
        <f t="shared" si="2"/>
        <v>869.41</v>
      </c>
      <c r="Q65" s="280">
        <f t="shared" si="3"/>
        <v>1</v>
      </c>
      <c r="R65" s="199">
        <f t="shared" si="4"/>
        <v>869.41</v>
      </c>
      <c r="S65" s="280">
        <f t="shared" si="5"/>
        <v>1</v>
      </c>
      <c r="T65" s="199">
        <f t="shared" si="6"/>
        <v>45.71</v>
      </c>
      <c r="U65" s="280">
        <f t="shared" si="7"/>
        <v>1</v>
      </c>
      <c r="V65" s="8"/>
    </row>
    <row r="66" spans="1:22">
      <c r="A66" s="330" t="s">
        <v>331</v>
      </c>
      <c r="B66" t="s">
        <v>332</v>
      </c>
      <c r="C66">
        <v>3630</v>
      </c>
      <c r="D66" s="1">
        <v>43958</v>
      </c>
      <c r="E66" t="s">
        <v>430</v>
      </c>
      <c r="F66">
        <v>811.3</v>
      </c>
      <c r="G66"/>
      <c r="H66" s="199">
        <f t="shared" si="0"/>
        <v>811.3</v>
      </c>
      <c r="I66" s="282">
        <f t="shared" si="1"/>
        <v>1</v>
      </c>
      <c r="J66">
        <v>879.49</v>
      </c>
      <c r="K66">
        <v>879.49</v>
      </c>
      <c r="L66">
        <v>74.03</v>
      </c>
      <c r="M66"/>
      <c r="N66"/>
      <c r="O66"/>
      <c r="P66" s="199">
        <f t="shared" si="2"/>
        <v>879.49</v>
      </c>
      <c r="Q66" s="280">
        <f t="shared" si="3"/>
        <v>1</v>
      </c>
      <c r="R66" s="199">
        <f t="shared" si="4"/>
        <v>879.49</v>
      </c>
      <c r="S66" s="280">
        <f t="shared" si="5"/>
        <v>1</v>
      </c>
      <c r="T66" s="199">
        <f t="shared" si="6"/>
        <v>74.03</v>
      </c>
      <c r="U66" s="280">
        <f t="shared" si="7"/>
        <v>1</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ht="13.8">
      <c r="A68" s="338"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8" thickBot="1">
      <c r="A69" s="339"/>
      <c r="B69" s="185"/>
      <c r="C69" s="257"/>
      <c r="D69" s="186"/>
      <c r="E69" s="186"/>
      <c r="F69" s="176">
        <f>SUM(F2:F68)</f>
        <v>614864.55999999982</v>
      </c>
      <c r="G69" s="174">
        <f>SUM(G2:G68)</f>
        <v>0</v>
      </c>
      <c r="H69" s="12">
        <f>SUM(H2:H68)</f>
        <v>609603.00999999989</v>
      </c>
      <c r="I69" s="283">
        <f t="shared" ref="I69" si="18">ROUND(H69/F69,10)</f>
        <v>0.99144274960000001</v>
      </c>
      <c r="J69" s="195">
        <f t="shared" ref="J69:P69" si="19">SUM(J2:J68)</f>
        <v>64704.890000000014</v>
      </c>
      <c r="K69" s="176">
        <f t="shared" si="19"/>
        <v>64704.890000000014</v>
      </c>
      <c r="L69" s="195">
        <f t="shared" si="19"/>
        <v>1564.9600000000003</v>
      </c>
      <c r="M69" s="198">
        <f t="shared" si="19"/>
        <v>0</v>
      </c>
      <c r="N69" s="198">
        <f t="shared" si="19"/>
        <v>0</v>
      </c>
      <c r="O69" s="198">
        <f t="shared" si="19"/>
        <v>0</v>
      </c>
      <c r="P69" s="9">
        <f t="shared" si="19"/>
        <v>58788.490000000013</v>
      </c>
      <c r="Q69" s="281">
        <f t="shared" si="3"/>
        <v>0.90856332500000003</v>
      </c>
      <c r="R69" s="9">
        <f>SUM(R2:R68)</f>
        <v>58788.490000000013</v>
      </c>
      <c r="S69" s="281">
        <f>ROUND(R69/K69,10)</f>
        <v>0.90856332500000003</v>
      </c>
      <c r="T69" s="281"/>
      <c r="U69" s="281">
        <f>ROUND(T69/L69,10)</f>
        <v>0</v>
      </c>
      <c r="V69" s="184"/>
    </row>
    <row r="70" spans="1:22" ht="13.8" thickTop="1">
      <c r="A70" s="339"/>
      <c r="B70" s="185"/>
      <c r="C70" s="258"/>
      <c r="D70" s="188"/>
      <c r="E70" s="188"/>
      <c r="F70" s="13"/>
      <c r="G70" s="13"/>
      <c r="H70" s="13"/>
      <c r="I70" s="13"/>
      <c r="J70" s="189"/>
      <c r="K70" s="13"/>
      <c r="L70" s="189"/>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8671875" defaultRowHeight="13.2"/>
  <cols>
    <col min="1" max="1" width="14.5546875" style="53" customWidth="1"/>
    <col min="2" max="2" width="28.6640625" style="53" customWidth="1"/>
    <col min="3" max="3" width="14" style="87" customWidth="1"/>
    <col min="4" max="5" width="17.88671875" style="53" bestFit="1" customWidth="1"/>
    <col min="6" max="6" width="17.88671875" style="53" customWidth="1"/>
    <col min="7" max="7" width="17.88671875" style="286" customWidth="1"/>
    <col min="8" max="8" width="13.88671875" style="53" customWidth="1"/>
    <col min="9" max="9" width="14.6640625" style="53" customWidth="1"/>
    <col min="10" max="10" width="10" style="53" bestFit="1" customWidth="1"/>
    <col min="11" max="11" width="12.88671875" style="53" customWidth="1"/>
    <col min="12" max="12" width="16.109375" style="53" customWidth="1"/>
    <col min="13" max="13" width="16.33203125" style="53" customWidth="1"/>
    <col min="14" max="15" width="18.109375" style="53" customWidth="1"/>
    <col min="16" max="16" width="46" style="53" customWidth="1"/>
    <col min="17" max="16384" width="8.88671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899999999999999"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8" thickTop="1"/>
    <row r="23" spans="1:16" ht="39.6">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2"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8"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8"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8671875" defaultRowHeight="13.2"/>
  <cols>
    <col min="1" max="1" width="21.33203125" style="53" customWidth="1"/>
    <col min="2" max="2" width="17.6640625" style="53" customWidth="1"/>
    <col min="3" max="3" width="22" style="53" customWidth="1"/>
    <col min="4" max="4" width="21" style="53" customWidth="1"/>
    <col min="5" max="5" width="22.88671875" style="53" customWidth="1"/>
    <col min="6" max="6" width="22.5546875" style="53" customWidth="1"/>
    <col min="7" max="7" width="24.6640625" style="53" customWidth="1"/>
    <col min="8" max="8" width="24.33203125" style="53" customWidth="1"/>
    <col min="9" max="9" width="3" style="53" customWidth="1"/>
    <col min="10" max="10" width="11.5546875" style="53" bestFit="1" customWidth="1"/>
    <col min="11" max="11" width="11.6640625" style="53" bestFit="1" customWidth="1"/>
    <col min="12" max="12" width="16" style="53" customWidth="1"/>
    <col min="13" max="13" width="15" style="53" bestFit="1" customWidth="1"/>
    <col min="14" max="14" width="12.33203125" style="53" customWidth="1"/>
    <col min="15" max="16384" width="8.88671875" style="53"/>
  </cols>
  <sheetData>
    <row r="2" spans="1:16" ht="13.8"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444</v>
      </c>
      <c r="B4" s="102">
        <v>0.27</v>
      </c>
      <c r="C4" s="102">
        <v>0.27</v>
      </c>
      <c r="D4" s="102" t="s">
        <v>432</v>
      </c>
      <c r="E4" s="102">
        <v>0.27</v>
      </c>
      <c r="F4" s="102">
        <v>0.27</v>
      </c>
      <c r="G4" s="102">
        <v>0</v>
      </c>
      <c r="H4" s="102">
        <v>0</v>
      </c>
      <c r="I4" s="110"/>
      <c r="J4" s="148">
        <v>44253</v>
      </c>
      <c r="K4" s="148">
        <v>44256</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8" thickBot="1">
      <c r="A11" s="4" t="s">
        <v>56</v>
      </c>
      <c r="B11" s="88">
        <f>SUM(B4:B10)</f>
        <v>0.27</v>
      </c>
      <c r="C11" s="88">
        <f t="shared" ref="C11:H11" si="0">SUM(C4:C10)</f>
        <v>0.27</v>
      </c>
      <c r="D11" s="88">
        <f t="shared" si="0"/>
        <v>0</v>
      </c>
      <c r="E11" s="88">
        <f>SUM(E4:E10)</f>
        <v>0.27</v>
      </c>
      <c r="F11" s="88">
        <f t="shared" si="0"/>
        <v>0.27</v>
      </c>
      <c r="G11" s="88">
        <f t="shared" si="0"/>
        <v>0</v>
      </c>
      <c r="H11" s="88">
        <f t="shared" si="0"/>
        <v>0</v>
      </c>
      <c r="I11" s="88"/>
      <c r="J11" s="88"/>
      <c r="K11" s="88"/>
      <c r="L11" s="88"/>
    </row>
    <row r="12" spans="1:16" ht="13.8" thickTop="1"/>
    <row r="13" spans="1:16" ht="13.8" thickBot="1"/>
    <row r="14" spans="1:16" ht="38.4"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444</v>
      </c>
      <c r="B15" s="149">
        <v>37.36</v>
      </c>
      <c r="C15" s="149">
        <v>37.36</v>
      </c>
      <c r="D15" s="149" t="s">
        <v>428</v>
      </c>
      <c r="E15" s="149">
        <v>37.36</v>
      </c>
      <c r="F15" s="149">
        <v>37.36</v>
      </c>
      <c r="G15" s="149">
        <v>-0.11</v>
      </c>
      <c r="H15" s="149">
        <v>-0.11</v>
      </c>
      <c r="I15" s="103"/>
      <c r="J15" s="317">
        <v>44253</v>
      </c>
      <c r="K15" s="317">
        <v>44256</v>
      </c>
      <c r="L15" s="110"/>
      <c r="M15" s="53"/>
      <c r="N15" s="53"/>
      <c r="O15" s="53"/>
      <c r="P15" s="53"/>
    </row>
    <row r="16" spans="1:16" s="97" customFormat="1">
      <c r="A16" s="149" t="s">
        <v>444</v>
      </c>
      <c r="B16" s="149">
        <v>26.75</v>
      </c>
      <c r="C16" s="149">
        <v>26.75</v>
      </c>
      <c r="D16" s="149" t="s">
        <v>434</v>
      </c>
      <c r="E16" s="149">
        <v>26.75</v>
      </c>
      <c r="F16" s="149">
        <v>26.75</v>
      </c>
      <c r="G16" s="149">
        <v>-0.18</v>
      </c>
      <c r="H16" s="149">
        <v>-0.18</v>
      </c>
      <c r="I16" s="103"/>
      <c r="J16" s="317">
        <v>44253</v>
      </c>
      <c r="K16" s="317">
        <v>44256</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8" thickBot="1">
      <c r="A22" s="4" t="s">
        <v>84</v>
      </c>
      <c r="B22" s="88">
        <f>SUM(B15:B20)</f>
        <v>64.11</v>
      </c>
      <c r="C22" s="88">
        <f>SUM(C15:C21)</f>
        <v>64.11</v>
      </c>
      <c r="D22" s="88"/>
      <c r="E22" s="88">
        <f>SUM(E15:E21)</f>
        <v>64.11</v>
      </c>
      <c r="F22" s="88">
        <f>SUM(F15:F21)</f>
        <v>64.11</v>
      </c>
      <c r="G22" s="88">
        <f>SUM(G15:G21)</f>
        <v>-0.28999999999999998</v>
      </c>
      <c r="H22" s="88">
        <f>SUM(H15:H21)</f>
        <v>-0.28999999999999998</v>
      </c>
      <c r="I22" s="88"/>
      <c r="J22" s="88"/>
      <c r="K22" s="88"/>
      <c r="L22" s="88"/>
    </row>
    <row r="23" spans="1:16" ht="14.4" thickTop="1" thickBot="1"/>
    <row r="24" spans="1:16" ht="13.8" thickBot="1">
      <c r="D24" s="91" t="s">
        <v>79</v>
      </c>
      <c r="E24" s="92" t="s">
        <v>78</v>
      </c>
      <c r="F24" s="93" t="s">
        <v>7</v>
      </c>
    </row>
    <row r="25" spans="1:16" ht="53.4" thickBot="1">
      <c r="C25" s="89" t="s">
        <v>179</v>
      </c>
      <c r="D25" s="94">
        <f>G11</f>
        <v>0</v>
      </c>
      <c r="E25" s="95">
        <f>H11</f>
        <v>0</v>
      </c>
      <c r="F25" s="96">
        <f>D25-E25</f>
        <v>0</v>
      </c>
    </row>
    <row r="26" spans="1:16" ht="44.25" customHeight="1" thickBot="1">
      <c r="C26" s="89" t="s">
        <v>180</v>
      </c>
      <c r="D26" s="94">
        <f>G22</f>
        <v>-0.28999999999999998</v>
      </c>
      <c r="E26" s="95">
        <f>H22</f>
        <v>-0.28999999999999998</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pane ySplit="1" topLeftCell="A56" activePane="bottomLeft" state="frozen"/>
      <selection pane="bottomLeft" activeCell="L73" sqref="K73:L80"/>
    </sheetView>
  </sheetViews>
  <sheetFormatPr defaultRowHeight="13.2"/>
  <cols>
    <col min="2" max="2" width="14.5546875" style="330" customWidth="1"/>
    <col min="3" max="3" width="16.5546875" style="330" customWidth="1"/>
    <col min="4" max="4" width="29" customWidth="1"/>
    <col min="13" max="13" width="10.664062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448</v>
      </c>
      <c r="B2" s="330">
        <v>6916781</v>
      </c>
      <c r="C2" s="330">
        <v>6916781</v>
      </c>
      <c r="D2" t="s">
        <v>422</v>
      </c>
      <c r="E2">
        <v>10764</v>
      </c>
      <c r="F2">
        <v>167574.95000000001</v>
      </c>
      <c r="G2">
        <v>19.21</v>
      </c>
      <c r="H2">
        <v>206778.31</v>
      </c>
      <c r="I2">
        <v>233759.15</v>
      </c>
      <c r="J2">
        <v>25.83</v>
      </c>
      <c r="K2">
        <v>278034.12</v>
      </c>
      <c r="L2" t="s">
        <v>506</v>
      </c>
      <c r="M2" s="1">
        <v>44286</v>
      </c>
    </row>
    <row r="3" spans="1:13">
      <c r="A3" t="s">
        <v>448</v>
      </c>
      <c r="B3" s="332" t="s">
        <v>329</v>
      </c>
      <c r="C3" s="330" t="s">
        <v>295</v>
      </c>
      <c r="D3" t="s">
        <v>452</v>
      </c>
      <c r="E3">
        <v>26500</v>
      </c>
      <c r="F3">
        <v>860006.55</v>
      </c>
      <c r="G3">
        <v>48.52</v>
      </c>
      <c r="H3">
        <v>1285727</v>
      </c>
      <c r="I3">
        <v>860006.55</v>
      </c>
      <c r="J3">
        <v>48.52</v>
      </c>
      <c r="K3">
        <v>1285727</v>
      </c>
      <c r="L3" t="s">
        <v>451</v>
      </c>
      <c r="M3" s="1">
        <v>44286</v>
      </c>
    </row>
    <row r="4" spans="1:13">
      <c r="A4" t="s">
        <v>448</v>
      </c>
      <c r="B4" s="330" t="s">
        <v>342</v>
      </c>
      <c r="C4" s="330" t="s">
        <v>299</v>
      </c>
      <c r="D4" t="s">
        <v>459</v>
      </c>
      <c r="E4">
        <v>3800</v>
      </c>
      <c r="F4">
        <v>598909</v>
      </c>
      <c r="G4">
        <v>617.36</v>
      </c>
      <c r="H4">
        <v>2345968</v>
      </c>
      <c r="I4">
        <v>598909</v>
      </c>
      <c r="J4">
        <v>617.36</v>
      </c>
      <c r="K4">
        <v>2345968</v>
      </c>
      <c r="L4" t="s">
        <v>451</v>
      </c>
      <c r="M4" s="1">
        <v>44286</v>
      </c>
    </row>
    <row r="5" spans="1:13">
      <c r="A5" t="s">
        <v>448</v>
      </c>
      <c r="B5" s="330" t="s">
        <v>327</v>
      </c>
      <c r="C5" s="330" t="s">
        <v>294</v>
      </c>
      <c r="D5" t="s">
        <v>450</v>
      </c>
      <c r="E5">
        <v>13071</v>
      </c>
      <c r="F5">
        <v>629572.42000000004</v>
      </c>
      <c r="G5">
        <v>58.74</v>
      </c>
      <c r="H5">
        <v>767790.54</v>
      </c>
      <c r="I5">
        <v>629572.42000000004</v>
      </c>
      <c r="J5">
        <v>58.74</v>
      </c>
      <c r="K5">
        <v>767790.54</v>
      </c>
      <c r="L5" t="s">
        <v>451</v>
      </c>
      <c r="M5" s="1">
        <v>44286</v>
      </c>
    </row>
    <row r="6" spans="1:13">
      <c r="A6" t="s">
        <v>448</v>
      </c>
      <c r="B6" s="330" t="s">
        <v>333</v>
      </c>
      <c r="C6" s="330" t="s">
        <v>297</v>
      </c>
      <c r="D6" t="s">
        <v>453</v>
      </c>
      <c r="E6">
        <v>3100</v>
      </c>
      <c r="F6">
        <v>816800.04</v>
      </c>
      <c r="G6">
        <v>226.73</v>
      </c>
      <c r="H6">
        <v>702863</v>
      </c>
      <c r="I6">
        <v>816800.04</v>
      </c>
      <c r="J6">
        <v>226.73</v>
      </c>
      <c r="K6">
        <v>702863</v>
      </c>
      <c r="L6" t="s">
        <v>451</v>
      </c>
      <c r="M6" s="1">
        <v>44286</v>
      </c>
    </row>
    <row r="7" spans="1:13">
      <c r="A7" t="s">
        <v>448</v>
      </c>
      <c r="B7" s="330" t="s">
        <v>335</v>
      </c>
      <c r="C7" s="330">
        <v>2722670</v>
      </c>
      <c r="D7" t="s">
        <v>454</v>
      </c>
      <c r="E7">
        <v>38941</v>
      </c>
      <c r="F7">
        <v>570121.34</v>
      </c>
      <c r="G7">
        <v>13.58</v>
      </c>
      <c r="H7">
        <v>528818.78</v>
      </c>
      <c r="I7">
        <v>570121.34</v>
      </c>
      <c r="J7">
        <v>13.58</v>
      </c>
      <c r="K7">
        <v>528818.78</v>
      </c>
      <c r="L7" t="s">
        <v>451</v>
      </c>
      <c r="M7" s="1">
        <v>44286</v>
      </c>
    </row>
    <row r="8" spans="1:13">
      <c r="A8" t="s">
        <v>448</v>
      </c>
      <c r="B8" s="332" t="s">
        <v>337</v>
      </c>
      <c r="C8" s="330">
        <v>2257495</v>
      </c>
      <c r="D8" t="s">
        <v>455</v>
      </c>
      <c r="E8">
        <v>19400</v>
      </c>
      <c r="F8">
        <v>454359.64</v>
      </c>
      <c r="G8">
        <v>21.97</v>
      </c>
      <c r="H8">
        <v>426218</v>
      </c>
      <c r="I8">
        <v>454359.64</v>
      </c>
      <c r="J8">
        <v>21.97</v>
      </c>
      <c r="K8">
        <v>426218</v>
      </c>
      <c r="L8" t="s">
        <v>451</v>
      </c>
      <c r="M8" s="1">
        <v>44286</v>
      </c>
    </row>
    <row r="9" spans="1:13">
      <c r="A9" t="s">
        <v>448</v>
      </c>
      <c r="B9" s="330" t="s">
        <v>340</v>
      </c>
      <c r="C9" s="330" t="s">
        <v>298</v>
      </c>
      <c r="D9" t="s">
        <v>458</v>
      </c>
      <c r="E9">
        <v>2600</v>
      </c>
      <c r="F9">
        <v>349173.6</v>
      </c>
      <c r="G9">
        <v>128.88</v>
      </c>
      <c r="H9">
        <v>335088</v>
      </c>
      <c r="I9">
        <v>349173.6</v>
      </c>
      <c r="J9">
        <v>128.88</v>
      </c>
      <c r="K9">
        <v>335088</v>
      </c>
      <c r="L9" t="s">
        <v>451</v>
      </c>
      <c r="M9" s="1">
        <v>44286</v>
      </c>
    </row>
    <row r="10" spans="1:13">
      <c r="A10" t="s">
        <v>448</v>
      </c>
      <c r="B10" s="330" t="s">
        <v>351</v>
      </c>
      <c r="C10" s="330" t="s">
        <v>303</v>
      </c>
      <c r="D10" t="s">
        <v>464</v>
      </c>
      <c r="E10">
        <v>11500</v>
      </c>
      <c r="F10">
        <v>647302.86</v>
      </c>
      <c r="G10">
        <v>83.22</v>
      </c>
      <c r="H10">
        <v>957030</v>
      </c>
      <c r="I10">
        <v>647302.86</v>
      </c>
      <c r="J10">
        <v>83.22</v>
      </c>
      <c r="K10">
        <v>957030</v>
      </c>
      <c r="L10" t="s">
        <v>451</v>
      </c>
      <c r="M10" s="1">
        <v>44286</v>
      </c>
    </row>
    <row r="11" spans="1:13">
      <c r="A11" t="s">
        <v>448</v>
      </c>
      <c r="B11" s="330">
        <v>124765108</v>
      </c>
      <c r="C11" s="330">
        <v>2125097</v>
      </c>
      <c r="D11" t="s">
        <v>463</v>
      </c>
      <c r="E11">
        <v>31400</v>
      </c>
      <c r="F11">
        <v>561500.48</v>
      </c>
      <c r="G11">
        <v>28.49</v>
      </c>
      <c r="H11">
        <v>894586</v>
      </c>
      <c r="I11">
        <v>561500.48</v>
      </c>
      <c r="J11">
        <v>28.49</v>
      </c>
      <c r="K11">
        <v>894586</v>
      </c>
      <c r="L11" t="s">
        <v>451</v>
      </c>
      <c r="M11" s="1">
        <v>44286</v>
      </c>
    </row>
    <row r="12" spans="1:13">
      <c r="A12" t="s">
        <v>448</v>
      </c>
      <c r="B12" s="370">
        <v>294821608</v>
      </c>
      <c r="C12" s="370">
        <v>2031730</v>
      </c>
      <c r="D12" t="s">
        <v>467</v>
      </c>
      <c r="E12">
        <v>90300</v>
      </c>
      <c r="F12">
        <v>678780.05</v>
      </c>
      <c r="G12">
        <v>13.19</v>
      </c>
      <c r="H12">
        <v>1191057</v>
      </c>
      <c r="I12">
        <v>678780.05</v>
      </c>
      <c r="J12">
        <v>13.19</v>
      </c>
      <c r="K12">
        <v>1191057</v>
      </c>
      <c r="L12" t="s">
        <v>451</v>
      </c>
      <c r="M12" s="1">
        <v>44286</v>
      </c>
    </row>
    <row r="13" spans="1:13">
      <c r="A13" t="s">
        <v>448</v>
      </c>
      <c r="B13" s="330" t="s">
        <v>357</v>
      </c>
      <c r="C13" s="330" t="s">
        <v>304</v>
      </c>
      <c r="D13" t="s">
        <v>468</v>
      </c>
      <c r="E13">
        <v>6400</v>
      </c>
      <c r="F13">
        <v>464829</v>
      </c>
      <c r="G13">
        <v>209.28</v>
      </c>
      <c r="H13">
        <v>1339392</v>
      </c>
      <c r="I13">
        <v>464829</v>
      </c>
      <c r="J13">
        <v>209.28</v>
      </c>
      <c r="K13">
        <v>1339392</v>
      </c>
      <c r="L13" t="s">
        <v>451</v>
      </c>
      <c r="M13" s="1">
        <v>44286</v>
      </c>
    </row>
    <row r="14" spans="1:13">
      <c r="A14" t="s">
        <v>448</v>
      </c>
      <c r="B14" s="330">
        <v>398438408</v>
      </c>
      <c r="C14" s="330" t="s">
        <v>305</v>
      </c>
      <c r="D14" t="s">
        <v>469</v>
      </c>
      <c r="E14">
        <v>32700</v>
      </c>
      <c r="F14">
        <v>671551.45</v>
      </c>
      <c r="G14">
        <v>17.29</v>
      </c>
      <c r="H14">
        <v>565383</v>
      </c>
      <c r="I14">
        <v>671551.45</v>
      </c>
      <c r="J14">
        <v>17.29</v>
      </c>
      <c r="K14">
        <v>565383</v>
      </c>
      <c r="L14" t="s">
        <v>451</v>
      </c>
      <c r="M14" s="1">
        <v>44286</v>
      </c>
    </row>
    <row r="15" spans="1:13">
      <c r="A15" t="s">
        <v>448</v>
      </c>
      <c r="B15" s="330" t="s">
        <v>360</v>
      </c>
      <c r="C15" s="330">
        <v>2569286</v>
      </c>
      <c r="D15" t="s">
        <v>470</v>
      </c>
      <c r="E15">
        <v>68000</v>
      </c>
      <c r="F15">
        <v>835973.88</v>
      </c>
      <c r="G15">
        <v>16.03</v>
      </c>
      <c r="H15">
        <v>1090040</v>
      </c>
      <c r="I15">
        <v>835973.88</v>
      </c>
      <c r="J15">
        <v>16.03</v>
      </c>
      <c r="K15">
        <v>1090040</v>
      </c>
      <c r="L15" t="s">
        <v>451</v>
      </c>
      <c r="M15" s="1">
        <v>44286</v>
      </c>
    </row>
    <row r="16" spans="1:13">
      <c r="A16" t="s">
        <v>448</v>
      </c>
      <c r="B16" s="330" t="s">
        <v>365</v>
      </c>
      <c r="C16" s="330" t="s">
        <v>307</v>
      </c>
      <c r="D16" t="s">
        <v>472</v>
      </c>
      <c r="E16">
        <v>15191</v>
      </c>
      <c r="F16">
        <v>885587.83</v>
      </c>
      <c r="G16">
        <v>68.900000000000006</v>
      </c>
      <c r="H16">
        <v>1046659.9</v>
      </c>
      <c r="I16">
        <v>885587.83</v>
      </c>
      <c r="J16">
        <v>68.900000000000006</v>
      </c>
      <c r="K16">
        <v>1046659.9</v>
      </c>
      <c r="L16" t="s">
        <v>451</v>
      </c>
      <c r="M16" s="1">
        <v>44286</v>
      </c>
    </row>
    <row r="17" spans="1:13">
      <c r="A17" t="s">
        <v>448</v>
      </c>
      <c r="B17" s="330" t="s">
        <v>362</v>
      </c>
      <c r="C17" s="330" t="s">
        <v>306</v>
      </c>
      <c r="D17" t="s">
        <v>471</v>
      </c>
      <c r="E17">
        <v>3200</v>
      </c>
      <c r="F17">
        <v>539311.41</v>
      </c>
      <c r="G17">
        <v>196.37</v>
      </c>
      <c r="H17">
        <v>628384</v>
      </c>
      <c r="I17">
        <v>539311.41</v>
      </c>
      <c r="J17">
        <v>196.37</v>
      </c>
      <c r="K17">
        <v>628384</v>
      </c>
      <c r="L17" t="s">
        <v>451</v>
      </c>
      <c r="M17" s="1">
        <v>44286</v>
      </c>
    </row>
    <row r="18" spans="1:13">
      <c r="A18" t="s">
        <v>448</v>
      </c>
      <c r="B18" s="330" t="s">
        <v>369</v>
      </c>
      <c r="C18" s="330" t="s">
        <v>309</v>
      </c>
      <c r="D18" t="s">
        <v>473</v>
      </c>
      <c r="E18">
        <v>16700</v>
      </c>
      <c r="F18">
        <v>145969.69</v>
      </c>
      <c r="G18">
        <v>12.84</v>
      </c>
      <c r="H18">
        <v>214494.8</v>
      </c>
      <c r="I18">
        <v>145969.69</v>
      </c>
      <c r="J18">
        <v>12.84</v>
      </c>
      <c r="K18">
        <v>214494.8</v>
      </c>
      <c r="L18" t="s">
        <v>451</v>
      </c>
      <c r="M18" s="1">
        <v>44286</v>
      </c>
    </row>
    <row r="19" spans="1:13">
      <c r="A19" t="s">
        <v>448</v>
      </c>
      <c r="B19" s="330" t="s">
        <v>371</v>
      </c>
      <c r="C19" s="330" t="s">
        <v>310</v>
      </c>
      <c r="D19" t="s">
        <v>474</v>
      </c>
      <c r="E19">
        <v>15259</v>
      </c>
      <c r="F19">
        <v>694416.13</v>
      </c>
      <c r="G19">
        <v>49.43</v>
      </c>
      <c r="H19">
        <v>754252.37</v>
      </c>
      <c r="I19">
        <v>694416.13</v>
      </c>
      <c r="J19">
        <v>49.43</v>
      </c>
      <c r="K19">
        <v>754252.37</v>
      </c>
      <c r="L19" t="s">
        <v>451</v>
      </c>
      <c r="M19" s="1">
        <v>44286</v>
      </c>
    </row>
    <row r="20" spans="1:13">
      <c r="A20" t="s">
        <v>448</v>
      </c>
      <c r="B20" s="330" t="s">
        <v>374</v>
      </c>
      <c r="C20" s="330" t="s">
        <v>311</v>
      </c>
      <c r="D20" t="s">
        <v>475</v>
      </c>
      <c r="E20">
        <v>2500</v>
      </c>
      <c r="F20">
        <v>205250.5</v>
      </c>
      <c r="G20">
        <v>104.5</v>
      </c>
      <c r="H20">
        <v>261250</v>
      </c>
      <c r="I20">
        <v>205250.5</v>
      </c>
      <c r="J20">
        <v>104.5</v>
      </c>
      <c r="K20">
        <v>261250</v>
      </c>
      <c r="L20" t="s">
        <v>451</v>
      </c>
      <c r="M20" s="1">
        <v>44286</v>
      </c>
    </row>
    <row r="21" spans="1:13">
      <c r="A21" t="s">
        <v>448</v>
      </c>
      <c r="B21" s="330">
        <v>654902204</v>
      </c>
      <c r="C21" s="330">
        <v>2640891</v>
      </c>
      <c r="D21" t="s">
        <v>481</v>
      </c>
      <c r="E21">
        <v>40000</v>
      </c>
      <c r="F21">
        <v>137044</v>
      </c>
      <c r="G21">
        <v>3.96</v>
      </c>
      <c r="H21">
        <v>158400</v>
      </c>
      <c r="I21">
        <v>137044</v>
      </c>
      <c r="J21">
        <v>3.96</v>
      </c>
      <c r="K21">
        <v>158400</v>
      </c>
      <c r="L21" t="s">
        <v>451</v>
      </c>
      <c r="M21" s="1">
        <v>44286</v>
      </c>
    </row>
    <row r="22" spans="1:13">
      <c r="A22" t="s">
        <v>448</v>
      </c>
      <c r="B22" s="330">
        <v>631512209</v>
      </c>
      <c r="C22" s="330" t="s">
        <v>314</v>
      </c>
      <c r="D22" t="s">
        <v>479</v>
      </c>
      <c r="E22">
        <v>18570</v>
      </c>
      <c r="F22">
        <v>507071.38</v>
      </c>
      <c r="G22">
        <v>47.95</v>
      </c>
      <c r="H22">
        <v>890431.5</v>
      </c>
      <c r="I22">
        <v>507071.38</v>
      </c>
      <c r="J22">
        <v>47.95</v>
      </c>
      <c r="K22">
        <v>890431.5</v>
      </c>
      <c r="L22" t="s">
        <v>451</v>
      </c>
      <c r="M22" s="1">
        <v>44286</v>
      </c>
    </row>
    <row r="23" spans="1:13">
      <c r="A23" t="s">
        <v>448</v>
      </c>
      <c r="B23" s="330">
        <v>683715106</v>
      </c>
      <c r="C23" s="330">
        <v>2655657</v>
      </c>
      <c r="D23" t="s">
        <v>483</v>
      </c>
      <c r="E23">
        <v>15400</v>
      </c>
      <c r="F23">
        <v>547201.56000000006</v>
      </c>
      <c r="G23">
        <v>47.71</v>
      </c>
      <c r="H23">
        <v>734734</v>
      </c>
      <c r="I23">
        <v>547201.56000000006</v>
      </c>
      <c r="J23">
        <v>47.71</v>
      </c>
      <c r="K23">
        <v>734734</v>
      </c>
      <c r="L23" t="s">
        <v>451</v>
      </c>
      <c r="M23" s="1">
        <v>44286</v>
      </c>
    </row>
    <row r="24" spans="1:13">
      <c r="A24" t="s">
        <v>448</v>
      </c>
      <c r="B24" s="330">
        <v>686330101</v>
      </c>
      <c r="C24" s="330">
        <v>2402444</v>
      </c>
      <c r="D24" t="s">
        <v>484</v>
      </c>
      <c r="E24">
        <v>1850</v>
      </c>
      <c r="F24">
        <v>147640.54999999999</v>
      </c>
      <c r="G24">
        <v>84.79</v>
      </c>
      <c r="H24">
        <v>156861.5</v>
      </c>
      <c r="I24">
        <v>147640.54999999999</v>
      </c>
      <c r="J24">
        <v>84.79</v>
      </c>
      <c r="K24">
        <v>156861.5</v>
      </c>
      <c r="L24" t="s">
        <v>451</v>
      </c>
      <c r="M24" s="1">
        <v>44286</v>
      </c>
    </row>
    <row r="25" spans="1:13">
      <c r="A25" t="s">
        <v>448</v>
      </c>
      <c r="B25" s="330">
        <v>705015105</v>
      </c>
      <c r="C25" s="330">
        <v>2704485</v>
      </c>
      <c r="D25" t="s">
        <v>487</v>
      </c>
      <c r="E25">
        <v>46000</v>
      </c>
      <c r="F25">
        <v>532692.30000000005</v>
      </c>
      <c r="G25">
        <v>10.69</v>
      </c>
      <c r="H25">
        <v>491740</v>
      </c>
      <c r="I25">
        <v>532692.30000000005</v>
      </c>
      <c r="J25">
        <v>10.69</v>
      </c>
      <c r="K25">
        <v>491740</v>
      </c>
      <c r="L25" t="s">
        <v>451</v>
      </c>
      <c r="M25" s="1">
        <v>44286</v>
      </c>
    </row>
    <row r="26" spans="1:13">
      <c r="A26" t="s">
        <v>448</v>
      </c>
      <c r="B26" s="330" t="s">
        <v>346</v>
      </c>
      <c r="C26" s="330" t="s">
        <v>301</v>
      </c>
      <c r="D26" t="s">
        <v>489</v>
      </c>
      <c r="E26">
        <v>32000</v>
      </c>
      <c r="F26">
        <v>354809.59999999998</v>
      </c>
      <c r="G26">
        <v>8.4700000000000006</v>
      </c>
      <c r="H26">
        <v>270976</v>
      </c>
      <c r="I26">
        <v>354809.59999999998</v>
      </c>
      <c r="J26">
        <v>8.4700000000000006</v>
      </c>
      <c r="K26">
        <v>270976</v>
      </c>
      <c r="L26" t="s">
        <v>451</v>
      </c>
      <c r="M26" s="1">
        <v>44286</v>
      </c>
    </row>
    <row r="27" spans="1:13">
      <c r="A27" t="s">
        <v>448</v>
      </c>
      <c r="B27" s="330" t="s">
        <v>390</v>
      </c>
      <c r="C27" s="330" t="s">
        <v>315</v>
      </c>
      <c r="D27" t="s">
        <v>485</v>
      </c>
      <c r="E27">
        <v>11500</v>
      </c>
      <c r="F27">
        <v>549802.35</v>
      </c>
      <c r="G27">
        <v>46.3</v>
      </c>
      <c r="H27">
        <v>532450</v>
      </c>
      <c r="I27">
        <v>549802.35</v>
      </c>
      <c r="J27">
        <v>46.3</v>
      </c>
      <c r="K27">
        <v>532450</v>
      </c>
      <c r="L27" t="s">
        <v>451</v>
      </c>
      <c r="M27" s="1">
        <v>44286</v>
      </c>
    </row>
    <row r="28" spans="1:13">
      <c r="A28" t="s">
        <v>448</v>
      </c>
      <c r="B28" s="330" t="s">
        <v>394</v>
      </c>
      <c r="C28" s="330" t="s">
        <v>316</v>
      </c>
      <c r="D28" t="s">
        <v>488</v>
      </c>
      <c r="E28">
        <v>18570</v>
      </c>
      <c r="F28">
        <v>234489.01</v>
      </c>
      <c r="G28">
        <v>22.28</v>
      </c>
      <c r="H28">
        <v>413813.88</v>
      </c>
      <c r="I28">
        <v>234489.01</v>
      </c>
      <c r="J28">
        <v>22.28</v>
      </c>
      <c r="K28">
        <v>413813.88</v>
      </c>
      <c r="L28" t="s">
        <v>451</v>
      </c>
      <c r="M28" s="1">
        <v>44286</v>
      </c>
    </row>
    <row r="29" spans="1:13">
      <c r="A29" t="s">
        <v>448</v>
      </c>
      <c r="B29" s="330">
        <v>759530108</v>
      </c>
      <c r="C29" s="330" t="s">
        <v>317</v>
      </c>
      <c r="D29" t="s">
        <v>491</v>
      </c>
      <c r="E29">
        <v>18600</v>
      </c>
      <c r="F29">
        <v>387899.78</v>
      </c>
      <c r="G29">
        <v>25.16</v>
      </c>
      <c r="H29">
        <v>467976</v>
      </c>
      <c r="I29">
        <v>387899.78</v>
      </c>
      <c r="J29">
        <v>25.16</v>
      </c>
      <c r="K29">
        <v>467976</v>
      </c>
      <c r="L29" t="s">
        <v>451</v>
      </c>
      <c r="M29" s="1">
        <v>44286</v>
      </c>
    </row>
    <row r="30" spans="1:13">
      <c r="A30" t="s">
        <v>448</v>
      </c>
      <c r="B30" s="330">
        <v>803054204</v>
      </c>
      <c r="C30" s="330">
        <v>2775135</v>
      </c>
      <c r="D30" t="s">
        <v>492</v>
      </c>
      <c r="E30">
        <v>4650</v>
      </c>
      <c r="F30">
        <v>554223.89</v>
      </c>
      <c r="G30">
        <v>122.79</v>
      </c>
      <c r="H30">
        <v>570973.5</v>
      </c>
      <c r="I30">
        <v>554223.89</v>
      </c>
      <c r="J30">
        <v>122.79</v>
      </c>
      <c r="K30">
        <v>570973.5</v>
      </c>
      <c r="L30" t="s">
        <v>451</v>
      </c>
      <c r="M30" s="1">
        <v>44286</v>
      </c>
    </row>
    <row r="31" spans="1:13">
      <c r="A31" t="s">
        <v>448</v>
      </c>
      <c r="B31" s="330" t="s">
        <v>399</v>
      </c>
      <c r="C31" s="330" t="s">
        <v>318</v>
      </c>
      <c r="D31" t="s">
        <v>494</v>
      </c>
      <c r="E31">
        <v>1450</v>
      </c>
      <c r="F31">
        <v>190870.31</v>
      </c>
      <c r="G31">
        <v>1106.5</v>
      </c>
      <c r="H31">
        <v>1604425</v>
      </c>
      <c r="I31">
        <v>190870.31</v>
      </c>
      <c r="J31">
        <v>1106.5</v>
      </c>
      <c r="K31">
        <v>1604425</v>
      </c>
      <c r="L31" t="s">
        <v>451</v>
      </c>
      <c r="M31" s="1">
        <v>44286</v>
      </c>
    </row>
    <row r="32" spans="1:13">
      <c r="A32" t="s">
        <v>448</v>
      </c>
      <c r="B32" s="330" t="s">
        <v>403</v>
      </c>
      <c r="C32" s="330">
        <v>2615565</v>
      </c>
      <c r="D32" t="s">
        <v>496</v>
      </c>
      <c r="E32">
        <v>23900</v>
      </c>
      <c r="F32">
        <v>805315.16</v>
      </c>
      <c r="G32">
        <v>37.9</v>
      </c>
      <c r="H32">
        <v>905810</v>
      </c>
      <c r="I32">
        <v>805315.16</v>
      </c>
      <c r="J32">
        <v>37.9</v>
      </c>
      <c r="K32">
        <v>905810</v>
      </c>
      <c r="L32" t="s">
        <v>451</v>
      </c>
      <c r="M32" s="1">
        <v>44286</v>
      </c>
    </row>
    <row r="33" spans="1:13">
      <c r="A33" t="s">
        <v>448</v>
      </c>
      <c r="B33" s="330">
        <v>835699307</v>
      </c>
      <c r="C33" s="330">
        <v>2821481</v>
      </c>
      <c r="D33" t="s">
        <v>522</v>
      </c>
      <c r="E33">
        <v>14700</v>
      </c>
      <c r="F33">
        <v>616831.12</v>
      </c>
      <c r="G33">
        <v>106.01</v>
      </c>
      <c r="H33">
        <v>1558347</v>
      </c>
      <c r="I33">
        <v>616831.12</v>
      </c>
      <c r="J33">
        <v>106.01</v>
      </c>
      <c r="K33">
        <v>1558347</v>
      </c>
      <c r="L33" t="s">
        <v>451</v>
      </c>
      <c r="M33" s="1">
        <v>44286</v>
      </c>
    </row>
    <row r="34" spans="1:13">
      <c r="A34" t="s">
        <v>448</v>
      </c>
      <c r="B34" s="330">
        <v>878742204</v>
      </c>
      <c r="C34" s="330">
        <v>2124533</v>
      </c>
      <c r="D34" t="s">
        <v>501</v>
      </c>
      <c r="E34">
        <v>15900</v>
      </c>
      <c r="F34">
        <v>359813.37</v>
      </c>
      <c r="G34">
        <v>19.18</v>
      </c>
      <c r="H34">
        <v>304962</v>
      </c>
      <c r="I34">
        <v>359813.37</v>
      </c>
      <c r="J34">
        <v>19.18</v>
      </c>
      <c r="K34">
        <v>304962</v>
      </c>
      <c r="L34" t="s">
        <v>451</v>
      </c>
      <c r="M34" s="1">
        <v>44286</v>
      </c>
    </row>
    <row r="35" spans="1:13">
      <c r="A35" t="s">
        <v>448</v>
      </c>
      <c r="B35" s="330" t="s">
        <v>418</v>
      </c>
      <c r="C35" s="330" t="s">
        <v>324</v>
      </c>
      <c r="D35" t="s">
        <v>504</v>
      </c>
      <c r="E35">
        <v>35000</v>
      </c>
      <c r="F35">
        <v>442307</v>
      </c>
      <c r="G35">
        <v>15.53</v>
      </c>
      <c r="H35">
        <v>543550</v>
      </c>
      <c r="I35">
        <v>442307</v>
      </c>
      <c r="J35">
        <v>15.53</v>
      </c>
      <c r="K35">
        <v>543550</v>
      </c>
      <c r="L35" t="s">
        <v>451</v>
      </c>
      <c r="M35" s="1">
        <v>44286</v>
      </c>
    </row>
    <row r="36" spans="1:13">
      <c r="A36" t="s">
        <v>448</v>
      </c>
      <c r="B36" s="330" t="s">
        <v>521</v>
      </c>
      <c r="C36" s="330">
        <v>2857334</v>
      </c>
      <c r="D36" t="s">
        <v>507</v>
      </c>
      <c r="E36">
        <v>42000</v>
      </c>
      <c r="F36">
        <v>727120.8</v>
      </c>
      <c r="G36">
        <v>17.38</v>
      </c>
      <c r="H36">
        <v>729960</v>
      </c>
      <c r="I36">
        <v>727120.8</v>
      </c>
      <c r="J36">
        <v>17.38</v>
      </c>
      <c r="K36">
        <v>729960</v>
      </c>
      <c r="L36" t="s">
        <v>451</v>
      </c>
      <c r="M36" s="1">
        <v>44286</v>
      </c>
    </row>
    <row r="37" spans="1:13">
      <c r="A37" t="s">
        <v>448</v>
      </c>
      <c r="B37" s="330" t="s">
        <v>523</v>
      </c>
      <c r="C37" s="330" t="s">
        <v>524</v>
      </c>
      <c r="D37" t="s">
        <v>525</v>
      </c>
      <c r="E37">
        <v>5600</v>
      </c>
      <c r="F37">
        <v>336728</v>
      </c>
      <c r="G37">
        <v>59.21</v>
      </c>
      <c r="H37">
        <v>331576</v>
      </c>
      <c r="I37">
        <v>336728</v>
      </c>
      <c r="J37">
        <v>59.21</v>
      </c>
      <c r="K37">
        <v>331576</v>
      </c>
      <c r="L37" t="s">
        <v>451</v>
      </c>
      <c r="M37" s="1">
        <v>44286</v>
      </c>
    </row>
    <row r="38" spans="1:13">
      <c r="A38" t="s">
        <v>448</v>
      </c>
      <c r="B38" s="330" t="s">
        <v>420</v>
      </c>
      <c r="C38" s="330" t="s">
        <v>325</v>
      </c>
      <c r="D38" t="s">
        <v>505</v>
      </c>
      <c r="E38">
        <v>11400</v>
      </c>
      <c r="F38">
        <v>776752.02</v>
      </c>
      <c r="G38">
        <v>33.69</v>
      </c>
      <c r="H38">
        <v>384066</v>
      </c>
      <c r="I38">
        <v>776752.02</v>
      </c>
      <c r="J38">
        <v>33.69</v>
      </c>
      <c r="K38">
        <v>384066</v>
      </c>
      <c r="L38" t="s">
        <v>451</v>
      </c>
      <c r="M38" s="1">
        <v>44286</v>
      </c>
    </row>
    <row r="39" spans="1:13">
      <c r="A39" t="s">
        <v>448</v>
      </c>
      <c r="B39" s="330">
        <v>4031976</v>
      </c>
      <c r="C39" s="330">
        <v>4031976</v>
      </c>
      <c r="D39" t="s">
        <v>326</v>
      </c>
      <c r="E39">
        <v>2175</v>
      </c>
      <c r="F39">
        <v>442936.32000000001</v>
      </c>
      <c r="G39">
        <v>312.18</v>
      </c>
      <c r="H39">
        <v>679001.99</v>
      </c>
      <c r="I39">
        <v>399696.88</v>
      </c>
      <c r="J39">
        <v>266.2</v>
      </c>
      <c r="K39">
        <v>578985</v>
      </c>
      <c r="L39" t="s">
        <v>449</v>
      </c>
      <c r="M39" s="1">
        <v>44286</v>
      </c>
    </row>
    <row r="40" spans="1:13">
      <c r="A40" t="s">
        <v>448</v>
      </c>
      <c r="B40" s="330" t="s">
        <v>296</v>
      </c>
      <c r="C40" s="330" t="s">
        <v>296</v>
      </c>
      <c r="D40" t="s">
        <v>442</v>
      </c>
      <c r="E40">
        <v>3630</v>
      </c>
      <c r="F40">
        <v>344371.12</v>
      </c>
      <c r="G40">
        <v>111.74</v>
      </c>
      <c r="H40">
        <v>405613.23</v>
      </c>
      <c r="I40">
        <v>320329.48</v>
      </c>
      <c r="J40">
        <v>95.28</v>
      </c>
      <c r="K40">
        <v>345866.4</v>
      </c>
      <c r="L40" t="s">
        <v>449</v>
      </c>
      <c r="M40" s="1">
        <v>44286</v>
      </c>
    </row>
    <row r="41" spans="1:13">
      <c r="A41" t="s">
        <v>448</v>
      </c>
      <c r="B41" s="330">
        <v>5330047</v>
      </c>
      <c r="C41" s="330">
        <v>5330047</v>
      </c>
      <c r="D41" t="s">
        <v>466</v>
      </c>
      <c r="E41">
        <v>6569</v>
      </c>
      <c r="F41">
        <v>707076.58</v>
      </c>
      <c r="G41">
        <v>213.91</v>
      </c>
      <c r="H41">
        <v>1405166.65</v>
      </c>
      <c r="I41">
        <v>634632.89</v>
      </c>
      <c r="J41">
        <v>182.4</v>
      </c>
      <c r="K41">
        <v>1198185.6000000001</v>
      </c>
      <c r="L41" t="s">
        <v>449</v>
      </c>
      <c r="M41" s="1">
        <v>44286</v>
      </c>
    </row>
    <row r="42" spans="1:13">
      <c r="A42" t="s">
        <v>448</v>
      </c>
      <c r="B42" s="330">
        <v>5889505</v>
      </c>
      <c r="C42" s="330">
        <v>5889505</v>
      </c>
      <c r="D42" t="s">
        <v>364</v>
      </c>
      <c r="E42">
        <v>24398</v>
      </c>
      <c r="F42">
        <v>488975.04</v>
      </c>
      <c r="G42">
        <v>42.4</v>
      </c>
      <c r="H42">
        <v>1034490.08</v>
      </c>
      <c r="I42">
        <v>444139.74</v>
      </c>
      <c r="J42">
        <v>36.15</v>
      </c>
      <c r="K42">
        <v>882109.69</v>
      </c>
      <c r="L42" t="s">
        <v>449</v>
      </c>
      <c r="M42" s="1">
        <v>44286</v>
      </c>
    </row>
    <row r="43" spans="1:13">
      <c r="A43" t="s">
        <v>448</v>
      </c>
      <c r="B43" s="330">
        <v>4741844</v>
      </c>
      <c r="C43" s="330">
        <v>4741844</v>
      </c>
      <c r="D43" t="s">
        <v>382</v>
      </c>
      <c r="E43">
        <v>4638</v>
      </c>
      <c r="F43">
        <v>497928.6</v>
      </c>
      <c r="G43">
        <v>170.99</v>
      </c>
      <c r="H43">
        <v>793034.36</v>
      </c>
      <c r="I43">
        <v>452311.28</v>
      </c>
      <c r="J43">
        <v>145.80000000000001</v>
      </c>
      <c r="K43">
        <v>676220.4</v>
      </c>
      <c r="L43" t="s">
        <v>449</v>
      </c>
      <c r="M43" s="1">
        <v>44286</v>
      </c>
    </row>
    <row r="44" spans="1:13">
      <c r="A44" t="s">
        <v>448</v>
      </c>
      <c r="B44" s="330" t="s">
        <v>322</v>
      </c>
      <c r="C44" s="330" t="s">
        <v>322</v>
      </c>
      <c r="D44" t="s">
        <v>499</v>
      </c>
      <c r="E44">
        <v>8509</v>
      </c>
      <c r="F44">
        <v>683825.18</v>
      </c>
      <c r="G44">
        <v>121.26</v>
      </c>
      <c r="H44">
        <v>1031817.29</v>
      </c>
      <c r="I44">
        <v>611503.18999999994</v>
      </c>
      <c r="J44">
        <v>103.4</v>
      </c>
      <c r="K44">
        <v>879830.6</v>
      </c>
      <c r="L44" t="s">
        <v>449</v>
      </c>
      <c r="M44" s="1">
        <v>44286</v>
      </c>
    </row>
    <row r="45" spans="1:13">
      <c r="A45" t="s">
        <v>448</v>
      </c>
      <c r="B45" s="330">
        <v>5999330</v>
      </c>
      <c r="C45" s="330">
        <v>5999330</v>
      </c>
      <c r="D45" t="s">
        <v>502</v>
      </c>
      <c r="E45">
        <v>3800</v>
      </c>
      <c r="F45">
        <v>672025.92</v>
      </c>
      <c r="G45">
        <v>364.49</v>
      </c>
      <c r="H45">
        <v>1385059.22</v>
      </c>
      <c r="I45">
        <v>585399.44999999995</v>
      </c>
      <c r="J45">
        <v>310.8</v>
      </c>
      <c r="K45">
        <v>1181040</v>
      </c>
      <c r="L45" t="s">
        <v>449</v>
      </c>
      <c r="M45" s="1">
        <v>44286</v>
      </c>
    </row>
    <row r="46" spans="1:13">
      <c r="A46" t="s">
        <v>448</v>
      </c>
      <c r="B46" s="330">
        <v>4031879</v>
      </c>
      <c r="C46" s="330">
        <v>4031879</v>
      </c>
      <c r="D46" t="s">
        <v>508</v>
      </c>
      <c r="E46">
        <v>22938</v>
      </c>
      <c r="F46">
        <v>437104.83</v>
      </c>
      <c r="G46">
        <v>25.64</v>
      </c>
      <c r="H46">
        <v>588043.49</v>
      </c>
      <c r="I46">
        <v>394671.39</v>
      </c>
      <c r="J46">
        <v>21.86</v>
      </c>
      <c r="K46">
        <v>501424.68</v>
      </c>
      <c r="L46" t="s">
        <v>449</v>
      </c>
      <c r="M46" s="1">
        <v>44286</v>
      </c>
    </row>
    <row r="47" spans="1:13">
      <c r="A47" t="s">
        <v>448</v>
      </c>
      <c r="B47" s="330">
        <v>6054603</v>
      </c>
      <c r="C47" s="330">
        <v>6054603</v>
      </c>
      <c r="D47" t="s">
        <v>456</v>
      </c>
      <c r="E47">
        <v>30100</v>
      </c>
      <c r="F47">
        <v>356666.66</v>
      </c>
      <c r="G47">
        <v>11.51</v>
      </c>
      <c r="H47">
        <v>346544.26</v>
      </c>
      <c r="I47">
        <v>39693534</v>
      </c>
      <c r="J47">
        <v>1274.5</v>
      </c>
      <c r="K47">
        <v>38362450</v>
      </c>
      <c r="L47" t="s">
        <v>457</v>
      </c>
      <c r="M47" s="1">
        <v>44286</v>
      </c>
    </row>
    <row r="48" spans="1:13">
      <c r="A48" t="s">
        <v>448</v>
      </c>
      <c r="B48" s="330">
        <v>6499260</v>
      </c>
      <c r="C48" s="330">
        <v>6499260</v>
      </c>
      <c r="D48" t="s">
        <v>373</v>
      </c>
      <c r="E48">
        <v>4900</v>
      </c>
      <c r="F48">
        <v>273131.55</v>
      </c>
      <c r="G48">
        <v>63.46</v>
      </c>
      <c r="H48">
        <v>310953.03000000003</v>
      </c>
      <c r="I48">
        <v>30249672</v>
      </c>
      <c r="J48">
        <v>7025</v>
      </c>
      <c r="K48">
        <v>34422500</v>
      </c>
      <c r="L48" t="s">
        <v>457</v>
      </c>
      <c r="M48" s="1">
        <v>44286</v>
      </c>
    </row>
    <row r="49" spans="1:13">
      <c r="A49" t="s">
        <v>448</v>
      </c>
      <c r="B49" s="330">
        <v>6555805</v>
      </c>
      <c r="C49" s="330">
        <v>6555805</v>
      </c>
      <c r="D49" t="s">
        <v>478</v>
      </c>
      <c r="E49">
        <v>7600</v>
      </c>
      <c r="F49">
        <v>302299.82</v>
      </c>
      <c r="G49">
        <v>42.86</v>
      </c>
      <c r="H49">
        <v>325763.32</v>
      </c>
      <c r="I49">
        <v>33528932</v>
      </c>
      <c r="J49">
        <v>4745</v>
      </c>
      <c r="K49">
        <v>36062000</v>
      </c>
      <c r="L49" t="s">
        <v>457</v>
      </c>
      <c r="M49" s="1">
        <v>44286</v>
      </c>
    </row>
    <row r="50" spans="1:13">
      <c r="A50" t="s">
        <v>448</v>
      </c>
      <c r="B50" s="330">
        <v>6640682</v>
      </c>
      <c r="C50" s="330">
        <v>6640682</v>
      </c>
      <c r="D50" t="s">
        <v>480</v>
      </c>
      <c r="E50">
        <v>9688</v>
      </c>
      <c r="F50">
        <v>554007.82999999996</v>
      </c>
      <c r="G50">
        <v>121.36</v>
      </c>
      <c r="H50">
        <v>1175774.8899999999</v>
      </c>
      <c r="I50">
        <v>61791790</v>
      </c>
      <c r="J50">
        <v>13435</v>
      </c>
      <c r="K50">
        <v>130158280</v>
      </c>
      <c r="L50" t="s">
        <v>457</v>
      </c>
      <c r="M50" s="1">
        <v>44286</v>
      </c>
    </row>
    <row r="51" spans="1:13">
      <c r="A51" t="s">
        <v>448</v>
      </c>
      <c r="B51" s="330">
        <v>6659428</v>
      </c>
      <c r="C51" s="330">
        <v>6659428</v>
      </c>
      <c r="D51" t="s">
        <v>482</v>
      </c>
      <c r="E51">
        <v>11369</v>
      </c>
      <c r="F51">
        <v>512177.05</v>
      </c>
      <c r="G51">
        <v>78.05</v>
      </c>
      <c r="H51">
        <v>887336.59</v>
      </c>
      <c r="I51">
        <v>57428222</v>
      </c>
      <c r="J51">
        <v>8640</v>
      </c>
      <c r="K51">
        <v>98228160</v>
      </c>
      <c r="L51" t="s">
        <v>457</v>
      </c>
      <c r="M51" s="1">
        <v>44286</v>
      </c>
    </row>
    <row r="52" spans="1:13">
      <c r="A52" t="s">
        <v>448</v>
      </c>
      <c r="B52" s="330">
        <v>6661144</v>
      </c>
      <c r="C52" s="330">
        <v>6661144</v>
      </c>
      <c r="D52" t="s">
        <v>389</v>
      </c>
      <c r="E52">
        <v>23000</v>
      </c>
      <c r="F52">
        <v>365871.12</v>
      </c>
      <c r="G52">
        <v>16.87</v>
      </c>
      <c r="H52">
        <v>388112.01</v>
      </c>
      <c r="I52">
        <v>40687512</v>
      </c>
      <c r="J52">
        <v>1868</v>
      </c>
      <c r="K52">
        <v>42964000</v>
      </c>
      <c r="L52" t="s">
        <v>457</v>
      </c>
      <c r="M52" s="1">
        <v>44286</v>
      </c>
    </row>
    <row r="53" spans="1:13">
      <c r="A53" t="s">
        <v>448</v>
      </c>
      <c r="B53" s="330">
        <v>6269861</v>
      </c>
      <c r="C53" s="330">
        <v>6269861</v>
      </c>
      <c r="D53" t="s">
        <v>486</v>
      </c>
      <c r="E53">
        <v>14800</v>
      </c>
      <c r="F53">
        <v>236106</v>
      </c>
      <c r="G53">
        <v>23.59</v>
      </c>
      <c r="H53">
        <v>349076.78</v>
      </c>
      <c r="I53">
        <v>26679978</v>
      </c>
      <c r="J53">
        <v>2611</v>
      </c>
      <c r="K53">
        <v>38642800</v>
      </c>
      <c r="L53" t="s">
        <v>457</v>
      </c>
      <c r="M53" s="1">
        <v>44286</v>
      </c>
    </row>
    <row r="54" spans="1:13">
      <c r="A54" t="s">
        <v>448</v>
      </c>
      <c r="B54" s="330">
        <v>6229597</v>
      </c>
      <c r="C54" s="330">
        <v>6229597</v>
      </c>
      <c r="D54" t="s">
        <v>490</v>
      </c>
      <c r="E54">
        <v>65312</v>
      </c>
      <c r="F54">
        <v>520489.58</v>
      </c>
      <c r="G54">
        <v>11.92</v>
      </c>
      <c r="H54">
        <v>778198.08</v>
      </c>
      <c r="I54">
        <v>58335633</v>
      </c>
      <c r="J54">
        <v>1319</v>
      </c>
      <c r="K54">
        <v>86146528</v>
      </c>
      <c r="L54" t="s">
        <v>457</v>
      </c>
      <c r="M54" s="1">
        <v>44286</v>
      </c>
    </row>
    <row r="55" spans="1:13">
      <c r="A55" t="s">
        <v>448</v>
      </c>
      <c r="B55" s="330">
        <v>6356406</v>
      </c>
      <c r="C55" s="330">
        <v>6356406</v>
      </c>
      <c r="D55" t="s">
        <v>410</v>
      </c>
      <c r="E55">
        <v>7521</v>
      </c>
      <c r="F55">
        <v>230255.65</v>
      </c>
      <c r="G55">
        <v>19.91</v>
      </c>
      <c r="H55">
        <v>149740.6</v>
      </c>
      <c r="I55">
        <v>25932473</v>
      </c>
      <c r="J55">
        <v>2204</v>
      </c>
      <c r="K55">
        <v>16576284</v>
      </c>
      <c r="L55" t="s">
        <v>457</v>
      </c>
      <c r="M55" s="1">
        <v>44286</v>
      </c>
    </row>
    <row r="56" spans="1:13">
      <c r="A56" t="s">
        <v>448</v>
      </c>
      <c r="B56" s="330">
        <v>6616508</v>
      </c>
      <c r="C56" s="330">
        <v>6616508</v>
      </c>
      <c r="D56" t="s">
        <v>493</v>
      </c>
      <c r="E56">
        <v>10546</v>
      </c>
      <c r="F56">
        <v>177721.16</v>
      </c>
      <c r="G56">
        <v>16.260000000000002</v>
      </c>
      <c r="H56">
        <v>171479.67</v>
      </c>
      <c r="I56">
        <v>20110926.18</v>
      </c>
      <c r="J56">
        <v>1800</v>
      </c>
      <c r="K56">
        <v>18982800</v>
      </c>
      <c r="L56" t="s">
        <v>457</v>
      </c>
      <c r="M56" s="1">
        <v>44286</v>
      </c>
    </row>
    <row r="57" spans="1:13">
      <c r="A57" t="s">
        <v>448</v>
      </c>
      <c r="B57" s="330">
        <v>6869302</v>
      </c>
      <c r="C57" s="330">
        <v>6869302</v>
      </c>
      <c r="D57" t="s">
        <v>500</v>
      </c>
      <c r="E57">
        <v>3000</v>
      </c>
      <c r="F57">
        <v>297065.8</v>
      </c>
      <c r="G57">
        <v>138.47999999999999</v>
      </c>
      <c r="H57">
        <v>415447.15</v>
      </c>
      <c r="I57">
        <v>33615966.490000002</v>
      </c>
      <c r="J57">
        <v>15330</v>
      </c>
      <c r="K57">
        <v>45990000</v>
      </c>
      <c r="L57" t="s">
        <v>457</v>
      </c>
      <c r="M57" s="1">
        <v>44286</v>
      </c>
    </row>
    <row r="58" spans="1:13">
      <c r="A58" t="s">
        <v>448</v>
      </c>
      <c r="B58" s="330">
        <v>6986041</v>
      </c>
      <c r="C58" s="330">
        <v>6986041</v>
      </c>
      <c r="D58" t="s">
        <v>509</v>
      </c>
      <c r="E58">
        <v>8300</v>
      </c>
      <c r="F58">
        <v>221817.63</v>
      </c>
      <c r="G58">
        <v>49.77</v>
      </c>
      <c r="H58">
        <v>413125.56</v>
      </c>
      <c r="I58">
        <v>25065392</v>
      </c>
      <c r="J58">
        <v>5510</v>
      </c>
      <c r="K58">
        <v>45733000</v>
      </c>
      <c r="L58" t="s">
        <v>457</v>
      </c>
      <c r="M58" s="1">
        <v>44286</v>
      </c>
    </row>
    <row r="59" spans="1:13">
      <c r="A59" t="s">
        <v>448</v>
      </c>
      <c r="B59" s="330" t="s">
        <v>319</v>
      </c>
      <c r="C59" s="330" t="s">
        <v>319</v>
      </c>
      <c r="D59" t="s">
        <v>402</v>
      </c>
      <c r="E59">
        <v>12237</v>
      </c>
      <c r="F59">
        <v>237984.83</v>
      </c>
      <c r="G59">
        <v>28.44</v>
      </c>
      <c r="H59">
        <v>347978.21</v>
      </c>
      <c r="I59">
        <v>2136580.2000000002</v>
      </c>
      <c r="J59">
        <v>248.2</v>
      </c>
      <c r="K59">
        <v>3037223.4</v>
      </c>
      <c r="L59" t="s">
        <v>495</v>
      </c>
      <c r="M59" s="1">
        <v>44286</v>
      </c>
    </row>
    <row r="60" spans="1:13">
      <c r="A60" t="s">
        <v>448</v>
      </c>
      <c r="B60" s="330">
        <v>7124594</v>
      </c>
      <c r="C60" s="330">
        <v>7124594</v>
      </c>
      <c r="D60" t="s">
        <v>345</v>
      </c>
      <c r="E60">
        <v>3146</v>
      </c>
      <c r="F60">
        <v>470293.67</v>
      </c>
      <c r="G60">
        <v>170.45</v>
      </c>
      <c r="H60">
        <v>536227.26</v>
      </c>
      <c r="I60">
        <v>472170.82</v>
      </c>
      <c r="J60">
        <v>160.80000000000001</v>
      </c>
      <c r="K60">
        <v>505876.8</v>
      </c>
      <c r="L60" t="s">
        <v>461</v>
      </c>
      <c r="M60" s="1">
        <v>44286</v>
      </c>
    </row>
    <row r="61" spans="1:13">
      <c r="A61" t="s">
        <v>448</v>
      </c>
      <c r="B61" s="330">
        <v>7171589</v>
      </c>
      <c r="C61" s="330">
        <v>7171589</v>
      </c>
      <c r="D61" t="s">
        <v>353</v>
      </c>
      <c r="E61">
        <v>16931</v>
      </c>
      <c r="F61">
        <v>234842.51</v>
      </c>
      <c r="G61">
        <v>10.5</v>
      </c>
      <c r="H61">
        <v>177709.1</v>
      </c>
      <c r="I61">
        <v>233135.48</v>
      </c>
      <c r="J61">
        <v>9.9</v>
      </c>
      <c r="K61">
        <v>167650.76</v>
      </c>
      <c r="L61" t="s">
        <v>461</v>
      </c>
      <c r="M61" s="1">
        <v>44286</v>
      </c>
    </row>
    <row r="62" spans="1:13">
      <c r="A62" t="s">
        <v>448</v>
      </c>
      <c r="B62" s="330" t="s">
        <v>308</v>
      </c>
      <c r="C62" s="330" t="s">
        <v>308</v>
      </c>
      <c r="D62" t="s">
        <v>368</v>
      </c>
      <c r="E62">
        <v>4054</v>
      </c>
      <c r="F62">
        <v>197003.16</v>
      </c>
      <c r="G62">
        <v>64.069999999999993</v>
      </c>
      <c r="H62">
        <v>259724.15</v>
      </c>
      <c r="I62">
        <v>196619</v>
      </c>
      <c r="J62">
        <v>60.44</v>
      </c>
      <c r="K62">
        <v>245023.76</v>
      </c>
      <c r="L62" t="s">
        <v>461</v>
      </c>
      <c r="M62" s="1">
        <v>44286</v>
      </c>
    </row>
    <row r="63" spans="1:13">
      <c r="A63" t="s">
        <v>448</v>
      </c>
      <c r="B63" s="330">
        <v>7333378</v>
      </c>
      <c r="C63" s="330">
        <v>7333378</v>
      </c>
      <c r="D63" t="s">
        <v>477</v>
      </c>
      <c r="E63">
        <v>2200</v>
      </c>
      <c r="F63">
        <v>395018.39</v>
      </c>
      <c r="G63">
        <v>560.1</v>
      </c>
      <c r="H63">
        <v>1232223.8700000001</v>
      </c>
      <c r="I63">
        <v>394729.6</v>
      </c>
      <c r="J63">
        <v>528.4</v>
      </c>
      <c r="K63">
        <v>1162480</v>
      </c>
      <c r="L63" t="s">
        <v>461</v>
      </c>
      <c r="M63" s="1">
        <v>44286</v>
      </c>
    </row>
    <row r="64" spans="1:13">
      <c r="A64" t="s">
        <v>448</v>
      </c>
      <c r="B64" s="330">
        <v>6185495</v>
      </c>
      <c r="C64" s="330">
        <v>6185495</v>
      </c>
      <c r="D64" t="s">
        <v>354</v>
      </c>
      <c r="E64">
        <v>1694</v>
      </c>
      <c r="F64">
        <v>162339.54999999999</v>
      </c>
      <c r="G64">
        <v>201.03</v>
      </c>
      <c r="H64">
        <v>340537.11</v>
      </c>
      <c r="I64">
        <v>216222.16</v>
      </c>
      <c r="J64">
        <v>264.64999999999998</v>
      </c>
      <c r="K64">
        <v>448317.1</v>
      </c>
      <c r="L64" t="s">
        <v>465</v>
      </c>
      <c r="M64" s="1">
        <v>44286</v>
      </c>
    </row>
    <row r="65" spans="1:13">
      <c r="A65" t="s">
        <v>448</v>
      </c>
      <c r="B65" s="330" t="s">
        <v>313</v>
      </c>
      <c r="C65" s="330" t="s">
        <v>313</v>
      </c>
      <c r="D65" t="s">
        <v>380</v>
      </c>
      <c r="E65">
        <v>2745</v>
      </c>
      <c r="F65">
        <v>185367.66</v>
      </c>
      <c r="G65">
        <v>116.09</v>
      </c>
      <c r="H65">
        <v>318661.87</v>
      </c>
      <c r="I65">
        <v>248529.51</v>
      </c>
      <c r="J65">
        <v>152.83000000000001</v>
      </c>
      <c r="K65">
        <v>419518.35</v>
      </c>
      <c r="L65" t="s">
        <v>465</v>
      </c>
      <c r="M65" s="1">
        <v>44286</v>
      </c>
    </row>
    <row r="66" spans="1:13">
      <c r="A66" t="s">
        <v>448</v>
      </c>
      <c r="B66" s="332" t="s">
        <v>321</v>
      </c>
      <c r="C66" s="332" t="s">
        <v>321</v>
      </c>
      <c r="D66" t="s">
        <v>498</v>
      </c>
      <c r="E66">
        <v>76943</v>
      </c>
      <c r="F66">
        <v>158286.45000000001</v>
      </c>
      <c r="G66">
        <v>2.13</v>
      </c>
      <c r="H66">
        <v>164230.79</v>
      </c>
      <c r="I66">
        <v>210823.82</v>
      </c>
      <c r="J66">
        <v>2.81</v>
      </c>
      <c r="K66">
        <v>216209.83</v>
      </c>
      <c r="L66" t="s">
        <v>465</v>
      </c>
      <c r="M66" s="1">
        <v>44286</v>
      </c>
    </row>
    <row r="67" spans="1:13">
      <c r="A67" t="s">
        <v>448</v>
      </c>
      <c r="B67" s="330" t="s">
        <v>323</v>
      </c>
      <c r="C67" s="330" t="s">
        <v>323</v>
      </c>
      <c r="D67" t="s">
        <v>503</v>
      </c>
      <c r="E67">
        <v>17551</v>
      </c>
      <c r="F67">
        <v>157872.29</v>
      </c>
      <c r="G67">
        <v>7.86</v>
      </c>
      <c r="H67">
        <v>137981.66</v>
      </c>
      <c r="I67">
        <v>210625.32</v>
      </c>
      <c r="J67">
        <v>10.35</v>
      </c>
      <c r="K67">
        <v>181652.85</v>
      </c>
      <c r="L67" t="s">
        <v>465</v>
      </c>
      <c r="M67" s="1">
        <v>44286</v>
      </c>
    </row>
    <row r="68" spans="1:13">
      <c r="A68" t="s">
        <v>448</v>
      </c>
      <c r="B68" s="371" t="s">
        <v>300</v>
      </c>
      <c r="C68" s="330" t="s">
        <v>300</v>
      </c>
      <c r="D68" t="s">
        <v>344</v>
      </c>
      <c r="E68">
        <v>87678</v>
      </c>
      <c r="F68">
        <v>692582.68</v>
      </c>
      <c r="G68">
        <v>6.96</v>
      </c>
      <c r="H68">
        <v>610133.53</v>
      </c>
      <c r="I68">
        <v>534086.14</v>
      </c>
      <c r="J68">
        <v>5.05</v>
      </c>
      <c r="K68">
        <v>442773.9</v>
      </c>
      <c r="L68" t="s">
        <v>460</v>
      </c>
      <c r="M68" s="1">
        <v>44286</v>
      </c>
    </row>
    <row r="69" spans="1:13">
      <c r="A69" t="s">
        <v>448</v>
      </c>
      <c r="B69" s="330" t="s">
        <v>302</v>
      </c>
      <c r="C69" s="330" t="s">
        <v>302</v>
      </c>
      <c r="D69" t="s">
        <v>462</v>
      </c>
      <c r="E69">
        <v>20555</v>
      </c>
      <c r="F69">
        <v>612420.9</v>
      </c>
      <c r="G69">
        <v>32.01</v>
      </c>
      <c r="H69">
        <v>657975.27</v>
      </c>
      <c r="I69">
        <v>473794.77</v>
      </c>
      <c r="J69">
        <v>23.23</v>
      </c>
      <c r="K69">
        <v>477492.65</v>
      </c>
      <c r="L69" t="s">
        <v>460</v>
      </c>
      <c r="M69" s="1">
        <v>44286</v>
      </c>
    </row>
    <row r="70" spans="1:13">
      <c r="A70" t="s">
        <v>448</v>
      </c>
      <c r="B70" s="330" t="s">
        <v>312</v>
      </c>
      <c r="C70" s="330" t="s">
        <v>312</v>
      </c>
      <c r="D70" t="s">
        <v>476</v>
      </c>
      <c r="E70">
        <v>9500</v>
      </c>
      <c r="F70">
        <v>559219.54</v>
      </c>
      <c r="G70">
        <v>95.63</v>
      </c>
      <c r="H70">
        <v>908502.14</v>
      </c>
      <c r="I70">
        <v>424160.04</v>
      </c>
      <c r="J70">
        <v>69.400000000000006</v>
      </c>
      <c r="K70">
        <v>659300</v>
      </c>
      <c r="L70" t="s">
        <v>460</v>
      </c>
      <c r="M70" s="1">
        <v>44286</v>
      </c>
    </row>
    <row r="71" spans="1:13">
      <c r="A71" t="s">
        <v>448</v>
      </c>
      <c r="B71" s="330" t="s">
        <v>320</v>
      </c>
      <c r="C71" s="330" t="s">
        <v>320</v>
      </c>
      <c r="D71" t="s">
        <v>497</v>
      </c>
      <c r="E71">
        <v>26004</v>
      </c>
      <c r="F71">
        <v>516628.64</v>
      </c>
      <c r="G71">
        <v>21.19</v>
      </c>
      <c r="H71">
        <v>550932.19999999995</v>
      </c>
      <c r="I71">
        <v>400306.32</v>
      </c>
      <c r="J71">
        <v>15.37</v>
      </c>
      <c r="K71">
        <v>399811.5</v>
      </c>
      <c r="L71" t="s">
        <v>460</v>
      </c>
      <c r="M71" s="1">
        <v>44286</v>
      </c>
    </row>
    <row r="72" spans="1:13">
      <c r="A72" t="s">
        <v>448</v>
      </c>
      <c r="B72" s="330" t="s">
        <v>510</v>
      </c>
      <c r="C72" s="330" t="s">
        <v>510</v>
      </c>
      <c r="D72" t="s">
        <v>511</v>
      </c>
      <c r="F72">
        <v>200638.21</v>
      </c>
      <c r="H72">
        <v>200638.21</v>
      </c>
      <c r="I72">
        <v>200638.21</v>
      </c>
      <c r="K72">
        <v>200638.21</v>
      </c>
      <c r="L72" t="s">
        <v>451</v>
      </c>
      <c r="M72" s="1">
        <v>44286</v>
      </c>
    </row>
    <row r="73" spans="1:13">
      <c r="A73" t="s">
        <v>448</v>
      </c>
      <c r="B73" s="330" t="s">
        <v>510</v>
      </c>
      <c r="C73" s="330" t="s">
        <v>510</v>
      </c>
      <c r="D73" t="s">
        <v>515</v>
      </c>
      <c r="E73">
        <v>15447.8</v>
      </c>
      <c r="F73">
        <v>20378.939999999999</v>
      </c>
      <c r="G73">
        <v>1.38</v>
      </c>
      <c r="H73">
        <v>21286.76</v>
      </c>
      <c r="I73">
        <v>15447.8</v>
      </c>
      <c r="J73">
        <v>1</v>
      </c>
      <c r="K73">
        <v>15447.8</v>
      </c>
      <c r="L73" t="s">
        <v>460</v>
      </c>
      <c r="M73" s="1">
        <v>44286</v>
      </c>
    </row>
    <row r="74" spans="1:13">
      <c r="A74" t="s">
        <v>448</v>
      </c>
      <c r="B74" s="330" t="s">
        <v>510</v>
      </c>
      <c r="C74" s="330" t="s">
        <v>510</v>
      </c>
      <c r="D74" t="s">
        <v>519</v>
      </c>
      <c r="E74">
        <v>179365.13</v>
      </c>
      <c r="F74">
        <v>19116.07</v>
      </c>
      <c r="G74">
        <v>0.11</v>
      </c>
      <c r="H74">
        <v>20550.07</v>
      </c>
      <c r="I74">
        <v>179365.13</v>
      </c>
      <c r="J74">
        <v>1</v>
      </c>
      <c r="K74">
        <v>179365.13</v>
      </c>
      <c r="L74" t="s">
        <v>495</v>
      </c>
      <c r="M74" s="1">
        <v>44286</v>
      </c>
    </row>
    <row r="75" spans="1:13">
      <c r="A75" t="s">
        <v>448</v>
      </c>
      <c r="B75" s="330" t="s">
        <v>510</v>
      </c>
      <c r="C75" s="330" t="s">
        <v>510</v>
      </c>
      <c r="D75" t="s">
        <v>513</v>
      </c>
      <c r="E75">
        <v>28804.34</v>
      </c>
      <c r="F75">
        <v>30064.639999999999</v>
      </c>
      <c r="G75">
        <v>1.06</v>
      </c>
      <c r="H75">
        <v>30532.48</v>
      </c>
      <c r="I75">
        <v>28804.34</v>
      </c>
      <c r="J75">
        <v>1</v>
      </c>
      <c r="K75">
        <v>28804.34</v>
      </c>
      <c r="L75" t="s">
        <v>461</v>
      </c>
      <c r="M75" s="1">
        <v>44286</v>
      </c>
    </row>
    <row r="76" spans="1:13">
      <c r="A76" t="s">
        <v>448</v>
      </c>
      <c r="B76" s="330" t="s">
        <v>510</v>
      </c>
      <c r="C76" s="330" t="s">
        <v>510</v>
      </c>
      <c r="D76" t="s">
        <v>516</v>
      </c>
      <c r="E76">
        <v>9458705</v>
      </c>
      <c r="F76">
        <v>88331.13</v>
      </c>
      <c r="G76">
        <v>0.01</v>
      </c>
      <c r="H76">
        <v>85444.49</v>
      </c>
      <c r="I76">
        <v>9458705</v>
      </c>
      <c r="J76">
        <v>1</v>
      </c>
      <c r="K76">
        <v>9458705</v>
      </c>
      <c r="L76" t="s">
        <v>457</v>
      </c>
      <c r="M76" s="1">
        <v>44286</v>
      </c>
    </row>
    <row r="77" spans="1:13">
      <c r="A77" t="s">
        <v>448</v>
      </c>
      <c r="B77" s="330" t="s">
        <v>510</v>
      </c>
      <c r="C77" s="330" t="s">
        <v>510</v>
      </c>
      <c r="D77" t="s">
        <v>512</v>
      </c>
      <c r="E77">
        <v>13533.77</v>
      </c>
      <c r="F77">
        <v>9491.49</v>
      </c>
      <c r="G77">
        <v>0.76</v>
      </c>
      <c r="H77">
        <v>10280.11</v>
      </c>
      <c r="I77">
        <v>13533.77</v>
      </c>
      <c r="J77">
        <v>1</v>
      </c>
      <c r="K77">
        <v>13533.77</v>
      </c>
      <c r="L77" t="s">
        <v>465</v>
      </c>
      <c r="M77" s="1">
        <v>44286</v>
      </c>
    </row>
    <row r="78" spans="1:13">
      <c r="A78" t="s">
        <v>448</v>
      </c>
      <c r="B78" s="330" t="s">
        <v>510</v>
      </c>
      <c r="C78" s="330" t="s">
        <v>510</v>
      </c>
      <c r="D78" t="s">
        <v>514</v>
      </c>
      <c r="E78">
        <v>5389.58</v>
      </c>
      <c r="F78">
        <v>6487.45</v>
      </c>
      <c r="G78">
        <v>1.17</v>
      </c>
      <c r="H78">
        <v>6320.61</v>
      </c>
      <c r="I78">
        <v>5389.58</v>
      </c>
      <c r="J78">
        <v>1</v>
      </c>
      <c r="K78">
        <v>5389.58</v>
      </c>
      <c r="L78" t="s">
        <v>449</v>
      </c>
      <c r="M78" s="1">
        <v>44286</v>
      </c>
    </row>
    <row r="79" spans="1:13">
      <c r="A79" t="s">
        <v>448</v>
      </c>
      <c r="B79" s="330" t="s">
        <v>510</v>
      </c>
      <c r="C79" s="330" t="s">
        <v>510</v>
      </c>
      <c r="D79" t="s">
        <v>520</v>
      </c>
      <c r="E79">
        <v>5432.65</v>
      </c>
      <c r="F79">
        <v>3950.35</v>
      </c>
      <c r="G79">
        <v>0.74</v>
      </c>
      <c r="H79">
        <v>4040.35</v>
      </c>
      <c r="I79">
        <v>5432.65</v>
      </c>
      <c r="J79">
        <v>1</v>
      </c>
      <c r="K79">
        <v>5432.65</v>
      </c>
      <c r="L79" t="s">
        <v>506</v>
      </c>
      <c r="M79" s="1">
        <v>44286</v>
      </c>
    </row>
    <row r="80" spans="1:13">
      <c r="A80" t="s">
        <v>448</v>
      </c>
      <c r="B80" s="330" t="s">
        <v>510</v>
      </c>
      <c r="C80" s="330" t="s">
        <v>510</v>
      </c>
      <c r="D80" t="s">
        <v>517</v>
      </c>
      <c r="E80">
        <v>94182.75</v>
      </c>
      <c r="F80">
        <v>10905.77</v>
      </c>
      <c r="G80">
        <v>0.12</v>
      </c>
      <c r="H80">
        <v>11016.56</v>
      </c>
      <c r="I80">
        <v>94182.75</v>
      </c>
      <c r="J80">
        <v>1</v>
      </c>
      <c r="K80">
        <v>94182.75</v>
      </c>
      <c r="L80" t="s">
        <v>518</v>
      </c>
      <c r="M80" s="1">
        <v>44286</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sean_giannotto</cp:lastModifiedBy>
  <cp:lastPrinted>2019-07-23T14:29:16Z</cp:lastPrinted>
  <dcterms:created xsi:type="dcterms:W3CDTF">2007-04-09T18:06:04Z</dcterms:created>
  <dcterms:modified xsi:type="dcterms:W3CDTF">2021-04-05T20:30:28Z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