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7" l="1"/>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R10" i="7"/>
  <c r="S10" i="7" s="1"/>
  <c r="P10" i="7"/>
  <c r="Q10" i="7" s="1"/>
  <c r="I10" i="7"/>
  <c r="H10" i="7"/>
  <c r="T9" i="7"/>
  <c r="U9" i="7" s="1"/>
  <c r="S9" i="7"/>
  <c r="R9" i="7"/>
  <c r="P9" i="7"/>
  <c r="Q9" i="7" s="1"/>
  <c r="H9" i="7"/>
  <c r="I9" i="7" s="1"/>
  <c r="T8" i="7"/>
  <c r="U8" i="7" s="1"/>
  <c r="R8" i="7"/>
  <c r="S8" i="7" s="1"/>
  <c r="P8" i="7"/>
  <c r="Q8" i="7" s="1"/>
  <c r="H8" i="7"/>
  <c r="I8" i="7" s="1"/>
  <c r="F69" i="7"/>
  <c r="S65" i="12"/>
  <c r="T65" i="12" s="1"/>
  <c r="O65" i="12"/>
  <c r="P65" i="12" s="1"/>
  <c r="K65" i="12"/>
  <c r="L65" i="12" s="1"/>
  <c r="G65" i="12"/>
  <c r="H65" i="12" s="1"/>
  <c r="S64" i="12"/>
  <c r="T64" i="12" s="1"/>
  <c r="P64" i="12"/>
  <c r="O64" i="12"/>
  <c r="K64" i="12"/>
  <c r="L64" i="12" s="1"/>
  <c r="G64" i="12"/>
  <c r="H64" i="12" s="1"/>
  <c r="S63" i="12"/>
  <c r="T63" i="12" s="1"/>
  <c r="P63" i="12"/>
  <c r="O63" i="12"/>
  <c r="K63" i="12"/>
  <c r="L63" i="12" s="1"/>
  <c r="G63" i="12"/>
  <c r="H63" i="12" s="1"/>
  <c r="S62" i="12"/>
  <c r="T62" i="12" s="1"/>
  <c r="O62" i="12"/>
  <c r="P62" i="12" s="1"/>
  <c r="K62" i="12"/>
  <c r="L62" i="12" s="1"/>
  <c r="H62" i="12"/>
  <c r="G62" i="12"/>
  <c r="S61" i="12"/>
  <c r="T61" i="12" s="1"/>
  <c r="O61" i="12"/>
  <c r="P61" i="12" s="1"/>
  <c r="K61" i="12"/>
  <c r="L61" i="12" s="1"/>
  <c r="G61" i="12"/>
  <c r="H61" i="12" s="1"/>
  <c r="S60" i="12"/>
  <c r="T60" i="12" s="1"/>
  <c r="P60" i="12"/>
  <c r="O60" i="12"/>
  <c r="K60" i="12"/>
  <c r="L60" i="12" s="1"/>
  <c r="G60" i="12"/>
  <c r="H60" i="12" s="1"/>
  <c r="S59" i="12"/>
  <c r="T59" i="12" s="1"/>
  <c r="O59" i="12"/>
  <c r="P59" i="12" s="1"/>
  <c r="K59" i="12"/>
  <c r="L59" i="12" s="1"/>
  <c r="G59" i="12"/>
  <c r="H59" i="12" s="1"/>
  <c r="S58" i="12"/>
  <c r="T58" i="12" s="1"/>
  <c r="O58" i="12"/>
  <c r="P58" i="12" s="1"/>
  <c r="K58" i="12"/>
  <c r="L58" i="12" s="1"/>
  <c r="H58" i="12"/>
  <c r="G58" i="12"/>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P54" i="12"/>
  <c r="O54" i="12"/>
  <c r="K54" i="12"/>
  <c r="L54" i="12" s="1"/>
  <c r="H54" i="12"/>
  <c r="G54" i="12"/>
  <c r="S53" i="12"/>
  <c r="T53" i="12" s="1"/>
  <c r="O53" i="12"/>
  <c r="P53" i="12" s="1"/>
  <c r="K53" i="12"/>
  <c r="L53" i="12" s="1"/>
  <c r="G53" i="12"/>
  <c r="H53" i="12" s="1"/>
  <c r="S52" i="12"/>
  <c r="T52" i="12" s="1"/>
  <c r="O52" i="12"/>
  <c r="P52" i="12" s="1"/>
  <c r="K52" i="12"/>
  <c r="L52" i="12" s="1"/>
  <c r="G52" i="12"/>
  <c r="H52" i="12" s="1"/>
  <c r="S51" i="12"/>
  <c r="T51" i="12" s="1"/>
  <c r="P51" i="12"/>
  <c r="O51" i="12"/>
  <c r="K51" i="12"/>
  <c r="L51" i="12" s="1"/>
  <c r="G51" i="12"/>
  <c r="H51" i="12" s="1"/>
  <c r="S50" i="12"/>
  <c r="T50" i="12" s="1"/>
  <c r="O50" i="12"/>
  <c r="P50" i="12" s="1"/>
  <c r="K50" i="12"/>
  <c r="L50" i="12" s="1"/>
  <c r="H50" i="12"/>
  <c r="G50" i="12"/>
  <c r="S49" i="12"/>
  <c r="T49" i="12" s="1"/>
  <c r="O49" i="12"/>
  <c r="P49" i="12" s="1"/>
  <c r="K49" i="12"/>
  <c r="L49" i="12" s="1"/>
  <c r="H49" i="12"/>
  <c r="G49" i="12"/>
  <c r="S48" i="12"/>
  <c r="T48" i="12" s="1"/>
  <c r="P48" i="12"/>
  <c r="O48" i="12"/>
  <c r="K48" i="12"/>
  <c r="L48" i="12" s="1"/>
  <c r="H48" i="12"/>
  <c r="G48" i="12"/>
  <c r="S47" i="12"/>
  <c r="T47" i="12" s="1"/>
  <c r="O47" i="12"/>
  <c r="P47" i="12" s="1"/>
  <c r="K47" i="12"/>
  <c r="L47" i="12" s="1"/>
  <c r="H47" i="12"/>
  <c r="G47" i="12"/>
  <c r="S46" i="12"/>
  <c r="T46" i="12" s="1"/>
  <c r="O46" i="12"/>
  <c r="P46" i="12" s="1"/>
  <c r="K46" i="12"/>
  <c r="L46" i="12" s="1"/>
  <c r="H46" i="12"/>
  <c r="G46" i="12"/>
  <c r="S45" i="12"/>
  <c r="T45" i="12" s="1"/>
  <c r="O45" i="12"/>
  <c r="P45" i="12" s="1"/>
  <c r="K45" i="12"/>
  <c r="L45" i="12" s="1"/>
  <c r="H45" i="12"/>
  <c r="G45" i="12"/>
  <c r="S44" i="12"/>
  <c r="T44" i="12" s="1"/>
  <c r="P44" i="12"/>
  <c r="O44" i="12"/>
  <c r="K44" i="12"/>
  <c r="L44" i="12" s="1"/>
  <c r="H44" i="12"/>
  <c r="G44" i="12"/>
  <c r="S43" i="12"/>
  <c r="T43" i="12" s="1"/>
  <c r="O43" i="12"/>
  <c r="P43" i="12" s="1"/>
  <c r="K43" i="12"/>
  <c r="L43" i="12" s="1"/>
  <c r="H43" i="12"/>
  <c r="G43" i="12"/>
  <c r="S42" i="12"/>
  <c r="T42" i="12" s="1"/>
  <c r="O42" i="12"/>
  <c r="P42" i="12" s="1"/>
  <c r="K42" i="12"/>
  <c r="L42" i="12" s="1"/>
  <c r="H42" i="12"/>
  <c r="G42" i="12"/>
  <c r="S41" i="12"/>
  <c r="T41" i="12" s="1"/>
  <c r="O41" i="12"/>
  <c r="P41" i="12" s="1"/>
  <c r="K41" i="12"/>
  <c r="L41" i="12" s="1"/>
  <c r="H41" i="12"/>
  <c r="G41" i="12"/>
  <c r="S40" i="12"/>
  <c r="T40" i="12" s="1"/>
  <c r="P40" i="12"/>
  <c r="O40" i="12"/>
  <c r="K40" i="12"/>
  <c r="L40" i="12" s="1"/>
  <c r="H40" i="12"/>
  <c r="G40" i="12"/>
  <c r="S39" i="12"/>
  <c r="T39" i="12" s="1"/>
  <c r="O39" i="12"/>
  <c r="P39" i="12" s="1"/>
  <c r="K39" i="12"/>
  <c r="L39" i="12" s="1"/>
  <c r="H39" i="12"/>
  <c r="G39" i="12"/>
  <c r="S13" i="12"/>
  <c r="T13" i="12" s="1"/>
  <c r="O13" i="12"/>
  <c r="P13" i="12" s="1"/>
  <c r="K13" i="12"/>
  <c r="L13" i="12" s="1"/>
  <c r="H13" i="12"/>
  <c r="G13" i="12"/>
  <c r="S12" i="12"/>
  <c r="T12" i="12" s="1"/>
  <c r="O12" i="12"/>
  <c r="P12" i="12" s="1"/>
  <c r="K12" i="12"/>
  <c r="L12" i="12" s="1"/>
  <c r="H12" i="12"/>
  <c r="G12" i="12"/>
  <c r="S11" i="12"/>
  <c r="T11" i="12" s="1"/>
  <c r="P11" i="12"/>
  <c r="O11" i="12"/>
  <c r="K11" i="12"/>
  <c r="L11" i="12" s="1"/>
  <c r="H11" i="12"/>
  <c r="G11" i="12"/>
  <c r="S10" i="12"/>
  <c r="T10" i="12" s="1"/>
  <c r="O10" i="12"/>
  <c r="P10" i="12" s="1"/>
  <c r="K10" i="12"/>
  <c r="L10" i="12" s="1"/>
  <c r="H10" i="12"/>
  <c r="G10" i="12"/>
  <c r="S9" i="12"/>
  <c r="T9" i="12" s="1"/>
  <c r="O9" i="12"/>
  <c r="P9" i="12" s="1"/>
  <c r="K9" i="12"/>
  <c r="L9" i="12" s="1"/>
  <c r="H9" i="12"/>
  <c r="G9" i="12"/>
  <c r="S8" i="12"/>
  <c r="T8" i="12" s="1"/>
  <c r="O8" i="12"/>
  <c r="P8" i="12" s="1"/>
  <c r="K8" i="12"/>
  <c r="L8" i="12" s="1"/>
  <c r="H8" i="12"/>
  <c r="G8" i="12"/>
  <c r="S7" i="12"/>
  <c r="T7" i="12" s="1"/>
  <c r="P7" i="12"/>
  <c r="O7" i="12"/>
  <c r="K7" i="12"/>
  <c r="L7" i="12" s="1"/>
  <c r="H7" i="12"/>
  <c r="G7" i="12"/>
  <c r="S6" i="12"/>
  <c r="T6" i="12" s="1"/>
  <c r="O6" i="12"/>
  <c r="P6" i="12" s="1"/>
  <c r="K6" i="12"/>
  <c r="L6" i="12" s="1"/>
  <c r="H6" i="12"/>
  <c r="G6" i="12"/>
  <c r="E69" i="12"/>
  <c r="A13" i="2"/>
  <c r="I13" i="2" s="1"/>
  <c r="J13" i="2" s="1"/>
  <c r="K13" i="2" s="1"/>
  <c r="A12" i="2"/>
  <c r="M12" i="2" s="1"/>
  <c r="N12" i="2" s="1"/>
  <c r="O12" i="2" s="1"/>
  <c r="I12" i="2" l="1"/>
  <c r="J12" i="2" s="1"/>
  <c r="K12" i="2" s="1"/>
  <c r="E12" i="2"/>
  <c r="F12" i="2" s="1"/>
  <c r="G12" i="2" s="1"/>
  <c r="Q12" i="2"/>
  <c r="R12" i="2" s="1"/>
  <c r="S12" i="2" s="1"/>
  <c r="E13" i="2"/>
  <c r="F13" i="2" s="1"/>
  <c r="G13" i="2" s="1"/>
  <c r="Q13" i="2"/>
  <c r="R13" i="2" s="1"/>
  <c r="S13" i="2" s="1"/>
  <c r="M13" i="2"/>
  <c r="N13" i="2" s="1"/>
  <c r="O13" i="2" s="1"/>
  <c r="H76" i="2" l="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E14" i="3" l="1"/>
  <c r="F14" i="3" s="1"/>
  <c r="F4" i="9" l="1"/>
  <c r="F5" i="9"/>
  <c r="F6" i="9"/>
  <c r="F7" i="9"/>
  <c r="F8" i="9"/>
  <c r="F9" i="9"/>
  <c r="F10" i="9"/>
  <c r="G4" i="9"/>
  <c r="T3" i="7" l="1"/>
  <c r="T4" i="7"/>
  <c r="T5" i="7"/>
  <c r="T6" i="7"/>
  <c r="T7" i="7"/>
  <c r="T14" i="7"/>
  <c r="T15" i="7"/>
  <c r="T16" i="7"/>
  <c r="T17" i="7"/>
  <c r="T18" i="7"/>
  <c r="T19" i="7"/>
  <c r="T20" i="7"/>
  <c r="T21" i="7"/>
  <c r="T22" i="7"/>
  <c r="T23" i="7"/>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T55" i="7"/>
  <c r="T56" i="7"/>
  <c r="T57" i="7"/>
  <c r="T58" i="7"/>
  <c r="T59" i="7"/>
  <c r="T60" i="7"/>
  <c r="T61" i="7"/>
  <c r="T62" i="7"/>
  <c r="T63" i="7"/>
  <c r="T64" i="7"/>
  <c r="T65" i="7"/>
  <c r="T66" i="7"/>
  <c r="T67" i="7"/>
  <c r="T68" i="7"/>
  <c r="R3" i="7"/>
  <c r="R4" i="7"/>
  <c r="R5" i="7"/>
  <c r="R6" i="7"/>
  <c r="R7" i="7"/>
  <c r="R14" i="7"/>
  <c r="R15" i="7"/>
  <c r="R16" i="7"/>
  <c r="R17" i="7"/>
  <c r="R18" i="7"/>
  <c r="R19" i="7"/>
  <c r="R20" i="7"/>
  <c r="R21"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55" i="7"/>
  <c r="R56" i="7"/>
  <c r="R57" i="7"/>
  <c r="R58" i="7"/>
  <c r="R59" i="7"/>
  <c r="R60" i="7"/>
  <c r="R61" i="7"/>
  <c r="R62" i="7"/>
  <c r="R63" i="7"/>
  <c r="R64" i="7"/>
  <c r="R65" i="7"/>
  <c r="R66" i="7"/>
  <c r="R67" i="7"/>
  <c r="R68" i="7"/>
  <c r="P3" i="7"/>
  <c r="P4" i="7"/>
  <c r="P5" i="7"/>
  <c r="P6" i="7"/>
  <c r="P7" i="7"/>
  <c r="P14" i="7"/>
  <c r="P15" i="7"/>
  <c r="P16" i="7"/>
  <c r="P17" i="7"/>
  <c r="P18" i="7"/>
  <c r="P19" i="7"/>
  <c r="P20" i="7"/>
  <c r="P21" i="7"/>
  <c r="P22" i="7"/>
  <c r="P23" i="7"/>
  <c r="P24" i="7"/>
  <c r="Q24" i="7" s="1"/>
  <c r="P25" i="7"/>
  <c r="Q25" i="7" s="1"/>
  <c r="P26" i="7"/>
  <c r="Q26" i="7" s="1"/>
  <c r="P27" i="7"/>
  <c r="Q27" i="7" s="1"/>
  <c r="P28" i="7"/>
  <c r="Q28" i="7" s="1"/>
  <c r="P29" i="7"/>
  <c r="Q29" i="7" s="1"/>
  <c r="P30" i="7"/>
  <c r="Q30" i="7" s="1"/>
  <c r="P31" i="7"/>
  <c r="Q31" i="7" s="1"/>
  <c r="P32" i="7"/>
  <c r="Q32" i="7" s="1"/>
  <c r="P33" i="7"/>
  <c r="P34" i="7"/>
  <c r="Q34" i="7" s="1"/>
  <c r="P35" i="7"/>
  <c r="Q35" i="7" s="1"/>
  <c r="P36" i="7"/>
  <c r="Q36" i="7" s="1"/>
  <c r="P37" i="7"/>
  <c r="Q37" i="7" s="1"/>
  <c r="P38" i="7"/>
  <c r="Q38" i="7" s="1"/>
  <c r="P39" i="7"/>
  <c r="Q39" i="7" s="1"/>
  <c r="P40" i="7"/>
  <c r="Q40" i="7" s="1"/>
  <c r="P41" i="7"/>
  <c r="Q41" i="7" s="1"/>
  <c r="P42" i="7"/>
  <c r="P55" i="7"/>
  <c r="P56" i="7"/>
  <c r="P57" i="7"/>
  <c r="P58" i="7"/>
  <c r="P59" i="7"/>
  <c r="P60" i="7"/>
  <c r="P61" i="7"/>
  <c r="P62" i="7"/>
  <c r="P63" i="7"/>
  <c r="P64" i="7"/>
  <c r="P65" i="7"/>
  <c r="P66" i="7"/>
  <c r="P67" i="7"/>
  <c r="P68" i="7"/>
  <c r="G69" i="7"/>
  <c r="Q33" i="7"/>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H68" i="7"/>
  <c r="I68" i="7" s="1"/>
  <c r="H3" i="7"/>
  <c r="H4" i="7"/>
  <c r="H5" i="7"/>
  <c r="H6" i="7"/>
  <c r="H7" i="7"/>
  <c r="H14" i="7"/>
  <c r="I14" i="7" s="1"/>
  <c r="H15" i="7"/>
  <c r="H16" i="7"/>
  <c r="I16" i="7" s="1"/>
  <c r="H17" i="7"/>
  <c r="I17" i="7" s="1"/>
  <c r="H18" i="7"/>
  <c r="I18" i="7" s="1"/>
  <c r="H19" i="7"/>
  <c r="I19" i="7" s="1"/>
  <c r="H20" i="7"/>
  <c r="I20" i="7" s="1"/>
  <c r="H21" i="7"/>
  <c r="I21" i="7" s="1"/>
  <c r="H22" i="7"/>
  <c r="I22" i="7" s="1"/>
  <c r="H23" i="7"/>
  <c r="H2" i="7"/>
  <c r="I2" i="7" s="1"/>
  <c r="I3" i="7"/>
  <c r="I4" i="7"/>
  <c r="I5" i="7"/>
  <c r="I6" i="7"/>
  <c r="I7" i="7"/>
  <c r="I15" i="7"/>
  <c r="I23" i="7"/>
  <c r="I67" i="7"/>
  <c r="S3" i="12"/>
  <c r="T3" i="12" s="1"/>
  <c r="S4" i="12"/>
  <c r="T4" i="12" s="1"/>
  <c r="S5" i="12"/>
  <c r="T5"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66" i="12"/>
  <c r="T66" i="12" s="1"/>
  <c r="O3" i="12"/>
  <c r="P3" i="12" s="1"/>
  <c r="O4" i="12"/>
  <c r="P4" i="12" s="1"/>
  <c r="O5" i="12"/>
  <c r="P5"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66" i="12"/>
  <c r="P66" i="12" s="1"/>
  <c r="K29" i="12"/>
  <c r="L29" i="12" s="1"/>
  <c r="K30" i="12"/>
  <c r="L30" i="12" s="1"/>
  <c r="K31" i="12"/>
  <c r="L31" i="12" s="1"/>
  <c r="K32" i="12"/>
  <c r="L32" i="12" s="1"/>
  <c r="K33" i="12"/>
  <c r="L33" i="12" s="1"/>
  <c r="K34" i="12"/>
  <c r="L34" i="12" s="1"/>
  <c r="K35" i="12"/>
  <c r="L35" i="12" s="1"/>
  <c r="K36" i="12"/>
  <c r="L36" i="12" s="1"/>
  <c r="K37" i="12"/>
  <c r="L37" i="12" s="1"/>
  <c r="K38" i="12"/>
  <c r="L38" i="12" s="1"/>
  <c r="K66" i="12"/>
  <c r="L66" i="12" s="1"/>
  <c r="G29" i="12"/>
  <c r="H29" i="12" s="1"/>
  <c r="G30" i="12"/>
  <c r="H30" i="12" s="1"/>
  <c r="G31" i="12"/>
  <c r="H31" i="12" s="1"/>
  <c r="G32" i="12"/>
  <c r="H32" i="12" s="1"/>
  <c r="G33" i="12"/>
  <c r="H33" i="12" s="1"/>
  <c r="G34" i="12"/>
  <c r="H34" i="12" s="1"/>
  <c r="G35" i="12"/>
  <c r="H35" i="12" s="1"/>
  <c r="G36" i="12"/>
  <c r="H36" i="12" s="1"/>
  <c r="G37" i="12"/>
  <c r="H37" i="12" s="1"/>
  <c r="G38" i="12"/>
  <c r="H38" i="12" s="1"/>
  <c r="G66" i="12"/>
  <c r="H66" i="12" s="1"/>
  <c r="A4" i="2"/>
  <c r="A5" i="2"/>
  <c r="I5" i="2" s="1"/>
  <c r="A6" i="2"/>
  <c r="A7" i="2"/>
  <c r="E7" i="2" s="1"/>
  <c r="A8" i="2"/>
  <c r="M8" i="2" s="1"/>
  <c r="A9" i="2"/>
  <c r="E9" i="2" s="1"/>
  <c r="A10" i="2"/>
  <c r="A11" i="2"/>
  <c r="E11" i="2" s="1"/>
  <c r="A14" i="2"/>
  <c r="A15" i="2"/>
  <c r="I15"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5"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4" i="2"/>
  <c r="E14" i="2"/>
  <c r="Q14"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4"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5" i="2"/>
  <c r="M15"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1" i="2"/>
  <c r="I7" i="2"/>
  <c r="I76" i="2" l="1"/>
  <c r="E35" i="1"/>
  <c r="E28" i="1" l="1"/>
  <c r="E46" i="1"/>
  <c r="F46" i="1" s="1"/>
  <c r="E34" i="1"/>
  <c r="E33" i="1"/>
  <c r="K28" i="12" l="1"/>
  <c r="L28" i="12" s="1"/>
  <c r="G28" i="12"/>
  <c r="H28" i="12" s="1"/>
  <c r="K26" i="12"/>
  <c r="L26" i="12" s="1"/>
  <c r="K22" i="12"/>
  <c r="L22" i="12" s="1"/>
  <c r="G26" i="12"/>
  <c r="H26" i="12" s="1"/>
  <c r="G22" i="12"/>
  <c r="H22" i="12" s="1"/>
  <c r="F24" i="9"/>
  <c r="F25" i="9"/>
  <c r="F26" i="9"/>
  <c r="F27" i="9"/>
  <c r="F28" i="9" l="1"/>
  <c r="G28" i="9" s="1"/>
  <c r="G5" i="9" l="1"/>
  <c r="F61" i="2" l="1"/>
  <c r="G61" i="2" s="1"/>
  <c r="F58" i="2"/>
  <c r="G58" i="2" s="1"/>
  <c r="G2" i="12"/>
  <c r="H2" i="12" s="1"/>
  <c r="G3" i="12"/>
  <c r="H3" i="12" s="1"/>
  <c r="G4" i="12"/>
  <c r="H4" i="12" s="1"/>
  <c r="G5" i="12"/>
  <c r="H5" i="12" s="1"/>
  <c r="G14" i="12"/>
  <c r="H14" i="12" s="1"/>
  <c r="G15" i="12"/>
  <c r="H15" i="12" s="1"/>
  <c r="G16" i="12"/>
  <c r="H16" i="12" s="1"/>
  <c r="G17" i="12"/>
  <c r="H17" i="12" s="1"/>
  <c r="G18" i="12"/>
  <c r="H18" i="12" s="1"/>
  <c r="G19" i="12"/>
  <c r="H19" i="12" s="1"/>
  <c r="G20" i="12"/>
  <c r="H20" i="12" s="1"/>
  <c r="G21" i="12"/>
  <c r="H21" i="12" s="1"/>
  <c r="U14" i="7" l="1"/>
  <c r="S14" i="7"/>
  <c r="Q14" i="7"/>
  <c r="K27" i="12"/>
  <c r="L27" i="12" s="1"/>
  <c r="K25" i="12"/>
  <c r="L25" i="12" s="1"/>
  <c r="K24" i="12"/>
  <c r="L24" i="12" s="1"/>
  <c r="K23" i="12"/>
  <c r="L23" i="12" s="1"/>
  <c r="K21" i="12"/>
  <c r="L21" i="12" s="1"/>
  <c r="K20" i="12"/>
  <c r="L20" i="12" s="1"/>
  <c r="K19" i="12"/>
  <c r="L19" i="12" s="1"/>
  <c r="K18" i="12"/>
  <c r="L18" i="12" s="1"/>
  <c r="K17" i="12"/>
  <c r="L17" i="12" s="1"/>
  <c r="K16" i="12"/>
  <c r="L16" i="12" s="1"/>
  <c r="K15" i="12"/>
  <c r="L15" i="12" s="1"/>
  <c r="K14" i="12"/>
  <c r="L14" i="12" s="1"/>
  <c r="K5" i="12"/>
  <c r="L5" i="12" s="1"/>
  <c r="K4" i="12"/>
  <c r="L4" i="12" s="1"/>
  <c r="G27" i="12"/>
  <c r="H27" i="12" s="1"/>
  <c r="G25" i="12"/>
  <c r="H25" i="12" s="1"/>
  <c r="G24" i="12"/>
  <c r="H24" i="12" s="1"/>
  <c r="G23" i="12"/>
  <c r="H23"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1" i="2"/>
  <c r="O11" i="2" s="1"/>
  <c r="N10" i="2"/>
  <c r="O10" i="2" s="1"/>
  <c r="N9" i="2"/>
  <c r="O9" i="2" s="1"/>
  <c r="N8" i="2"/>
  <c r="O8" i="2" s="1"/>
  <c r="N7" i="2"/>
  <c r="O7" i="2" s="1"/>
  <c r="N6" i="2"/>
  <c r="N5" i="2"/>
  <c r="O5" i="2" s="1"/>
  <c r="N4" i="2"/>
  <c r="O4" i="2" s="1"/>
  <c r="N3" i="2"/>
  <c r="O3" i="2" s="1"/>
  <c r="N76" i="2" l="1"/>
  <c r="O6" i="2"/>
  <c r="U68" i="7" l="1"/>
  <c r="U67" i="7"/>
  <c r="U66" i="7"/>
  <c r="U65" i="7"/>
  <c r="U64" i="7"/>
  <c r="U63" i="7"/>
  <c r="U62" i="7"/>
  <c r="U61" i="7"/>
  <c r="U60" i="7"/>
  <c r="U59" i="7"/>
  <c r="U58" i="7"/>
  <c r="U57" i="7"/>
  <c r="U56" i="7"/>
  <c r="U55" i="7"/>
  <c r="U42" i="7"/>
  <c r="U23" i="7"/>
  <c r="U22" i="7"/>
  <c r="U21" i="7"/>
  <c r="U20" i="7"/>
  <c r="U19" i="7"/>
  <c r="U18" i="7"/>
  <c r="U17" i="7"/>
  <c r="U16" i="7"/>
  <c r="U15" i="7"/>
  <c r="U7" i="7"/>
  <c r="U6" i="7"/>
  <c r="U5" i="7"/>
  <c r="U4" i="7"/>
  <c r="U3" i="7"/>
  <c r="T2" i="7"/>
  <c r="U2" i="7" s="1"/>
  <c r="S68" i="7" l="1"/>
  <c r="S67" i="7"/>
  <c r="S66" i="7"/>
  <c r="S65" i="7"/>
  <c r="S64" i="7"/>
  <c r="S63" i="7"/>
  <c r="S62" i="7"/>
  <c r="S61" i="7"/>
  <c r="S60" i="7"/>
  <c r="S59" i="7"/>
  <c r="S58" i="7"/>
  <c r="S57" i="7"/>
  <c r="S56" i="7"/>
  <c r="S55" i="7"/>
  <c r="S42" i="7"/>
  <c r="S23" i="7"/>
  <c r="S22" i="7"/>
  <c r="S21" i="7"/>
  <c r="S20" i="7"/>
  <c r="S19" i="7"/>
  <c r="S18" i="7"/>
  <c r="S17" i="7"/>
  <c r="S16" i="7"/>
  <c r="S15" i="7"/>
  <c r="S7" i="7"/>
  <c r="S6" i="7"/>
  <c r="S5" i="7"/>
  <c r="S4" i="7"/>
  <c r="S3" i="7"/>
  <c r="R2" i="7"/>
  <c r="R69" i="7" s="1"/>
  <c r="S2" i="12"/>
  <c r="S69" i="12" s="1"/>
  <c r="O2" i="12"/>
  <c r="O69" i="12" s="1"/>
  <c r="K2" i="12"/>
  <c r="K69"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1" i="2"/>
  <c r="S11" i="2" s="1"/>
  <c r="R10" i="2"/>
  <c r="S10" i="2" s="1"/>
  <c r="R9" i="2"/>
  <c r="S9" i="2" s="1"/>
  <c r="R7" i="2"/>
  <c r="S7" i="2" s="1"/>
  <c r="R6" i="2"/>
  <c r="S6" i="2" s="1"/>
  <c r="R5" i="2"/>
  <c r="S5" i="2" s="1"/>
  <c r="R4" i="2"/>
  <c r="S4" i="2" s="1"/>
  <c r="S3" i="2"/>
  <c r="D76" i="2" l="1"/>
  <c r="E76" i="2"/>
  <c r="P2" i="7" l="1"/>
  <c r="Q2" i="7" s="1"/>
  <c r="Q3" i="7"/>
  <c r="Q4" i="7"/>
  <c r="Q5" i="7"/>
  <c r="Q6" i="7"/>
  <c r="Q7" i="7"/>
  <c r="Q15" i="7"/>
  <c r="Q16" i="7"/>
  <c r="Q17" i="7"/>
  <c r="Q18" i="7"/>
  <c r="Q19" i="7"/>
  <c r="Q20" i="7"/>
  <c r="Q21" i="7"/>
  <c r="Q22" i="7"/>
  <c r="Q23" i="7"/>
  <c r="Q42" i="7"/>
  <c r="E5" i="3"/>
  <c r="F5" i="3" s="1"/>
  <c r="E6" i="3"/>
  <c r="F6" i="3" s="1"/>
  <c r="E7" i="3"/>
  <c r="F7" i="3" s="1"/>
  <c r="E8" i="3"/>
  <c r="F8" i="3" s="1"/>
  <c r="E9" i="3"/>
  <c r="F9" i="3" s="1"/>
  <c r="E10" i="3"/>
  <c r="F10" i="3" s="1"/>
  <c r="E11" i="3"/>
  <c r="F11" i="3" s="1"/>
  <c r="E12" i="3"/>
  <c r="F12" i="3" s="1"/>
  <c r="E13" i="3"/>
  <c r="F13" i="3" s="1"/>
  <c r="E15" i="3"/>
  <c r="F15" i="3" s="1"/>
  <c r="E16" i="3"/>
  <c r="F16" i="3" s="1"/>
  <c r="Q69" i="12" l="1"/>
  <c r="T69" i="12" s="1"/>
  <c r="O69" i="7"/>
  <c r="N69" i="7"/>
  <c r="M69" i="7"/>
  <c r="D25" i="1" s="1"/>
  <c r="L69" i="7"/>
  <c r="U69" i="7" s="1"/>
  <c r="K69" i="7"/>
  <c r="S69" i="7" s="1"/>
  <c r="J69" i="7"/>
  <c r="C25" i="1" s="1"/>
  <c r="U69" i="12"/>
  <c r="R69" i="12"/>
  <c r="N69" i="12"/>
  <c r="M69" i="12"/>
  <c r="P69" i="12" s="1"/>
  <c r="J69" i="12"/>
  <c r="G69" i="12"/>
  <c r="F69" i="12"/>
  <c r="I69" i="12"/>
  <c r="L69" i="12" s="1"/>
  <c r="Q76" i="2"/>
  <c r="P76" i="2"/>
  <c r="M76" i="2"/>
  <c r="L76" i="2"/>
  <c r="O76" i="2" s="1"/>
  <c r="D19" i="9"/>
  <c r="H69" i="12" l="1"/>
  <c r="D37" i="1"/>
  <c r="C31" i="1"/>
  <c r="G19" i="9"/>
  <c r="C37" i="1"/>
  <c r="Q55" i="7"/>
  <c r="Q56" i="7"/>
  <c r="Q57" i="7"/>
  <c r="Q58" i="7"/>
  <c r="Q59" i="7"/>
  <c r="Q60" i="7"/>
  <c r="Q61" i="7"/>
  <c r="Q62" i="7"/>
  <c r="Q63" i="7"/>
  <c r="Q64" i="7"/>
  <c r="Q65" i="7"/>
  <c r="Q66" i="7"/>
  <c r="Q67" i="7"/>
  <c r="Q68" i="7"/>
  <c r="H69" i="7" l="1"/>
  <c r="I69" i="7" s="1"/>
  <c r="P69" i="7"/>
  <c r="Q69"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<sst xmlns="http://schemas.openxmlformats.org/spreadsheetml/2006/main" count="1339" uniqueCount="513">
  <si>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</si>
  <si>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</si>
  <si>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</si>
  <si>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</si>
  <si>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</si>
  <si>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</si>
  <si>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</si>
  <si>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</si>
  <si>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</si>
  <si>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</si>
  <si>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</si>
  <si>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</si>
  <si>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</si>
  <si>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</si>
  <si>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</si>
  <si>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</si>
  <si>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</si>
  <si>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</si>
  <si>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</si>
  <si>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</si>
  <si>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</si>
  <si>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</si>
  <si>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</si>
  <si>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</si>
  <si>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</si>
  <si>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</si>
  <si>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</si>
  <si>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</si>
  <si>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</si>
  <si>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</si>
  <si>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</si>
  <si>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</si>
  <si>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</si>
  <si>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</si>
  <si>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</si>
  <si>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</si>
  <si>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</si>
  <si>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</si>
  <si>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</si>
  <si>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</si>
  <si>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</si>
  <si>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</si>
  <si>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</si>
  <si>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</si>
  <si>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</si>
  <si>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</si>
  <si>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</si>
  <si>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</si>
  <si>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</si>
  <si>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</si>
  <si>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</si>
  <si>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</si>
  <si>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</si>
  <si>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</si>
  <si>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</si>
  <si>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</si>
  <si>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</si>
  <si>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</si>
  <si>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</si>
  <si>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</si>
  <si>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</si>
  <si>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</si>
  <si>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</si>
  <si>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</si>
  <si>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</si>
  <si>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</si>
  <si>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</si>
  <si>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</si>
  <si>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</si>
  <si>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</si>
  <si>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</si>
  <si>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</si>
  <si>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</si>
  <si>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</si>
  <si>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</si>
  <si>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</si>
  <si>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</si>
  <si>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</si>
  <si>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</si>
  <si>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</si>
  <si>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</si>
  <si>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</si>
  <si>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</si>
  <si>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</si>
  <si>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</si>
  <si>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</si>
  <si>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</si>
  <si>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</si>
  <si>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</si>
  <si>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</si>
  <si>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</si>
  <si>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</si>
  <si>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</si>
  <si>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</si>
  <si>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</si>
  <si>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</si>
  <si>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</si>
  <si>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</si>
  <si>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</si>
  <si>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</si>
  <si>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</si>
  <si>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</si>
  <si>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</si>
  <si>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</si>
  <si>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</si>
  <si>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</si>
  <si>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</si>
  <si>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</si>
  <si>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</si>
  <si>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</si>
  <si>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</si>
  <si>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</si>
  <si>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</si>
  <si>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</si>
  <si>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</si>
  <si>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</si>
  <si>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</si>
  <si>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</si>
  <si>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</si>
  <si>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</si>
  <si>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</si>
  <si>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</si>
  <si>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</si>
  <si>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</si>
  <si>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</si>
  <si>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</si>
  <si>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</si>
  <si>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</si>
  <si>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</si>
  <si>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</si>
  <si>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</si>
  <si>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</si>
  <si>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</si>
  <si>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</si>
  <si>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</si>
  <si>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</si>
  <si>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</si>
  <si>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</si>
  <si>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</si>
  <si>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</si>
  <si>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</si>
  <si>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</si>
  <si>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</si>
  <si>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</si>
  <si>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</si>
  <si>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</si>
  <si>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</si>
  <si>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</si>
  <si>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</si>
  <si>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</si>
  <si>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</si>
  <si>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</si>
  <si>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</si>
  <si>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</si>
  <si>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</si>
  <si>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</si>
  <si>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</si>
  <si>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</si>
  <si>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</si>
  <si>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</si>
  <si>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</si>
  <si>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</si>
  <si>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</si>
  <si>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</si>
  <si>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</si>
  <si>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</si>
  <si>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</si>
  <si>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</si>
  <si>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</si>
  <si>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</si>
  <si>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</si>
  <si>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</si>
  <si>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</si>
  <si>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</si>
  <si>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</si>
  <si>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</si>
  <si>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</si>
  <si>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</si>
  <si>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</si>
  <si>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</si>
  <si>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</si>
  <si>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</si>
  <si>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</si>
  <si>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</si>
  <si>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</si>
  <si>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</si>
  <si>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</si>
  <si>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</si>
  <si>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</si>
  <si>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</si>
  <si>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</si>
  <si>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</si>
  <si>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</si>
  <si>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</si>
  <si>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</si>
  <si>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</si>
  <si>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</si>
  <si>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</si>
  <si>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</si>
  <si>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</si>
  <si>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</si>
  <si>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</si>
  <si>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</si>
  <si>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</si>
  <si>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</si>
  <si>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</si>
  <si>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</si>
  <si>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</si>
  <si>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</si>
  <si>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</si>
  <si>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</si>
  <si>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</si>
  <si>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</si>
  <si>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</si>
  <si>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</si>
  <si>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</si>
  <si>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</si>
  <si>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</si>
  <si>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</si>
  <si>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</si>
  <si>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</si>
  <si>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</si>
  <si>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</si>
  <si>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</si>
  <si>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</si>
  <si>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</si>
  <si>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</si>
  <si>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</si>
  <si>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</si>
  <si>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</si>
  <si>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</si>
  <si>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</si>
  <si>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</si>
  <si>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</si>
  <si>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</si>
  <si>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</si>
  <si>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</si>
  <si>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</si>
  <si>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</si>
  <si>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</si>
  <si>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</si>
  <si>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</si>
  <si>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</si>
  <si>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</si>
  <si>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</si>
  <si>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</si>
  <si>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</si>
  <si>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</si>
  <si>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</si>
  <si>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</si>
  <si>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</si>
  <si>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</si>
  <si>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</si>
  <si>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</si>
  <si>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</si>
  <si>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</si>
  <si>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</si>
  <si>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</si>
  <si>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</si>
  <si>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</si>
  <si>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</si>
  <si>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</si>
  <si>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</si>
  <si>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</si>
  <si>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</si>
  <si>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</si>
  <si>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</si>
  <si>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</si>
  <si>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</si>
  <si>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</si>
  <si>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</si>
  <si>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</si>
  <si>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</si>
  <si>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</si>
  <si>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</si>
  <si>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</si>
  <si>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</si>
  <si>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</si>
  <si>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</si>
  <si>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</si>
  <si>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</si>
  <si>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</si>
  <si>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</si>
  <si>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</si>
  <si>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</si>
  <si>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</si>
  <si>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</si>
  <si>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</si>
  <si>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</si>
  <si>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</si>
  <si>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</si>
  <si>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</si>
  <si>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</si>
  <si>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</si>
  <si>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</si>
  <si>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</si>
  <si>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</si>
  <si>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</si>
  <si>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</si>
  <si>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</si>
  <si>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</si>
  <si>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</si>
  <si>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</si>
  <si>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</si>
  <si>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</si>
  <si>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</si>
  <si>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</si>
  <si>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</si>
  <si>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</si>
  <si>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</si>
  <si>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</si>
  <si>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</si>
  <si>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</si>
  <si>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</si>
  <si>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</si>
  <si>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</si>
  <si>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</si>
  <si>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</si>
  <si>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</si>
  <si>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</si>
  <si>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</si>
  <si>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</si>
  <si>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</si>
  <si>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</si>
  <si>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</si>
  <si>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</si>
  <si>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</si>
  <si>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</si>
  <si>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</si>
  <si>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</si>
  <si>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</si>
  <si>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</si>
  <si>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</si>
  <si>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</si>
  <si>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</si>
  <si>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</si>
  <si>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</si>
  <si>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</si>
  <si>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</si>
  <si>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</si>
  <si>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</si>
  <si>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</si>
  <si>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</si>
  <si>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</si>
  <si>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</si>
  <si>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</si>
  <si>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</si>
  <si>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</si>
  <si>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</si>
  <si>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</si>
  <si>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</si>
  <si>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</si>
  <si>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</si>
  <si>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</si>
  <si>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</si>
  <si>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</si>
  <si>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</si>
  <si>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</si>
  <si>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</si>
  <si>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H42097107</t>
  </si>
  <si>
    <t>BRTR118</t>
  </si>
  <si>
    <t>UBS Group AG</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</si>
  <si>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</si>
  <si>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</si>
  <si>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</si>
  <si>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</si>
  <si>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</si>
  <si>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</si>
  <si>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</si>
  <si>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</si>
  <si>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</si>
  <si>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</si>
  <si>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</si>
  <si>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</si>
  <si>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</si>
  <si>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</si>
  <si>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</si>
  <si>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</si>
  <si>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</si>
  <si>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</si>
  <si>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</si>
  <si>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</si>
  <si>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</si>
  <si>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</si>
  <si>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</si>
  <si>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</si>
  <si>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</si>
  <si>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</si>
  <si>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</si>
  <si>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</si>
  <si>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</si>
  <si>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</si>
  <si>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</si>
  <si>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</si>
  <si>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</si>
  <si>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</si>
  <si>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</si>
  <si>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</si>
  <si>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</si>
  <si>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</si>
  <si>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</si>
  <si>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</si>
  <si>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</si>
  <si>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</si>
  <si>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</si>
  <si>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</si>
  <si>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</si>
  <si>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</si>
  <si>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</si>
  <si>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</si>
  <si>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</si>
  <si>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</si>
  <si>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</si>
  <si>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</si>
  <si>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</si>
  <si>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</si>
  <si>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</si>
  <si>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</si>
  <si>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</si>
  <si>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</si>
  <si>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</si>
  <si>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</si>
  <si>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</si>
  <si>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</si>
  <si>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</si>
  <si>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</si>
  <si>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</si>
  <si>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USD</t>
  </si>
  <si>
    <t>AUD</t>
  </si>
  <si>
    <t>GBP</t>
  </si>
  <si>
    <t>SGD</t>
  </si>
  <si>
    <t>CHF</t>
  </si>
  <si>
    <t>JPY</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</si>
  <si>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</si>
  <si>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</si>
  <si>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</si>
  <si>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</si>
  <si>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</si>
  <si>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</si>
  <si>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</si>
  <si>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</si>
  <si>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</si>
  <si>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</si>
  <si>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</si>
  <si>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</si>
  <si>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</si>
  <si>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</si>
  <si>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</si>
  <si>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</si>
  <si>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</si>
  <si>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</si>
  <si>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</si>
  <si>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</si>
  <si>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</si>
  <si>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</si>
  <si>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</si>
  <si>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</si>
  <si>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</si>
  <si>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</si>
  <si>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</si>
  <si>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</si>
  <si>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</si>
  <si>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</si>
  <si>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</si>
  <si>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</si>
  <si>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</si>
  <si>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</si>
  <si>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</si>
  <si>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</si>
  <si>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</si>
  <si>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</si>
  <si>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</si>
  <si>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</si>
  <si>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</si>
  <si>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</si>
  <si>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</si>
  <si>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</si>
  <si>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</si>
  <si>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</si>
  <si>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</si>
  <si>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</si>
  <si>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</si>
  <si>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</si>
  <si>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</si>
  <si>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</si>
  <si>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</si>
  <si>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</si>
  <si>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</si>
  <si>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</si>
  <si>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</si>
  <si>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</si>
  <si>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</si>
  <si>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UBS GROUP AG REG</t>
  </si>
  <si>
    <t>ASCENDIS PHARMA A/S   ADR</t>
  </si>
  <si>
    <t>BWSW5D906</t>
  </si>
  <si>
    <t>SHOPIFY INC   CLASS A</t>
  </si>
  <si>
    <t>RELX PLC   SPON ADR</t>
  </si>
  <si>
    <t>FERRARI NV</t>
  </si>
  <si>
    <t>MERCK KGAA SPONSORED ADR</t>
  </si>
  <si>
    <t>AUSTRALIAN DOLLAR</t>
  </si>
  <si>
    <t>SWISS FRANC</t>
  </si>
  <si>
    <t>EUR</t>
  </si>
  <si>
    <t>EURO CURRENCY</t>
  </si>
  <si>
    <t>POUND STERLING</t>
  </si>
  <si>
    <t>JAPANESE YEN</t>
  </si>
  <si>
    <t>NOK</t>
  </si>
  <si>
    <t>NORWEGIAN KRONE</t>
  </si>
  <si>
    <t>SEK</t>
  </si>
  <si>
    <t>SWEDISH KRONA</t>
  </si>
  <si>
    <t>SINGAPORE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</si>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</sst>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43" t="s">
        <v>202</v>
      </c>
      <c r="C5" s="343"/>
      <c r="D5" s="343"/>
      <c r="E5" s="343"/>
      <c r="F5" s="343"/>
      <c r="G5" s="343"/>
      <c r="H5" s="343"/>
      <c r="I5" s="343"/>
      <c r="J5" s="343"/>
      <c r="K5" s="343"/>
      <c r="L5" s="343"/>
      <c r="M5" s="343"/>
      <c r="N5" s="343"/>
      <c r="O5" s="343"/>
      <c r="P5" s="343"/>
    </row>
    <row r="6" spans="1:19">
      <c r="B6" s="343"/>
      <c r="C6" s="343"/>
      <c r="D6" s="343"/>
      <c r="E6" s="343"/>
      <c r="F6" s="343"/>
      <c r="G6" s="343"/>
      <c r="H6" s="343"/>
      <c r="I6" s="343"/>
      <c r="J6" s="343"/>
      <c r="K6" s="343"/>
      <c r="L6" s="343"/>
      <c r="M6" s="343"/>
      <c r="N6" s="343"/>
      <c r="O6" s="343"/>
      <c r="P6" s="343"/>
    </row>
    <row r="7" spans="1:19">
      <c r="B7" s="343"/>
      <c r="C7" s="343"/>
      <c r="D7" s="343"/>
      <c r="E7" s="343"/>
      <c r="F7" s="343"/>
      <c r="G7" s="343"/>
      <c r="H7" s="343"/>
      <c r="I7" s="343"/>
      <c r="J7" s="343"/>
      <c r="K7" s="343"/>
      <c r="L7" s="343"/>
      <c r="M7" s="343"/>
      <c r="N7" s="343"/>
      <c r="O7" s="343"/>
      <c r="P7" s="343"/>
    </row>
    <row r="8" spans="1:19" ht="12.75" customHeight="1">
      <c r="B8" s="151"/>
      <c r="C8" s="151"/>
      <c r="D8" s="151"/>
      <c r="E8" s="151"/>
      <c r="F8" s="151"/>
      <c r="G8" s="151"/>
      <c r="H8" s="151"/>
      <c r="I8" s="151"/>
      <c r="J8" s="151"/>
      <c r="K8" s="151"/>
      <c r="L8" s="151"/>
      <c r="M8" s="151"/>
      <c r="N8" s="151"/>
      <c r="O8" s="151"/>
      <c r="P8" s="151"/>
    </row>
    <row r="9" spans="1:19" ht="15" customHeight="1">
      <c r="B9" s="344" t="s">
        <v>189</v>
      </c>
      <c r="C9" s="344"/>
      <c r="D9" s="344"/>
      <c r="E9" s="344"/>
      <c r="F9" s="344"/>
      <c r="G9" s="344"/>
      <c r="H9" s="344"/>
      <c r="I9" s="344"/>
      <c r="J9" s="344"/>
      <c r="K9" s="344"/>
      <c r="L9" s="344"/>
      <c r="M9" s="344"/>
      <c r="N9" s="344"/>
      <c r="O9" s="344"/>
      <c r="P9" s="344"/>
      <c r="Q9" s="344"/>
    </row>
    <row r="10" spans="1:19" ht="15" customHeight="1">
      <c r="B10" s="344"/>
      <c r="C10" s="344"/>
      <c r="D10" s="344"/>
      <c r="E10" s="344"/>
      <c r="F10" s="344"/>
      <c r="G10" s="344"/>
      <c r="H10" s="344"/>
      <c r="I10" s="344"/>
      <c r="J10" s="344"/>
      <c r="K10" s="344"/>
      <c r="L10" s="344"/>
      <c r="M10" s="344"/>
      <c r="N10" s="344"/>
      <c r="O10" s="344"/>
      <c r="P10" s="344"/>
      <c r="Q10" s="344"/>
    </row>
    <row r="11" spans="1:19" ht="15" customHeight="1">
      <c r="B11" s="344" t="s">
        <v>246</v>
      </c>
      <c r="C11" s="344"/>
      <c r="D11" s="344"/>
      <c r="E11" s="344"/>
      <c r="F11" s="344"/>
      <c r="G11" s="344"/>
      <c r="H11" s="344"/>
      <c r="I11" s="344"/>
      <c r="J11" s="344"/>
      <c r="K11" s="344"/>
      <c r="L11" s="344"/>
      <c r="M11" s="344"/>
      <c r="N11" s="344"/>
      <c r="O11" s="344"/>
      <c r="P11" s="344"/>
      <c r="Q11" s="344"/>
    </row>
    <row r="12" spans="1:19" ht="26.25" customHeight="1">
      <c r="B12" s="344"/>
      <c r="C12" s="344"/>
      <c r="D12" s="344"/>
      <c r="E12" s="344"/>
      <c r="F12" s="344"/>
      <c r="G12" s="344"/>
      <c r="H12" s="344"/>
      <c r="I12" s="344"/>
      <c r="J12" s="344"/>
      <c r="K12" s="344"/>
      <c r="L12" s="344"/>
      <c r="M12" s="344"/>
      <c r="N12" s="344"/>
      <c r="O12" s="344"/>
      <c r="P12" s="344"/>
      <c r="Q12" s="344"/>
    </row>
    <row r="13" spans="1:19">
      <c r="C13" s="14"/>
    </row>
    <row r="14" spans="1:19">
      <c r="B14" s="342" t="s">
        <v>247</v>
      </c>
      <c r="C14" s="342"/>
      <c r="D14" s="342"/>
      <c r="E14" s="342"/>
      <c r="F14" s="342"/>
      <c r="G14" s="342"/>
      <c r="H14" s="342"/>
      <c r="I14" s="342"/>
      <c r="J14" s="342"/>
      <c r="K14" s="342"/>
      <c r="L14" s="342"/>
      <c r="M14" s="342"/>
      <c r="N14" s="342"/>
      <c r="O14" s="342"/>
      <c r="P14" s="342"/>
      <c r="Q14" s="342"/>
      <c r="R14" s="342"/>
      <c r="S14" s="342"/>
    </row>
    <row r="15" spans="1:19" ht="38.25" customHeight="1">
      <c r="B15" s="342"/>
      <c r="C15" s="342"/>
      <c r="D15" s="342"/>
      <c r="E15" s="342"/>
      <c r="F15" s="342"/>
      <c r="G15" s="342"/>
      <c r="H15" s="342"/>
      <c r="I15" s="342"/>
      <c r="J15" s="342"/>
      <c r="K15" s="342"/>
      <c r="L15" s="342"/>
      <c r="M15" s="342"/>
      <c r="N15" s="342"/>
      <c r="O15" s="342"/>
      <c r="P15" s="342"/>
      <c r="Q15" s="342"/>
      <c r="R15" s="342"/>
      <c r="S15" s="342"/>
    </row>
    <row r="16" spans="1:19">
      <c r="B16" s="15" t="s">
        <v>110</v>
      </c>
      <c r="C16" s="14"/>
    </row>
    <row r="17" spans="2:19">
      <c r="B17" s="15" t="s">
        <v>111</v>
      </c>
      <c r="C17" s="14"/>
    </row>
    <row r="18" spans="2:19" ht="8.25" customHeight="1">
      <c r="C18" s="14"/>
    </row>
    <row r="19" spans="2:19" s="234" customFormat="1" ht="15" customHeight="1">
      <c r="B19" s="345" t="s">
        <v>248</v>
      </c>
      <c r="C19" s="345"/>
      <c r="D19" s="345"/>
      <c r="E19" s="345"/>
      <c r="F19" s="345"/>
      <c r="G19" s="345"/>
      <c r="H19" s="345"/>
      <c r="I19" s="345"/>
      <c r="J19" s="345"/>
      <c r="K19" s="345"/>
      <c r="L19" s="345"/>
      <c r="M19" s="345"/>
      <c r="N19" s="345"/>
      <c r="O19" s="345"/>
      <c r="P19" s="345"/>
      <c r="Q19" s="345"/>
      <c r="R19" s="345"/>
      <c r="S19" s="345"/>
    </row>
    <row r="20" spans="2:19" s="234" customFormat="1" ht="37.5" customHeight="1">
      <c r="B20" s="345" t="s">
        <v>187</v>
      </c>
      <c r="C20" s="345"/>
      <c r="D20" s="345"/>
      <c r="E20" s="345"/>
      <c r="F20" s="345"/>
      <c r="G20" s="345"/>
      <c r="H20" s="345"/>
      <c r="I20" s="345"/>
      <c r="J20" s="345"/>
      <c r="K20" s="345"/>
      <c r="L20" s="345"/>
      <c r="M20" s="345"/>
      <c r="N20" s="345"/>
      <c r="O20" s="345"/>
      <c r="P20" s="345"/>
      <c r="Q20" s="345"/>
      <c r="R20" s="345"/>
      <c r="S20" s="34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44135</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872750.50999999989</v>
      </c>
      <c r="D14" s="211">
        <f>Cash!D19</f>
        <v>872752.04</v>
      </c>
      <c r="E14" s="212">
        <f>C14-D14</f>
        <v>-1.530000000144355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1290639</v>
      </c>
      <c r="D17" s="215">
        <f>Share_Cost_Mkt!E76</f>
        <v>1290639</v>
      </c>
      <c r="E17" s="212">
        <f>C17-D17</f>
        <v>0</v>
      </c>
      <c r="F17" s="36"/>
      <c r="G17" s="37" t="s">
        <v>51</v>
      </c>
      <c r="H17" s="38"/>
    </row>
    <row r="18" spans="1:8" ht="15.75">
      <c r="A18" s="45"/>
      <c r="B18" s="47" t="s">
        <v>39</v>
      </c>
      <c r="C18" s="212">
        <f>Share_Cost_Mkt!H76</f>
        <v>30576707.65000001</v>
      </c>
      <c r="D18" s="212">
        <f>Share_Cost_Mkt!I76</f>
        <v>30440132.440000009</v>
      </c>
      <c r="E18" s="212">
        <f>C18-D18</f>
        <v>136575.21000000089</v>
      </c>
      <c r="F18" s="36"/>
      <c r="G18" s="37" t="s">
        <v>51</v>
      </c>
      <c r="H18" s="38"/>
    </row>
    <row r="19" spans="1:8" ht="79.900000000000006" customHeight="1">
      <c r="A19" s="45"/>
      <c r="B19" s="47" t="s">
        <v>40</v>
      </c>
      <c r="C19" s="212">
        <f>Share_Cost_Mkt!P76</f>
        <v>37725106.539999999</v>
      </c>
      <c r="D19" s="212">
        <f>Share_Cost_Mkt!Q76</f>
        <v>37723964.360000007</v>
      </c>
      <c r="E19" s="212">
        <f>C19-D19</f>
        <v>1142.1799999922514</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80.540000000000006</v>
      </c>
      <c r="D23" s="212">
        <f>SUM(INT_BNI_IM)</f>
        <v>80.540000000000006</v>
      </c>
      <c r="E23" s="212">
        <f t="shared" si="0"/>
        <v>0</v>
      </c>
      <c r="F23" s="36"/>
      <c r="G23" s="37" t="s">
        <v>3</v>
      </c>
      <c r="H23" s="38"/>
    </row>
    <row r="24" spans="1:8" ht="95.45" customHeight="1">
      <c r="A24" s="45"/>
      <c r="B24" s="45" t="s">
        <v>228</v>
      </c>
      <c r="C24" s="212">
        <f>SUM(Dividends!I69)</f>
        <v>78137.149999999994</v>
      </c>
      <c r="D24" s="212">
        <f>SUM(Dividends!J69)</f>
        <v>78137.149999999994</v>
      </c>
      <c r="E24" s="212">
        <f t="shared" si="0"/>
        <v>0</v>
      </c>
      <c r="F24" s="36"/>
      <c r="G24" s="37" t="s">
        <v>1</v>
      </c>
      <c r="H24" s="38"/>
    </row>
    <row r="25" spans="1:8" ht="15.75">
      <c r="A25" s="45"/>
      <c r="B25" s="45" t="s">
        <v>244</v>
      </c>
      <c r="C25" s="212">
        <f>Tax_Reclaims!J69</f>
        <v>66860.720000000016</v>
      </c>
      <c r="D25" s="212">
        <f>SUM(Tax_Reclaims!M69)</f>
        <v>66860.720000000016</v>
      </c>
      <c r="E25" s="212">
        <f t="shared" si="0"/>
        <v>0</v>
      </c>
      <c r="F25" s="36"/>
      <c r="G25" s="37" t="s">
        <v>2</v>
      </c>
      <c r="H25" s="38"/>
    </row>
    <row r="26" spans="1:8" ht="23.25" customHeight="1">
      <c r="A26" s="45"/>
      <c r="B26" s="47" t="s">
        <v>49</v>
      </c>
      <c r="C26" s="212">
        <f>SUM('Pending_FX '!B22)</f>
        <v>61.05</v>
      </c>
      <c r="D26" s="212">
        <f>SUM('Pending_FX '!C22)</f>
        <v>61.05</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5807.09</v>
      </c>
      <c r="D32" s="212">
        <f>SUM('Pending_FX '!C11)</f>
        <v>5807.09</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SUM(Dividends!Q69,Tax_Reclaims!L69)</f>
        <v>2610.09</v>
      </c>
      <c r="D37" s="216">
        <f>SUM(Dividends!R69,Tax_Reclaims!O69)</f>
        <v>2610.09</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-4.72</v>
      </c>
      <c r="D40" s="212">
        <f>'Pending_FX '!E25</f>
        <v>-4.72</v>
      </c>
      <c r="E40" s="212">
        <f t="shared" si="1"/>
        <v>0</v>
      </c>
      <c r="F40" s="36"/>
      <c r="G40" s="37" t="s">
        <v>45</v>
      </c>
      <c r="H40" s="46"/>
    </row>
    <row r="41" spans="1:8" ht="19.5" customHeight="1">
      <c r="A41" s="45"/>
      <c r="B41" s="217" t="s">
        <v>219</v>
      </c>
      <c r="C41" s="212">
        <f>'Pending_FX '!D26</f>
        <v>-0.28000000000000003</v>
      </c>
      <c r="D41" s="212">
        <f>'Pending_FX '!E26</f>
        <v>-0.28000000000000003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38739794.50999999</v>
      </c>
      <c r="D43" s="212">
        <f>D14+D19+D22+D23+D24+D25+D26+D27-D31-D32+D35+D37+D39+D38+D40+D41</f>
        <v>38738653.859999999</v>
      </c>
      <c r="E43" s="215">
        <f>C43-D43</f>
        <v>1140.6499999910593</v>
      </c>
      <c r="F43" s="302">
        <f>(E43/$D43)*10000</f>
        <v>0.2944475056137274</v>
      </c>
      <c r="G43" s="37" t="s">
        <v>249</v>
      </c>
      <c r="H43" s="46"/>
    </row>
    <row r="44" spans="1:8" ht="20.25" customHeight="1">
      <c r="A44" s="45"/>
      <c r="B44" s="303" t="s">
        <v>50</v>
      </c>
      <c r="C44" s="45"/>
      <c r="D44" s="45"/>
      <c r="E44" s="301">
        <f>IF(ISERROR(E43/C43),0,E43/C43)</f>
        <v>2.944388359356477E-5</v>
      </c>
      <c r="F44" s="36"/>
      <c r="G44" s="37"/>
      <c r="H44" s="46"/>
    </row>
    <row r="45" spans="1:8">
      <c r="A45" s="51"/>
    </row>
    <row r="46" spans="1:8" ht="15.75">
      <c r="A46" s="45"/>
      <c r="B46" s="295" t="s">
        <v>240</v>
      </c>
      <c r="C46" s="315">
        <v>38661783.439999998</v>
      </c>
      <c r="D46" s="315">
        <v>38661783.439999998</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-78011.069999992847</v>
      </c>
      <c r="D48" s="305">
        <f>D46-D43</f>
        <v>-76870.420000001788</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39" t="s">
        <v>264</v>
      </c>
    </row>
    <row r="3" spans="1:21" s="52" customFormat="1" ht="15">
      <c r="A3" s="291" t="str">
        <f>VLOOKUP(U3,Sheet1!$C$2:$C$84,1,FALSE)</f>
        <v>BYXD1N3</v>
      </c>
      <c r="B3" s="323">
        <v>631512209</v>
      </c>
      <c r="C3" s="323" t="s">
        <v>433</v>
      </c>
      <c r="D3">
        <v>18570</v>
      </c>
      <c r="E3" s="238">
        <f>VLOOKUP(A3,Sheet1!$C$2:$E$84,3,FALSE)</f>
        <v>18570</v>
      </c>
      <c r="F3" s="239">
        <f t="shared" ref="F3:F72" si="0">D3-E3</f>
        <v>0</v>
      </c>
      <c r="G3" s="253">
        <f>ROUND(F3/D3,10)</f>
        <v>0</v>
      </c>
      <c r="H3">
        <v>733798.28</v>
      </c>
      <c r="I3" s="241">
        <f>VLOOKUP(A3,Sheet1!$C$2:$F$84,4,FALSE)</f>
        <v>507071.38</v>
      </c>
      <c r="J3" s="239">
        <f t="shared" ref="J3:J72" si="1">H3-I3</f>
        <v>226726.90000000002</v>
      </c>
      <c r="K3" s="253">
        <f>ROUND(J3/H3,10)</f>
        <v>0.3089771483</v>
      </c>
      <c r="L3" s="335">
        <v>38.94</v>
      </c>
      <c r="M3" s="238">
        <f>VLOOKUP(A3,Sheet1!$C$2:$G$84,5,FALSE)</f>
        <v>38.94</v>
      </c>
      <c r="N3" s="239">
        <f t="shared" ref="N3:N72" si="2">L3-M3</f>
        <v>0</v>
      </c>
      <c r="O3" s="253">
        <f t="shared" ref="O3:O72" si="3">ROUND(N3/L3,10)</f>
        <v>0</v>
      </c>
      <c r="P3">
        <v>723115.8</v>
      </c>
      <c r="Q3" s="238">
        <f>VLOOKUP(A3,Sheet1!$C$2:$H$84,6,FALSE)</f>
        <v>723115.8</v>
      </c>
      <c r="R3" s="239">
        <f>P3-Q3</f>
        <v>0</v>
      </c>
      <c r="S3" s="253">
        <f>ROUND(R3/P3,10)</f>
        <v>0</v>
      </c>
      <c r="T3" s="10"/>
      <c r="U3" s="328" t="s">
        <v>335</v>
      </c>
    </row>
    <row r="4" spans="1:21" s="52" customFormat="1" ht="15">
      <c r="A4" s="291" t="str">
        <f>VLOOKUP(U4,Sheet1!$C$2:$C$84,1,FALSE)</f>
        <v>BF7NT10</v>
      </c>
      <c r="B4" s="323" t="s">
        <v>320</v>
      </c>
      <c r="C4" s="323" t="s">
        <v>434</v>
      </c>
      <c r="D4">
        <v>15191</v>
      </c>
      <c r="E4" s="238">
        <f>VLOOKUP(A4,Sheet1!$C$2:$E$84,3,FALSE)</f>
        <v>15191</v>
      </c>
      <c r="F4" s="239">
        <f t="shared" si="0"/>
        <v>0</v>
      </c>
      <c r="G4" s="253">
        <f t="shared" ref="G4:G76" si="4">ROUND(F4/D4,10)</f>
        <v>0</v>
      </c>
      <c r="H4">
        <v>885612.82</v>
      </c>
      <c r="I4" s="241">
        <f>VLOOKUP(A4,Sheet1!$C$2:$F$84,4,FALSE)</f>
        <v>885587.83</v>
      </c>
      <c r="J4" s="239">
        <f t="shared" si="1"/>
        <v>24.989999999990687</v>
      </c>
      <c r="K4" s="253">
        <f t="shared" ref="K4:K72" si="5">ROUND(J4/H4,10)</f>
        <v>2.8217699999999999E-5</v>
      </c>
      <c r="L4" s="335">
        <v>51.14</v>
      </c>
      <c r="M4" s="238">
        <f>VLOOKUP(A4,Sheet1!$C$2:$G$84,5,FALSE)</f>
        <v>51.14</v>
      </c>
      <c r="N4" s="239">
        <f t="shared" si="2"/>
        <v>0</v>
      </c>
      <c r="O4" s="253">
        <f t="shared" si="3"/>
        <v>0</v>
      </c>
      <c r="P4">
        <v>776867.74</v>
      </c>
      <c r="Q4" s="238">
        <f>VLOOKUP(A4,Sheet1!$C$2:$H$84,6,FALSE)</f>
        <v>776867.74</v>
      </c>
      <c r="R4" s="239">
        <f t="shared" ref="R4:R57" si="6">P4-Q4</f>
        <v>0</v>
      </c>
      <c r="S4" s="253">
        <f t="shared" ref="S4:S72" si="7">ROUND(R4/P4,10)</f>
        <v>0</v>
      </c>
      <c r="T4" s="10"/>
      <c r="U4" s="328" t="s">
        <v>321</v>
      </c>
    </row>
    <row r="5" spans="1:21" s="52" customFormat="1" ht="15">
      <c r="A5" s="291" t="str">
        <f>VLOOKUP(U5,Sheet1!$C$2:$C$84,1,FALSE)</f>
        <v>BJ2KSG2</v>
      </c>
      <c r="B5" s="323" t="s">
        <v>435</v>
      </c>
      <c r="C5" s="323" t="s">
        <v>436</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35">
        <v>96.333054000000004</v>
      </c>
      <c r="M5" s="238">
        <f>VLOOKUP(A5,Sheet1!$C$2:$G$84,5,FALSE)</f>
        <v>96.32</v>
      </c>
      <c r="N5" s="239">
        <f t="shared" si="2"/>
        <v>1.3054000000011001E-2</v>
      </c>
      <c r="O5" s="253">
        <f t="shared" si="3"/>
        <v>1.3550899999999999E-4</v>
      </c>
      <c r="P5">
        <v>349688.99</v>
      </c>
      <c r="Q5" s="238">
        <f>VLOOKUP(A5,Sheet1!$C$2:$H$84,6,FALSE)</f>
        <v>349640.11</v>
      </c>
      <c r="R5" s="239">
        <f t="shared" si="6"/>
        <v>48.880000000004657</v>
      </c>
      <c r="S5" s="253">
        <f t="shared" si="7"/>
        <v>1.3978140000000001E-4</v>
      </c>
      <c r="T5" s="10"/>
      <c r="U5" s="328" t="s">
        <v>369</v>
      </c>
    </row>
    <row r="6" spans="1:21" s="52" customFormat="1" ht="15">
      <c r="A6" s="291" t="str">
        <f>VLOOKUP(U6,Sheet1!$C$2:$C$84,1,FALSE)</f>
        <v>BJ2L553</v>
      </c>
      <c r="B6" s="323" t="s">
        <v>303</v>
      </c>
      <c r="C6" s="323" t="s">
        <v>437</v>
      </c>
      <c r="D6">
        <v>11500</v>
      </c>
      <c r="E6" s="238">
        <f>VLOOKUP(A6,Sheet1!$C$2:$E$84,3,FALSE)</f>
        <v>11500</v>
      </c>
      <c r="F6" s="239">
        <f t="shared" si="0"/>
        <v>0</v>
      </c>
      <c r="G6" s="253">
        <f t="shared" si="4"/>
        <v>0</v>
      </c>
      <c r="H6">
        <v>647302.86</v>
      </c>
      <c r="I6" s="241">
        <f>VLOOKUP(A6,Sheet1!$C$2:$F$84,4,FALSE)</f>
        <v>647302.86</v>
      </c>
      <c r="J6" s="239">
        <f t="shared" si="1"/>
        <v>0</v>
      </c>
      <c r="K6" s="253">
        <f t="shared" si="5"/>
        <v>0</v>
      </c>
      <c r="L6" s="335">
        <v>62.17</v>
      </c>
      <c r="M6" s="238">
        <f>VLOOKUP(A6,Sheet1!$C$2:$G$84,5,FALSE)</f>
        <v>62.17</v>
      </c>
      <c r="N6" s="239">
        <f t="shared" si="2"/>
        <v>0</v>
      </c>
      <c r="O6" s="253">
        <f t="shared" si="3"/>
        <v>0</v>
      </c>
      <c r="P6">
        <v>714955</v>
      </c>
      <c r="Q6" s="238">
        <f>VLOOKUP(A6,Sheet1!$C$2:$H$84,6,FALSE)</f>
        <v>714955</v>
      </c>
      <c r="R6" s="239">
        <f t="shared" si="6"/>
        <v>0</v>
      </c>
      <c r="S6" s="253">
        <f t="shared" si="7"/>
        <v>0</v>
      </c>
      <c r="T6" s="10"/>
      <c r="U6" s="328" t="s">
        <v>304</v>
      </c>
    </row>
    <row r="7" spans="1:21" s="52" customFormat="1" ht="15">
      <c r="A7" s="291" t="str">
        <f>VLOOKUP(U7,Sheet1!$C$2:$C$84,1,FALSE)</f>
        <v>BKT6LC7</v>
      </c>
      <c r="B7" s="323" t="s">
        <v>343</v>
      </c>
      <c r="C7" s="323" t="s">
        <v>438</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35">
        <v>20.010000000000002</v>
      </c>
      <c r="M7" s="238">
        <f>VLOOKUP(A7,Sheet1!$C$2:$G$84,5,FALSE)</f>
        <v>19.98</v>
      </c>
      <c r="N7" s="239">
        <f t="shared" si="2"/>
        <v>3.0000000000001137E-2</v>
      </c>
      <c r="O7" s="253">
        <f t="shared" si="3"/>
        <v>1.4992504000000001E-3</v>
      </c>
      <c r="P7">
        <v>371585.7</v>
      </c>
      <c r="Q7" s="238">
        <f>VLOOKUP(A7,Sheet1!$C$2:$H$84,6,FALSE)</f>
        <v>371102.88</v>
      </c>
      <c r="R7" s="239">
        <f t="shared" si="6"/>
        <v>482.82000000000698</v>
      </c>
      <c r="S7" s="253">
        <f t="shared" si="7"/>
        <v>1.2993503E-3</v>
      </c>
      <c r="T7" s="10"/>
      <c r="U7" s="328" t="s">
        <v>344</v>
      </c>
    </row>
    <row r="8" spans="1:21" s="52" customFormat="1" ht="15">
      <c r="A8" s="291">
        <f>VLOOKUP(U8,Sheet1!$C$2:$C$84,1,FALSE)</f>
        <v>2704485</v>
      </c>
      <c r="B8" s="323">
        <v>705015105</v>
      </c>
      <c r="C8" s="323" t="s">
        <v>439</v>
      </c>
      <c r="D8">
        <v>46000</v>
      </c>
      <c r="E8" s="238">
        <f>VLOOKUP(A8,Sheet1!$C$2:$E$84,3,FALSE)</f>
        <v>46000</v>
      </c>
      <c r="F8" s="239">
        <f t="shared" si="0"/>
        <v>0</v>
      </c>
      <c r="G8" s="253">
        <f t="shared" si="4"/>
        <v>0</v>
      </c>
      <c r="H8">
        <v>532692.30000000005</v>
      </c>
      <c r="I8" s="241">
        <f>VLOOKUP(A8,Sheet1!$C$2:$F$84,4,FALSE)</f>
        <v>532692.30000000005</v>
      </c>
      <c r="J8" s="239">
        <f t="shared" si="1"/>
        <v>0</v>
      </c>
      <c r="K8" s="253">
        <f t="shared" si="5"/>
        <v>0</v>
      </c>
      <c r="L8" s="335">
        <v>6.68</v>
      </c>
      <c r="M8" s="238">
        <f>VLOOKUP(A8,Sheet1!$C$2:$G$84,5,FALSE)</f>
        <v>6.68</v>
      </c>
      <c r="N8" s="239">
        <f t="shared" si="2"/>
        <v>0</v>
      </c>
      <c r="O8" s="253">
        <f t="shared" si="3"/>
        <v>0</v>
      </c>
      <c r="P8">
        <v>307280</v>
      </c>
      <c r="Q8" s="238">
        <f>VLOOKUP(A8,Sheet1!$C$2:$H$84,6,FALSE)</f>
        <v>307280</v>
      </c>
      <c r="R8" s="239">
        <f t="shared" si="6"/>
        <v>0</v>
      </c>
      <c r="S8" s="253">
        <f t="shared" si="7"/>
        <v>0</v>
      </c>
      <c r="T8" s="10"/>
      <c r="U8" s="328">
        <v>2704485</v>
      </c>
    </row>
    <row r="9" spans="1:21" s="52" customFormat="1" ht="15">
      <c r="A9" s="291">
        <f>VLOOKUP(U9,Sheet1!$C$2:$C$84,1,FALSE)</f>
        <v>2402444</v>
      </c>
      <c r="B9" s="323">
        <v>686330101</v>
      </c>
      <c r="C9" s="323" t="s">
        <v>440</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35">
        <v>58.84</v>
      </c>
      <c r="M9" s="238">
        <f>VLOOKUP(A9,Sheet1!$C$2:$G$84,5,FALSE)</f>
        <v>58.84</v>
      </c>
      <c r="N9" s="239">
        <f t="shared" si="2"/>
        <v>0</v>
      </c>
      <c r="O9" s="253">
        <f t="shared" si="3"/>
        <v>0</v>
      </c>
      <c r="P9">
        <v>108854</v>
      </c>
      <c r="Q9" s="238">
        <f>VLOOKUP(A9,Sheet1!$C$2:$H$84,6,FALSE)</f>
        <v>108854</v>
      </c>
      <c r="R9" s="239">
        <f t="shared" si="6"/>
        <v>0</v>
      </c>
      <c r="S9" s="253">
        <f t="shared" si="7"/>
        <v>0</v>
      </c>
      <c r="T9" s="10"/>
      <c r="U9" s="328">
        <v>2402444</v>
      </c>
    </row>
    <row r="10" spans="1:21" s="52" customFormat="1" ht="15">
      <c r="A10" s="291">
        <f>VLOOKUP(U10,Sheet1!$C$2:$C$84,1,FALSE)</f>
        <v>5999330</v>
      </c>
      <c r="B10" s="323">
        <v>599933900</v>
      </c>
      <c r="C10" s="323" t="s">
        <v>441</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35">
        <v>300.18171699999999</v>
      </c>
      <c r="M10" s="238">
        <f>VLOOKUP(A10,Sheet1!$C$2:$G$84,5,FALSE)</f>
        <v>300.14</v>
      </c>
      <c r="N10" s="239">
        <f t="shared" si="2"/>
        <v>4.1717000000005555E-2</v>
      </c>
      <c r="O10" s="253">
        <f t="shared" si="3"/>
        <v>1.3897249999999999E-4</v>
      </c>
      <c r="P10">
        <v>1140690.52</v>
      </c>
      <c r="Q10" s="238">
        <f>VLOOKUP(A10,Sheet1!$C$2:$H$84,6,FALSE)</f>
        <v>1140531.1000000001</v>
      </c>
      <c r="R10" s="239">
        <f t="shared" si="6"/>
        <v>159.41999999992549</v>
      </c>
      <c r="S10" s="253">
        <f t="shared" si="7"/>
        <v>1.3975749999999999E-4</v>
      </c>
      <c r="T10" s="10"/>
      <c r="U10" s="328">
        <v>5999330</v>
      </c>
    </row>
    <row r="11" spans="1:21" s="52" customFormat="1" ht="15">
      <c r="A11" s="291">
        <f>VLOOKUP(U11,Sheet1!$C$2:$C$84,1,FALSE)</f>
        <v>6229597</v>
      </c>
      <c r="B11" s="323">
        <v>622959906</v>
      </c>
      <c r="C11" s="323" t="s">
        <v>442</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35">
        <v>9.7092019999999994</v>
      </c>
      <c r="M11" s="238">
        <f>VLOOKUP(A11,Sheet1!$C$2:$G$84,5,FALSE)</f>
        <v>9.6999999999999993</v>
      </c>
      <c r="N11" s="239">
        <f t="shared" si="2"/>
        <v>9.2020000000001545E-3</v>
      </c>
      <c r="O11" s="253">
        <f t="shared" si="3"/>
        <v>9.4776069999999999E-4</v>
      </c>
      <c r="P11">
        <v>634127.42000000004</v>
      </c>
      <c r="Q11" s="238">
        <f>VLOOKUP(A11,Sheet1!$C$2:$H$84,6,FALSE)</f>
        <v>633521.41</v>
      </c>
      <c r="R11" s="239">
        <f t="shared" si="6"/>
        <v>606.01000000000931</v>
      </c>
      <c r="S11" s="253">
        <f t="shared" si="7"/>
        <v>9.556597E-4</v>
      </c>
      <c r="T11" s="10"/>
      <c r="U11" s="328">
        <v>6229597</v>
      </c>
    </row>
    <row r="12" spans="1:21" s="52" customFormat="1" ht="15">
      <c r="A12" s="291">
        <f>VLOOKUP(U12,Sheet1!$C$2:$C$84,1,FALSE)</f>
        <v>4031879</v>
      </c>
      <c r="B12" s="323">
        <v>403187909</v>
      </c>
      <c r="C12" s="323" t="s">
        <v>443</v>
      </c>
      <c r="D12">
        <v>22938</v>
      </c>
      <c r="E12" s="238">
        <f>VLOOKUP(A12,Sheet1!$C$2:$E$84,3,FALSE)</f>
        <v>22938</v>
      </c>
      <c r="F12" s="239">
        <f t="shared" ref="F12:F13" si="8">D12-E12</f>
        <v>0</v>
      </c>
      <c r="G12" s="253">
        <f t="shared" ref="G12:G13" si="9">ROUND(F12/D12,10)</f>
        <v>0</v>
      </c>
      <c r="H12">
        <v>437104.83</v>
      </c>
      <c r="I12" s="241">
        <f>VLOOKUP(A12,Sheet1!$C$2:$F$84,4,FALSE)</f>
        <v>437104.83</v>
      </c>
      <c r="J12" s="239">
        <f t="shared" ref="J12:J13" si="10">H12-I12</f>
        <v>0</v>
      </c>
      <c r="K12" s="253">
        <f t="shared" ref="K12:K13" si="11">ROUND(J12/H12,10)</f>
        <v>0</v>
      </c>
      <c r="L12" s="335">
        <v>18.625944</v>
      </c>
      <c r="M12" s="238">
        <f>VLOOKUP(A12,Sheet1!$C$2:$G$84,5,FALSE)</f>
        <v>18.62</v>
      </c>
      <c r="N12" s="239">
        <f t="shared" ref="N12:N13" si="12">L12-M12</f>
        <v>5.9439999999995052E-3</v>
      </c>
      <c r="O12" s="253">
        <f t="shared" ref="O12:O13" si="13">ROUND(N12/L12,10)</f>
        <v>3.191248E-4</v>
      </c>
      <c r="P12">
        <v>427241.89</v>
      </c>
      <c r="Q12" s="238">
        <f>VLOOKUP(A12,Sheet1!$C$2:$H$84,6,FALSE)</f>
        <v>427182.18</v>
      </c>
      <c r="R12" s="239">
        <f t="shared" ref="R12:R13" si="14">P12-Q12</f>
        <v>59.710000000020955</v>
      </c>
      <c r="S12" s="253">
        <f t="shared" ref="S12:S13" si="15">ROUND(R12/P12,10)</f>
        <v>1.397569E-4</v>
      </c>
      <c r="T12" s="10"/>
      <c r="U12" s="328">
        <v>4031879</v>
      </c>
    </row>
    <row r="13" spans="1:21" s="52" customFormat="1" ht="15">
      <c r="A13" s="291">
        <f>VLOOKUP(U13,Sheet1!$C$2:$C$84,1,FALSE)</f>
        <v>2124533</v>
      </c>
      <c r="B13" s="323">
        <v>878742204</v>
      </c>
      <c r="C13" s="323" t="s">
        <v>444</v>
      </c>
      <c r="D13">
        <v>15900</v>
      </c>
      <c r="E13" s="238">
        <f>VLOOKUP(A13,Sheet1!$C$2:$E$84,3,FALSE)</f>
        <v>15900</v>
      </c>
      <c r="F13" s="239">
        <f t="shared" si="8"/>
        <v>0</v>
      </c>
      <c r="G13" s="253">
        <f t="shared" si="9"/>
        <v>0</v>
      </c>
      <c r="H13">
        <v>359813.37</v>
      </c>
      <c r="I13" s="241">
        <f>VLOOKUP(A13,Sheet1!$C$2:$F$84,4,FALSE)</f>
        <v>359813.37</v>
      </c>
      <c r="J13" s="239">
        <f t="shared" si="10"/>
        <v>0</v>
      </c>
      <c r="K13" s="253">
        <f t="shared" si="11"/>
        <v>0</v>
      </c>
      <c r="L13" s="335">
        <v>13.14</v>
      </c>
      <c r="M13" s="238">
        <f>VLOOKUP(A13,Sheet1!$C$2:$G$84,5,FALSE)</f>
        <v>13.14</v>
      </c>
      <c r="N13" s="239">
        <f t="shared" si="12"/>
        <v>0</v>
      </c>
      <c r="O13" s="253">
        <f t="shared" si="13"/>
        <v>0</v>
      </c>
      <c r="P13">
        <v>208926</v>
      </c>
      <c r="Q13" s="238">
        <f>VLOOKUP(A13,Sheet1!$C$2:$H$84,6,FALSE)</f>
        <v>208926</v>
      </c>
      <c r="R13" s="239">
        <f t="shared" si="14"/>
        <v>0</v>
      </c>
      <c r="S13" s="253">
        <f t="shared" si="15"/>
        <v>0</v>
      </c>
      <c r="T13" s="10"/>
      <c r="U13" s="328">
        <v>2124533</v>
      </c>
    </row>
    <row r="14" spans="1:21" s="52" customFormat="1" ht="15">
      <c r="A14" s="291">
        <f>VLOOKUP(U14,Sheet1!$C$2:$C$84,1,FALSE)</f>
        <v>2569286</v>
      </c>
      <c r="B14" s="323" t="s">
        <v>318</v>
      </c>
      <c r="C14" s="323" t="s">
        <v>445</v>
      </c>
      <c r="D14">
        <v>52000</v>
      </c>
      <c r="E14" s="238">
        <f>VLOOKUP(A14,Sheet1!$C$2:$E$84,3,FALSE)</f>
        <v>52000</v>
      </c>
      <c r="F14" s="239">
        <f t="shared" si="0"/>
        <v>0</v>
      </c>
      <c r="G14" s="253">
        <f t="shared" si="4"/>
        <v>0</v>
      </c>
      <c r="H14">
        <v>610308.28</v>
      </c>
      <c r="I14" s="241">
        <f>VLOOKUP(A14,Sheet1!$C$2:$F$84,4,FALSE)</f>
        <v>610308.28</v>
      </c>
      <c r="J14" s="239">
        <f t="shared" si="1"/>
        <v>0</v>
      </c>
      <c r="K14" s="253">
        <f t="shared" si="5"/>
        <v>0</v>
      </c>
      <c r="L14" s="335">
        <v>10.55</v>
      </c>
      <c r="M14" s="238">
        <f>VLOOKUP(A14,Sheet1!$C$2:$G$84,5,FALSE)</f>
        <v>10.55</v>
      </c>
      <c r="N14" s="239">
        <f t="shared" si="2"/>
        <v>0</v>
      </c>
      <c r="O14" s="253">
        <f t="shared" si="3"/>
        <v>0</v>
      </c>
      <c r="P14">
        <v>548600</v>
      </c>
      <c r="Q14" s="238">
        <f>VLOOKUP(A14,Sheet1!$C$2:$H$84,6,FALSE)</f>
        <v>548600</v>
      </c>
      <c r="R14" s="239">
        <f t="shared" si="6"/>
        <v>0</v>
      </c>
      <c r="S14" s="253">
        <f t="shared" si="7"/>
        <v>0</v>
      </c>
      <c r="T14" s="10"/>
      <c r="U14" s="328">
        <v>2569286</v>
      </c>
    </row>
    <row r="15" spans="1:21" s="52" customFormat="1" ht="15">
      <c r="A15" s="291">
        <f>VLOOKUP(U15,Sheet1!$C$2:$C$84,1,FALSE)</f>
        <v>6269861</v>
      </c>
      <c r="B15" s="323">
        <v>626986905</v>
      </c>
      <c r="C15" s="323" t="s">
        <v>446</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35">
        <v>21.255022</v>
      </c>
      <c r="M15" s="238">
        <f>VLOOKUP(A15,Sheet1!$C$2:$G$84,5,FALSE)</f>
        <v>21.23</v>
      </c>
      <c r="N15" s="239">
        <f t="shared" si="2"/>
        <v>2.5021999999999878E-2</v>
      </c>
      <c r="O15" s="253">
        <f t="shared" si="3"/>
        <v>1.1772276999999999E-3</v>
      </c>
      <c r="P15">
        <v>314574.33</v>
      </c>
      <c r="Q15" s="238">
        <f>VLOOKUP(A15,Sheet1!$C$2:$H$84,6,FALSE)</f>
        <v>314273.7</v>
      </c>
      <c r="R15" s="239">
        <f t="shared" si="6"/>
        <v>300.63000000000466</v>
      </c>
      <c r="S15" s="253">
        <f t="shared" si="7"/>
        <v>9.5567239999999999E-4</v>
      </c>
      <c r="T15" s="10"/>
      <c r="U15" s="328">
        <v>6269861</v>
      </c>
    </row>
    <row r="16" spans="1:21" s="52" customFormat="1" ht="15">
      <c r="A16" s="291">
        <f>VLOOKUP(U16,Sheet1!$C$2:$C$84,1,FALSE)</f>
        <v>2125097</v>
      </c>
      <c r="B16" s="323">
        <v>124765108</v>
      </c>
      <c r="C16" s="323" t="s">
        <v>447</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35">
        <v>17.07</v>
      </c>
      <c r="M16" s="238">
        <f>VLOOKUP(A16,Sheet1!$C$2:$G$84,5,FALSE)</f>
        <v>17.07</v>
      </c>
      <c r="N16" s="239">
        <f t="shared" si="2"/>
        <v>0</v>
      </c>
      <c r="O16" s="253">
        <f t="shared" si="3"/>
        <v>0</v>
      </c>
      <c r="P16">
        <v>535998</v>
      </c>
      <c r="Q16" s="238">
        <f>VLOOKUP(A16,Sheet1!$C$2:$H$84,6,FALSE)</f>
        <v>535998</v>
      </c>
      <c r="R16" s="239">
        <f t="shared" si="6"/>
        <v>0</v>
      </c>
      <c r="S16" s="253">
        <f t="shared" si="7"/>
        <v>0</v>
      </c>
      <c r="T16" s="10"/>
      <c r="U16" s="328">
        <v>2125097</v>
      </c>
    </row>
    <row r="17" spans="1:21" s="52" customFormat="1" ht="15">
      <c r="A17" s="291">
        <f>VLOOKUP(U17,Sheet1!$C$2:$C$84,1,FALSE)</f>
        <v>6986041</v>
      </c>
      <c r="B17" s="323">
        <v>698604006</v>
      </c>
      <c r="C17" s="323" t="s">
        <v>448</v>
      </c>
      <c r="D17">
        <v>8300</v>
      </c>
      <c r="E17" s="238">
        <f>VLOOKUP(A17,Sheet1!$C$2:$E$84,3,FALSE)</f>
        <v>8300</v>
      </c>
      <c r="F17" s="239">
        <f t="shared" si="0"/>
        <v>0</v>
      </c>
      <c r="G17" s="253">
        <f t="shared" si="4"/>
        <v>0</v>
      </c>
      <c r="H17">
        <v>221817.63</v>
      </c>
      <c r="I17" s="241">
        <f>VLOOKUP(A17,Sheet1!$C$2:$F$84,4,FALSE)</f>
        <v>221817.63</v>
      </c>
      <c r="J17" s="239">
        <f t="shared" si="1"/>
        <v>0</v>
      </c>
      <c r="K17" s="253">
        <f t="shared" si="5"/>
        <v>0</v>
      </c>
      <c r="L17" s="335">
        <v>38.597665999999997</v>
      </c>
      <c r="M17" s="238">
        <f>VLOOKUP(A17,Sheet1!$C$2:$G$84,5,FALSE)</f>
        <v>38.56</v>
      </c>
      <c r="N17" s="239">
        <f t="shared" si="2"/>
        <v>3.7665999999994426E-2</v>
      </c>
      <c r="O17" s="253">
        <f t="shared" si="3"/>
        <v>9.7586210000000001E-4</v>
      </c>
      <c r="P17">
        <v>320360.63</v>
      </c>
      <c r="Q17" s="238">
        <f>VLOOKUP(A17,Sheet1!$C$2:$H$84,6,FALSE)</f>
        <v>320054.46999999997</v>
      </c>
      <c r="R17" s="239">
        <f t="shared" si="6"/>
        <v>306.1600000000326</v>
      </c>
      <c r="S17" s="253">
        <f t="shared" si="7"/>
        <v>9.5567299999999998E-4</v>
      </c>
      <c r="T17" s="10"/>
      <c r="U17" s="328">
        <v>6986041</v>
      </c>
    </row>
    <row r="18" spans="1:21" s="52" customFormat="1" ht="15">
      <c r="A18" s="291">
        <f>VLOOKUP(U18,Sheet1!$C$2:$C$84,1,FALSE)</f>
        <v>2655657</v>
      </c>
      <c r="B18" s="323">
        <v>683715106</v>
      </c>
      <c r="C18" s="323" t="s">
        <v>449</v>
      </c>
      <c r="D18">
        <v>15400</v>
      </c>
      <c r="E18" s="238">
        <f>VLOOKUP(A18,Sheet1!$C$2:$E$84,3,FALSE)</f>
        <v>15400</v>
      </c>
      <c r="F18" s="239">
        <f t="shared" si="0"/>
        <v>0</v>
      </c>
      <c r="G18" s="253">
        <f t="shared" si="4"/>
        <v>0</v>
      </c>
      <c r="H18">
        <v>547201.56000000006</v>
      </c>
      <c r="I18" s="241">
        <f>VLOOKUP(A18,Sheet1!$C$2:$F$84,4,FALSE)</f>
        <v>547201.56000000006</v>
      </c>
      <c r="J18" s="239">
        <f t="shared" si="1"/>
        <v>0</v>
      </c>
      <c r="K18" s="253">
        <f t="shared" si="5"/>
        <v>0</v>
      </c>
      <c r="L18" s="335">
        <v>36.729999999999997</v>
      </c>
      <c r="M18" s="238">
        <f>VLOOKUP(A18,Sheet1!$C$2:$G$84,5,FALSE)</f>
        <v>36.729999999999997</v>
      </c>
      <c r="N18" s="239">
        <f t="shared" si="2"/>
        <v>0</v>
      </c>
      <c r="O18" s="253">
        <f t="shared" si="3"/>
        <v>0</v>
      </c>
      <c r="P18">
        <v>565642</v>
      </c>
      <c r="Q18" s="238">
        <f>VLOOKUP(A18,Sheet1!$C$2:$H$84,6,FALSE)</f>
        <v>565642</v>
      </c>
      <c r="R18" s="239">
        <f t="shared" si="6"/>
        <v>0</v>
      </c>
      <c r="S18" s="253">
        <f t="shared" si="7"/>
        <v>0</v>
      </c>
      <c r="T18" s="10"/>
      <c r="U18" s="328">
        <v>2655657</v>
      </c>
    </row>
    <row r="19" spans="1:21" s="52" customFormat="1" ht="15">
      <c r="A19" s="291" t="str">
        <f>VLOOKUP(U19,Sheet1!$C$2:$C$84,1,FALSE)</f>
        <v>0263494</v>
      </c>
      <c r="B19" s="323" t="s">
        <v>450</v>
      </c>
      <c r="C19" s="323" t="s">
        <v>407</v>
      </c>
      <c r="D19">
        <v>87678</v>
      </c>
      <c r="E19" s="238">
        <f>VLOOKUP(A19,Sheet1!$C$2:$E$84,3,FALSE)</f>
        <v>87678</v>
      </c>
      <c r="F19" s="239">
        <f t="shared" si="0"/>
        <v>0</v>
      </c>
      <c r="G19" s="253">
        <f t="shared" si="4"/>
        <v>0</v>
      </c>
      <c r="H19">
        <v>692582.68</v>
      </c>
      <c r="I19" s="241">
        <f>VLOOKUP(A19,Sheet1!$C$2:$F$84,4,FALSE)</f>
        <v>692582.68</v>
      </c>
      <c r="J19" s="239">
        <f t="shared" si="1"/>
        <v>0</v>
      </c>
      <c r="K19" s="253">
        <f t="shared" si="5"/>
        <v>0</v>
      </c>
      <c r="L19" s="335">
        <v>5.1332110000000002</v>
      </c>
      <c r="M19" s="238">
        <f>VLOOKUP(A19,Sheet1!$C$2:$G$84,5,FALSE)</f>
        <v>5.14</v>
      </c>
      <c r="N19" s="239">
        <f t="shared" si="2"/>
        <v>-6.7889999999994899E-3</v>
      </c>
      <c r="O19" s="253">
        <f t="shared" si="3"/>
        <v>-1.322564E-3</v>
      </c>
      <c r="P19">
        <v>450069.71</v>
      </c>
      <c r="Q19" s="238">
        <f>VLOOKUP(A19,Sheet1!$C$2:$H$84,6,FALSE)</f>
        <v>450474.52</v>
      </c>
      <c r="R19" s="239">
        <f t="shared" si="6"/>
        <v>-404.80999999999767</v>
      </c>
      <c r="S19" s="253">
        <f t="shared" si="7"/>
        <v>-8.9943840000000004E-4</v>
      </c>
      <c r="T19" s="10"/>
      <c r="U19" s="328" t="s">
        <v>426</v>
      </c>
    </row>
    <row r="20" spans="1:21" s="52" customFormat="1" ht="15">
      <c r="A20" s="291">
        <f>VLOOKUP(U20,Sheet1!$C$2:$C$84,1,FALSE)</f>
        <v>4031976</v>
      </c>
      <c r="B20" s="323">
        <v>403197908</v>
      </c>
      <c r="C20" s="323" t="s">
        <v>367</v>
      </c>
      <c r="D20">
        <v>2175</v>
      </c>
      <c r="E20" s="238">
        <f>VLOOKUP(A20,Sheet1!$C$2:$E$84,3,FALSE)</f>
        <v>2175</v>
      </c>
      <c r="F20" s="239">
        <f t="shared" si="0"/>
        <v>0</v>
      </c>
      <c r="G20" s="253">
        <f t="shared" si="4"/>
        <v>0</v>
      </c>
      <c r="H20">
        <v>442936.32000000001</v>
      </c>
      <c r="I20" s="241">
        <f>VLOOKUP(A20,Sheet1!$C$2:$F$84,4,FALSE)</f>
        <v>442936.32000000001</v>
      </c>
      <c r="J20" s="239">
        <f t="shared" si="1"/>
        <v>0</v>
      </c>
      <c r="K20" s="253">
        <f t="shared" si="5"/>
        <v>0</v>
      </c>
      <c r="L20" s="335">
        <v>297.03662300000002</v>
      </c>
      <c r="M20" s="238">
        <f>VLOOKUP(A20,Sheet1!$C$2:$G$84,5,FALSE)</f>
        <v>297</v>
      </c>
      <c r="N20" s="239">
        <f t="shared" si="2"/>
        <v>3.6623000000020056E-2</v>
      </c>
      <c r="O20" s="253">
        <f t="shared" si="3"/>
        <v>1.2329459999999999E-4</v>
      </c>
      <c r="P20">
        <v>646054.65</v>
      </c>
      <c r="Q20" s="238">
        <f>VLOOKUP(A20,Sheet1!$C$2:$H$84,6,FALSE)</f>
        <v>645964.36</v>
      </c>
      <c r="R20" s="239">
        <f t="shared" si="6"/>
        <v>90.290000000037253</v>
      </c>
      <c r="S20" s="253">
        <f t="shared" si="7"/>
        <v>1.3975599999999999E-4</v>
      </c>
      <c r="T20" s="10"/>
      <c r="U20" s="340">
        <v>4031976</v>
      </c>
    </row>
    <row r="21" spans="1:21" s="52" customFormat="1" ht="15">
      <c r="A21" s="291">
        <f>VLOOKUP(U21,Sheet1!$C$2:$C$84,1,FALSE)</f>
        <v>4741844</v>
      </c>
      <c r="B21" s="323">
        <v>474184900</v>
      </c>
      <c r="C21" s="323" t="s">
        <v>373</v>
      </c>
      <c r="D21">
        <v>4638</v>
      </c>
      <c r="E21" s="238">
        <f>VLOOKUP(A21,Sheet1!$C$2:$E$84,3,FALSE)</f>
        <v>4638</v>
      </c>
      <c r="F21" s="239">
        <f t="shared" si="0"/>
        <v>0</v>
      </c>
      <c r="G21" s="253">
        <f t="shared" si="4"/>
        <v>0</v>
      </c>
      <c r="H21">
        <v>497928.6</v>
      </c>
      <c r="I21" s="241">
        <f>VLOOKUP(A21,Sheet1!$C$2:$F$84,4,FALSE)</f>
        <v>497928.6</v>
      </c>
      <c r="J21" s="239">
        <f t="shared" si="1"/>
        <v>0</v>
      </c>
      <c r="K21" s="253">
        <f t="shared" si="5"/>
        <v>0</v>
      </c>
      <c r="L21" s="335">
        <v>148.110614</v>
      </c>
      <c r="M21" s="238">
        <f>VLOOKUP(A21,Sheet1!$C$2:$G$84,5,FALSE)</f>
        <v>148.09</v>
      </c>
      <c r="N21" s="239">
        <f t="shared" si="2"/>
        <v>2.0613999999994803E-2</v>
      </c>
      <c r="O21" s="253">
        <f t="shared" si="3"/>
        <v>1.3917979999999999E-4</v>
      </c>
      <c r="P21">
        <v>686937.03</v>
      </c>
      <c r="Q21" s="238">
        <f>VLOOKUP(A21,Sheet1!$C$2:$H$84,6,FALSE)</f>
        <v>686841.02</v>
      </c>
      <c r="R21" s="239">
        <f t="shared" si="6"/>
        <v>96.010000000009313</v>
      </c>
      <c r="S21" s="253">
        <f t="shared" si="7"/>
        <v>1.397654E-4</v>
      </c>
      <c r="T21" s="10"/>
      <c r="U21" s="328">
        <v>4741844</v>
      </c>
    </row>
    <row r="22" spans="1:21" s="52" customFormat="1" ht="15">
      <c r="A22" s="291">
        <f>VLOOKUP(U22,Sheet1!$C$2:$C$84,1,FALSE)</f>
        <v>5330047</v>
      </c>
      <c r="B22" s="323">
        <v>533004909</v>
      </c>
      <c r="C22" s="323" t="s">
        <v>451</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35">
        <v>170.70869400000001</v>
      </c>
      <c r="M22" s="238">
        <f>VLOOKUP(A22,Sheet1!$C$2:$G$84,5,FALSE)</f>
        <v>170.68</v>
      </c>
      <c r="N22" s="239">
        <f t="shared" si="2"/>
        <v>2.8694000000001552E-2</v>
      </c>
      <c r="O22" s="253">
        <f t="shared" si="3"/>
        <v>1.6808750000000001E-4</v>
      </c>
      <c r="P22">
        <v>1121385.4099999999</v>
      </c>
      <c r="Q22" s="238">
        <f>VLOOKUP(A22,Sheet1!$C$2:$H$84,6,FALSE)</f>
        <v>1121228.69</v>
      </c>
      <c r="R22" s="239">
        <f t="shared" si="6"/>
        <v>156.71999999997206</v>
      </c>
      <c r="S22" s="253">
        <f t="shared" si="7"/>
        <v>1.397557E-4</v>
      </c>
      <c r="T22" s="10"/>
      <c r="U22" s="328">
        <v>5330047</v>
      </c>
    </row>
    <row r="23" spans="1:21" s="52" customFormat="1" ht="15">
      <c r="A23" s="291">
        <f>VLOOKUP(U23,Sheet1!$C$2:$C$84,1,FALSE)</f>
        <v>6054603</v>
      </c>
      <c r="B23" s="323">
        <v>605460005</v>
      </c>
      <c r="C23" s="323" t="s">
        <v>452</v>
      </c>
      <c r="D23">
        <v>30100</v>
      </c>
      <c r="E23" s="238">
        <f>VLOOKUP(A23,Sheet1!$C$2:$E$84,3,FALSE)</f>
        <v>30100</v>
      </c>
      <c r="F23" s="239">
        <f t="shared" si="0"/>
        <v>0</v>
      </c>
      <c r="G23" s="253">
        <f t="shared" si="4"/>
        <v>0</v>
      </c>
      <c r="H23">
        <v>356666.66</v>
      </c>
      <c r="I23" s="241">
        <f>VLOOKUP(A23,Sheet1!$C$2:$F$84,4,FALSE)</f>
        <v>356666.66</v>
      </c>
      <c r="J23" s="239">
        <f t="shared" si="1"/>
        <v>0</v>
      </c>
      <c r="K23" s="253">
        <f t="shared" si="5"/>
        <v>0</v>
      </c>
      <c r="L23" s="335">
        <v>8.6129709999999999</v>
      </c>
      <c r="M23" s="238">
        <f>VLOOKUP(A23,Sheet1!$C$2:$G$84,5,FALSE)</f>
        <v>8.6</v>
      </c>
      <c r="N23" s="239">
        <f t="shared" si="2"/>
        <v>1.2971000000000288E-2</v>
      </c>
      <c r="O23" s="253">
        <f t="shared" si="3"/>
        <v>1.5059844000000001E-3</v>
      </c>
      <c r="P23">
        <v>259250.43</v>
      </c>
      <c r="Q23" s="238">
        <f>VLOOKUP(A23,Sheet1!$C$2:$H$84,6,FALSE)</f>
        <v>259002.68</v>
      </c>
      <c r="R23" s="239">
        <f t="shared" si="6"/>
        <v>247.75</v>
      </c>
      <c r="S23" s="253">
        <f t="shared" si="7"/>
        <v>9.5563970000000001E-4</v>
      </c>
      <c r="T23" s="10"/>
      <c r="U23" s="328">
        <v>6054603</v>
      </c>
    </row>
    <row r="24" spans="1:21" s="52" customFormat="1" ht="15">
      <c r="A24" s="291">
        <f>VLOOKUP(U24,Sheet1!$C$2:$C$84,1,FALSE)</f>
        <v>6185495</v>
      </c>
      <c r="B24" s="323">
        <v>618549901</v>
      </c>
      <c r="C24" s="323" t="s">
        <v>399</v>
      </c>
      <c r="D24">
        <v>1694</v>
      </c>
      <c r="E24" s="238">
        <f>VLOOKUP(A24,Sheet1!$C$2:$E$84,3,FALSE)</f>
        <v>1694</v>
      </c>
      <c r="F24" s="239">
        <f t="shared" si="0"/>
        <v>0</v>
      </c>
      <c r="G24" s="253">
        <f t="shared" si="4"/>
        <v>0</v>
      </c>
      <c r="H24">
        <v>162339.54999999999</v>
      </c>
      <c r="I24" s="241">
        <f>VLOOKUP(A24,Sheet1!$C$2:$F$84,4,FALSE)</f>
        <v>162339.54999999999</v>
      </c>
      <c r="J24" s="239">
        <f t="shared" si="1"/>
        <v>0</v>
      </c>
      <c r="K24" s="253">
        <f t="shared" si="5"/>
        <v>0</v>
      </c>
      <c r="L24" s="335">
        <v>201.939053</v>
      </c>
      <c r="M24" s="238">
        <f>VLOOKUP(A24,Sheet1!$C$2:$G$84,5,FALSE)</f>
        <v>202.04</v>
      </c>
      <c r="N24" s="239">
        <f t="shared" si="2"/>
        <v>-0.10094699999999079</v>
      </c>
      <c r="O24" s="253">
        <f t="shared" si="3"/>
        <v>-4.9988840000000001E-4</v>
      </c>
      <c r="P24">
        <v>342084.76</v>
      </c>
      <c r="Q24" s="238">
        <f>VLOOKUP(A24,Sheet1!$C$2:$H$84,6,FALSE)</f>
        <v>342251.56</v>
      </c>
      <c r="R24" s="239">
        <f t="shared" si="6"/>
        <v>-166.79999999998836</v>
      </c>
      <c r="S24" s="253">
        <f t="shared" si="7"/>
        <v>-4.8759850000000001E-4</v>
      </c>
      <c r="T24" s="10"/>
      <c r="U24" s="328">
        <v>6185495</v>
      </c>
    </row>
    <row r="25" spans="1:21" s="52" customFormat="1" ht="15">
      <c r="A25" s="291">
        <f>VLOOKUP(U25,Sheet1!$C$2:$C$84,1,FALSE)</f>
        <v>6499260</v>
      </c>
      <c r="B25" s="323">
        <v>649926003</v>
      </c>
      <c r="C25" s="323" t="s">
        <v>379</v>
      </c>
      <c r="D25">
        <v>4900</v>
      </c>
      <c r="E25" s="238">
        <f>VLOOKUP(A25,Sheet1!$C$2:$E$84,3,FALSE)</f>
        <v>4900</v>
      </c>
      <c r="F25" s="239">
        <f t="shared" si="0"/>
        <v>0</v>
      </c>
      <c r="G25" s="253">
        <f t="shared" si="4"/>
        <v>0</v>
      </c>
      <c r="H25">
        <v>273131.55</v>
      </c>
      <c r="I25" s="241">
        <f>VLOOKUP(A25,Sheet1!$C$2:$F$84,4,FALSE)</f>
        <v>273131.55</v>
      </c>
      <c r="J25" s="239">
        <f t="shared" si="1"/>
        <v>0</v>
      </c>
      <c r="K25" s="253">
        <f t="shared" si="5"/>
        <v>0</v>
      </c>
      <c r="L25" s="335">
        <v>54.821120999999998</v>
      </c>
      <c r="M25" s="238">
        <f>VLOOKUP(A25,Sheet1!$C$2:$G$84,5,FALSE)</f>
        <v>54.77</v>
      </c>
      <c r="N25" s="239">
        <f t="shared" si="2"/>
        <v>5.1120999999994865E-2</v>
      </c>
      <c r="O25" s="253">
        <f t="shared" si="3"/>
        <v>9.3250560000000002E-4</v>
      </c>
      <c r="P25">
        <v>268623.49</v>
      </c>
      <c r="Q25" s="238">
        <f>VLOOKUP(A25,Sheet1!$C$2:$H$84,6,FALSE)</f>
        <v>268366.78000000003</v>
      </c>
      <c r="R25" s="239">
        <f t="shared" si="6"/>
        <v>256.70999999996275</v>
      </c>
      <c r="S25" s="253">
        <f t="shared" si="7"/>
        <v>9.5564990000000002E-4</v>
      </c>
      <c r="T25" s="10"/>
      <c r="U25" s="328">
        <v>6499260</v>
      </c>
    </row>
    <row r="26" spans="1:21" s="52" customFormat="1" ht="15">
      <c r="A26" s="291">
        <f>VLOOKUP(U26,Sheet1!$C$2:$C$84,1,FALSE)</f>
        <v>6555805</v>
      </c>
      <c r="B26" s="323">
        <v>655580009</v>
      </c>
      <c r="C26" s="323" t="s">
        <v>453</v>
      </c>
      <c r="D26">
        <v>7600</v>
      </c>
      <c r="E26" s="238">
        <f>VLOOKUP(A26,Sheet1!$C$2:$E$84,3,FALSE)</f>
        <v>7600</v>
      </c>
      <c r="F26" s="239">
        <f t="shared" si="0"/>
        <v>0</v>
      </c>
      <c r="G26" s="253">
        <f t="shared" si="4"/>
        <v>0</v>
      </c>
      <c r="H26">
        <v>302299.82</v>
      </c>
      <c r="I26" s="241">
        <f>VLOOKUP(A26,Sheet1!$C$2:$F$84,4,FALSE)</f>
        <v>302299.82</v>
      </c>
      <c r="J26" s="239">
        <f t="shared" si="1"/>
        <v>0</v>
      </c>
      <c r="K26" s="253">
        <f t="shared" si="5"/>
        <v>0</v>
      </c>
      <c r="L26" s="335">
        <v>44.002296000000001</v>
      </c>
      <c r="M26" s="238">
        <f>VLOOKUP(A26,Sheet1!$C$2:$G$84,5,FALSE)</f>
        <v>43.96</v>
      </c>
      <c r="N26" s="239">
        <f t="shared" si="2"/>
        <v>4.2296000000000333E-2</v>
      </c>
      <c r="O26" s="253">
        <f t="shared" si="3"/>
        <v>9.6122259999999995E-4</v>
      </c>
      <c r="P26">
        <v>334417.45</v>
      </c>
      <c r="Q26" s="238">
        <f>VLOOKUP(A26,Sheet1!$C$2:$H$84,6,FALSE)</f>
        <v>334097.86</v>
      </c>
      <c r="R26" s="239">
        <f t="shared" si="6"/>
        <v>319.59000000002561</v>
      </c>
      <c r="S26" s="253">
        <f t="shared" si="7"/>
        <v>9.5566189999999999E-4</v>
      </c>
      <c r="T26" s="10"/>
      <c r="U26" s="328">
        <v>6555805</v>
      </c>
    </row>
    <row r="27" spans="1:21" s="52" customFormat="1" ht="15">
      <c r="A27" s="291">
        <f>VLOOKUP(U27,Sheet1!$C$2:$C$84,1,FALSE)</f>
        <v>6640682</v>
      </c>
      <c r="B27" s="323">
        <v>664068004</v>
      </c>
      <c r="C27" s="323" t="s">
        <v>454</v>
      </c>
      <c r="D27">
        <v>9688</v>
      </c>
      <c r="E27" s="238">
        <f>VLOOKUP(A27,Sheet1!$C$2:$E$84,3,FALSE)</f>
        <v>9688</v>
      </c>
      <c r="F27" s="239">
        <f t="shared" si="0"/>
        <v>0</v>
      </c>
      <c r="G27" s="253">
        <f t="shared" si="4"/>
        <v>0</v>
      </c>
      <c r="H27">
        <v>534560.6</v>
      </c>
      <c r="I27" s="241">
        <f>VLOOKUP(A27,Sheet1!$C$2:$F$84,4,FALSE)</f>
        <v>554007.82999999996</v>
      </c>
      <c r="J27" s="239">
        <f t="shared" si="1"/>
        <v>-19447.229999999981</v>
      </c>
      <c r="K27" s="253">
        <f t="shared" si="5"/>
        <v>-3.6379841699999999E-2</v>
      </c>
      <c r="L27" s="335">
        <v>100.440023</v>
      </c>
      <c r="M27" s="238">
        <f>VLOOKUP(A27,Sheet1!$C$2:$G$84,5,FALSE)</f>
        <v>100.34</v>
      </c>
      <c r="N27" s="239">
        <f t="shared" si="2"/>
        <v>0.10002299999999309</v>
      </c>
      <c r="O27" s="253">
        <f t="shared" si="3"/>
        <v>9.9584799999999992E-4</v>
      </c>
      <c r="P27">
        <v>973062.94</v>
      </c>
      <c r="Q27" s="238">
        <f>VLOOKUP(A27,Sheet1!$C$2:$H$84,6,FALSE)</f>
        <v>972133.03</v>
      </c>
      <c r="R27" s="239">
        <f t="shared" si="6"/>
        <v>929.90999999991618</v>
      </c>
      <c r="S27" s="253">
        <f t="shared" si="7"/>
        <v>9.5565250000000004E-4</v>
      </c>
      <c r="T27" s="10"/>
      <c r="U27" s="328">
        <v>6640682</v>
      </c>
    </row>
    <row r="28" spans="1:21" s="52" customFormat="1" ht="15">
      <c r="A28" s="291">
        <f>VLOOKUP(U28,Sheet1!$C$2:$C$84,1,FALSE)</f>
        <v>6659428</v>
      </c>
      <c r="B28" s="323">
        <v>665942009</v>
      </c>
      <c r="C28" s="323" t="s">
        <v>455</v>
      </c>
      <c r="D28">
        <v>11369</v>
      </c>
      <c r="E28" s="238">
        <f>VLOOKUP(A28,Sheet1!$C$2:$E$84,3,FALSE)</f>
        <v>11369</v>
      </c>
      <c r="F28" s="239">
        <f t="shared" si="0"/>
        <v>0</v>
      </c>
      <c r="G28" s="253">
        <f t="shared" si="4"/>
        <v>0</v>
      </c>
      <c r="H28">
        <v>512177.05</v>
      </c>
      <c r="I28" s="241">
        <f>VLOOKUP(A28,Sheet1!$C$2:$F$84,4,FALSE)</f>
        <v>512177.05</v>
      </c>
      <c r="J28" s="239">
        <f t="shared" si="1"/>
        <v>0</v>
      </c>
      <c r="K28" s="253">
        <f t="shared" si="5"/>
        <v>0</v>
      </c>
      <c r="L28" s="335">
        <v>71.742874</v>
      </c>
      <c r="M28" s="238">
        <f>VLOOKUP(A28,Sheet1!$C$2:$G$84,5,FALSE)</f>
        <v>71.67</v>
      </c>
      <c r="N28" s="239">
        <f t="shared" si="2"/>
        <v>7.2873999999998773E-2</v>
      </c>
      <c r="O28" s="253">
        <f t="shared" si="3"/>
        <v>1.0157663999999999E-3</v>
      </c>
      <c r="P28">
        <v>815644.73</v>
      </c>
      <c r="Q28" s="238">
        <f>VLOOKUP(A28,Sheet1!$C$2:$H$84,6,FALSE)</f>
        <v>814865.25</v>
      </c>
      <c r="R28" s="239">
        <f t="shared" si="6"/>
        <v>779.47999999998137</v>
      </c>
      <c r="S28" s="253">
        <f t="shared" si="7"/>
        <v>9.5566119999999997E-4</v>
      </c>
      <c r="T28" s="10"/>
      <c r="U28" s="328">
        <v>6659428</v>
      </c>
    </row>
    <row r="29" spans="1:21" s="52" customFormat="1" ht="15">
      <c r="A29" s="291">
        <f>VLOOKUP(U29,Sheet1!$C$2:$C$84,1,FALSE)</f>
        <v>6661144</v>
      </c>
      <c r="B29" s="323">
        <v>666114004</v>
      </c>
      <c r="C29" s="323" t="s">
        <v>383</v>
      </c>
      <c r="D29">
        <v>23000</v>
      </c>
      <c r="E29" s="238">
        <f>VLOOKUP(A29,Sheet1!$C$2:$E$84,3,FALSE)</f>
        <v>23000</v>
      </c>
      <c r="F29" s="239">
        <f t="shared" si="0"/>
        <v>0</v>
      </c>
      <c r="G29" s="253">
        <f t="shared" si="4"/>
        <v>0</v>
      </c>
      <c r="H29">
        <v>365871.12</v>
      </c>
      <c r="I29" s="241">
        <f>VLOOKUP(A29,Sheet1!$C$2:$F$84,4,FALSE)</f>
        <v>365871.12</v>
      </c>
      <c r="J29" s="239">
        <f t="shared" si="1"/>
        <v>0</v>
      </c>
      <c r="K29" s="253">
        <f t="shared" si="5"/>
        <v>0</v>
      </c>
      <c r="L29" s="335">
        <v>11.627128000000001</v>
      </c>
      <c r="M29" s="238">
        <f>VLOOKUP(A29,Sheet1!$C$2:$G$84,5,FALSE)</f>
        <v>11.62</v>
      </c>
      <c r="N29" s="239">
        <f t="shared" si="2"/>
        <v>7.1280000000015775E-3</v>
      </c>
      <c r="O29" s="253">
        <f t="shared" si="3"/>
        <v>6.1304909999999998E-4</v>
      </c>
      <c r="P29">
        <v>267423.95</v>
      </c>
      <c r="Q29" s="238">
        <f>VLOOKUP(A29,Sheet1!$C$2:$H$84,6,FALSE)</f>
        <v>267168.39</v>
      </c>
      <c r="R29" s="239">
        <f t="shared" si="6"/>
        <v>255.55999999999767</v>
      </c>
      <c r="S29" s="253">
        <f t="shared" si="7"/>
        <v>9.5563620000000001E-4</v>
      </c>
      <c r="T29" s="10"/>
      <c r="U29" s="328">
        <v>6661144</v>
      </c>
    </row>
    <row r="30" spans="1:21" s="52" customFormat="1" ht="15">
      <c r="A30" s="291">
        <f>VLOOKUP(U30,Sheet1!$C$2:$C$84,1,FALSE)</f>
        <v>6916781</v>
      </c>
      <c r="B30" s="323">
        <v>691678007</v>
      </c>
      <c r="C30" s="323" t="s">
        <v>284</v>
      </c>
      <c r="D30">
        <v>10764</v>
      </c>
      <c r="E30" s="238">
        <f>VLOOKUP(A30,Sheet1!$C$2:$E$84,3,FALSE)</f>
        <v>10764</v>
      </c>
      <c r="F30" s="239">
        <f t="shared" si="0"/>
        <v>0</v>
      </c>
      <c r="G30" s="253">
        <f t="shared" si="4"/>
        <v>0</v>
      </c>
      <c r="H30">
        <v>167574.99</v>
      </c>
      <c r="I30" s="241">
        <f>VLOOKUP(A30,Sheet1!$C$2:$F$84,4,FALSE)</f>
        <v>167574.95000000001</v>
      </c>
      <c r="J30" s="239">
        <f t="shared" si="1"/>
        <v>3.9999999979045242E-2</v>
      </c>
      <c r="K30" s="253">
        <f t="shared" si="5"/>
        <v>2.3869999999999999E-7</v>
      </c>
      <c r="L30" s="335">
        <v>13.906993999999999</v>
      </c>
      <c r="M30" s="238">
        <f>VLOOKUP(A30,Sheet1!$C$2:$G$84,5,FALSE)</f>
        <v>13.9</v>
      </c>
      <c r="N30" s="239">
        <f t="shared" si="2"/>
        <v>6.9939999999988345E-3</v>
      </c>
      <c r="O30" s="253">
        <f t="shared" si="3"/>
        <v>5.0291240000000003E-4</v>
      </c>
      <c r="P30">
        <v>149694.88</v>
      </c>
      <c r="Q30" s="238">
        <f>VLOOKUP(A30,Sheet1!$C$2:$H$84,6,FALSE)</f>
        <v>149640.09</v>
      </c>
      <c r="R30" s="239">
        <f t="shared" si="6"/>
        <v>54.790000000008149</v>
      </c>
      <c r="S30" s="253">
        <f t="shared" si="7"/>
        <v>3.6601119999999998E-4</v>
      </c>
      <c r="T30" s="10"/>
      <c r="U30" s="328">
        <v>6916781</v>
      </c>
    </row>
    <row r="31" spans="1:21" s="52" customFormat="1" ht="15">
      <c r="A31" s="291">
        <f>VLOOKUP(U31,Sheet1!$C$2:$C$84,1,FALSE)</f>
        <v>5889505</v>
      </c>
      <c r="B31" s="323">
        <v>588950907</v>
      </c>
      <c r="C31" s="323" t="s">
        <v>372</v>
      </c>
      <c r="D31">
        <v>24398</v>
      </c>
      <c r="E31" s="238">
        <f>VLOOKUP(A31,Sheet1!$C$2:$E$84,3,FALSE)</f>
        <v>24398</v>
      </c>
      <c r="F31" s="239">
        <f t="shared" si="0"/>
        <v>0</v>
      </c>
      <c r="G31" s="253">
        <f t="shared" si="4"/>
        <v>0</v>
      </c>
      <c r="H31">
        <v>488975.04</v>
      </c>
      <c r="I31" s="241">
        <f>VLOOKUP(A31,Sheet1!$C$2:$F$84,4,FALSE)</f>
        <v>488975.04</v>
      </c>
      <c r="J31" s="239">
        <f t="shared" si="1"/>
        <v>0</v>
      </c>
      <c r="K31" s="253">
        <f t="shared" si="5"/>
        <v>0</v>
      </c>
      <c r="L31" s="335">
        <v>27.839903</v>
      </c>
      <c r="M31" s="238">
        <f>VLOOKUP(A31,Sheet1!$C$2:$G$84,5,FALSE)</f>
        <v>27.84</v>
      </c>
      <c r="N31" s="239">
        <f t="shared" si="2"/>
        <v>-9.7000000000235787E-5</v>
      </c>
      <c r="O31" s="253">
        <f t="shared" si="3"/>
        <v>-3.4842E-6</v>
      </c>
      <c r="P31">
        <v>679237.96</v>
      </c>
      <c r="Q31" s="238">
        <f>VLOOKUP(A31,Sheet1!$C$2:$H$84,6,FALSE)</f>
        <v>679143.02</v>
      </c>
      <c r="R31" s="239">
        <f t="shared" si="6"/>
        <v>94.939999999944121</v>
      </c>
      <c r="S31" s="253">
        <f t="shared" si="7"/>
        <v>1.397743E-4</v>
      </c>
      <c r="T31" s="10"/>
      <c r="U31" s="328">
        <v>5889505</v>
      </c>
    </row>
    <row r="32" spans="1:21" s="52" customFormat="1" ht="15">
      <c r="A32" s="291">
        <f>VLOOKUP(U32,Sheet1!$C$2:$C$84,1,FALSE)</f>
        <v>6356406</v>
      </c>
      <c r="B32" s="323">
        <v>635640006</v>
      </c>
      <c r="C32" s="323" t="s">
        <v>386</v>
      </c>
      <c r="D32">
        <v>7521</v>
      </c>
      <c r="E32" s="238">
        <f>VLOOKUP(A32,Sheet1!$C$2:$E$84,3,FALSE)</f>
        <v>7521</v>
      </c>
      <c r="F32" s="239">
        <f t="shared" si="0"/>
        <v>0</v>
      </c>
      <c r="G32" s="253">
        <f t="shared" si="4"/>
        <v>0</v>
      </c>
      <c r="H32">
        <v>250945.74</v>
      </c>
      <c r="I32" s="241">
        <f>VLOOKUP(A32,Sheet1!$C$2:$F$84,4,FALSE)</f>
        <v>230255.65</v>
      </c>
      <c r="J32" s="239">
        <f t="shared" si="1"/>
        <v>20690.089999999997</v>
      </c>
      <c r="K32" s="253">
        <f t="shared" si="5"/>
        <v>8.2448460799999998E-2</v>
      </c>
      <c r="L32" s="335">
        <v>18.227473</v>
      </c>
      <c r="M32" s="238">
        <f>VLOOKUP(A32,Sheet1!$C$2:$G$84,5,FALSE)</f>
        <v>18.21</v>
      </c>
      <c r="N32" s="239">
        <f t="shared" si="2"/>
        <v>1.7472999999998962E-2</v>
      </c>
      <c r="O32" s="253">
        <f t="shared" si="3"/>
        <v>9.5860789999999997E-4</v>
      </c>
      <c r="P32">
        <v>137088.82</v>
      </c>
      <c r="Q32" s="238">
        <f>VLOOKUP(A32,Sheet1!$C$2:$H$84,6,FALSE)</f>
        <v>136957.81</v>
      </c>
      <c r="R32" s="239">
        <f t="shared" si="6"/>
        <v>131.01000000000931</v>
      </c>
      <c r="S32" s="253">
        <f t="shared" si="7"/>
        <v>9.556578E-4</v>
      </c>
      <c r="T32" s="10"/>
      <c r="U32" s="328">
        <v>6356406</v>
      </c>
    </row>
    <row r="33" spans="1:21" s="52" customFormat="1" ht="15">
      <c r="A33" s="291">
        <f>VLOOKUP(U33,Sheet1!$C$2:$C$84,1,FALSE)</f>
        <v>6869302</v>
      </c>
      <c r="B33" s="323">
        <v>686930009</v>
      </c>
      <c r="C33" s="323" t="s">
        <v>456</v>
      </c>
      <c r="D33">
        <v>3000</v>
      </c>
      <c r="E33" s="238">
        <f>VLOOKUP(A33,Sheet1!$C$2:$E$84,3,FALSE)</f>
        <v>3000</v>
      </c>
      <c r="F33" s="239">
        <f t="shared" si="0"/>
        <v>0</v>
      </c>
      <c r="G33" s="253">
        <f t="shared" si="4"/>
        <v>0</v>
      </c>
      <c r="H33">
        <v>247854.34</v>
      </c>
      <c r="I33" s="241">
        <f>VLOOKUP(A33,Sheet1!$C$2:$F$84,4,FALSE)</f>
        <v>297065.8</v>
      </c>
      <c r="J33" s="239">
        <f t="shared" si="1"/>
        <v>-49211.459999999992</v>
      </c>
      <c r="K33" s="253">
        <f t="shared" si="5"/>
        <v>-0.1985499225</v>
      </c>
      <c r="L33" s="335">
        <v>116.797398</v>
      </c>
      <c r="M33" s="238">
        <f>VLOOKUP(A33,Sheet1!$C$2:$G$84,5,FALSE)</f>
        <v>116.69</v>
      </c>
      <c r="N33" s="239">
        <f t="shared" ref="N33:N53" si="16">L33-M33</f>
        <v>0.10739800000000344</v>
      </c>
      <c r="O33" s="253">
        <f t="shared" ref="O33:O53" si="17">ROUND(N33/L33,10)</f>
        <v>9.1952389999999998E-4</v>
      </c>
      <c r="P33">
        <v>350392.19</v>
      </c>
      <c r="Q33" s="238">
        <f>VLOOKUP(A33,Sheet1!$C$2:$H$84,6,FALSE)</f>
        <v>350057.34</v>
      </c>
      <c r="R33" s="239">
        <f t="shared" ref="R33:R53" si="18">P33-Q33</f>
        <v>334.84999999997672</v>
      </c>
      <c r="S33" s="253">
        <f t="shared" ref="S33:S53" si="19">ROUND(R33/P33,10)</f>
        <v>9.5564339999999997E-4</v>
      </c>
      <c r="T33" s="10"/>
      <c r="U33" s="328">
        <v>6869302</v>
      </c>
    </row>
    <row r="34" spans="1:21" s="52" customFormat="1" ht="15">
      <c r="A34" s="291">
        <f>VLOOKUP(U34,Sheet1!$C$2:$C$84,1,FALSE)</f>
        <v>2640891</v>
      </c>
      <c r="B34" s="323">
        <v>654902204</v>
      </c>
      <c r="C34" s="323" t="s">
        <v>457</v>
      </c>
      <c r="D34">
        <v>40000</v>
      </c>
      <c r="E34" s="238">
        <f>VLOOKUP(A34,Sheet1!$C$2:$E$84,3,FALSE)</f>
        <v>40000</v>
      </c>
      <c r="F34" s="239">
        <f t="shared" si="0"/>
        <v>0</v>
      </c>
      <c r="G34" s="253">
        <f t="shared" si="4"/>
        <v>0</v>
      </c>
      <c r="H34">
        <v>137044</v>
      </c>
      <c r="I34" s="241">
        <f>VLOOKUP(A34,Sheet1!$C$2:$F$84,4,FALSE)</f>
        <v>137044</v>
      </c>
      <c r="J34" s="239">
        <f t="shared" si="1"/>
        <v>0</v>
      </c>
      <c r="K34" s="253">
        <f t="shared" si="5"/>
        <v>0</v>
      </c>
      <c r="L34" s="335">
        <v>3.37</v>
      </c>
      <c r="M34" s="238">
        <f>VLOOKUP(A34,Sheet1!$C$2:$G$84,5,FALSE)</f>
        <v>3.37</v>
      </c>
      <c r="N34" s="239">
        <f t="shared" si="16"/>
        <v>0</v>
      </c>
      <c r="O34" s="253">
        <f t="shared" si="17"/>
        <v>0</v>
      </c>
      <c r="P34">
        <v>134800</v>
      </c>
      <c r="Q34" s="238">
        <f>VLOOKUP(A34,Sheet1!$C$2:$H$84,6,FALSE)</f>
        <v>134800</v>
      </c>
      <c r="R34" s="239">
        <f t="shared" si="18"/>
        <v>0</v>
      </c>
      <c r="S34" s="253">
        <f t="shared" si="19"/>
        <v>0</v>
      </c>
      <c r="T34" s="10"/>
      <c r="U34" s="328">
        <v>2640891</v>
      </c>
    </row>
    <row r="35" spans="1:21" s="52" customFormat="1" ht="15">
      <c r="A35" s="291">
        <f>VLOOKUP(U35,Sheet1!$C$2:$C$84,1,FALSE)</f>
        <v>2024677</v>
      </c>
      <c r="B35" s="323" t="s">
        <v>301</v>
      </c>
      <c r="C35" s="323" t="s">
        <v>458</v>
      </c>
      <c r="D35">
        <v>38801</v>
      </c>
      <c r="E35" s="238">
        <f>VLOOKUP(A35,Sheet1!$C$2:$E$84,3,FALSE)</f>
        <v>38801</v>
      </c>
      <c r="F35" s="239">
        <f t="shared" si="0"/>
        <v>0</v>
      </c>
      <c r="G35" s="253">
        <f t="shared" si="4"/>
        <v>0</v>
      </c>
      <c r="H35">
        <v>514548.22</v>
      </c>
      <c r="I35" s="241">
        <f>VLOOKUP(A35,Sheet1!$C$2:$F$84,4,FALSE)</f>
        <v>514541.26</v>
      </c>
      <c r="J35" s="239">
        <f t="shared" si="1"/>
        <v>6.9599999999627471</v>
      </c>
      <c r="K35" s="253">
        <f t="shared" si="5"/>
        <v>1.35264E-5</v>
      </c>
      <c r="L35" s="335">
        <v>26.73</v>
      </c>
      <c r="M35" s="238">
        <f>VLOOKUP(A35,Sheet1!$C$2:$G$84,5,FALSE)</f>
        <v>26.73</v>
      </c>
      <c r="N35" s="239">
        <f t="shared" si="16"/>
        <v>0</v>
      </c>
      <c r="O35" s="253">
        <f t="shared" si="17"/>
        <v>0</v>
      </c>
      <c r="P35">
        <v>1037150.73</v>
      </c>
      <c r="Q35" s="238">
        <f>VLOOKUP(A35,Sheet1!$C$2:$H$84,6,FALSE)</f>
        <v>1037150.73</v>
      </c>
      <c r="R35" s="239">
        <f t="shared" si="18"/>
        <v>0</v>
      </c>
      <c r="S35" s="253">
        <f t="shared" si="19"/>
        <v>0</v>
      </c>
      <c r="T35" s="10"/>
      <c r="U35" s="328">
        <v>2024677</v>
      </c>
    </row>
    <row r="36" spans="1:21" s="52" customFormat="1" ht="15">
      <c r="A36" s="291">
        <f>VLOOKUP(U36,Sheet1!$C$2:$C$84,1,FALSE)</f>
        <v>2775135</v>
      </c>
      <c r="B36" s="323">
        <v>803054204</v>
      </c>
      <c r="C36" s="323" t="s">
        <v>459</v>
      </c>
      <c r="D36">
        <v>8250</v>
      </c>
      <c r="E36" s="238">
        <f>VLOOKUP(A36,Sheet1!$C$2:$E$84,3,FALSE)</f>
        <v>8250</v>
      </c>
      <c r="F36" s="239">
        <f t="shared" si="0"/>
        <v>0</v>
      </c>
      <c r="G36" s="253">
        <f t="shared" si="4"/>
        <v>0</v>
      </c>
      <c r="H36">
        <v>913996.52</v>
      </c>
      <c r="I36" s="241">
        <f>VLOOKUP(A36,Sheet1!$C$2:$F$84,4,FALSE)</f>
        <v>932542.09</v>
      </c>
      <c r="J36" s="239">
        <f t="shared" si="1"/>
        <v>-18545.569999999949</v>
      </c>
      <c r="K36" s="253">
        <f t="shared" si="5"/>
        <v>-2.0290635200000001E-2</v>
      </c>
      <c r="L36" s="335">
        <v>106.83</v>
      </c>
      <c r="M36" s="238">
        <f>VLOOKUP(A36,Sheet1!$C$2:$G$84,5,FALSE)</f>
        <v>106.83</v>
      </c>
      <c r="N36" s="239">
        <f t="shared" si="16"/>
        <v>0</v>
      </c>
      <c r="O36" s="253">
        <f t="shared" si="17"/>
        <v>0</v>
      </c>
      <c r="P36">
        <v>881347.5</v>
      </c>
      <c r="Q36" s="238">
        <f>VLOOKUP(A36,Sheet1!$C$2:$H$84,6,FALSE)</f>
        <v>881347.5</v>
      </c>
      <c r="R36" s="239">
        <f t="shared" si="18"/>
        <v>0</v>
      </c>
      <c r="S36" s="253">
        <f t="shared" si="19"/>
        <v>0</v>
      </c>
      <c r="T36" s="10"/>
      <c r="U36" s="328">
        <v>2775135</v>
      </c>
    </row>
    <row r="37" spans="1:21" s="52" customFormat="1" ht="15">
      <c r="A37" s="291">
        <f>VLOOKUP(U37,Sheet1!$C$2:$C$84,1,FALSE)</f>
        <v>2821481</v>
      </c>
      <c r="B37" s="323">
        <v>835699307</v>
      </c>
      <c r="C37" s="323" t="s">
        <v>460</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35">
        <v>83.66</v>
      </c>
      <c r="M37" s="238">
        <f>VLOOKUP(A37,Sheet1!$C$2:$G$84,5,FALSE)</f>
        <v>83.66</v>
      </c>
      <c r="N37" s="239">
        <f t="shared" si="16"/>
        <v>0</v>
      </c>
      <c r="O37" s="253">
        <f t="shared" si="17"/>
        <v>0</v>
      </c>
      <c r="P37">
        <v>1229802</v>
      </c>
      <c r="Q37" s="238">
        <f>VLOOKUP(A37,Sheet1!$C$2:$H$84,6,FALSE)</f>
        <v>1229802</v>
      </c>
      <c r="R37" s="239">
        <f t="shared" si="18"/>
        <v>0</v>
      </c>
      <c r="S37" s="253">
        <f t="shared" si="19"/>
        <v>0</v>
      </c>
      <c r="T37" s="10"/>
      <c r="U37" s="328">
        <v>2821481</v>
      </c>
    </row>
    <row r="38" spans="1:21" s="52" customFormat="1" ht="15">
      <c r="A38" s="291">
        <f>VLOOKUP(U38,Sheet1!$C$2:$C$84,1,FALSE)</f>
        <v>2615565</v>
      </c>
      <c r="B38" s="323" t="s">
        <v>356</v>
      </c>
      <c r="C38" s="323" t="s">
        <v>461</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35">
        <v>35.07</v>
      </c>
      <c r="M38" s="238">
        <f>VLOOKUP(A38,Sheet1!$C$2:$G$84,5,FALSE)</f>
        <v>35.07</v>
      </c>
      <c r="N38" s="239">
        <f t="shared" si="16"/>
        <v>0</v>
      </c>
      <c r="O38" s="253">
        <f t="shared" si="17"/>
        <v>0</v>
      </c>
      <c r="P38">
        <v>838173</v>
      </c>
      <c r="Q38" s="238">
        <f>VLOOKUP(A38,Sheet1!$C$2:$H$84,6,FALSE)</f>
        <v>838173</v>
      </c>
      <c r="R38" s="239">
        <f t="shared" si="18"/>
        <v>0</v>
      </c>
      <c r="S38" s="253">
        <f t="shared" si="19"/>
        <v>0</v>
      </c>
      <c r="T38" s="10"/>
      <c r="U38" s="328">
        <v>2615565</v>
      </c>
    </row>
    <row r="39" spans="1:21" s="52" customFormat="1" ht="15">
      <c r="A39" s="291">
        <f>VLOOKUP(U39,Sheet1!$C$2:$C$84,1,FALSE)</f>
        <v>2722670</v>
      </c>
      <c r="B39" s="323" t="s">
        <v>296</v>
      </c>
      <c r="C39" s="323" t="s">
        <v>462</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35">
        <v>11.92</v>
      </c>
      <c r="M39" s="238">
        <f>VLOOKUP(A39,Sheet1!$C$2:$G$84,5,FALSE)</f>
        <v>11.92</v>
      </c>
      <c r="N39" s="239">
        <f t="shared" si="16"/>
        <v>0</v>
      </c>
      <c r="O39" s="253">
        <f t="shared" si="17"/>
        <v>0</v>
      </c>
      <c r="P39">
        <v>265112.71999999997</v>
      </c>
      <c r="Q39" s="238">
        <f>VLOOKUP(A39,Sheet1!$C$2:$H$84,6,FALSE)</f>
        <v>265112.71999999997</v>
      </c>
      <c r="R39" s="239">
        <f t="shared" si="18"/>
        <v>0</v>
      </c>
      <c r="S39" s="253">
        <f t="shared" si="19"/>
        <v>0</v>
      </c>
      <c r="T39" s="10"/>
      <c r="U39" s="328">
        <v>2722670</v>
      </c>
    </row>
    <row r="40" spans="1:21" s="52" customFormat="1" ht="15">
      <c r="A40" s="291">
        <f>VLOOKUP(U40,Sheet1!$C$2:$C$84,1,FALSE)</f>
        <v>7124594</v>
      </c>
      <c r="B40" s="323">
        <v>712459908</v>
      </c>
      <c r="C40" s="323" t="s">
        <v>393</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35">
        <v>136.70830799999999</v>
      </c>
      <c r="M40" s="238">
        <f>VLOOKUP(A40,Sheet1!$C$2:$G$84,5,FALSE)</f>
        <v>136.69</v>
      </c>
      <c r="N40" s="239">
        <f t="shared" si="16"/>
        <v>1.8307999999990443E-2</v>
      </c>
      <c r="O40" s="253">
        <f t="shared" si="17"/>
        <v>1.3392020000000001E-4</v>
      </c>
      <c r="P40">
        <v>430084.34</v>
      </c>
      <c r="Q40" s="238">
        <f>VLOOKUP(A40,Sheet1!$C$2:$H$84,6,FALSE)</f>
        <v>430013.96</v>
      </c>
      <c r="R40" s="239">
        <f t="shared" si="18"/>
        <v>70.380000000004657</v>
      </c>
      <c r="S40" s="253">
        <f t="shared" si="19"/>
        <v>1.636423E-4</v>
      </c>
      <c r="T40" s="10"/>
      <c r="U40" s="328">
        <v>7124594</v>
      </c>
    </row>
    <row r="41" spans="1:21" s="52" customFormat="1" ht="15">
      <c r="A41" s="291">
        <f>VLOOKUP(U41,Sheet1!$C$2:$C$84,1,FALSE)</f>
        <v>7171589</v>
      </c>
      <c r="B41" s="323">
        <v>717158901</v>
      </c>
      <c r="C41" s="323" t="s">
        <v>395</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35">
        <v>9.409198</v>
      </c>
      <c r="M41" s="238">
        <f>VLOOKUP(A41,Sheet1!$C$2:$G$84,5,FALSE)</f>
        <v>9.41</v>
      </c>
      <c r="N41" s="239">
        <f t="shared" si="16"/>
        <v>-8.0200000000019145E-4</v>
      </c>
      <c r="O41" s="253">
        <f t="shared" si="17"/>
        <v>-8.5235700000000001E-5</v>
      </c>
      <c r="P41">
        <v>159307.12</v>
      </c>
      <c r="Q41" s="238">
        <f>VLOOKUP(A41,Sheet1!$C$2:$H$84,6,FALSE)</f>
        <v>159281.06</v>
      </c>
      <c r="R41" s="239">
        <f t="shared" si="18"/>
        <v>26.059999999997672</v>
      </c>
      <c r="S41" s="253">
        <f t="shared" si="19"/>
        <v>1.635834E-4</v>
      </c>
      <c r="T41" s="10"/>
      <c r="U41" s="328">
        <v>7171589</v>
      </c>
    </row>
    <row r="42" spans="1:21" s="52" customFormat="1" ht="15">
      <c r="A42" s="291">
        <f>VLOOKUP(U42,Sheet1!$C$2:$C$84,1,FALSE)</f>
        <v>7333378</v>
      </c>
      <c r="B42" s="323">
        <v>733337901</v>
      </c>
      <c r="C42" s="323" t="s">
        <v>463</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35">
        <v>605.74982299999999</v>
      </c>
      <c r="M42" s="238">
        <f>VLOOKUP(A42,Sheet1!$C$2:$G$84,5,FALSE)</f>
        <v>605.65</v>
      </c>
      <c r="N42" s="239">
        <f t="shared" si="16"/>
        <v>9.9823000000014872E-2</v>
      </c>
      <c r="O42" s="253">
        <f t="shared" si="17"/>
        <v>1.6479250000000001E-4</v>
      </c>
      <c r="P42">
        <v>1332649.6100000001</v>
      </c>
      <c r="Q42" s="238">
        <f>VLOOKUP(A42,Sheet1!$C$2:$H$84,6,FALSE)</f>
        <v>1332431.55</v>
      </c>
      <c r="R42" s="239">
        <f t="shared" si="18"/>
        <v>218.06000000005588</v>
      </c>
      <c r="S42" s="253">
        <f t="shared" si="19"/>
        <v>1.6362890000000001E-4</v>
      </c>
      <c r="T42" s="10"/>
      <c r="U42" s="328">
        <v>7333378</v>
      </c>
    </row>
    <row r="43" spans="1:21" s="52" customFormat="1" ht="15">
      <c r="A43" s="291">
        <f>VLOOKUP(U43,Sheet1!$C$2:$C$84,1,FALSE)</f>
        <v>2945927</v>
      </c>
      <c r="B43" s="323" t="s">
        <v>307</v>
      </c>
      <c r="C43" s="323" t="s">
        <v>464</v>
      </c>
      <c r="D43">
        <v>28900</v>
      </c>
      <c r="E43" s="238">
        <f>VLOOKUP(A43,Sheet1!$C$2:$E$84,3,FALSE)</f>
        <v>28900</v>
      </c>
      <c r="F43" s="239">
        <f t="shared" si="0"/>
        <v>0</v>
      </c>
      <c r="G43" s="253">
        <f t="shared" si="4"/>
        <v>0</v>
      </c>
      <c r="H43">
        <v>353091.53</v>
      </c>
      <c r="I43" s="241">
        <f>VLOOKUP(A43,Sheet1!$C$2:$F$84,4,FALSE)</f>
        <v>353091.53</v>
      </c>
      <c r="J43" s="239">
        <f t="shared" si="1"/>
        <v>0</v>
      </c>
      <c r="K43" s="253">
        <f t="shared" si="5"/>
        <v>0</v>
      </c>
      <c r="L43" s="335">
        <v>7.38</v>
      </c>
      <c r="M43" s="238">
        <f>VLOOKUP(A43,Sheet1!$C$2:$G$84,5,FALSE)</f>
        <v>7.38</v>
      </c>
      <c r="N43" s="239">
        <f t="shared" si="16"/>
        <v>0</v>
      </c>
      <c r="O43" s="253">
        <f t="shared" si="17"/>
        <v>0</v>
      </c>
      <c r="P43">
        <v>213282</v>
      </c>
      <c r="Q43" s="238">
        <f>VLOOKUP(A43,Sheet1!$C$2:$H$84,6,FALSE)</f>
        <v>213282</v>
      </c>
      <c r="R43" s="239">
        <f t="shared" si="18"/>
        <v>0</v>
      </c>
      <c r="S43" s="253">
        <f t="shared" si="19"/>
        <v>0</v>
      </c>
      <c r="T43" s="10"/>
      <c r="U43" s="328">
        <v>2945927</v>
      </c>
    </row>
    <row r="44" spans="1:21" s="52" customFormat="1" ht="15">
      <c r="A44" s="291">
        <f>VLOOKUP(U44,Sheet1!$C$2:$C$84,1,FALSE)</f>
        <v>2803597</v>
      </c>
      <c r="B44" s="323" t="s">
        <v>362</v>
      </c>
      <c r="C44" s="323" t="s">
        <v>465</v>
      </c>
      <c r="D44">
        <v>3000</v>
      </c>
      <c r="E44" s="238">
        <f>VLOOKUP(A44,Sheet1!$C$2:$E$84,3,FALSE)</f>
        <v>3000</v>
      </c>
      <c r="F44" s="239">
        <f t="shared" si="0"/>
        <v>0</v>
      </c>
      <c r="G44" s="253">
        <f t="shared" si="4"/>
        <v>0</v>
      </c>
      <c r="H44">
        <v>66891.09</v>
      </c>
      <c r="I44" s="241">
        <f>VLOOKUP(A44,Sheet1!$C$2:$F$84,4,FALSE)</f>
        <v>66891.09</v>
      </c>
      <c r="J44" s="239">
        <f t="shared" si="1"/>
        <v>0</v>
      </c>
      <c r="K44" s="253">
        <f t="shared" si="5"/>
        <v>0</v>
      </c>
      <c r="L44" s="335">
        <v>18.579999999999998</v>
      </c>
      <c r="M44" s="238">
        <f>VLOOKUP(A44,Sheet1!$C$2:$G$84,5,FALSE)</f>
        <v>18.63</v>
      </c>
      <c r="N44" s="239">
        <f t="shared" si="16"/>
        <v>-5.0000000000000711E-2</v>
      </c>
      <c r="O44" s="253">
        <f t="shared" si="17"/>
        <v>-2.6910657000000001E-3</v>
      </c>
      <c r="P44">
        <v>55740</v>
      </c>
      <c r="Q44" s="238">
        <f>VLOOKUP(A44,Sheet1!$C$2:$H$84,6,FALSE)</f>
        <v>55878</v>
      </c>
      <c r="R44" s="239">
        <f t="shared" si="18"/>
        <v>-138</v>
      </c>
      <c r="S44" s="253">
        <f t="shared" si="19"/>
        <v>-2.4757804E-3</v>
      </c>
      <c r="T44" s="10"/>
      <c r="U44" s="328">
        <v>2803597</v>
      </c>
    </row>
    <row r="45" spans="1:21" s="52" customFormat="1" ht="15">
      <c r="A45" s="291">
        <f>VLOOKUP(U45,Sheet1!$C$2:$C$84,1,FALSE)</f>
        <v>2031730</v>
      </c>
      <c r="B45" s="323">
        <v>294821608</v>
      </c>
      <c r="C45" s="323" t="s">
        <v>466</v>
      </c>
      <c r="D45">
        <v>90300</v>
      </c>
      <c r="E45" s="238">
        <f>VLOOKUP(A45,Sheet1!$C$2:$E$84,3,FALSE)</f>
        <v>90300</v>
      </c>
      <c r="F45" s="239">
        <f t="shared" si="0"/>
        <v>0</v>
      </c>
      <c r="G45" s="253">
        <f t="shared" si="4"/>
        <v>0</v>
      </c>
      <c r="H45">
        <v>678780.05</v>
      </c>
      <c r="I45" s="241">
        <f>VLOOKUP(A45,Sheet1!$C$2:$F$84,4,FALSE)</f>
        <v>678780.05</v>
      </c>
      <c r="J45" s="239">
        <f t="shared" si="1"/>
        <v>0</v>
      </c>
      <c r="K45" s="253">
        <f t="shared" si="5"/>
        <v>0</v>
      </c>
      <c r="L45" s="335">
        <v>11.21</v>
      </c>
      <c r="M45" s="238">
        <f>VLOOKUP(A45,Sheet1!$C$2:$G$84,5,FALSE)</f>
        <v>11.21</v>
      </c>
      <c r="N45" s="239">
        <f t="shared" si="16"/>
        <v>0</v>
      </c>
      <c r="O45" s="253">
        <f t="shared" si="17"/>
        <v>0</v>
      </c>
      <c r="P45">
        <v>1012263</v>
      </c>
      <c r="Q45" s="238">
        <f>VLOOKUP(A45,Sheet1!$C$2:$H$84,6,FALSE)</f>
        <v>1012263</v>
      </c>
      <c r="R45" s="239">
        <f t="shared" si="18"/>
        <v>0</v>
      </c>
      <c r="S45" s="253">
        <f t="shared" si="19"/>
        <v>0</v>
      </c>
      <c r="T45" s="10"/>
      <c r="U45" s="328">
        <v>2031730</v>
      </c>
    </row>
    <row r="46" spans="1:21" s="52" customFormat="1" ht="15">
      <c r="A46" s="291">
        <f>VLOOKUP(U46,Sheet1!$C$2:$C$84,1,FALSE)</f>
        <v>6616508</v>
      </c>
      <c r="B46" s="323">
        <v>661650903</v>
      </c>
      <c r="C46" s="323" t="s">
        <v>467</v>
      </c>
      <c r="D46">
        <v>10546</v>
      </c>
      <c r="E46" s="238">
        <f>VLOOKUP(A46,Sheet1!$C$2:$E$84,3,FALSE)</f>
        <v>10546</v>
      </c>
      <c r="F46" s="239">
        <f t="shared" si="0"/>
        <v>0</v>
      </c>
      <c r="G46" s="253">
        <f t="shared" si="4"/>
        <v>0</v>
      </c>
      <c r="H46">
        <v>192332.1</v>
      </c>
      <c r="I46" s="241">
        <f>VLOOKUP(A46,Sheet1!$C$2:$F$84,4,FALSE)</f>
        <v>177721.16</v>
      </c>
      <c r="J46" s="239">
        <f t="shared" si="1"/>
        <v>14610.940000000002</v>
      </c>
      <c r="K46" s="253">
        <f t="shared" si="5"/>
        <v>7.5967246200000005E-2</v>
      </c>
      <c r="L46" s="335">
        <v>11.517123</v>
      </c>
      <c r="M46" s="238">
        <f>VLOOKUP(A46,Sheet1!$C$2:$G$84,5,FALSE)</f>
        <v>11.51</v>
      </c>
      <c r="N46" s="239">
        <f t="shared" si="16"/>
        <v>7.1229999999999905E-3</v>
      </c>
      <c r="O46" s="253">
        <f t="shared" si="17"/>
        <v>6.1847040000000001E-4</v>
      </c>
      <c r="P46">
        <v>121459.58</v>
      </c>
      <c r="Q46" s="238">
        <f>VLOOKUP(A46,Sheet1!$C$2:$H$84,6,FALSE)</f>
        <v>121343.5</v>
      </c>
      <c r="R46" s="239">
        <f t="shared" si="18"/>
        <v>116.08000000000175</v>
      </c>
      <c r="S46" s="253">
        <f t="shared" si="19"/>
        <v>9.5570889999999997E-4</v>
      </c>
      <c r="T46" s="10"/>
      <c r="U46" s="328">
        <v>6616508</v>
      </c>
    </row>
    <row r="47" spans="1:21" s="52" customFormat="1" ht="15">
      <c r="A47" s="291" t="str">
        <f>VLOOKUP(U47,Sheet1!$C$2:$C$84,1,FALSE)</f>
        <v>B0744B3</v>
      </c>
      <c r="B47" s="323" t="s">
        <v>468</v>
      </c>
      <c r="C47" s="323" t="s">
        <v>469</v>
      </c>
      <c r="D47">
        <v>20132</v>
      </c>
      <c r="E47" s="238">
        <f>VLOOKUP(A47,Sheet1!$C$2:$E$84,3,FALSE)</f>
        <v>20132</v>
      </c>
      <c r="F47" s="239">
        <f t="shared" si="0"/>
        <v>0</v>
      </c>
      <c r="G47" s="253">
        <f t="shared" si="4"/>
        <v>0</v>
      </c>
      <c r="H47">
        <v>598537.23</v>
      </c>
      <c r="I47" s="241">
        <f>VLOOKUP(A47,Sheet1!$C$2:$F$84,4,FALSE)</f>
        <v>598537.17000000004</v>
      </c>
      <c r="J47" s="239">
        <f t="shared" si="1"/>
        <v>5.9999999939464033E-2</v>
      </c>
      <c r="K47" s="253">
        <f t="shared" si="5"/>
        <v>1.002E-7</v>
      </c>
      <c r="L47" s="335">
        <v>31.032008000000001</v>
      </c>
      <c r="M47" s="238">
        <f>VLOOKUP(A47,Sheet1!$C$2:$G$84,5,FALSE)</f>
        <v>31.06</v>
      </c>
      <c r="N47" s="239">
        <f t="shared" si="16"/>
        <v>-2.7991999999997574E-2</v>
      </c>
      <c r="O47" s="253">
        <f t="shared" si="17"/>
        <v>-9.0203639999999997E-4</v>
      </c>
      <c r="P47">
        <v>624736.39</v>
      </c>
      <c r="Q47" s="238">
        <f>VLOOKUP(A47,Sheet1!$C$2:$H$84,6,FALSE)</f>
        <v>625298.30000000005</v>
      </c>
      <c r="R47" s="239">
        <f t="shared" si="18"/>
        <v>-561.9100000000326</v>
      </c>
      <c r="S47" s="253">
        <f t="shared" si="19"/>
        <v>-8.994354E-4</v>
      </c>
      <c r="T47" s="10"/>
      <c r="U47" s="328" t="s">
        <v>409</v>
      </c>
    </row>
    <row r="48" spans="1:21" s="52" customFormat="1" ht="15">
      <c r="A48" s="291" t="str">
        <f>VLOOKUP(U48,Sheet1!$C$2:$C$84,1,FALSE)</f>
        <v>B0SWJX3</v>
      </c>
      <c r="B48" s="323" t="s">
        <v>470</v>
      </c>
      <c r="C48" s="323" t="s">
        <v>471</v>
      </c>
      <c r="D48">
        <v>9500</v>
      </c>
      <c r="E48" s="238">
        <f>VLOOKUP(A48,Sheet1!$C$2:$E$84,3,FALSE)</f>
        <v>9500</v>
      </c>
      <c r="F48" s="239">
        <f t="shared" si="0"/>
        <v>0</v>
      </c>
      <c r="G48" s="253">
        <f t="shared" si="4"/>
        <v>0</v>
      </c>
      <c r="H48">
        <v>559219.54</v>
      </c>
      <c r="I48" s="241">
        <f>VLOOKUP(A48,Sheet1!$C$2:$F$84,4,FALSE)</f>
        <v>559219.54</v>
      </c>
      <c r="J48" s="239">
        <f t="shared" si="1"/>
        <v>0</v>
      </c>
      <c r="K48" s="253">
        <f t="shared" si="5"/>
        <v>0</v>
      </c>
      <c r="L48" s="335">
        <v>107.03456799999999</v>
      </c>
      <c r="M48" s="238">
        <f>VLOOKUP(A48,Sheet1!$C$2:$G$84,5,FALSE)</f>
        <v>107.13</v>
      </c>
      <c r="N48" s="239">
        <f t="shared" si="16"/>
        <v>-9.5432000000002404E-2</v>
      </c>
      <c r="O48" s="253">
        <f t="shared" si="17"/>
        <v>-8.9159980000000003E-4</v>
      </c>
      <c r="P48">
        <v>1016828.4</v>
      </c>
      <c r="Q48" s="238">
        <f>VLOOKUP(A48,Sheet1!$C$2:$H$84,6,FALSE)</f>
        <v>1017742.98</v>
      </c>
      <c r="R48" s="239">
        <f t="shared" si="18"/>
        <v>-914.57999999995809</v>
      </c>
      <c r="S48" s="253">
        <f t="shared" si="19"/>
        <v>-8.9944380000000004E-4</v>
      </c>
      <c r="T48" s="10"/>
      <c r="U48" s="328" t="s">
        <v>411</v>
      </c>
    </row>
    <row r="49" spans="1:37" s="52" customFormat="1" ht="15">
      <c r="A49" s="291" t="str">
        <f>VLOOKUP(U49,Sheet1!$C$2:$C$84,1,FALSE)</f>
        <v>B1HHKD3</v>
      </c>
      <c r="B49" s="323" t="s">
        <v>293</v>
      </c>
      <c r="C49" s="323" t="s">
        <v>472</v>
      </c>
      <c r="D49">
        <v>7571</v>
      </c>
      <c r="E49" s="238">
        <f>VLOOKUP(A49,Sheet1!$C$2:$E$84,3,FALSE)</f>
        <v>7571</v>
      </c>
      <c r="F49" s="239">
        <f t="shared" si="0"/>
        <v>0</v>
      </c>
      <c r="G49" s="253">
        <f t="shared" si="4"/>
        <v>0</v>
      </c>
      <c r="H49">
        <v>374297.12</v>
      </c>
      <c r="I49" s="241">
        <f>VLOOKUP(A49,Sheet1!$C$2:$F$84,4,FALSE)</f>
        <v>412469.27</v>
      </c>
      <c r="J49" s="239">
        <f t="shared" si="1"/>
        <v>-38172.150000000023</v>
      </c>
      <c r="K49" s="253">
        <f t="shared" si="5"/>
        <v>-0.1019835525</v>
      </c>
      <c r="L49" s="335">
        <v>24.83</v>
      </c>
      <c r="M49" s="238">
        <f>VLOOKUP(A49,Sheet1!$C$2:$G$84,5,FALSE)</f>
        <v>24.83</v>
      </c>
      <c r="N49" s="239">
        <f t="shared" si="16"/>
        <v>0</v>
      </c>
      <c r="O49" s="253">
        <f t="shared" si="17"/>
        <v>0</v>
      </c>
      <c r="P49">
        <v>187987.93</v>
      </c>
      <c r="Q49" s="238">
        <f>VLOOKUP(A49,Sheet1!$C$2:$H$84,6,FALSE)</f>
        <v>187987.93</v>
      </c>
      <c r="R49" s="239">
        <f t="shared" si="18"/>
        <v>0</v>
      </c>
      <c r="S49" s="253">
        <f t="shared" si="19"/>
        <v>0</v>
      </c>
      <c r="T49" s="10"/>
      <c r="U49" s="328" t="s">
        <v>294</v>
      </c>
    </row>
    <row r="50" spans="1:37" s="52" customFormat="1" ht="15">
      <c r="A50" s="291" t="str">
        <f>VLOOKUP(U50,Sheet1!$C$2:$C$84,1,FALSE)</f>
        <v>B1JB4K8</v>
      </c>
      <c r="B50" s="323" t="s">
        <v>473</v>
      </c>
      <c r="C50" s="323" t="s">
        <v>474</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35">
        <v>123.29931999999999</v>
      </c>
      <c r="M50" s="238">
        <f>VLOOKUP(A50,Sheet1!$C$2:$G$84,5,FALSE)</f>
        <v>123.28</v>
      </c>
      <c r="N50" s="239">
        <f t="shared" si="16"/>
        <v>1.9319999999993342E-2</v>
      </c>
      <c r="O50" s="253">
        <f t="shared" si="17"/>
        <v>1.5669189999999999E-4</v>
      </c>
      <c r="P50">
        <v>1049153.9099999999</v>
      </c>
      <c r="Q50" s="238">
        <f>VLOOKUP(A50,Sheet1!$C$2:$H$84,6,FALSE)</f>
        <v>1049007.28</v>
      </c>
      <c r="R50" s="239">
        <f t="shared" si="18"/>
        <v>146.62999999988824</v>
      </c>
      <c r="S50" s="253">
        <f t="shared" si="19"/>
        <v>1.3976019999999999E-4</v>
      </c>
      <c r="T50" s="10"/>
      <c r="U50" s="328" t="s">
        <v>374</v>
      </c>
    </row>
    <row r="51" spans="1:37" s="52" customFormat="1" ht="15">
      <c r="A51" s="291" t="str">
        <f>VLOOKUP(U51,Sheet1!$C$2:$C$84,1,FALSE)</f>
        <v>B1Q3J35</v>
      </c>
      <c r="B51" s="323" t="s">
        <v>475</v>
      </c>
      <c r="C51" s="323" t="s">
        <v>391</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35">
        <v>20.469265</v>
      </c>
      <c r="M51" s="238">
        <f>VLOOKUP(A51,Sheet1!$C$2:$G$84,5,FALSE)</f>
        <v>20.51</v>
      </c>
      <c r="N51" s="239">
        <f t="shared" si="16"/>
        <v>-4.073500000000152E-2</v>
      </c>
      <c r="O51" s="253">
        <f t="shared" si="17"/>
        <v>-1.9900567999999999E-3</v>
      </c>
      <c r="P51">
        <v>250482.4</v>
      </c>
      <c r="Q51" s="238">
        <f>VLOOKUP(A51,Sheet1!$C$2:$H$84,6,FALSE)</f>
        <v>251013.97</v>
      </c>
      <c r="R51" s="239">
        <f t="shared" si="18"/>
        <v>-531.57000000000698</v>
      </c>
      <c r="S51" s="253">
        <f t="shared" si="19"/>
        <v>-2.122185E-3</v>
      </c>
      <c r="T51" s="10"/>
      <c r="U51" s="328" t="s">
        <v>390</v>
      </c>
    </row>
    <row r="52" spans="1:37" s="52" customFormat="1" ht="15">
      <c r="A52" s="291" t="str">
        <f>VLOOKUP(U52,Sheet1!$C$2:$C$84,1,FALSE)</f>
        <v>B1WY233</v>
      </c>
      <c r="B52" s="323" t="s">
        <v>476</v>
      </c>
      <c r="C52" s="323" t="s">
        <v>477</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35">
        <v>17.190439999999999</v>
      </c>
      <c r="M52" s="238">
        <f>VLOOKUP(A52,Sheet1!$C$2:$G$84,5,FALSE)</f>
        <v>17.21</v>
      </c>
      <c r="N52" s="239">
        <f t="shared" si="16"/>
        <v>-1.956000000000202E-2</v>
      </c>
      <c r="O52" s="253">
        <f t="shared" si="17"/>
        <v>-1.1378416999999999E-3</v>
      </c>
      <c r="P52">
        <v>447020.19</v>
      </c>
      <c r="Q52" s="238">
        <f>VLOOKUP(A52,Sheet1!$C$2:$H$84,6,FALSE)</f>
        <v>447422.26</v>
      </c>
      <c r="R52" s="239">
        <f t="shared" si="18"/>
        <v>-402.07000000000698</v>
      </c>
      <c r="S52" s="253">
        <f t="shared" si="19"/>
        <v>-8.9944479999999995E-4</v>
      </c>
      <c r="T52" s="10"/>
      <c r="U52" s="328" t="s">
        <v>413</v>
      </c>
    </row>
    <row r="53" spans="1:37" s="52" customFormat="1" ht="15">
      <c r="A53" s="291" t="str">
        <f>VLOOKUP(U53,Sheet1!$C$2:$C$84,1,FALSE)</f>
        <v>B28YTC2</v>
      </c>
      <c r="B53" s="323" t="s">
        <v>478</v>
      </c>
      <c r="C53" s="323" t="s">
        <v>402</v>
      </c>
      <c r="D53">
        <v>2719</v>
      </c>
      <c r="E53" s="238">
        <f>VLOOKUP(A53,Sheet1!$C$2:$E$84,3,FALSE)</f>
        <v>2719</v>
      </c>
      <c r="F53" s="239">
        <f t="shared" si="0"/>
        <v>0</v>
      </c>
      <c r="G53" s="253">
        <f t="shared" si="4"/>
        <v>0</v>
      </c>
      <c r="H53">
        <v>182606.07999999999</v>
      </c>
      <c r="I53" s="241">
        <f>VLOOKUP(A53,Sheet1!$C$2:$F$84,4,FALSE)</f>
        <v>182607.51</v>
      </c>
      <c r="J53" s="239">
        <f t="shared" si="1"/>
        <v>-1.4300000000221189</v>
      </c>
      <c r="K53" s="253">
        <f t="shared" si="5"/>
        <v>-7.8311000000000003E-6</v>
      </c>
      <c r="L53" s="335">
        <v>89.010206999999994</v>
      </c>
      <c r="M53" s="238">
        <f>VLOOKUP(A53,Sheet1!$C$2:$G$84,5,FALSE)</f>
        <v>89.05</v>
      </c>
      <c r="N53" s="239">
        <f t="shared" si="16"/>
        <v>-3.9793000000003076E-2</v>
      </c>
      <c r="O53" s="253">
        <f t="shared" si="17"/>
        <v>-4.4706109999999999E-4</v>
      </c>
      <c r="P53">
        <v>242018.75</v>
      </c>
      <c r="Q53" s="238">
        <f>VLOOKUP(A53,Sheet1!$C$2:$H$84,6,FALSE)</f>
        <v>242136.76</v>
      </c>
      <c r="R53" s="239">
        <f t="shared" si="18"/>
        <v>-118.01000000000931</v>
      </c>
      <c r="S53" s="253">
        <f t="shared" si="19"/>
        <v>-4.8760680000000002E-4</v>
      </c>
      <c r="T53" s="10"/>
      <c r="U53" s="328" t="s">
        <v>401</v>
      </c>
    </row>
    <row r="54" spans="1:37" s="52" customFormat="1" ht="15">
      <c r="A54" s="291" t="str">
        <f>VLOOKUP(U54,Sheet1!$C$2:$C$84,1,FALSE)</f>
        <v>B3DG2Y3</v>
      </c>
      <c r="B54" s="323" t="s">
        <v>329</v>
      </c>
      <c r="C54" s="323" t="s">
        <v>479</v>
      </c>
      <c r="D54">
        <v>4359</v>
      </c>
      <c r="E54" s="238">
        <f>VLOOKUP(A54,Sheet1!$C$2:$E$84,3,FALSE)</f>
        <v>4359</v>
      </c>
      <c r="F54" s="239">
        <f t="shared" si="0"/>
        <v>0</v>
      </c>
      <c r="G54" s="253">
        <f t="shared" si="4"/>
        <v>0</v>
      </c>
      <c r="H54">
        <v>209621.76000000001</v>
      </c>
      <c r="I54" s="241">
        <f>VLOOKUP(A54,Sheet1!$C$2:$F$84,4,FALSE)</f>
        <v>216325.64</v>
      </c>
      <c r="J54" s="239">
        <f t="shared" si="1"/>
        <v>-6703.8800000000047</v>
      </c>
      <c r="K54" s="253">
        <f t="shared" si="5"/>
        <v>-3.1980840199999999E-2</v>
      </c>
      <c r="L54" s="335">
        <v>35.729999999999997</v>
      </c>
      <c r="M54" s="238">
        <f>VLOOKUP(A54,Sheet1!$C$2:$G$84,5,FALSE)</f>
        <v>35.729999999999997</v>
      </c>
      <c r="N54" s="239">
        <f t="shared" si="2"/>
        <v>0</v>
      </c>
      <c r="O54" s="253">
        <f t="shared" si="3"/>
        <v>0</v>
      </c>
      <c r="P54">
        <v>155747.07</v>
      </c>
      <c r="Q54" s="238">
        <f>VLOOKUP(A54,Sheet1!$C$2:$H$84,6,FALSE)</f>
        <v>155747.07</v>
      </c>
      <c r="R54" s="239">
        <f t="shared" si="6"/>
        <v>0</v>
      </c>
      <c r="S54" s="253">
        <f t="shared" si="7"/>
        <v>0</v>
      </c>
      <c r="T54" s="10"/>
      <c r="U54" s="328" t="s">
        <v>330</v>
      </c>
    </row>
    <row r="55" spans="1:37" s="52" customFormat="1" ht="15">
      <c r="A55" s="291" t="str">
        <f>VLOOKUP(U55,Sheet1!$C$2:$C$84,1,FALSE)</f>
        <v>B3VCFN3</v>
      </c>
      <c r="B55" s="323" t="s">
        <v>340</v>
      </c>
      <c r="C55" s="323" t="s">
        <v>480</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35">
        <v>7.54</v>
      </c>
      <c r="M55" s="238">
        <f>VLOOKUP(A55,Sheet1!$C$2:$G$84,5,FALSE)</f>
        <v>7.9</v>
      </c>
      <c r="N55" s="239">
        <f t="shared" si="2"/>
        <v>-0.36000000000000032</v>
      </c>
      <c r="O55" s="253">
        <f t="shared" si="3"/>
        <v>-4.7745358100000003E-2</v>
      </c>
      <c r="P55">
        <v>241280</v>
      </c>
      <c r="Q55" s="238">
        <f>VLOOKUP(A55,Sheet1!$C$2:$H$84,6,FALSE)</f>
        <v>252704</v>
      </c>
      <c r="R55" s="239">
        <f t="shared" si="6"/>
        <v>-11424</v>
      </c>
      <c r="S55" s="253">
        <f t="shared" si="7"/>
        <v>-4.7347480099999999E-2</v>
      </c>
      <c r="T55" s="10"/>
      <c r="U55" s="328" t="s">
        <v>341</v>
      </c>
    </row>
    <row r="56" spans="1:37" s="52" customFormat="1" ht="15">
      <c r="A56" s="291" t="str">
        <f>VLOOKUP(U56,Sheet1!$C$2:$C$84,1,FALSE)</f>
        <v>B4R2R50</v>
      </c>
      <c r="B56" s="323" t="s">
        <v>481</v>
      </c>
      <c r="C56" s="323" t="s">
        <v>397</v>
      </c>
      <c r="D56">
        <v>4054</v>
      </c>
      <c r="E56" s="238">
        <f>VLOOKUP(A56,Sheet1!$C$2:$E$84,3,FALSE)</f>
        <v>4054</v>
      </c>
      <c r="F56" s="239">
        <f t="shared" si="0"/>
        <v>0</v>
      </c>
      <c r="G56" s="253">
        <f t="shared" si="4"/>
        <v>0</v>
      </c>
      <c r="H56">
        <v>197003.16</v>
      </c>
      <c r="I56" s="241">
        <f>VLOOKUP(A56,Sheet1!$C$2:$F$84,4,FALSE)</f>
        <v>197003.16</v>
      </c>
      <c r="J56" s="239">
        <f t="shared" si="1"/>
        <v>0</v>
      </c>
      <c r="K56" s="253">
        <f t="shared" si="5"/>
        <v>0</v>
      </c>
      <c r="L56" s="335">
        <v>44.667503000000004</v>
      </c>
      <c r="M56" s="238">
        <f>VLOOKUP(A56,Sheet1!$C$2:$G$84,5,FALSE)</f>
        <v>44.66</v>
      </c>
      <c r="N56" s="239">
        <f t="shared" si="2"/>
        <v>7.5030000000069208E-3</v>
      </c>
      <c r="O56" s="253">
        <f t="shared" si="3"/>
        <v>1.679745E-4</v>
      </c>
      <c r="P56">
        <v>181082.06</v>
      </c>
      <c r="Q56" s="238">
        <f>VLOOKUP(A56,Sheet1!$C$2:$H$84,6,FALSE)</f>
        <v>181052.43</v>
      </c>
      <c r="R56" s="239">
        <f t="shared" si="6"/>
        <v>29.630000000004657</v>
      </c>
      <c r="S56" s="253">
        <f t="shared" si="7"/>
        <v>1.6362749999999999E-4</v>
      </c>
      <c r="T56" s="10"/>
      <c r="U56" s="328" t="s">
        <v>396</v>
      </c>
    </row>
    <row r="57" spans="1:37" s="52" customFormat="1" ht="15">
      <c r="A57" s="291" t="str">
        <f>VLOOKUP(U57,Sheet1!$C$2:$C$84,1,FALSE)</f>
        <v>B5BH372</v>
      </c>
      <c r="B57" s="323" t="s">
        <v>326</v>
      </c>
      <c r="C57" s="323" t="s">
        <v>482</v>
      </c>
      <c r="D57">
        <v>16700</v>
      </c>
      <c r="E57" s="238">
        <f>VLOOKUP(A57,Sheet1!$C$2:$E$84,3,FALSE)</f>
        <v>16700</v>
      </c>
      <c r="F57" s="239">
        <f t="shared" si="0"/>
        <v>0</v>
      </c>
      <c r="G57" s="253">
        <f t="shared" si="4"/>
        <v>0</v>
      </c>
      <c r="H57">
        <v>145969.69</v>
      </c>
      <c r="I57" s="241">
        <f>VLOOKUP(A57,Sheet1!$C$2:$F$84,4,FALSE)</f>
        <v>145969.69</v>
      </c>
      <c r="J57" s="239">
        <f t="shared" si="1"/>
        <v>0</v>
      </c>
      <c r="K57" s="253">
        <f t="shared" si="5"/>
        <v>0</v>
      </c>
      <c r="L57" s="335">
        <v>8.89</v>
      </c>
      <c r="M57" s="238">
        <f>VLOOKUP(A57,Sheet1!$C$2:$G$84,5,FALSE)</f>
        <v>8.93</v>
      </c>
      <c r="N57" s="239">
        <f t="shared" si="2"/>
        <v>-3.9999999999999147E-2</v>
      </c>
      <c r="O57" s="253">
        <f t="shared" si="3"/>
        <v>-4.4994376000000004E-3</v>
      </c>
      <c r="P57">
        <v>148463</v>
      </c>
      <c r="Q57" s="238">
        <f>VLOOKUP(A57,Sheet1!$C$2:$H$84,6,FALSE)</f>
        <v>149197.79999999999</v>
      </c>
      <c r="R57" s="239">
        <f t="shared" si="6"/>
        <v>-734.79999999998836</v>
      </c>
      <c r="S57" s="253">
        <f t="shared" si="7"/>
        <v>-4.9493812999999998E-3</v>
      </c>
      <c r="T57" s="10"/>
      <c r="U57" s="328" t="s">
        <v>327</v>
      </c>
    </row>
    <row r="58" spans="1:37" s="52" customFormat="1" ht="15">
      <c r="A58" s="291" t="str">
        <f>VLOOKUP(U58,Sheet1!$C$2:$C$84,1,FALSE)</f>
        <v>B61JC67</v>
      </c>
      <c r="B58" s="323" t="s">
        <v>483</v>
      </c>
      <c r="C58" s="323" t="s">
        <v>484</v>
      </c>
      <c r="D58">
        <v>17551</v>
      </c>
      <c r="E58" s="238">
        <f>VLOOKUP(A58,Sheet1!$C$2:$E$84,3,FALSE)</f>
        <v>17551</v>
      </c>
      <c r="F58" s="239">
        <f t="shared" ref="F58:F61" si="20">D58-E58</f>
        <v>0</v>
      </c>
      <c r="G58" s="253">
        <f t="shared" ref="G58:G61" si="21">ROUND(F58/D58,10)</f>
        <v>0</v>
      </c>
      <c r="H58">
        <v>157872.29999999999</v>
      </c>
      <c r="I58" s="241">
        <f>VLOOKUP(A58,Sheet1!$C$2:$F$84,4,FALSE)</f>
        <v>157872.29</v>
      </c>
      <c r="J58" s="239">
        <f t="shared" ref="J58:J60" si="22">H58-I58</f>
        <v>9.9999999802093953E-3</v>
      </c>
      <c r="K58" s="253">
        <f t="shared" ref="K58:K60" si="23">ROUND(J58/H58,10)</f>
        <v>6.3300000000000004E-8</v>
      </c>
      <c r="L58" s="335">
        <v>6.4396339999999999</v>
      </c>
      <c r="M58" s="238">
        <f>VLOOKUP(A58,Sheet1!$C$2:$G$84,5,FALSE)</f>
        <v>6.44</v>
      </c>
      <c r="N58" s="239">
        <f t="shared" ref="N58" si="24">L58-M58</f>
        <v>-3.6600000000053257E-4</v>
      </c>
      <c r="O58" s="253">
        <f t="shared" ref="O58" si="25">ROUND(N58/L58,10)</f>
        <v>-5.6835500000000002E-5</v>
      </c>
      <c r="P58">
        <v>113022.01</v>
      </c>
      <c r="Q58" s="238">
        <f>VLOOKUP(A58,Sheet1!$C$2:$H$84,6,FALSE)</f>
        <v>113077.12</v>
      </c>
      <c r="R58" s="239">
        <f t="shared" ref="R58" si="26">P58-Q58</f>
        <v>-55.110000000000582</v>
      </c>
      <c r="S58" s="253">
        <f t="shared" ref="S58" si="27">ROUND(R58/P58,10)</f>
        <v>-4.8760410000000002E-4</v>
      </c>
      <c r="T58" s="172"/>
      <c r="U58" s="328" t="s">
        <v>405</v>
      </c>
      <c r="V58" s="324"/>
      <c r="W58" s="324"/>
      <c r="X58" s="239"/>
      <c r="Y58" s="253"/>
      <c r="Z58" s="239"/>
      <c r="AA58" s="239"/>
      <c r="AB58" s="239"/>
      <c r="AC58" s="253"/>
      <c r="AD58" s="324"/>
      <c r="AE58" s="324"/>
      <c r="AF58" s="239"/>
      <c r="AG58" s="253"/>
      <c r="AH58" s="324"/>
      <c r="AI58" s="324"/>
      <c r="AJ58" s="239"/>
      <c r="AK58" s="253"/>
    </row>
    <row r="59" spans="1:37" s="52" customFormat="1" ht="15">
      <c r="A59" s="291" t="str">
        <f>VLOOKUP(U59,Sheet1!$C$2:$C$84,1,FALSE)</f>
        <v>B6331J3</v>
      </c>
      <c r="B59" s="323" t="s">
        <v>286</v>
      </c>
      <c r="C59" s="323" t="s">
        <v>485</v>
      </c>
      <c r="D59">
        <v>26500</v>
      </c>
      <c r="E59" s="238">
        <f>VLOOKUP(A59,Sheet1!$C$2:$E$84,3,FALSE)</f>
        <v>26500</v>
      </c>
      <c r="F59" s="239">
        <f t="shared" si="20"/>
        <v>0</v>
      </c>
      <c r="G59" s="253">
        <f t="shared" si="21"/>
        <v>0</v>
      </c>
      <c r="H59">
        <v>860006.55</v>
      </c>
      <c r="I59" s="241">
        <f>VLOOKUP(A59,Sheet1!$C$2:$F$84,4,FALSE)</f>
        <v>860006.55</v>
      </c>
      <c r="J59" s="239">
        <f t="shared" si="22"/>
        <v>0</v>
      </c>
      <c r="K59" s="253">
        <f t="shared" si="23"/>
        <v>0</v>
      </c>
      <c r="L59" s="335">
        <v>38.07</v>
      </c>
      <c r="M59" s="238">
        <f>VLOOKUP(A59,Sheet1!$C$2:$G$84,5,FALSE)</f>
        <v>37.68</v>
      </c>
      <c r="N59" s="239">
        <f t="shared" si="2"/>
        <v>0.39000000000000057</v>
      </c>
      <c r="O59" s="253">
        <f t="shared" si="3"/>
        <v>1.02442868E-2</v>
      </c>
      <c r="P59">
        <v>1008855</v>
      </c>
      <c r="Q59" s="238">
        <f>VLOOKUP(A59,Sheet1!$C$2:$H$84,6,FALSE)</f>
        <v>998520</v>
      </c>
      <c r="R59" s="239">
        <f t="shared" ref="R59:R72" si="28">P59-Q59</f>
        <v>10335</v>
      </c>
      <c r="S59" s="253">
        <f t="shared" si="7"/>
        <v>1.02442868E-2</v>
      </c>
      <c r="T59" s="10"/>
      <c r="U59" s="328" t="s">
        <v>287</v>
      </c>
    </row>
    <row r="60" spans="1:37" s="52" customFormat="1" ht="15">
      <c r="A60" s="291" t="str">
        <f>VLOOKUP(U60,Sheet1!$C$2:$C$84,1,FALSE)</f>
        <v>B292NQ7</v>
      </c>
      <c r="B60" s="323" t="s">
        <v>313</v>
      </c>
      <c r="C60" s="323" t="s">
        <v>486</v>
      </c>
      <c r="D60">
        <v>2400</v>
      </c>
      <c r="E60" s="238">
        <f>VLOOKUP(A60,Sheet1!$C$2:$E$84,3,FALSE)</f>
        <v>2400</v>
      </c>
      <c r="F60" s="239">
        <f t="shared" si="20"/>
        <v>0</v>
      </c>
      <c r="G60" s="253">
        <f t="shared" si="21"/>
        <v>0</v>
      </c>
      <c r="H60">
        <v>535805.72</v>
      </c>
      <c r="I60" s="241">
        <f>VLOOKUP(A60,Sheet1!$C$2:$F$84,4,FALSE)</f>
        <v>535805.72</v>
      </c>
      <c r="J60" s="239">
        <f t="shared" si="22"/>
        <v>0</v>
      </c>
      <c r="K60" s="253">
        <f t="shared" si="23"/>
        <v>0</v>
      </c>
      <c r="L60" s="335">
        <v>116.48</v>
      </c>
      <c r="M60" s="238">
        <f>VLOOKUP(A60,Sheet1!$C$2:$G$84,5,FALSE)</f>
        <v>116.48</v>
      </c>
      <c r="N60" s="239">
        <f t="shared" si="2"/>
        <v>0</v>
      </c>
      <c r="O60" s="253">
        <f t="shared" si="3"/>
        <v>0</v>
      </c>
      <c r="P60">
        <v>279552</v>
      </c>
      <c r="Q60" s="238">
        <f>VLOOKUP(A60,Sheet1!$C$2:$H$84,6,FALSE)</f>
        <v>279552</v>
      </c>
      <c r="R60" s="239">
        <f t="shared" si="28"/>
        <v>0</v>
      </c>
      <c r="S60" s="253">
        <f t="shared" si="7"/>
        <v>0</v>
      </c>
      <c r="T60" s="10"/>
      <c r="U60" s="328" t="s">
        <v>314</v>
      </c>
    </row>
    <row r="61" spans="1:37" s="52" customFormat="1" ht="15">
      <c r="A61" s="291" t="str">
        <f>VLOOKUP(U61,Sheet1!$C$2:$C$84,1,FALSE)</f>
        <v>B8K7T65</v>
      </c>
      <c r="B61" s="323">
        <v>398438408</v>
      </c>
      <c r="C61" s="323" t="s">
        <v>487</v>
      </c>
      <c r="D61">
        <v>32700</v>
      </c>
      <c r="E61" s="238">
        <f>VLOOKUP(A61,Sheet1!$C$2:$E$84,3,FALSE)</f>
        <v>32700</v>
      </c>
      <c r="F61" s="239">
        <f t="shared" si="20"/>
        <v>0</v>
      </c>
      <c r="G61" s="253">
        <f t="shared" si="21"/>
        <v>0</v>
      </c>
      <c r="H61">
        <v>671551.45</v>
      </c>
      <c r="I61" s="241">
        <f>VLOOKUP(A61,Sheet1!$C$2:$F$84,4,FALSE)</f>
        <v>671551.45</v>
      </c>
      <c r="J61" s="239">
        <f t="shared" si="1"/>
        <v>0</v>
      </c>
      <c r="K61" s="253">
        <f t="shared" si="5"/>
        <v>0</v>
      </c>
      <c r="L61" s="335">
        <v>16.98</v>
      </c>
      <c r="M61" s="238">
        <f>VLOOKUP(A61,Sheet1!$C$2:$G$84,5,FALSE)</f>
        <v>16.98</v>
      </c>
      <c r="N61" s="239">
        <f t="shared" si="2"/>
        <v>0</v>
      </c>
      <c r="O61" s="253">
        <f t="shared" si="3"/>
        <v>0</v>
      </c>
      <c r="P61">
        <v>555246</v>
      </c>
      <c r="Q61" s="238">
        <f>VLOOKUP(A61,Sheet1!$C$2:$H$84,6,FALSE)</f>
        <v>555246</v>
      </c>
      <c r="R61" s="239">
        <f t="shared" si="28"/>
        <v>0</v>
      </c>
      <c r="S61" s="253">
        <f t="shared" si="7"/>
        <v>0</v>
      </c>
      <c r="T61" s="10"/>
      <c r="U61" s="328" t="s">
        <v>316</v>
      </c>
    </row>
    <row r="62" spans="1:37" s="52" customFormat="1" ht="15">
      <c r="A62" s="291" t="str">
        <f>VLOOKUP(U62,Sheet1!$C$2:$C$84,1,FALSE)</f>
        <v>B908F01</v>
      </c>
      <c r="B62" s="323" t="s">
        <v>290</v>
      </c>
      <c r="C62" s="323" t="s">
        <v>488</v>
      </c>
      <c r="D62">
        <v>3800</v>
      </c>
      <c r="E62" s="238">
        <f>VLOOKUP(A62,Sheet1!$C$2:$E$84,3,FALSE)</f>
        <v>3800</v>
      </c>
      <c r="F62" s="239">
        <f t="shared" si="0"/>
        <v>0</v>
      </c>
      <c r="G62" s="253">
        <f t="shared" si="4"/>
        <v>0</v>
      </c>
      <c r="H62">
        <v>580751.47</v>
      </c>
      <c r="I62" s="241">
        <f>VLOOKUP(A62,Sheet1!$C$2:$F$84,4,FALSE)</f>
        <v>598909</v>
      </c>
      <c r="J62" s="239">
        <f t="shared" si="1"/>
        <v>-18157.530000000028</v>
      </c>
      <c r="K62" s="253">
        <f t="shared" si="5"/>
        <v>-3.12655773E-2</v>
      </c>
      <c r="L62" s="335">
        <v>361.21</v>
      </c>
      <c r="M62" s="238">
        <f>VLOOKUP(A62,Sheet1!$C$2:$G$84,5,FALSE)</f>
        <v>361.21</v>
      </c>
      <c r="N62" s="239">
        <f t="shared" si="2"/>
        <v>0</v>
      </c>
      <c r="O62" s="253">
        <f t="shared" si="3"/>
        <v>0</v>
      </c>
      <c r="P62">
        <v>1372598</v>
      </c>
      <c r="Q62" s="238">
        <f>VLOOKUP(A62,Sheet1!$C$2:$H$84,6,FALSE)</f>
        <v>1372598</v>
      </c>
      <c r="R62" s="239">
        <f t="shared" si="28"/>
        <v>0</v>
      </c>
      <c r="S62" s="253">
        <f t="shared" si="7"/>
        <v>0</v>
      </c>
      <c r="T62" s="10"/>
      <c r="U62" s="328" t="s">
        <v>291</v>
      </c>
    </row>
    <row r="63" spans="1:37" s="52" customFormat="1" ht="15">
      <c r="A63" s="291" t="str">
        <f>VLOOKUP(U63,Sheet1!$C$2:$C$84,1,FALSE)</f>
        <v>B94G471</v>
      </c>
      <c r="B63" s="323" t="s">
        <v>323</v>
      </c>
      <c r="C63" s="323" t="s">
        <v>489</v>
      </c>
      <c r="D63">
        <v>3200</v>
      </c>
      <c r="E63" s="238">
        <f>VLOOKUP(A63,Sheet1!$C$2:$E$84,3,FALSE)</f>
        <v>3200</v>
      </c>
      <c r="F63" s="239">
        <f t="shared" si="0"/>
        <v>0</v>
      </c>
      <c r="G63" s="253">
        <f t="shared" si="4"/>
        <v>0</v>
      </c>
      <c r="H63">
        <v>539311.41</v>
      </c>
      <c r="I63" s="241">
        <f>VLOOKUP(A63,Sheet1!$C$2:$F$84,4,FALSE)</f>
        <v>539311.41</v>
      </c>
      <c r="J63" s="239">
        <f t="shared" si="1"/>
        <v>0</v>
      </c>
      <c r="K63" s="253">
        <f t="shared" si="5"/>
        <v>0</v>
      </c>
      <c r="L63" s="335">
        <v>180.3</v>
      </c>
      <c r="M63" s="238">
        <f>VLOOKUP(A63,Sheet1!$C$2:$G$84,5,FALSE)</f>
        <v>180.3</v>
      </c>
      <c r="N63" s="239">
        <f t="shared" si="2"/>
        <v>0</v>
      </c>
      <c r="O63" s="253">
        <f t="shared" si="3"/>
        <v>0</v>
      </c>
      <c r="P63">
        <v>576960</v>
      </c>
      <c r="Q63" s="238">
        <f>VLOOKUP(A63,Sheet1!$C$2:$H$84,6,FALSE)</f>
        <v>576960</v>
      </c>
      <c r="R63" s="239">
        <f t="shared" si="28"/>
        <v>0</v>
      </c>
      <c r="S63" s="253">
        <f t="shared" si="7"/>
        <v>0</v>
      </c>
      <c r="T63" s="10"/>
      <c r="U63" s="328" t="s">
        <v>324</v>
      </c>
    </row>
    <row r="64" spans="1:37" s="52" customFormat="1" ht="15">
      <c r="A64" s="291" t="str">
        <f>VLOOKUP(U64,Sheet1!$C$2:$C$84,1,FALSE)</f>
        <v>BJFSR88</v>
      </c>
      <c r="B64" s="323" t="s">
        <v>364</v>
      </c>
      <c r="C64" s="323" t="s">
        <v>490</v>
      </c>
      <c r="D64">
        <v>11400</v>
      </c>
      <c r="E64" s="238">
        <f>VLOOKUP(A64,Sheet1!$C$2:$E$84,3,FALSE)</f>
        <v>11400</v>
      </c>
      <c r="F64" s="239">
        <f t="shared" si="0"/>
        <v>0</v>
      </c>
      <c r="G64" s="253">
        <f t="shared" si="4"/>
        <v>0</v>
      </c>
      <c r="H64">
        <v>776752.02</v>
      </c>
      <c r="I64" s="241">
        <f>VLOOKUP(A64,Sheet1!$C$2:$F$84,4,FALSE)</f>
        <v>776752.02</v>
      </c>
      <c r="J64" s="239">
        <f t="shared" si="1"/>
        <v>0</v>
      </c>
      <c r="K64" s="253">
        <f t="shared" si="5"/>
        <v>0</v>
      </c>
      <c r="L64" s="335">
        <v>40.43</v>
      </c>
      <c r="M64" s="238">
        <f>VLOOKUP(A64,Sheet1!$C$2:$G$84,5,FALSE)</f>
        <v>40.43</v>
      </c>
      <c r="N64" s="239">
        <f t="shared" si="2"/>
        <v>0</v>
      </c>
      <c r="O64" s="253">
        <f t="shared" si="3"/>
        <v>0</v>
      </c>
      <c r="P64">
        <v>460902</v>
      </c>
      <c r="Q64" s="238">
        <f>VLOOKUP(A64,Sheet1!$C$2:$H$84,6,FALSE)</f>
        <v>460902</v>
      </c>
      <c r="R64" s="239">
        <f t="shared" si="28"/>
        <v>0</v>
      </c>
      <c r="S64" s="253">
        <f t="shared" si="7"/>
        <v>0</v>
      </c>
      <c r="T64" s="10"/>
      <c r="U64" s="328" t="s">
        <v>365</v>
      </c>
    </row>
    <row r="65" spans="1:16378" s="52" customFormat="1" ht="15">
      <c r="A65" s="291" t="str">
        <f>VLOOKUP(U65,Sheet1!$C$2:$C$84,1,FALSE)</f>
        <v>BGYPBJ8</v>
      </c>
      <c r="B65" s="323" t="s">
        <v>348</v>
      </c>
      <c r="C65" s="323" t="s">
        <v>491</v>
      </c>
      <c r="D65">
        <v>10000</v>
      </c>
      <c r="E65" s="238">
        <f>VLOOKUP(A65,Sheet1!$C$2:$E$84,3,FALSE)</f>
        <v>10000</v>
      </c>
      <c r="F65" s="239">
        <f t="shared" si="0"/>
        <v>0</v>
      </c>
      <c r="G65" s="253">
        <f t="shared" si="4"/>
        <v>0</v>
      </c>
      <c r="H65">
        <v>86065</v>
      </c>
      <c r="I65" s="241">
        <f>VLOOKUP(A65,Sheet1!$C$2:$F$84,4,FALSE)</f>
        <v>86065</v>
      </c>
      <c r="J65" s="239">
        <f t="shared" si="1"/>
        <v>0</v>
      </c>
      <c r="K65" s="253">
        <f t="shared" si="5"/>
        <v>0</v>
      </c>
      <c r="L65" s="335">
        <v>9.7100000000000009</v>
      </c>
      <c r="M65" s="238">
        <f>VLOOKUP(A65,Sheet1!$C$2:$G$84,5,FALSE)</f>
        <v>9.7100000000000009</v>
      </c>
      <c r="N65" s="239">
        <f t="shared" si="2"/>
        <v>0</v>
      </c>
      <c r="O65" s="253">
        <f t="shared" si="3"/>
        <v>0</v>
      </c>
      <c r="P65">
        <v>97100</v>
      </c>
      <c r="Q65" s="238">
        <f>VLOOKUP(A65,Sheet1!$C$2:$H$84,6,FALSE)</f>
        <v>97090</v>
      </c>
      <c r="R65" s="239">
        <f t="shared" si="28"/>
        <v>10</v>
      </c>
      <c r="S65" s="253">
        <f t="shared" si="7"/>
        <v>1.0298659999999999E-4</v>
      </c>
      <c r="T65" s="10"/>
      <c r="U65" s="328" t="s">
        <v>349</v>
      </c>
    </row>
    <row r="66" spans="1:16378" s="52" customFormat="1" ht="15">
      <c r="A66" s="291" t="str">
        <f>VLOOKUP(U66,Sheet1!$C$2:$C$84,1,FALSE)</f>
        <v>BRTR118</v>
      </c>
      <c r="B66" s="323" t="s">
        <v>359</v>
      </c>
      <c r="C66" s="323" t="s">
        <v>492</v>
      </c>
      <c r="D66">
        <v>20000</v>
      </c>
      <c r="E66" s="238">
        <f>VLOOKUP(A66,Sheet1!$C$2:$E$84,3,FALSE)</f>
        <v>20000</v>
      </c>
      <c r="F66" s="239">
        <f t="shared" si="0"/>
        <v>0</v>
      </c>
      <c r="G66" s="253">
        <f t="shared" si="4"/>
        <v>0</v>
      </c>
      <c r="H66">
        <v>223700</v>
      </c>
      <c r="I66" s="241">
        <f>VLOOKUP(A66,Sheet1!$C$2:$F$84,4,FALSE)</f>
        <v>223700</v>
      </c>
      <c r="J66" s="239">
        <f t="shared" si="1"/>
        <v>0</v>
      </c>
      <c r="K66" s="253">
        <f t="shared" si="5"/>
        <v>0</v>
      </c>
      <c r="L66" s="335">
        <v>11.69</v>
      </c>
      <c r="M66" s="238">
        <f>VLOOKUP(A66,Sheet1!$C$2:$G$84,5,FALSE)</f>
        <v>11.69</v>
      </c>
      <c r="N66" s="239">
        <f t="shared" si="2"/>
        <v>0</v>
      </c>
      <c r="O66" s="253">
        <f t="shared" si="3"/>
        <v>0</v>
      </c>
      <c r="P66">
        <v>233800</v>
      </c>
      <c r="Q66" s="238">
        <f>VLOOKUP(A66,Sheet1!$C$2:$H$84,6,FALSE)</f>
        <v>233800</v>
      </c>
      <c r="R66" s="239">
        <f t="shared" si="28"/>
        <v>0</v>
      </c>
      <c r="S66" s="253">
        <f t="shared" si="7"/>
        <v>0</v>
      </c>
      <c r="T66" s="10"/>
      <c r="U66" s="328" t="s">
        <v>360</v>
      </c>
    </row>
    <row r="67" spans="1:16378" s="52" customFormat="1" ht="15">
      <c r="A67" s="291" t="str">
        <f>VLOOKUP(U67,Sheet1!$C$2:$C$84,1,FALSE)</f>
        <v>BV9G6B8</v>
      </c>
      <c r="B67" s="323" t="s">
        <v>298</v>
      </c>
      <c r="C67" s="323" t="s">
        <v>493</v>
      </c>
      <c r="D67">
        <v>6200</v>
      </c>
      <c r="E67" s="238">
        <f>VLOOKUP(A67,Sheet1!$C$2:$E$84,3,FALSE)</f>
        <v>6200</v>
      </c>
      <c r="F67" s="239">
        <f t="shared" si="0"/>
        <v>0</v>
      </c>
      <c r="G67" s="253">
        <f t="shared" si="4"/>
        <v>0</v>
      </c>
      <c r="H67">
        <v>781376.28</v>
      </c>
      <c r="I67" s="241">
        <f>VLOOKUP(A67,Sheet1!$C$2:$F$84,4,FALSE)</f>
        <v>781376.28</v>
      </c>
      <c r="J67" s="239">
        <f t="shared" si="1"/>
        <v>0</v>
      </c>
      <c r="K67" s="253">
        <f t="shared" si="5"/>
        <v>0</v>
      </c>
      <c r="L67" s="335">
        <v>163.35</v>
      </c>
      <c r="M67" s="238">
        <f>VLOOKUP(A67,Sheet1!$C$2:$G$84,5,FALSE)</f>
        <v>163.35</v>
      </c>
      <c r="N67" s="239">
        <f t="shared" si="2"/>
        <v>0</v>
      </c>
      <c r="O67" s="253">
        <f t="shared" si="3"/>
        <v>0</v>
      </c>
      <c r="P67">
        <v>1012770</v>
      </c>
      <c r="Q67" s="238">
        <f>VLOOKUP(A67,Sheet1!$C$2:$H$84,6,FALSE)</f>
        <v>1012770</v>
      </c>
      <c r="R67" s="239">
        <f t="shared" si="28"/>
        <v>0</v>
      </c>
      <c r="S67" s="253">
        <f t="shared" si="7"/>
        <v>0</v>
      </c>
      <c r="T67" s="10"/>
      <c r="U67" s="328" t="s">
        <v>299</v>
      </c>
    </row>
    <row r="68" spans="1:16378" s="52" customFormat="1" ht="15">
      <c r="A68" s="291" t="str">
        <f>VLOOKUP(U68,Sheet1!$C$2:$C$84,1,FALSE)</f>
        <v>BWSW5D9</v>
      </c>
      <c r="B68" s="323" t="s">
        <v>494</v>
      </c>
      <c r="C68" s="323" t="s">
        <v>404</v>
      </c>
      <c r="D68">
        <v>76943</v>
      </c>
      <c r="E68" s="238">
        <f>VLOOKUP(A68,Sheet1!$C$2:$E$84,3,FALSE)</f>
        <v>76943</v>
      </c>
      <c r="F68" s="239">
        <f t="shared" si="0"/>
        <v>0</v>
      </c>
      <c r="G68" s="253">
        <f t="shared" si="4"/>
        <v>0</v>
      </c>
      <c r="H68">
        <v>158286.45000000001</v>
      </c>
      <c r="I68" s="241">
        <f>VLOOKUP(A68,Sheet1!$C$2:$F$84,4,FALSE)</f>
        <v>158286.45000000001</v>
      </c>
      <c r="J68" s="239">
        <f t="shared" si="1"/>
        <v>0</v>
      </c>
      <c r="K68" s="253">
        <f t="shared" si="5"/>
        <v>0</v>
      </c>
      <c r="L68" s="335">
        <v>1.4255679999999999</v>
      </c>
      <c r="M68" s="238">
        <f>VLOOKUP(A68,Sheet1!$C$2:$G$84,5,FALSE)</f>
        <v>1.43</v>
      </c>
      <c r="N68" s="239">
        <f t="shared" si="2"/>
        <v>-4.4319999999999915E-3</v>
      </c>
      <c r="O68" s="253">
        <f t="shared" si="3"/>
        <v>-3.1089362000000001E-3</v>
      </c>
      <c r="P68">
        <v>109687.46</v>
      </c>
      <c r="Q68" s="238">
        <f>VLOOKUP(A68,Sheet1!$C$2:$H$84,6,FALSE)</f>
        <v>109740.95</v>
      </c>
      <c r="R68" s="239">
        <f t="shared" si="28"/>
        <v>-53.489999999990687</v>
      </c>
      <c r="S68" s="253">
        <f t="shared" si="7"/>
        <v>-4.8765830000000002E-4</v>
      </c>
      <c r="T68" s="10"/>
      <c r="U68" s="328" t="s">
        <v>403</v>
      </c>
    </row>
    <row r="69" spans="1:16378" s="52" customFormat="1" ht="15">
      <c r="A69" s="291" t="str">
        <f>VLOOKUP(U69,Sheet1!$C$2:$C$84,1,FALSE)</f>
        <v>BXDZ9Z0</v>
      </c>
      <c r="B69" s="323" t="s">
        <v>353</v>
      </c>
      <c r="C69" s="323" t="s">
        <v>495</v>
      </c>
      <c r="D69">
        <v>2190</v>
      </c>
      <c r="E69" s="238">
        <f>VLOOKUP(A69,Sheet1!$C$2:$E$84,3,FALSE)</f>
        <v>2190</v>
      </c>
      <c r="F69" s="239">
        <f t="shared" si="0"/>
        <v>0</v>
      </c>
      <c r="G69" s="253">
        <f t="shared" si="4"/>
        <v>0</v>
      </c>
      <c r="H69">
        <v>316949.96000000002</v>
      </c>
      <c r="I69" s="241">
        <f>VLOOKUP(A69,Sheet1!$C$2:$F$84,4,FALSE)</f>
        <v>288279.99</v>
      </c>
      <c r="J69" s="239">
        <f t="shared" si="1"/>
        <v>28669.97000000003</v>
      </c>
      <c r="K69" s="253">
        <f t="shared" si="5"/>
        <v>9.0455824599999998E-2</v>
      </c>
      <c r="L69" s="335">
        <v>925.43</v>
      </c>
      <c r="M69" s="238">
        <f>VLOOKUP(A69,Sheet1!$C$2:$G$84,5,FALSE)</f>
        <v>925.43</v>
      </c>
      <c r="N69" s="239">
        <f t="shared" si="2"/>
        <v>0</v>
      </c>
      <c r="O69" s="253">
        <f t="shared" si="3"/>
        <v>0</v>
      </c>
      <c r="P69">
        <v>2026691.7</v>
      </c>
      <c r="Q69" s="238">
        <f>VLOOKUP(A69,Sheet1!$C$2:$H$84,6,FALSE)</f>
        <v>2026691.7</v>
      </c>
      <c r="R69" s="239">
        <f t="shared" si="28"/>
        <v>0</v>
      </c>
      <c r="S69" s="253">
        <f t="shared" si="7"/>
        <v>0</v>
      </c>
      <c r="T69" s="10"/>
      <c r="U69" s="328" t="s">
        <v>354</v>
      </c>
    </row>
    <row r="70" spans="1:16378" s="52" customFormat="1" ht="15">
      <c r="A70" s="291" t="str">
        <f>VLOOKUP(U70,Sheet1!$C$2:$C$84,1,FALSE)</f>
        <v>BYRY2M8</v>
      </c>
      <c r="B70" s="323">
        <v>759530108</v>
      </c>
      <c r="C70" s="323" t="s">
        <v>496</v>
      </c>
      <c r="D70">
        <v>36900</v>
      </c>
      <c r="E70" s="238">
        <f>VLOOKUP(A70,Sheet1!$C$2:$E$84,3,FALSE)</f>
        <v>36900</v>
      </c>
      <c r="F70" s="239">
        <f t="shared" si="0"/>
        <v>0</v>
      </c>
      <c r="G70" s="253">
        <f t="shared" si="4"/>
        <v>0</v>
      </c>
      <c r="H70">
        <v>752984.78</v>
      </c>
      <c r="I70" s="241">
        <f>VLOOKUP(A70,Sheet1!$C$2:$F$84,4,FALSE)</f>
        <v>752984.78</v>
      </c>
      <c r="J70" s="239">
        <f t="shared" si="1"/>
        <v>0</v>
      </c>
      <c r="K70" s="253">
        <f t="shared" si="5"/>
        <v>0</v>
      </c>
      <c r="L70" s="335">
        <v>19.73</v>
      </c>
      <c r="M70" s="238">
        <f>VLOOKUP(A70,Sheet1!$C$2:$G$84,5,FALSE)</f>
        <v>19.73</v>
      </c>
      <c r="N70" s="239">
        <f t="shared" si="2"/>
        <v>0</v>
      </c>
      <c r="O70" s="253">
        <f t="shared" si="3"/>
        <v>0</v>
      </c>
      <c r="P70">
        <v>728037</v>
      </c>
      <c r="Q70" s="238">
        <f>VLOOKUP(A70,Sheet1!$C$2:$H$84,6,FALSE)</f>
        <v>728037</v>
      </c>
      <c r="R70" s="239">
        <f t="shared" si="28"/>
        <v>0</v>
      </c>
      <c r="S70" s="253">
        <f t="shared" si="7"/>
        <v>0</v>
      </c>
      <c r="T70" s="10"/>
      <c r="U70" s="328" t="s">
        <v>346</v>
      </c>
    </row>
    <row r="71" spans="1:16378" s="52" customFormat="1" ht="15">
      <c r="A71" s="291" t="str">
        <f>VLOOKUP(U71,Sheet1!$C$2:$C$84,1,FALSE)</f>
        <v>BZ1GMK5</v>
      </c>
      <c r="B71" s="323" t="s">
        <v>310</v>
      </c>
      <c r="C71" s="323" t="s">
        <v>497</v>
      </c>
      <c r="D71">
        <v>6400</v>
      </c>
      <c r="E71" s="238">
        <f>VLOOKUP(A71,Sheet1!$C$2:$E$84,3,FALSE)</f>
        <v>6400</v>
      </c>
      <c r="F71" s="239">
        <f t="shared" si="0"/>
        <v>0</v>
      </c>
      <c r="G71" s="253">
        <f t="shared" si="4"/>
        <v>0</v>
      </c>
      <c r="H71">
        <v>464829</v>
      </c>
      <c r="I71" s="241">
        <f>VLOOKUP(A71,Sheet1!$C$2:$F$84,4,FALSE)</f>
        <v>464829</v>
      </c>
      <c r="J71" s="239">
        <f t="shared" si="1"/>
        <v>0</v>
      </c>
      <c r="K71" s="253">
        <f t="shared" si="5"/>
        <v>0</v>
      </c>
      <c r="L71" s="335">
        <v>178.42</v>
      </c>
      <c r="M71" s="238">
        <f>VLOOKUP(A71,Sheet1!$C$2:$G$84,5,FALSE)</f>
        <v>178.42</v>
      </c>
      <c r="N71" s="239">
        <f t="shared" si="2"/>
        <v>0</v>
      </c>
      <c r="O71" s="253">
        <f t="shared" si="3"/>
        <v>0</v>
      </c>
      <c r="P71">
        <v>1141888</v>
      </c>
      <c r="Q71" s="238">
        <f>VLOOKUP(A71,Sheet1!$C$2:$H$84,6,FALSE)</f>
        <v>1141888</v>
      </c>
      <c r="R71" s="239">
        <f t="shared" si="28"/>
        <v>0</v>
      </c>
      <c r="S71" s="253">
        <f t="shared" si="7"/>
        <v>0</v>
      </c>
      <c r="T71" s="10"/>
      <c r="U71" s="328" t="s">
        <v>311</v>
      </c>
    </row>
    <row r="72" spans="1:16378" s="52" customFormat="1" ht="15">
      <c r="A72" s="291" t="str">
        <f>VLOOKUP(U72,Sheet1!$C$2:$C$84,1,FALSE)</f>
        <v>BYX32N0</v>
      </c>
      <c r="B72" s="323">
        <v>589339209</v>
      </c>
      <c r="C72" s="323" t="s">
        <v>498</v>
      </c>
      <c r="D72">
        <v>7500</v>
      </c>
      <c r="E72" s="238">
        <f>VLOOKUP(A72,Sheet1!$C$2:$E$84,3,FALSE)</f>
        <v>7500</v>
      </c>
      <c r="F72" s="239">
        <f t="shared" si="0"/>
        <v>0</v>
      </c>
      <c r="G72" s="253">
        <f t="shared" si="4"/>
        <v>0</v>
      </c>
      <c r="H72">
        <v>196530</v>
      </c>
      <c r="I72" s="241">
        <f>VLOOKUP(A72,Sheet1!$C$2:$F$84,4,FALSE)</f>
        <v>196530</v>
      </c>
      <c r="J72" s="239">
        <f t="shared" si="1"/>
        <v>0</v>
      </c>
      <c r="K72" s="253">
        <f t="shared" si="5"/>
        <v>0</v>
      </c>
      <c r="L72" s="335">
        <v>29.619900000000001</v>
      </c>
      <c r="M72" s="238">
        <f>VLOOKUP(A72,Sheet1!$C$2:$G$84,5,FALSE)</f>
        <v>29.62</v>
      </c>
      <c r="N72" s="239">
        <f t="shared" si="2"/>
        <v>-9.9999999999766942E-5</v>
      </c>
      <c r="O72" s="253">
        <f t="shared" si="3"/>
        <v>-3.3761000000000002E-6</v>
      </c>
      <c r="P72">
        <v>222149.25</v>
      </c>
      <c r="Q72" s="238">
        <f>VLOOKUP(A72,Sheet1!$C$2:$H$84,6,FALSE)</f>
        <v>222165</v>
      </c>
      <c r="R72" s="239">
        <f t="shared" si="28"/>
        <v>-15.75</v>
      </c>
      <c r="S72" s="253">
        <f t="shared" si="7"/>
        <v>-7.0898300000000005E-5</v>
      </c>
      <c r="T72" s="10"/>
      <c r="U72" s="328" t="s">
        <v>332</v>
      </c>
    </row>
    <row r="73" spans="1:16378" s="52" customFormat="1">
      <c r="A73" s="291"/>
      <c r="B73"/>
      <c r="C73"/>
      <c r="D73"/>
      <c r="E73" s="238"/>
      <c r="F73" s="239"/>
      <c r="G73" s="253"/>
      <c r="H73"/>
      <c r="I73" s="241"/>
      <c r="J73" s="239"/>
      <c r="K73" s="253"/>
      <c r="L73" s="335"/>
      <c r="M73" s="238"/>
      <c r="N73" s="239"/>
      <c r="O73" s="253"/>
      <c r="P73"/>
      <c r="Q73" s="238"/>
      <c r="R73" s="239"/>
      <c r="S73" s="253"/>
      <c r="T73" s="10"/>
      <c r="U73" s="323"/>
    </row>
    <row r="74" spans="1:16378" s="52" customFormat="1">
      <c r="A74" s="171" t="s">
        <v>143</v>
      </c>
      <c r="B74" s="171"/>
      <c r="C74" s="170"/>
      <c r="D74" s="242"/>
      <c r="E74" s="238"/>
      <c r="F74" s="239"/>
      <c r="G74" s="253"/>
      <c r="H74" s="242"/>
      <c r="I74" s="241"/>
      <c r="J74" s="239"/>
      <c r="K74" s="253"/>
      <c r="L74" s="336"/>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37"/>
      <c r="M75" s="245"/>
      <c r="N75" s="239"/>
      <c r="O75" s="253"/>
      <c r="P75" s="242"/>
      <c r="Q75" s="245"/>
      <c r="R75" s="239"/>
      <c r="S75" s="253"/>
    </row>
    <row r="76" spans="1:16378" ht="13.5" thickBot="1">
      <c r="A76" s="53"/>
      <c r="B76" s="53"/>
      <c r="C76" s="53"/>
      <c r="D76" s="246">
        <f t="shared" ref="D76:S76" si="29">SUM(D3:D75)</f>
        <v>1290639</v>
      </c>
      <c r="E76" s="247">
        <f t="shared" si="29"/>
        <v>1290639</v>
      </c>
      <c r="F76" s="248">
        <f t="shared" si="29"/>
        <v>0</v>
      </c>
      <c r="G76" s="284">
        <f t="shared" si="4"/>
        <v>0</v>
      </c>
      <c r="H76" s="246">
        <f>SUM(H3:H74)</f>
        <v>30576707.65000001</v>
      </c>
      <c r="I76" s="247">
        <f>SUM(I3:I74)</f>
        <v>30440132.440000009</v>
      </c>
      <c r="J76" s="248">
        <f t="shared" si="29"/>
        <v>136575.20999999985</v>
      </c>
      <c r="K76" s="285">
        <f>ROUND(J76/H76,10)</f>
        <v>4.4666421000000003E-3</v>
      </c>
      <c r="L76" s="338">
        <f t="shared" si="29"/>
        <v>5768.0318459999999</v>
      </c>
      <c r="M76" s="247">
        <f t="shared" si="29"/>
        <v>5767.6100000000015</v>
      </c>
      <c r="N76" s="248">
        <f t="shared" si="29"/>
        <v>0.42184600000002659</v>
      </c>
      <c r="O76" s="285">
        <f>ROUND(N76/L76,10)</f>
        <v>7.3135199999999997E-5</v>
      </c>
      <c r="P76" s="246">
        <f t="shared" si="29"/>
        <v>37725106.539999999</v>
      </c>
      <c r="Q76" s="247">
        <f t="shared" si="29"/>
        <v>37723964.360000007</v>
      </c>
      <c r="R76" s="248">
        <f t="shared" si="29"/>
        <v>1142.1799999998184</v>
      </c>
      <c r="S76" s="314">
        <f t="shared" si="29"/>
        <v>-3.7260814199999992E-2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690369.49</v>
      </c>
      <c r="D4">
        <v>690369.49</v>
      </c>
      <c r="E4" s="79">
        <f>C4-D4</f>
        <v>0</v>
      </c>
      <c r="F4" s="262">
        <f>ROUND(E4/C4,10)</f>
        <v>0</v>
      </c>
      <c r="G4" s="80"/>
    </row>
    <row r="5" spans="1:16384" ht="13.9" customHeight="1">
      <c r="A5" t="s">
        <v>428</v>
      </c>
      <c r="B5" t="s">
        <v>499</v>
      </c>
      <c r="C5">
        <v>12238.34</v>
      </c>
      <c r="D5">
        <v>12244.31</v>
      </c>
      <c r="E5" s="79">
        <f t="shared" ref="E5:E17" si="0">C5-D5</f>
        <v>-5.9699999999993452</v>
      </c>
      <c r="F5" s="262">
        <f t="shared" ref="F5:F19" si="1">ROUND(E5/C5,10)</f>
        <v>-4.8781129999999999E-4</v>
      </c>
      <c r="G5" s="80"/>
    </row>
    <row r="6" spans="1:16384" ht="13.9" customHeight="1">
      <c r="A6" t="s">
        <v>431</v>
      </c>
      <c r="B6" t="s">
        <v>500</v>
      </c>
      <c r="C6">
        <v>24216.44</v>
      </c>
      <c r="D6">
        <v>24212.48</v>
      </c>
      <c r="E6" s="79">
        <f t="shared" si="0"/>
        <v>3.9599999999991269</v>
      </c>
      <c r="F6" s="262">
        <f t="shared" si="1"/>
        <v>1.635253E-4</v>
      </c>
      <c r="G6" s="80"/>
    </row>
    <row r="7" spans="1:16384" ht="13.9" customHeight="1">
      <c r="A7" t="s">
        <v>501</v>
      </c>
      <c r="B7" t="s">
        <v>502</v>
      </c>
      <c r="C7">
        <v>1674.72</v>
      </c>
      <c r="D7">
        <v>1674.48</v>
      </c>
      <c r="E7" s="79">
        <f t="shared" si="0"/>
        <v>0.24000000000000909</v>
      </c>
      <c r="F7" s="262">
        <f t="shared" si="1"/>
        <v>1.433075E-4</v>
      </c>
      <c r="G7" s="80"/>
    </row>
    <row r="8" spans="1:16384" ht="12.75">
      <c r="A8" t="s">
        <v>429</v>
      </c>
      <c r="B8" t="s">
        <v>503</v>
      </c>
      <c r="C8">
        <v>19977.27</v>
      </c>
      <c r="D8">
        <v>19995.240000000002</v>
      </c>
      <c r="E8" s="79">
        <f t="shared" si="0"/>
        <v>-17.970000000001164</v>
      </c>
      <c r="F8" s="262">
        <f t="shared" si="1"/>
        <v>-8.9952230000000003E-4</v>
      </c>
      <c r="G8" s="75"/>
    </row>
    <row r="9" spans="1:16384" ht="12.75">
      <c r="A9" t="s">
        <v>432</v>
      </c>
      <c r="B9" t="s">
        <v>504</v>
      </c>
      <c r="C9">
        <v>87217.72</v>
      </c>
      <c r="D9">
        <v>87134.37</v>
      </c>
      <c r="E9" s="79">
        <f t="shared" si="0"/>
        <v>83.350000000005821</v>
      </c>
      <c r="F9" s="262">
        <f t="shared" si="1"/>
        <v>9.5565440000000004E-4</v>
      </c>
    </row>
    <row r="10" spans="1:16384" ht="12.75">
      <c r="A10" t="s">
        <v>505</v>
      </c>
      <c r="B10" t="s">
        <v>506</v>
      </c>
      <c r="C10">
        <v>9852.94</v>
      </c>
      <c r="D10">
        <v>9877.89</v>
      </c>
      <c r="E10" s="79">
        <f t="shared" si="0"/>
        <v>-24.949999999998909</v>
      </c>
      <c r="F10" s="262">
        <f t="shared" si="1"/>
        <v>-2.5322391E-3</v>
      </c>
      <c r="G10" s="71"/>
    </row>
    <row r="11" spans="1:16384" ht="12.75">
      <c r="A11" t="s">
        <v>507</v>
      </c>
      <c r="B11" t="s">
        <v>508</v>
      </c>
      <c r="C11">
        <v>20150.78</v>
      </c>
      <c r="D11">
        <v>20193.55</v>
      </c>
      <c r="E11" s="79">
        <f>C11-D11</f>
        <v>-42.770000000000437</v>
      </c>
      <c r="F11" s="262">
        <f t="shared" si="1"/>
        <v>-2.1224985000000002E-3</v>
      </c>
      <c r="G11" s="71"/>
    </row>
    <row r="12" spans="1:16384" ht="12.75">
      <c r="A12" t="s">
        <v>430</v>
      </c>
      <c r="B12" t="s">
        <v>509</v>
      </c>
      <c r="C12">
        <v>7052.81</v>
      </c>
      <c r="D12">
        <v>7050.23</v>
      </c>
      <c r="E12" s="79">
        <f>C12-D12</f>
        <v>2.5800000000008367</v>
      </c>
      <c r="F12" s="262">
        <f t="shared" si="1"/>
        <v>3.658116E-4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872750.50999999989</v>
      </c>
      <c r="D19" s="85">
        <f>SUM(D4:D18)</f>
        <v>872752.04</v>
      </c>
      <c r="E19" s="85">
        <f>SUM(E4:E18)</f>
        <v>-1.529999999994061</v>
      </c>
      <c r="F19" s="262">
        <f t="shared" si="1"/>
        <v>-1.7531E-6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26"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427</v>
      </c>
      <c r="C2" s="323" t="s">
        <v>343</v>
      </c>
      <c r="D2" t="s">
        <v>438</v>
      </c>
      <c r="E2">
        <v>18570</v>
      </c>
      <c r="F2">
        <v>18570</v>
      </c>
      <c r="G2" s="260">
        <f>E2-F2</f>
        <v>0</v>
      </c>
      <c r="H2" s="276">
        <f>ROUND(G2/E2,10)</f>
        <v>0</v>
      </c>
      <c r="I2">
        <v>411.45</v>
      </c>
      <c r="J2">
        <v>411.45</v>
      </c>
      <c r="K2" s="260">
        <f>I2-J2</f>
        <v>0</v>
      </c>
      <c r="L2" s="276">
        <f>ROUND(K2/I2,10)</f>
        <v>0</v>
      </c>
      <c r="M2">
        <v>72.61</v>
      </c>
      <c r="N2">
        <v>72.61</v>
      </c>
      <c r="O2" s="260">
        <f>M2-N2</f>
        <v>0</v>
      </c>
      <c r="P2" s="276">
        <f>ROUND(O2/M2,10)</f>
        <v>0</v>
      </c>
      <c r="Q2">
        <v>0</v>
      </c>
      <c r="R2">
        <v>0</v>
      </c>
      <c r="S2" s="260">
        <f>Q2-R2</f>
        <v>0</v>
      </c>
      <c r="T2" s="276" t="e">
        <f>ROUND(S2/Q2,10)</f>
        <v>#DIV/0!</v>
      </c>
      <c r="U2" s="155"/>
      <c r="V2" s="254"/>
      <c r="W2" s="254"/>
      <c r="X2" s="254"/>
    </row>
    <row r="3" spans="1:24" s="69" customFormat="1" ht="12.75">
      <c r="A3" t="s">
        <v>262</v>
      </c>
      <c r="B3" t="s">
        <v>501</v>
      </c>
      <c r="C3" s="323">
        <v>599933900</v>
      </c>
      <c r="D3" t="s">
        <v>441</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6" si="4">M3-N3</f>
        <v>0</v>
      </c>
      <c r="P3" s="276" t="e">
        <f t="shared" ref="P3:P66" si="5">ROUND(O3/M3,10)</f>
        <v>#DIV/0!</v>
      </c>
      <c r="Q3">
        <v>0</v>
      </c>
      <c r="R3">
        <v>0</v>
      </c>
      <c r="S3" s="260">
        <f t="shared" ref="S3:S66" si="6">Q3-R3</f>
        <v>0</v>
      </c>
      <c r="T3" s="276" t="e">
        <f t="shared" ref="T3:T66" si="7">ROUND(S3/Q3,10)</f>
        <v>#DIV/0!</v>
      </c>
      <c r="U3" s="155"/>
    </row>
    <row r="4" spans="1:24" s="69" customFormat="1" ht="12.75">
      <c r="A4" t="s">
        <v>262</v>
      </c>
      <c r="B4" t="s">
        <v>501</v>
      </c>
      <c r="C4" s="323">
        <v>599933900</v>
      </c>
      <c r="D4" t="s">
        <v>441</v>
      </c>
      <c r="E4">
        <v>3800</v>
      </c>
      <c r="F4">
        <v>3800</v>
      </c>
      <c r="G4" s="260">
        <f t="shared" ref="G4:G13" si="8">E4-F4</f>
        <v>0</v>
      </c>
      <c r="H4" s="276">
        <f t="shared" ref="H4:H13" si="9">ROUND(G4/E4,10)</f>
        <v>0</v>
      </c>
      <c r="I4">
        <v>0</v>
      </c>
      <c r="J4">
        <v>0</v>
      </c>
      <c r="K4" s="260">
        <f t="shared" ref="K4:K28" si="10">I4-J4</f>
        <v>0</v>
      </c>
      <c r="L4" s="276" t="e">
        <f t="shared" ref="L4:L28"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501</v>
      </c>
      <c r="C5" s="323">
        <v>403187909</v>
      </c>
      <c r="D5" t="s">
        <v>443</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262</v>
      </c>
      <c r="B6" t="s">
        <v>432</v>
      </c>
      <c r="C6" s="323">
        <v>698604006</v>
      </c>
      <c r="D6" t="s">
        <v>448</v>
      </c>
      <c r="E6">
        <v>8300</v>
      </c>
      <c r="F6">
        <v>8300</v>
      </c>
      <c r="G6" s="260">
        <f t="shared" si="8"/>
        <v>0</v>
      </c>
      <c r="H6" s="276">
        <f t="shared" si="9"/>
        <v>0</v>
      </c>
      <c r="I6">
        <v>945.82</v>
      </c>
      <c r="J6">
        <v>945.82</v>
      </c>
      <c r="K6" s="260">
        <f t="shared" ref="K6:K13" si="12">I6-J6</f>
        <v>0</v>
      </c>
      <c r="L6" s="276">
        <f t="shared" ref="L6:L13" si="13">ROUND(K6/I6,10)</f>
        <v>0</v>
      </c>
      <c r="M6">
        <v>0</v>
      </c>
      <c r="N6">
        <v>0</v>
      </c>
      <c r="O6" s="260">
        <f t="shared" ref="O6:O13" si="14">M6-N6</f>
        <v>0</v>
      </c>
      <c r="P6" s="276" t="e">
        <f t="shared" ref="P6:P13" si="15">ROUND(O6/M6,10)</f>
        <v>#DIV/0!</v>
      </c>
      <c r="Q6">
        <v>6.93</v>
      </c>
      <c r="R6">
        <v>6.93</v>
      </c>
      <c r="S6" s="260">
        <f t="shared" ref="S6:S13" si="16">Q6-R6</f>
        <v>0</v>
      </c>
      <c r="T6" s="276">
        <f t="shared" ref="T6:T13" si="17">ROUND(S6/Q6,10)</f>
        <v>0</v>
      </c>
      <c r="U6" s="155"/>
    </row>
    <row r="7" spans="1:24" s="69" customFormat="1" ht="12.75">
      <c r="A7" t="s">
        <v>262</v>
      </c>
      <c r="B7" t="s">
        <v>429</v>
      </c>
      <c r="C7" s="323" t="s">
        <v>450</v>
      </c>
      <c r="D7" t="s">
        <v>407</v>
      </c>
      <c r="E7">
        <v>87678</v>
      </c>
      <c r="F7">
        <v>87678</v>
      </c>
      <c r="G7" s="260">
        <f t="shared" si="8"/>
        <v>0</v>
      </c>
      <c r="H7" s="276">
        <f t="shared" si="9"/>
        <v>0</v>
      </c>
      <c r="I7">
        <v>10791.72</v>
      </c>
      <c r="J7">
        <v>10791.72</v>
      </c>
      <c r="K7" s="260">
        <f t="shared" si="12"/>
        <v>0</v>
      </c>
      <c r="L7" s="276">
        <f t="shared" si="13"/>
        <v>0</v>
      </c>
      <c r="M7">
        <v>0</v>
      </c>
      <c r="N7">
        <v>0</v>
      </c>
      <c r="O7" s="260">
        <f t="shared" si="14"/>
        <v>0</v>
      </c>
      <c r="P7" s="276" t="e">
        <f t="shared" si="15"/>
        <v>#DIV/0!</v>
      </c>
      <c r="Q7">
        <v>-135.16</v>
      </c>
      <c r="R7">
        <v>-135.16</v>
      </c>
      <c r="S7" s="260">
        <f t="shared" si="16"/>
        <v>0</v>
      </c>
      <c r="T7" s="276">
        <f t="shared" si="17"/>
        <v>0</v>
      </c>
      <c r="U7" s="155"/>
    </row>
    <row r="8" spans="1:24" s="69" customFormat="1" ht="12.75">
      <c r="A8" t="s">
        <v>262</v>
      </c>
      <c r="B8" t="s">
        <v>501</v>
      </c>
      <c r="C8" s="323">
        <v>403197908</v>
      </c>
      <c r="D8" t="s">
        <v>367</v>
      </c>
      <c r="E8">
        <v>1275</v>
      </c>
      <c r="F8">
        <v>1275</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262</v>
      </c>
      <c r="B9" t="s">
        <v>501</v>
      </c>
      <c r="C9" s="323">
        <v>403197908</v>
      </c>
      <c r="D9" t="s">
        <v>367</v>
      </c>
      <c r="E9">
        <v>1275</v>
      </c>
      <c r="F9">
        <v>1275</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262</v>
      </c>
      <c r="B10" t="s">
        <v>501</v>
      </c>
      <c r="C10" s="323">
        <v>403197908</v>
      </c>
      <c r="D10" t="s">
        <v>367</v>
      </c>
      <c r="E10">
        <v>2175</v>
      </c>
      <c r="F10">
        <v>2175</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262</v>
      </c>
      <c r="B11" t="s">
        <v>501</v>
      </c>
      <c r="C11" s="323">
        <v>474184900</v>
      </c>
      <c r="D11" t="s">
        <v>373</v>
      </c>
      <c r="E11">
        <v>2838</v>
      </c>
      <c r="F11">
        <v>2838</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262</v>
      </c>
      <c r="B12" t="s">
        <v>501</v>
      </c>
      <c r="C12" s="323">
        <v>474184900</v>
      </c>
      <c r="D12" t="s">
        <v>373</v>
      </c>
      <c r="E12">
        <v>2838</v>
      </c>
      <c r="F12">
        <v>2838</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262</v>
      </c>
      <c r="B13" t="s">
        <v>501</v>
      </c>
      <c r="C13" s="323">
        <v>474184900</v>
      </c>
      <c r="D13" t="s">
        <v>373</v>
      </c>
      <c r="E13">
        <v>4638</v>
      </c>
      <c r="F13">
        <v>4638</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262</v>
      </c>
      <c r="B14" t="s">
        <v>501</v>
      </c>
      <c r="C14" s="323">
        <v>474184900</v>
      </c>
      <c r="D14" t="s">
        <v>373</v>
      </c>
      <c r="E14">
        <v>4638</v>
      </c>
      <c r="F14">
        <v>4638</v>
      </c>
      <c r="G14" s="260">
        <f t="shared" ref="G14:G27" si="18">E14-F14</f>
        <v>0</v>
      </c>
      <c r="H14" s="276">
        <f t="shared" ref="H14:H27" si="19">ROUND(G14/E14,10)</f>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262</v>
      </c>
      <c r="B15" t="s">
        <v>501</v>
      </c>
      <c r="C15" s="323">
        <v>533004909</v>
      </c>
      <c r="D15" t="s">
        <v>451</v>
      </c>
      <c r="E15">
        <v>3733</v>
      </c>
      <c r="F15">
        <v>3733</v>
      </c>
      <c r="G15" s="260">
        <f t="shared" si="18"/>
        <v>0</v>
      </c>
      <c r="H15" s="276">
        <f t="shared" si="19"/>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501</v>
      </c>
      <c r="C16" s="323">
        <v>533004909</v>
      </c>
      <c r="D16" t="s">
        <v>451</v>
      </c>
      <c r="E16">
        <v>6569</v>
      </c>
      <c r="F16">
        <v>6569</v>
      </c>
      <c r="G16" s="260">
        <f t="shared" si="18"/>
        <v>0</v>
      </c>
      <c r="H16" s="276">
        <f t="shared" si="19"/>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501</v>
      </c>
      <c r="C17" s="323">
        <v>533004909</v>
      </c>
      <c r="D17" t="s">
        <v>451</v>
      </c>
      <c r="E17">
        <v>6569</v>
      </c>
      <c r="F17">
        <v>6569</v>
      </c>
      <c r="G17" s="260">
        <f t="shared" si="18"/>
        <v>0</v>
      </c>
      <c r="H17" s="276">
        <f t="shared" si="1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501</v>
      </c>
      <c r="C18" s="323">
        <v>545831901</v>
      </c>
      <c r="D18" t="s">
        <v>370</v>
      </c>
      <c r="E18">
        <v>4084</v>
      </c>
      <c r="F18">
        <v>4084</v>
      </c>
      <c r="G18" s="260">
        <f t="shared" si="18"/>
        <v>0</v>
      </c>
      <c r="H18" s="276">
        <f t="shared" si="19"/>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501</v>
      </c>
      <c r="C19" s="323">
        <v>575035902</v>
      </c>
      <c r="D19" t="s">
        <v>510</v>
      </c>
      <c r="E19">
        <v>14142</v>
      </c>
      <c r="F19">
        <v>14142</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501</v>
      </c>
      <c r="C20" s="323">
        <v>575035902</v>
      </c>
      <c r="D20" t="s">
        <v>510</v>
      </c>
      <c r="E20">
        <v>14142</v>
      </c>
      <c r="F20">
        <v>14142</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262</v>
      </c>
      <c r="B21" t="s">
        <v>501</v>
      </c>
      <c r="C21" s="323">
        <v>575035902</v>
      </c>
      <c r="D21" t="s">
        <v>510</v>
      </c>
      <c r="E21">
        <v>14142</v>
      </c>
      <c r="F21">
        <v>14142</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262</v>
      </c>
      <c r="B22" t="s">
        <v>432</v>
      </c>
      <c r="C22" s="323">
        <v>605460005</v>
      </c>
      <c r="D22" t="s">
        <v>452</v>
      </c>
      <c r="E22">
        <v>30100</v>
      </c>
      <c r="F22">
        <v>30100</v>
      </c>
      <c r="G22" s="260">
        <f t="shared" si="18"/>
        <v>0</v>
      </c>
      <c r="H22" s="276">
        <f t="shared" si="19"/>
        <v>0</v>
      </c>
      <c r="I22">
        <v>4841.5200000000004</v>
      </c>
      <c r="J22">
        <v>4841.5200000000004</v>
      </c>
      <c r="K22" s="260">
        <f t="shared" si="10"/>
        <v>0</v>
      </c>
      <c r="L22" s="276">
        <f t="shared" si="11"/>
        <v>0</v>
      </c>
      <c r="M22">
        <v>0</v>
      </c>
      <c r="N22">
        <v>0</v>
      </c>
      <c r="O22" s="260">
        <f t="shared" si="4"/>
        <v>0</v>
      </c>
      <c r="P22" s="276" t="e">
        <f t="shared" si="5"/>
        <v>#DIV/0!</v>
      </c>
      <c r="Q22">
        <v>53.26</v>
      </c>
      <c r="R22">
        <v>53.26</v>
      </c>
      <c r="S22" s="260">
        <f t="shared" si="6"/>
        <v>0</v>
      </c>
      <c r="T22" s="276">
        <f t="shared" si="7"/>
        <v>0</v>
      </c>
      <c r="U22" s="155"/>
    </row>
    <row r="23" spans="1:21" s="69" customFormat="1" ht="12.75">
      <c r="A23" t="s">
        <v>262</v>
      </c>
      <c r="B23" t="s">
        <v>432</v>
      </c>
      <c r="C23" s="323">
        <v>649926003</v>
      </c>
      <c r="D23" t="s">
        <v>379</v>
      </c>
      <c r="E23">
        <v>4900</v>
      </c>
      <c r="F23">
        <v>4900</v>
      </c>
      <c r="G23" s="260">
        <f t="shared" si="18"/>
        <v>0</v>
      </c>
      <c r="H23" s="276">
        <f t="shared" si="19"/>
        <v>0</v>
      </c>
      <c r="I23">
        <v>2781.72</v>
      </c>
      <c r="J23">
        <v>2781.72</v>
      </c>
      <c r="K23" s="260">
        <f t="shared" si="10"/>
        <v>0</v>
      </c>
      <c r="L23" s="276">
        <f t="shared" si="11"/>
        <v>0</v>
      </c>
      <c r="M23">
        <v>0</v>
      </c>
      <c r="N23">
        <v>0</v>
      </c>
      <c r="O23" s="260">
        <f t="shared" si="4"/>
        <v>0</v>
      </c>
      <c r="P23" s="276" t="e">
        <f t="shared" si="5"/>
        <v>#DIV/0!</v>
      </c>
      <c r="Q23">
        <v>30.6</v>
      </c>
      <c r="R23">
        <v>30.6</v>
      </c>
      <c r="S23" s="260">
        <f t="shared" si="6"/>
        <v>0</v>
      </c>
      <c r="T23" s="276">
        <f t="shared" si="7"/>
        <v>0</v>
      </c>
      <c r="U23" s="155"/>
    </row>
    <row r="24" spans="1:21" s="69" customFormat="1" ht="12.75">
      <c r="A24" t="s">
        <v>262</v>
      </c>
      <c r="B24" t="s">
        <v>432</v>
      </c>
      <c r="C24" s="323">
        <v>655580009</v>
      </c>
      <c r="D24" t="s">
        <v>453</v>
      </c>
      <c r="E24">
        <v>7600</v>
      </c>
      <c r="F24">
        <v>7600</v>
      </c>
      <c r="G24" s="260">
        <f t="shared" si="18"/>
        <v>0</v>
      </c>
      <c r="H24" s="276">
        <f t="shared" si="19"/>
        <v>0</v>
      </c>
      <c r="I24">
        <v>719.08</v>
      </c>
      <c r="J24">
        <v>719.08</v>
      </c>
      <c r="K24" s="260">
        <f t="shared" si="10"/>
        <v>0</v>
      </c>
      <c r="L24" s="276">
        <f t="shared" si="11"/>
        <v>0</v>
      </c>
      <c r="M24">
        <v>0</v>
      </c>
      <c r="N24">
        <v>0</v>
      </c>
      <c r="O24" s="260">
        <f t="shared" si="4"/>
        <v>0</v>
      </c>
      <c r="P24" s="276" t="e">
        <f t="shared" si="5"/>
        <v>#DIV/0!</v>
      </c>
      <c r="Q24">
        <v>7.91</v>
      </c>
      <c r="R24">
        <v>7.91</v>
      </c>
      <c r="S24" s="260">
        <f t="shared" si="6"/>
        <v>0</v>
      </c>
      <c r="T24" s="276">
        <f t="shared" si="7"/>
        <v>0</v>
      </c>
      <c r="U24" s="155"/>
    </row>
    <row r="25" spans="1:21" s="69" customFormat="1" ht="12.75">
      <c r="A25" t="s">
        <v>262</v>
      </c>
      <c r="B25" t="s">
        <v>432</v>
      </c>
      <c r="C25" s="323">
        <v>664068004</v>
      </c>
      <c r="D25" t="s">
        <v>454</v>
      </c>
      <c r="E25">
        <v>9688</v>
      </c>
      <c r="F25">
        <v>9688</v>
      </c>
      <c r="G25" s="260">
        <f t="shared" si="18"/>
        <v>0</v>
      </c>
      <c r="H25" s="276">
        <f t="shared" si="19"/>
        <v>0</v>
      </c>
      <c r="I25">
        <v>2749.93</v>
      </c>
      <c r="J25">
        <v>2749.93</v>
      </c>
      <c r="K25" s="260">
        <f t="shared" si="10"/>
        <v>0</v>
      </c>
      <c r="L25" s="276">
        <f t="shared" si="11"/>
        <v>0</v>
      </c>
      <c r="M25">
        <v>0</v>
      </c>
      <c r="N25">
        <v>0</v>
      </c>
      <c r="O25" s="260">
        <f t="shared" si="4"/>
        <v>0</v>
      </c>
      <c r="P25" s="276" t="e">
        <f t="shared" si="5"/>
        <v>#DIV/0!</v>
      </c>
      <c r="Q25">
        <v>30.25</v>
      </c>
      <c r="R25">
        <v>30.25</v>
      </c>
      <c r="S25" s="260">
        <f t="shared" si="6"/>
        <v>0</v>
      </c>
      <c r="T25" s="276">
        <f t="shared" si="7"/>
        <v>0</v>
      </c>
      <c r="U25" s="155"/>
    </row>
    <row r="26" spans="1:21" s="69" customFormat="1" ht="12.75">
      <c r="A26" t="s">
        <v>262</v>
      </c>
      <c r="B26" t="s">
        <v>432</v>
      </c>
      <c r="C26" s="323">
        <v>665942009</v>
      </c>
      <c r="D26" t="s">
        <v>455</v>
      </c>
      <c r="E26">
        <v>11369</v>
      </c>
      <c r="F26">
        <v>11369</v>
      </c>
      <c r="G26" s="260">
        <f t="shared" si="18"/>
        <v>0</v>
      </c>
      <c r="H26" s="276">
        <f t="shared" si="19"/>
        <v>0</v>
      </c>
      <c r="I26">
        <v>4517.91</v>
      </c>
      <c r="J26">
        <v>4517.91</v>
      </c>
      <c r="K26" s="260">
        <f t="shared" si="10"/>
        <v>0</v>
      </c>
      <c r="L26" s="276">
        <f t="shared" si="11"/>
        <v>0</v>
      </c>
      <c r="M26">
        <v>0</v>
      </c>
      <c r="N26">
        <v>0</v>
      </c>
      <c r="O26" s="260">
        <f t="shared" si="4"/>
        <v>0</v>
      </c>
      <c r="P26" s="276" t="e">
        <f t="shared" si="5"/>
        <v>#DIV/0!</v>
      </c>
      <c r="Q26">
        <v>49.7</v>
      </c>
      <c r="R26">
        <v>49.7</v>
      </c>
      <c r="S26" s="260">
        <f t="shared" si="6"/>
        <v>0</v>
      </c>
      <c r="T26" s="276">
        <f t="shared" si="7"/>
        <v>0</v>
      </c>
      <c r="U26" s="155"/>
    </row>
    <row r="27" spans="1:21" s="69" customFormat="1" ht="12.75">
      <c r="A27" t="s">
        <v>262</v>
      </c>
      <c r="B27" t="s">
        <v>432</v>
      </c>
      <c r="C27" s="323">
        <v>666114004</v>
      </c>
      <c r="D27" t="s">
        <v>383</v>
      </c>
      <c r="E27">
        <v>23000</v>
      </c>
      <c r="F27">
        <v>23000</v>
      </c>
      <c r="G27" s="260">
        <f t="shared" si="18"/>
        <v>0</v>
      </c>
      <c r="H27" s="276">
        <f t="shared" si="19"/>
        <v>0</v>
      </c>
      <c r="I27">
        <v>7616.61</v>
      </c>
      <c r="J27">
        <v>7616.61</v>
      </c>
      <c r="K27" s="260">
        <f t="shared" si="10"/>
        <v>0</v>
      </c>
      <c r="L27" s="276">
        <f t="shared" si="11"/>
        <v>0</v>
      </c>
      <c r="M27">
        <v>0</v>
      </c>
      <c r="N27">
        <v>0</v>
      </c>
      <c r="O27" s="260">
        <f t="shared" si="4"/>
        <v>0</v>
      </c>
      <c r="P27" s="276" t="e">
        <f t="shared" si="5"/>
        <v>#DIV/0!</v>
      </c>
      <c r="Q27">
        <v>83.79</v>
      </c>
      <c r="R27">
        <v>83.79</v>
      </c>
      <c r="S27" s="260">
        <f t="shared" si="6"/>
        <v>0</v>
      </c>
      <c r="T27" s="276">
        <f t="shared" si="7"/>
        <v>0</v>
      </c>
      <c r="U27" s="155"/>
    </row>
    <row r="28" spans="1:21" s="69" customFormat="1" ht="12.75">
      <c r="A28" t="s">
        <v>262</v>
      </c>
      <c r="B28" t="s">
        <v>501</v>
      </c>
      <c r="C28" s="323">
        <v>588950907</v>
      </c>
      <c r="D28" t="s">
        <v>372</v>
      </c>
      <c r="E28">
        <v>24398</v>
      </c>
      <c r="F28">
        <v>24398</v>
      </c>
      <c r="G28" s="260">
        <f t="shared" ref="G28" si="20">E28-F28</f>
        <v>0</v>
      </c>
      <c r="H28" s="276">
        <f t="shared" ref="H28" si="21">ROUND(G28/E28,10)</f>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262</v>
      </c>
      <c r="B29" t="s">
        <v>501</v>
      </c>
      <c r="C29" s="323">
        <v>588950907</v>
      </c>
      <c r="D29" t="s">
        <v>372</v>
      </c>
      <c r="E29">
        <v>24398</v>
      </c>
      <c r="F29">
        <v>24398</v>
      </c>
      <c r="G29" s="260">
        <f t="shared" ref="G29:G66" si="22">E29-F29</f>
        <v>0</v>
      </c>
      <c r="H29" s="276">
        <f t="shared" ref="H29:H66" si="23">ROUND(G29/E29,10)</f>
        <v>0</v>
      </c>
      <c r="I29">
        <v>0</v>
      </c>
      <c r="J29">
        <v>0</v>
      </c>
      <c r="K29" s="260">
        <f t="shared" ref="K29:K66" si="24">I29-J29</f>
        <v>0</v>
      </c>
      <c r="L29" s="276" t="e">
        <f t="shared" ref="L29:L66" si="25">ROUND(K29/I29,10)</f>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432</v>
      </c>
      <c r="C30" s="323">
        <v>635640006</v>
      </c>
      <c r="D30" t="s">
        <v>386</v>
      </c>
      <c r="E30">
        <v>7521</v>
      </c>
      <c r="F30">
        <v>7521</v>
      </c>
      <c r="G30" s="260">
        <f t="shared" si="22"/>
        <v>0</v>
      </c>
      <c r="H30" s="276">
        <f t="shared" si="23"/>
        <v>0</v>
      </c>
      <c r="I30">
        <v>1992.51</v>
      </c>
      <c r="J30">
        <v>1992.51</v>
      </c>
      <c r="K30" s="260">
        <f t="shared" si="24"/>
        <v>0</v>
      </c>
      <c r="L30" s="276">
        <f t="shared" si="25"/>
        <v>0</v>
      </c>
      <c r="M30">
        <v>0</v>
      </c>
      <c r="N30">
        <v>0</v>
      </c>
      <c r="O30" s="260">
        <f t="shared" si="4"/>
        <v>0</v>
      </c>
      <c r="P30" s="276" t="e">
        <f t="shared" si="5"/>
        <v>#DIV/0!</v>
      </c>
      <c r="Q30">
        <v>21.92</v>
      </c>
      <c r="R30">
        <v>21.92</v>
      </c>
      <c r="S30" s="260">
        <f t="shared" si="6"/>
        <v>0</v>
      </c>
      <c r="T30" s="276">
        <f t="shared" si="7"/>
        <v>0</v>
      </c>
      <c r="U30" s="155"/>
    </row>
    <row r="31" spans="1:21" s="69" customFormat="1" ht="12.75">
      <c r="A31" t="s">
        <v>262</v>
      </c>
      <c r="B31" t="s">
        <v>432</v>
      </c>
      <c r="C31" s="323">
        <v>686930009</v>
      </c>
      <c r="D31" t="s">
        <v>456</v>
      </c>
      <c r="E31">
        <v>3000</v>
      </c>
      <c r="F31">
        <v>3000</v>
      </c>
      <c r="G31" s="260">
        <f t="shared" si="22"/>
        <v>0</v>
      </c>
      <c r="H31" s="276">
        <f t="shared" si="23"/>
        <v>0</v>
      </c>
      <c r="I31">
        <v>2554.64</v>
      </c>
      <c r="J31">
        <v>2554.64</v>
      </c>
      <c r="K31" s="260">
        <f t="shared" si="24"/>
        <v>0</v>
      </c>
      <c r="L31" s="276">
        <f t="shared" si="25"/>
        <v>0</v>
      </c>
      <c r="M31">
        <v>0</v>
      </c>
      <c r="N31">
        <v>0</v>
      </c>
      <c r="O31" s="260">
        <f t="shared" si="4"/>
        <v>0</v>
      </c>
      <c r="P31" s="276" t="e">
        <f t="shared" si="5"/>
        <v>#DIV/0!</v>
      </c>
      <c r="Q31">
        <v>28.1</v>
      </c>
      <c r="R31">
        <v>28.1</v>
      </c>
      <c r="S31" s="260">
        <f t="shared" si="6"/>
        <v>0</v>
      </c>
      <c r="T31" s="276">
        <f t="shared" si="7"/>
        <v>0</v>
      </c>
      <c r="U31" s="155"/>
    </row>
    <row r="32" spans="1:21" s="69" customFormat="1" ht="12.75">
      <c r="A32" t="s">
        <v>262</v>
      </c>
      <c r="B32" t="s">
        <v>427</v>
      </c>
      <c r="C32" s="323">
        <v>803054204</v>
      </c>
      <c r="D32" t="s">
        <v>459</v>
      </c>
      <c r="E32">
        <v>3300</v>
      </c>
      <c r="F32">
        <v>3300</v>
      </c>
      <c r="G32" s="260">
        <f t="shared" si="22"/>
        <v>0</v>
      </c>
      <c r="H32" s="276">
        <f t="shared" si="23"/>
        <v>0</v>
      </c>
      <c r="I32">
        <v>0</v>
      </c>
      <c r="J32">
        <v>0</v>
      </c>
      <c r="K32" s="260">
        <f t="shared" si="24"/>
        <v>0</v>
      </c>
      <c r="L32" s="276" t="e">
        <f t="shared" si="25"/>
        <v>#DIV/0!</v>
      </c>
      <c r="M32">
        <v>0</v>
      </c>
      <c r="N32">
        <v>0</v>
      </c>
      <c r="O32" s="260">
        <f t="shared" si="4"/>
        <v>0</v>
      </c>
      <c r="P32" s="276" t="e">
        <f t="shared" si="5"/>
        <v>#DIV/0!</v>
      </c>
      <c r="Q32">
        <v>0</v>
      </c>
      <c r="R32">
        <v>0</v>
      </c>
      <c r="S32" s="260">
        <f t="shared" si="6"/>
        <v>0</v>
      </c>
      <c r="T32" s="276" t="e">
        <f t="shared" si="7"/>
        <v>#DIV/0!</v>
      </c>
      <c r="U32" s="155"/>
    </row>
    <row r="33" spans="1:21" s="69" customFormat="1" ht="12.75">
      <c r="A33" t="s">
        <v>262</v>
      </c>
      <c r="B33" t="s">
        <v>427</v>
      </c>
      <c r="C33" s="323">
        <v>803054204</v>
      </c>
      <c r="D33" t="s">
        <v>459</v>
      </c>
      <c r="E33">
        <v>5800</v>
      </c>
      <c r="F33">
        <v>5800</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427</v>
      </c>
      <c r="C34" s="323">
        <v>803054204</v>
      </c>
      <c r="D34" t="s">
        <v>459</v>
      </c>
      <c r="E34">
        <v>9600</v>
      </c>
      <c r="F34">
        <v>9600</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427</v>
      </c>
      <c r="C35" s="323">
        <v>803054204</v>
      </c>
      <c r="D35" t="s">
        <v>459</v>
      </c>
      <c r="E35">
        <v>8250</v>
      </c>
      <c r="F35">
        <v>8250</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427</v>
      </c>
      <c r="C36" s="323" t="s">
        <v>296</v>
      </c>
      <c r="D36" t="s">
        <v>462</v>
      </c>
      <c r="E36">
        <v>22241</v>
      </c>
      <c r="F36">
        <v>22241</v>
      </c>
      <c r="G36" s="260">
        <f t="shared" si="22"/>
        <v>0</v>
      </c>
      <c r="H36" s="276">
        <f t="shared" si="23"/>
        <v>0</v>
      </c>
      <c r="I36">
        <v>3939.97</v>
      </c>
      <c r="J36">
        <v>3939.97</v>
      </c>
      <c r="K36" s="260">
        <f t="shared" si="24"/>
        <v>0</v>
      </c>
      <c r="L36" s="276">
        <f t="shared" si="25"/>
        <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431</v>
      </c>
      <c r="C37" s="323">
        <v>712459908</v>
      </c>
      <c r="D37" t="s">
        <v>393</v>
      </c>
      <c r="E37">
        <v>3146</v>
      </c>
      <c r="F37">
        <v>3146</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431</v>
      </c>
      <c r="C38" s="323">
        <v>712459908</v>
      </c>
      <c r="D38" t="s">
        <v>393</v>
      </c>
      <c r="E38">
        <v>3146</v>
      </c>
      <c r="F38">
        <v>3146</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262</v>
      </c>
      <c r="B39" t="s">
        <v>431</v>
      </c>
      <c r="C39" s="323">
        <v>717158901</v>
      </c>
      <c r="D39" t="s">
        <v>395</v>
      </c>
      <c r="E39">
        <v>16931</v>
      </c>
      <c r="F39">
        <v>16931</v>
      </c>
      <c r="G39" s="260">
        <f t="shared" ref="G39:G65" si="26">E39-F39</f>
        <v>0</v>
      </c>
      <c r="H39" s="276">
        <f t="shared" ref="H39:H65" si="27">ROUND(G39/E39,10)</f>
        <v>0</v>
      </c>
      <c r="I39">
        <v>0</v>
      </c>
      <c r="J39">
        <v>0</v>
      </c>
      <c r="K39" s="260">
        <f t="shared" ref="K39:K65" si="28">I39-J39</f>
        <v>0</v>
      </c>
      <c r="L39" s="276" t="e">
        <f t="shared" ref="L39:L65" si="29">ROUND(K39/I39,10)</f>
        <v>#DIV/0!</v>
      </c>
      <c r="M39">
        <v>0</v>
      </c>
      <c r="N39">
        <v>0</v>
      </c>
      <c r="O39" s="260">
        <f t="shared" ref="O39:O65" si="30">M39-N39</f>
        <v>0</v>
      </c>
      <c r="P39" s="276" t="e">
        <f t="shared" ref="P39:P65" si="31">ROUND(O39/M39,10)</f>
        <v>#DIV/0!</v>
      </c>
      <c r="Q39">
        <v>0</v>
      </c>
      <c r="R39">
        <v>0</v>
      </c>
      <c r="S39" s="260">
        <f t="shared" ref="S39:S65" si="32">Q39-R39</f>
        <v>0</v>
      </c>
      <c r="T39" s="276" t="e">
        <f t="shared" ref="T39:T65" si="33">ROUND(S39/Q39,10)</f>
        <v>#DIV/0!</v>
      </c>
      <c r="U39" s="155"/>
    </row>
    <row r="40" spans="1:21" s="69" customFormat="1" ht="12.75">
      <c r="A40" t="s">
        <v>262</v>
      </c>
      <c r="B40" t="s">
        <v>431</v>
      </c>
      <c r="C40" s="323">
        <v>733337901</v>
      </c>
      <c r="D40" t="s">
        <v>463</v>
      </c>
      <c r="E40">
        <v>2200</v>
      </c>
      <c r="F40">
        <v>2200</v>
      </c>
      <c r="G40" s="260">
        <f t="shared" si="26"/>
        <v>0</v>
      </c>
      <c r="H40" s="276">
        <f t="shared" si="27"/>
        <v>0</v>
      </c>
      <c r="I40">
        <v>0</v>
      </c>
      <c r="J40">
        <v>0</v>
      </c>
      <c r="K40" s="260">
        <f t="shared" si="28"/>
        <v>0</v>
      </c>
      <c r="L40" s="276" t="e">
        <f t="shared" si="29"/>
        <v>#DIV/0!</v>
      </c>
      <c r="M40">
        <v>0</v>
      </c>
      <c r="N40">
        <v>0</v>
      </c>
      <c r="O40" s="260">
        <f t="shared" si="30"/>
        <v>0</v>
      </c>
      <c r="P40" s="276" t="e">
        <f t="shared" si="31"/>
        <v>#DIV/0!</v>
      </c>
      <c r="Q40">
        <v>0</v>
      </c>
      <c r="R40">
        <v>0</v>
      </c>
      <c r="S40" s="260">
        <f t="shared" si="32"/>
        <v>0</v>
      </c>
      <c r="T40" s="276" t="e">
        <f t="shared" si="33"/>
        <v>#DIV/0!</v>
      </c>
      <c r="U40" s="155"/>
    </row>
    <row r="41" spans="1:21" s="69" customFormat="1" ht="12.75">
      <c r="A41" t="s">
        <v>262</v>
      </c>
      <c r="B41" t="s">
        <v>427</v>
      </c>
      <c r="C41" s="323" t="s">
        <v>362</v>
      </c>
      <c r="D41" t="s">
        <v>465</v>
      </c>
      <c r="E41">
        <v>3000</v>
      </c>
      <c r="F41">
        <v>3000</v>
      </c>
      <c r="G41" s="260">
        <f t="shared" si="26"/>
        <v>0</v>
      </c>
      <c r="H41" s="276">
        <f t="shared" si="27"/>
        <v>0</v>
      </c>
      <c r="I41">
        <v>0</v>
      </c>
      <c r="J41">
        <v>0</v>
      </c>
      <c r="K41" s="260">
        <f t="shared" si="28"/>
        <v>0</v>
      </c>
      <c r="L41" s="276" t="e">
        <f t="shared" si="29"/>
        <v>#DIV/0!</v>
      </c>
      <c r="M41">
        <v>0</v>
      </c>
      <c r="N41">
        <v>0</v>
      </c>
      <c r="O41" s="260">
        <f t="shared" si="30"/>
        <v>0</v>
      </c>
      <c r="P41" s="276" t="e">
        <f t="shared" si="31"/>
        <v>#DIV/0!</v>
      </c>
      <c r="Q41">
        <v>0</v>
      </c>
      <c r="R41">
        <v>0</v>
      </c>
      <c r="S41" s="260">
        <f t="shared" si="32"/>
        <v>0</v>
      </c>
      <c r="T41" s="276" t="e">
        <f t="shared" si="33"/>
        <v>#DIV/0!</v>
      </c>
      <c r="U41" s="155"/>
    </row>
    <row r="42" spans="1:21" s="69" customFormat="1" ht="12.75">
      <c r="A42" t="s">
        <v>262</v>
      </c>
      <c r="B42" t="s">
        <v>427</v>
      </c>
      <c r="C42" s="323" t="s">
        <v>362</v>
      </c>
      <c r="D42" t="s">
        <v>465</v>
      </c>
      <c r="E42">
        <v>3000</v>
      </c>
      <c r="F42">
        <v>3000</v>
      </c>
      <c r="G42" s="260">
        <f t="shared" si="26"/>
        <v>0</v>
      </c>
      <c r="H42" s="276">
        <f t="shared" si="27"/>
        <v>0</v>
      </c>
      <c r="I42">
        <v>0</v>
      </c>
      <c r="J42">
        <v>0</v>
      </c>
      <c r="K42" s="260">
        <f t="shared" si="28"/>
        <v>0</v>
      </c>
      <c r="L42" s="276" t="e">
        <f t="shared" si="29"/>
        <v>#DIV/0!</v>
      </c>
      <c r="M42">
        <v>0</v>
      </c>
      <c r="N42">
        <v>0</v>
      </c>
      <c r="O42" s="260">
        <f t="shared" si="30"/>
        <v>0</v>
      </c>
      <c r="P42" s="276" t="e">
        <f t="shared" si="31"/>
        <v>#DIV/0!</v>
      </c>
      <c r="Q42">
        <v>0</v>
      </c>
      <c r="R42">
        <v>0</v>
      </c>
      <c r="S42" s="260">
        <f t="shared" si="32"/>
        <v>0</v>
      </c>
      <c r="T42" s="276" t="e">
        <f t="shared" si="33"/>
        <v>#DIV/0!</v>
      </c>
      <c r="U42" s="155"/>
    </row>
    <row r="43" spans="1:21" s="69" customFormat="1" ht="12.75">
      <c r="A43" t="s">
        <v>262</v>
      </c>
      <c r="B43" t="s">
        <v>427</v>
      </c>
      <c r="C43" s="323" t="s">
        <v>362</v>
      </c>
      <c r="D43" t="s">
        <v>465</v>
      </c>
      <c r="E43">
        <v>3000</v>
      </c>
      <c r="F43">
        <v>3000</v>
      </c>
      <c r="G43" s="260">
        <f t="shared" si="26"/>
        <v>0</v>
      </c>
      <c r="H43" s="276">
        <f t="shared" si="27"/>
        <v>0</v>
      </c>
      <c r="I43">
        <v>0</v>
      </c>
      <c r="J43">
        <v>0</v>
      </c>
      <c r="K43" s="260">
        <f t="shared" si="28"/>
        <v>0</v>
      </c>
      <c r="L43" s="276" t="e">
        <f t="shared" si="29"/>
        <v>#DIV/0!</v>
      </c>
      <c r="M43">
        <v>0</v>
      </c>
      <c r="N43">
        <v>0</v>
      </c>
      <c r="O43" s="260">
        <f t="shared" si="30"/>
        <v>0</v>
      </c>
      <c r="P43" s="276" t="e">
        <f t="shared" si="31"/>
        <v>#DIV/0!</v>
      </c>
      <c r="Q43">
        <v>0</v>
      </c>
      <c r="R43">
        <v>0</v>
      </c>
      <c r="S43" s="260">
        <f t="shared" si="32"/>
        <v>0</v>
      </c>
      <c r="T43" s="276" t="e">
        <f t="shared" si="33"/>
        <v>#DIV/0!</v>
      </c>
      <c r="U43" s="155"/>
    </row>
    <row r="44" spans="1:21" s="69" customFormat="1" ht="12.75">
      <c r="A44" t="s">
        <v>262</v>
      </c>
      <c r="B44" t="s">
        <v>432</v>
      </c>
      <c r="C44" s="323">
        <v>661650903</v>
      </c>
      <c r="D44" t="s">
        <v>467</v>
      </c>
      <c r="E44">
        <v>10546</v>
      </c>
      <c r="F44">
        <v>10546</v>
      </c>
      <c r="G44" s="260">
        <f t="shared" si="26"/>
        <v>0</v>
      </c>
      <c r="H44" s="276">
        <f t="shared" si="27"/>
        <v>0</v>
      </c>
      <c r="I44">
        <v>3093.25</v>
      </c>
      <c r="J44">
        <v>3093.25</v>
      </c>
      <c r="K44" s="260">
        <f t="shared" si="28"/>
        <v>0</v>
      </c>
      <c r="L44" s="276">
        <f t="shared" si="29"/>
        <v>0</v>
      </c>
      <c r="M44">
        <v>0</v>
      </c>
      <c r="N44">
        <v>0</v>
      </c>
      <c r="O44" s="260">
        <f t="shared" si="30"/>
        <v>0</v>
      </c>
      <c r="P44" s="276" t="e">
        <f t="shared" si="31"/>
        <v>#DIV/0!</v>
      </c>
      <c r="Q44">
        <v>34.03</v>
      </c>
      <c r="R44">
        <v>34.03</v>
      </c>
      <c r="S44" s="260">
        <f t="shared" si="32"/>
        <v>0</v>
      </c>
      <c r="T44" s="276">
        <f t="shared" si="33"/>
        <v>0</v>
      </c>
      <c r="U44" s="155"/>
    </row>
    <row r="45" spans="1:21" s="69" customFormat="1" ht="12.75">
      <c r="A45" t="s">
        <v>262</v>
      </c>
      <c r="B45" t="s">
        <v>429</v>
      </c>
      <c r="C45" s="323" t="s">
        <v>468</v>
      </c>
      <c r="D45" t="s">
        <v>469</v>
      </c>
      <c r="E45">
        <v>20132</v>
      </c>
      <c r="F45">
        <v>20132</v>
      </c>
      <c r="G45" s="260">
        <f t="shared" si="26"/>
        <v>0</v>
      </c>
      <c r="H45" s="276">
        <f t="shared" si="27"/>
        <v>0</v>
      </c>
      <c r="I45">
        <v>9303.5</v>
      </c>
      <c r="J45">
        <v>9303.5</v>
      </c>
      <c r="K45" s="260">
        <f t="shared" si="28"/>
        <v>0</v>
      </c>
      <c r="L45" s="276">
        <f t="shared" si="29"/>
        <v>0</v>
      </c>
      <c r="M45">
        <v>0</v>
      </c>
      <c r="N45">
        <v>0</v>
      </c>
      <c r="O45" s="260">
        <f t="shared" si="30"/>
        <v>0</v>
      </c>
      <c r="P45" s="276" t="e">
        <f t="shared" si="31"/>
        <v>#DIV/0!</v>
      </c>
      <c r="Q45">
        <v>15.49</v>
      </c>
      <c r="R45">
        <v>15.49</v>
      </c>
      <c r="S45" s="260">
        <f t="shared" si="32"/>
        <v>0</v>
      </c>
      <c r="T45" s="276">
        <f t="shared" si="33"/>
        <v>0</v>
      </c>
      <c r="U45" s="155"/>
    </row>
    <row r="46" spans="1:21" s="69" customFormat="1" ht="12.75">
      <c r="A46" t="s">
        <v>262</v>
      </c>
      <c r="B46" t="s">
        <v>501</v>
      </c>
      <c r="C46" s="323" t="s">
        <v>473</v>
      </c>
      <c r="D46" t="s">
        <v>474</v>
      </c>
      <c r="E46">
        <v>2432</v>
      </c>
      <c r="F46">
        <v>2432</v>
      </c>
      <c r="G46" s="260">
        <f t="shared" si="26"/>
        <v>0</v>
      </c>
      <c r="H46" s="276">
        <f t="shared" si="27"/>
        <v>0</v>
      </c>
      <c r="I46">
        <v>0</v>
      </c>
      <c r="J46">
        <v>0</v>
      </c>
      <c r="K46" s="260">
        <f t="shared" si="28"/>
        <v>0</v>
      </c>
      <c r="L46" s="276" t="e">
        <f t="shared" si="29"/>
        <v>#DIV/0!</v>
      </c>
      <c r="M46">
        <v>0</v>
      </c>
      <c r="N46">
        <v>0</v>
      </c>
      <c r="O46" s="260">
        <f t="shared" si="30"/>
        <v>0</v>
      </c>
      <c r="P46" s="276" t="e">
        <f t="shared" si="31"/>
        <v>#DIV/0!</v>
      </c>
      <c r="Q46">
        <v>0</v>
      </c>
      <c r="R46">
        <v>0</v>
      </c>
      <c r="S46" s="260">
        <f t="shared" si="32"/>
        <v>0</v>
      </c>
      <c r="T46" s="276" t="e">
        <f t="shared" si="33"/>
        <v>#DIV/0!</v>
      </c>
      <c r="U46" s="155"/>
    </row>
    <row r="47" spans="1:21" s="69" customFormat="1" ht="12.75">
      <c r="A47" t="s">
        <v>262</v>
      </c>
      <c r="B47" t="s">
        <v>501</v>
      </c>
      <c r="C47" s="323" t="s">
        <v>473</v>
      </c>
      <c r="D47" t="s">
        <v>474</v>
      </c>
      <c r="E47">
        <v>2432</v>
      </c>
      <c r="F47">
        <v>2432</v>
      </c>
      <c r="G47" s="260">
        <f t="shared" si="26"/>
        <v>0</v>
      </c>
      <c r="H47" s="276">
        <f t="shared" si="27"/>
        <v>0</v>
      </c>
      <c r="I47">
        <v>0</v>
      </c>
      <c r="J47">
        <v>0</v>
      </c>
      <c r="K47" s="260">
        <f t="shared" si="28"/>
        <v>0</v>
      </c>
      <c r="L47" s="276" t="e">
        <f t="shared" si="29"/>
        <v>#DIV/0!</v>
      </c>
      <c r="M47">
        <v>0</v>
      </c>
      <c r="N47">
        <v>0</v>
      </c>
      <c r="O47" s="260">
        <f t="shared" si="30"/>
        <v>0</v>
      </c>
      <c r="P47" s="276" t="e">
        <f t="shared" si="31"/>
        <v>#DIV/0!</v>
      </c>
      <c r="Q47">
        <v>0</v>
      </c>
      <c r="R47">
        <v>0</v>
      </c>
      <c r="S47" s="260">
        <f t="shared" si="32"/>
        <v>0</v>
      </c>
      <c r="T47" s="276" t="e">
        <f t="shared" si="33"/>
        <v>#DIV/0!</v>
      </c>
      <c r="U47" s="155"/>
    </row>
    <row r="48" spans="1:21" s="69" customFormat="1" ht="12.75">
      <c r="A48" t="s">
        <v>262</v>
      </c>
      <c r="B48" t="s">
        <v>501</v>
      </c>
      <c r="C48" s="323" t="s">
        <v>473</v>
      </c>
      <c r="D48" t="s">
        <v>474</v>
      </c>
      <c r="E48">
        <v>8509</v>
      </c>
      <c r="F48">
        <v>8509</v>
      </c>
      <c r="G48" s="260">
        <f t="shared" si="26"/>
        <v>0</v>
      </c>
      <c r="H48" s="276">
        <f t="shared" si="27"/>
        <v>0</v>
      </c>
      <c r="I48">
        <v>0</v>
      </c>
      <c r="J48">
        <v>0</v>
      </c>
      <c r="K48" s="260">
        <f t="shared" si="28"/>
        <v>0</v>
      </c>
      <c r="L48" s="276" t="e">
        <f t="shared" si="29"/>
        <v>#DIV/0!</v>
      </c>
      <c r="M48">
        <v>0</v>
      </c>
      <c r="N48">
        <v>0</v>
      </c>
      <c r="O48" s="260">
        <f t="shared" si="30"/>
        <v>0</v>
      </c>
      <c r="P48" s="276" t="e">
        <f t="shared" si="31"/>
        <v>#DIV/0!</v>
      </c>
      <c r="Q48">
        <v>0</v>
      </c>
      <c r="R48">
        <v>0</v>
      </c>
      <c r="S48" s="260">
        <f t="shared" si="32"/>
        <v>0</v>
      </c>
      <c r="T48" s="276" t="e">
        <f t="shared" si="33"/>
        <v>#DIV/0!</v>
      </c>
      <c r="U48" s="155"/>
    </row>
    <row r="49" spans="1:21" s="69" customFormat="1" ht="12.75">
      <c r="A49" t="s">
        <v>262</v>
      </c>
      <c r="B49" t="s">
        <v>501</v>
      </c>
      <c r="C49" s="323" t="s">
        <v>473</v>
      </c>
      <c r="D49" t="s">
        <v>474</v>
      </c>
      <c r="E49">
        <v>8509</v>
      </c>
      <c r="F49">
        <v>8509</v>
      </c>
      <c r="G49" s="260">
        <f t="shared" si="26"/>
        <v>0</v>
      </c>
      <c r="H49" s="276">
        <f t="shared" si="27"/>
        <v>0</v>
      </c>
      <c r="I49">
        <v>0</v>
      </c>
      <c r="J49">
        <v>0</v>
      </c>
      <c r="K49" s="260">
        <f t="shared" si="28"/>
        <v>0</v>
      </c>
      <c r="L49" s="276" t="e">
        <f t="shared" si="29"/>
        <v>#DIV/0!</v>
      </c>
      <c r="M49">
        <v>0</v>
      </c>
      <c r="N49">
        <v>0</v>
      </c>
      <c r="O49" s="260">
        <f t="shared" si="30"/>
        <v>0</v>
      </c>
      <c r="P49" s="276" t="e">
        <f t="shared" si="31"/>
        <v>#DIV/0!</v>
      </c>
      <c r="Q49">
        <v>0</v>
      </c>
      <c r="R49">
        <v>0</v>
      </c>
      <c r="S49" s="260">
        <f t="shared" si="32"/>
        <v>0</v>
      </c>
      <c r="T49" s="276" t="e">
        <f t="shared" si="33"/>
        <v>#DIV/0!</v>
      </c>
      <c r="U49" s="155"/>
    </row>
    <row r="50" spans="1:21" s="69" customFormat="1" ht="12.75">
      <c r="A50" t="s">
        <v>262</v>
      </c>
      <c r="B50" t="s">
        <v>429</v>
      </c>
      <c r="C50" s="323" t="s">
        <v>476</v>
      </c>
      <c r="D50" t="s">
        <v>477</v>
      </c>
      <c r="E50">
        <v>26004</v>
      </c>
      <c r="F50">
        <v>26004</v>
      </c>
      <c r="G50" s="260">
        <f t="shared" si="26"/>
        <v>0</v>
      </c>
      <c r="H50" s="276">
        <f t="shared" si="27"/>
        <v>0</v>
      </c>
      <c r="I50">
        <v>3745.46</v>
      </c>
      <c r="J50">
        <v>3745.46</v>
      </c>
      <c r="K50" s="260">
        <f t="shared" si="28"/>
        <v>0</v>
      </c>
      <c r="L50" s="276">
        <f t="shared" si="29"/>
        <v>0</v>
      </c>
      <c r="M50">
        <v>0</v>
      </c>
      <c r="N50">
        <v>0</v>
      </c>
      <c r="O50" s="260">
        <f t="shared" si="30"/>
        <v>0</v>
      </c>
      <c r="P50" s="276" t="e">
        <f t="shared" si="31"/>
        <v>#DIV/0!</v>
      </c>
      <c r="Q50">
        <v>-46.91</v>
      </c>
      <c r="R50">
        <v>-46.91</v>
      </c>
      <c r="S50" s="260">
        <f t="shared" si="32"/>
        <v>0</v>
      </c>
      <c r="T50" s="276">
        <f t="shared" si="33"/>
        <v>0</v>
      </c>
      <c r="U50" s="155"/>
    </row>
    <row r="51" spans="1:21" s="69" customFormat="1" ht="12.75">
      <c r="A51" t="s">
        <v>262</v>
      </c>
      <c r="B51" t="s">
        <v>429</v>
      </c>
      <c r="C51" s="323" t="s">
        <v>476</v>
      </c>
      <c r="D51" t="s">
        <v>477</v>
      </c>
      <c r="E51">
        <v>26004</v>
      </c>
      <c r="F51">
        <v>26004</v>
      </c>
      <c r="G51" s="260">
        <f t="shared" si="26"/>
        <v>0</v>
      </c>
      <c r="H51" s="276">
        <f t="shared" si="27"/>
        <v>0</v>
      </c>
      <c r="I51">
        <v>8171.91</v>
      </c>
      <c r="J51">
        <v>8171.91</v>
      </c>
      <c r="K51" s="260">
        <f t="shared" si="28"/>
        <v>0</v>
      </c>
      <c r="L51" s="276">
        <f t="shared" si="29"/>
        <v>0</v>
      </c>
      <c r="M51">
        <v>0</v>
      </c>
      <c r="N51">
        <v>0</v>
      </c>
      <c r="O51" s="260">
        <f t="shared" si="30"/>
        <v>0</v>
      </c>
      <c r="P51" s="276" t="e">
        <f t="shared" si="31"/>
        <v>#DIV/0!</v>
      </c>
      <c r="Q51">
        <v>-102.35</v>
      </c>
      <c r="R51">
        <v>-102.35</v>
      </c>
      <c r="S51" s="260">
        <f t="shared" si="32"/>
        <v>0</v>
      </c>
      <c r="T51" s="276">
        <f t="shared" si="33"/>
        <v>0</v>
      </c>
      <c r="U51" s="155"/>
    </row>
    <row r="52" spans="1:21" s="69" customFormat="1" ht="12.75">
      <c r="A52" t="s">
        <v>262</v>
      </c>
      <c r="B52" t="s">
        <v>431</v>
      </c>
      <c r="C52" s="323" t="s">
        <v>481</v>
      </c>
      <c r="D52" t="s">
        <v>397</v>
      </c>
      <c r="E52">
        <v>4054</v>
      </c>
      <c r="F52">
        <v>4054</v>
      </c>
      <c r="G52" s="260">
        <f t="shared" si="26"/>
        <v>0</v>
      </c>
      <c r="H52" s="276">
        <f t="shared" si="27"/>
        <v>0</v>
      </c>
      <c r="I52">
        <v>0</v>
      </c>
      <c r="J52">
        <v>0</v>
      </c>
      <c r="K52" s="260">
        <f t="shared" si="28"/>
        <v>0</v>
      </c>
      <c r="L52" s="276" t="e">
        <f t="shared" si="29"/>
        <v>#DIV/0!</v>
      </c>
      <c r="M52">
        <v>0</v>
      </c>
      <c r="N52">
        <v>0</v>
      </c>
      <c r="O52" s="260">
        <f t="shared" si="30"/>
        <v>0</v>
      </c>
      <c r="P52" s="276" t="e">
        <f t="shared" si="31"/>
        <v>#DIV/0!</v>
      </c>
      <c r="Q52">
        <v>0</v>
      </c>
      <c r="R52">
        <v>0</v>
      </c>
      <c r="S52" s="260">
        <f t="shared" si="32"/>
        <v>0</v>
      </c>
      <c r="T52" s="276" t="e">
        <f t="shared" si="33"/>
        <v>#DIV/0!</v>
      </c>
      <c r="U52" s="155"/>
    </row>
    <row r="53" spans="1:21" s="69" customFormat="1" ht="12.75">
      <c r="A53" t="s">
        <v>262</v>
      </c>
      <c r="B53" t="s">
        <v>427</v>
      </c>
      <c r="C53" s="323" t="s">
        <v>326</v>
      </c>
      <c r="D53" t="s">
        <v>482</v>
      </c>
      <c r="E53">
        <v>16700</v>
      </c>
      <c r="F53">
        <v>16700</v>
      </c>
      <c r="G53" s="260">
        <f t="shared" si="26"/>
        <v>0</v>
      </c>
      <c r="H53" s="276">
        <f t="shared" si="27"/>
        <v>0</v>
      </c>
      <c r="I53">
        <v>0</v>
      </c>
      <c r="J53">
        <v>0</v>
      </c>
      <c r="K53" s="260">
        <f t="shared" si="28"/>
        <v>0</v>
      </c>
      <c r="L53" s="276" t="e">
        <f t="shared" si="29"/>
        <v>#DIV/0!</v>
      </c>
      <c r="M53">
        <v>0</v>
      </c>
      <c r="N53">
        <v>0</v>
      </c>
      <c r="O53" s="260">
        <f t="shared" si="30"/>
        <v>0</v>
      </c>
      <c r="P53" s="276" t="e">
        <f t="shared" si="31"/>
        <v>#DIV/0!</v>
      </c>
      <c r="Q53">
        <v>0</v>
      </c>
      <c r="R53">
        <v>0</v>
      </c>
      <c r="S53" s="260">
        <f t="shared" si="32"/>
        <v>0</v>
      </c>
      <c r="T53" s="276" t="e">
        <f t="shared" si="33"/>
        <v>#DIV/0!</v>
      </c>
      <c r="U53" s="155"/>
    </row>
    <row r="54" spans="1:21" s="69" customFormat="1" ht="12.75">
      <c r="A54" t="s">
        <v>262</v>
      </c>
      <c r="B54" t="s">
        <v>427</v>
      </c>
      <c r="C54" s="323">
        <v>398438408</v>
      </c>
      <c r="D54" t="s">
        <v>487</v>
      </c>
      <c r="E54">
        <v>32700</v>
      </c>
      <c r="F54">
        <v>32700</v>
      </c>
      <c r="G54" s="260">
        <f t="shared" si="26"/>
        <v>0</v>
      </c>
      <c r="H54" s="276">
        <f t="shared" si="27"/>
        <v>0</v>
      </c>
      <c r="I54">
        <v>5335.52</v>
      </c>
      <c r="J54">
        <v>5335.52</v>
      </c>
      <c r="K54" s="260">
        <f t="shared" si="28"/>
        <v>0</v>
      </c>
      <c r="L54" s="276">
        <f t="shared" si="29"/>
        <v>0</v>
      </c>
      <c r="M54">
        <v>1251.54</v>
      </c>
      <c r="N54">
        <v>1251.54</v>
      </c>
      <c r="O54" s="260">
        <f t="shared" si="30"/>
        <v>0</v>
      </c>
      <c r="P54" s="276">
        <f t="shared" si="31"/>
        <v>0</v>
      </c>
      <c r="Q54">
        <v>0</v>
      </c>
      <c r="R54">
        <v>0</v>
      </c>
      <c r="S54" s="260">
        <f t="shared" si="32"/>
        <v>0</v>
      </c>
      <c r="T54" s="276" t="e">
        <f t="shared" si="33"/>
        <v>#DIV/0!</v>
      </c>
      <c r="U54" s="155"/>
    </row>
    <row r="55" spans="1:21" s="69" customFormat="1" ht="12.75">
      <c r="A55" t="s">
        <v>262</v>
      </c>
      <c r="B55" t="s">
        <v>427</v>
      </c>
      <c r="C55" s="323" t="s">
        <v>290</v>
      </c>
      <c r="D55" t="s">
        <v>488</v>
      </c>
      <c r="E55">
        <v>3800</v>
      </c>
      <c r="F55">
        <v>3800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262</v>
      </c>
      <c r="B56" t="s">
        <v>427</v>
      </c>
      <c r="C56" s="323" t="s">
        <v>290</v>
      </c>
      <c r="D56" t="s">
        <v>488</v>
      </c>
      <c r="E56">
        <v>4500</v>
      </c>
      <c r="F56">
        <v>4500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262</v>
      </c>
      <c r="B57" t="s">
        <v>427</v>
      </c>
      <c r="C57" s="323" t="s">
        <v>310</v>
      </c>
      <c r="D57" t="s">
        <v>497</v>
      </c>
      <c r="E57">
        <v>2624.0030000000002</v>
      </c>
      <c r="F57">
        <v>2624.0030000000002</v>
      </c>
      <c r="G57" s="260">
        <f t="shared" si="26"/>
        <v>0</v>
      </c>
      <c r="H57" s="276">
        <f t="shared" si="27"/>
        <v>0</v>
      </c>
      <c r="I57">
        <v>3054.34</v>
      </c>
      <c r="J57">
        <v>3054.34</v>
      </c>
      <c r="K57" s="260">
        <f t="shared" si="28"/>
        <v>0</v>
      </c>
      <c r="L57" s="276">
        <f t="shared" si="29"/>
        <v>0</v>
      </c>
      <c r="M57">
        <v>0</v>
      </c>
      <c r="N57">
        <v>0</v>
      </c>
      <c r="O57" s="260">
        <f t="shared" si="30"/>
        <v>0</v>
      </c>
      <c r="P57" s="276" t="e">
        <f t="shared" si="31"/>
        <v>#DIV/0!</v>
      </c>
      <c r="Q57">
        <v>0</v>
      </c>
      <c r="R57">
        <v>0</v>
      </c>
      <c r="S57" s="260">
        <f t="shared" si="32"/>
        <v>0</v>
      </c>
      <c r="T57" s="276" t="e">
        <f t="shared" si="33"/>
        <v>#DIV/0!</v>
      </c>
      <c r="U57" s="155"/>
    </row>
    <row r="58" spans="1:21" s="69" customFormat="1" ht="12.75">
      <c r="A58" t="s">
        <v>262</v>
      </c>
      <c r="B58" t="s">
        <v>427</v>
      </c>
      <c r="C58" s="323" t="s">
        <v>310</v>
      </c>
      <c r="D58" t="s">
        <v>497</v>
      </c>
      <c r="E58">
        <v>6400</v>
      </c>
      <c r="F58">
        <v>6400</v>
      </c>
      <c r="G58" s="260">
        <f t="shared" si="26"/>
        <v>0</v>
      </c>
      <c r="H58" s="276">
        <f t="shared" si="27"/>
        <v>0</v>
      </c>
      <c r="I58">
        <v>0</v>
      </c>
      <c r="J58">
        <v>0</v>
      </c>
      <c r="K58" s="260">
        <f t="shared" si="28"/>
        <v>0</v>
      </c>
      <c r="L58" s="276" t="e">
        <f t="shared" si="29"/>
        <v>#DIV/0!</v>
      </c>
      <c r="M58">
        <v>0</v>
      </c>
      <c r="N58">
        <v>0</v>
      </c>
      <c r="O58" s="260">
        <f t="shared" si="30"/>
        <v>0</v>
      </c>
      <c r="P58" s="276" t="e">
        <f t="shared" si="31"/>
        <v>#DIV/0!</v>
      </c>
      <c r="Q58">
        <v>0</v>
      </c>
      <c r="R58">
        <v>0</v>
      </c>
      <c r="S58" s="260">
        <f t="shared" si="32"/>
        <v>0</v>
      </c>
      <c r="T58" s="276" t="e">
        <f t="shared" si="33"/>
        <v>#DIV/0!</v>
      </c>
      <c r="U58" s="155"/>
    </row>
    <row r="59" spans="1:21" s="69" customFormat="1" ht="12.75">
      <c r="A59" t="s">
        <v>262</v>
      </c>
      <c r="B59" t="s">
        <v>501</v>
      </c>
      <c r="C59" s="323" t="s">
        <v>511</v>
      </c>
      <c r="D59" t="s">
        <v>512</v>
      </c>
      <c r="E59">
        <v>4852</v>
      </c>
      <c r="F59">
        <v>4852</v>
      </c>
      <c r="G59" s="260">
        <f t="shared" si="26"/>
        <v>0</v>
      </c>
      <c r="H59" s="276">
        <f t="shared" si="27"/>
        <v>0</v>
      </c>
      <c r="I59">
        <v>0</v>
      </c>
      <c r="J59">
        <v>0</v>
      </c>
      <c r="K59" s="260">
        <f t="shared" si="28"/>
        <v>0</v>
      </c>
      <c r="L59" s="276" t="e">
        <f t="shared" si="29"/>
        <v>#DIV/0!</v>
      </c>
      <c r="M59">
        <v>0</v>
      </c>
      <c r="N59">
        <v>0</v>
      </c>
      <c r="O59" s="260">
        <f t="shared" si="30"/>
        <v>0</v>
      </c>
      <c r="P59" s="276" t="e">
        <f t="shared" si="31"/>
        <v>#DIV/0!</v>
      </c>
      <c r="Q59">
        <v>0</v>
      </c>
      <c r="R59">
        <v>0</v>
      </c>
      <c r="S59" s="260">
        <f t="shared" si="32"/>
        <v>0</v>
      </c>
      <c r="T59" s="276" t="e">
        <f t="shared" si="33"/>
        <v>#DIV/0!</v>
      </c>
      <c r="U59" s="155"/>
    </row>
    <row r="60" spans="1:21" s="69" customFormat="1" ht="12.75">
      <c r="A60" t="s">
        <v>262</v>
      </c>
      <c r="B60" t="s">
        <v>427</v>
      </c>
      <c r="C60" s="323">
        <v>589339209</v>
      </c>
      <c r="D60" t="s">
        <v>498</v>
      </c>
      <c r="E60">
        <v>7500</v>
      </c>
      <c r="F60">
        <v>7500</v>
      </c>
      <c r="G60" s="260">
        <f t="shared" si="26"/>
        <v>0</v>
      </c>
      <c r="H60" s="276">
        <f t="shared" si="27"/>
        <v>0</v>
      </c>
      <c r="I60">
        <v>0</v>
      </c>
      <c r="J60">
        <v>0</v>
      </c>
      <c r="K60" s="260">
        <f t="shared" si="28"/>
        <v>0</v>
      </c>
      <c r="L60" s="276" t="e">
        <f t="shared" si="29"/>
        <v>#DIV/0!</v>
      </c>
      <c r="M60">
        <v>0</v>
      </c>
      <c r="N60">
        <v>0</v>
      </c>
      <c r="O60" s="260">
        <f t="shared" si="30"/>
        <v>0</v>
      </c>
      <c r="P60" s="276" t="e">
        <f t="shared" si="31"/>
        <v>#DIV/0!</v>
      </c>
      <c r="Q60">
        <v>0</v>
      </c>
      <c r="R60">
        <v>0</v>
      </c>
      <c r="S60" s="260">
        <f t="shared" si="32"/>
        <v>0</v>
      </c>
      <c r="T60" s="276" t="e">
        <f t="shared" si="33"/>
        <v>#DIV/0!</v>
      </c>
      <c r="U60" s="155"/>
    </row>
    <row r="61" spans="1:21" s="69" customFormat="1" ht="12.75">
      <c r="A61" t="s">
        <v>262</v>
      </c>
      <c r="B61" t="s">
        <v>501</v>
      </c>
      <c r="C61" s="323" t="s">
        <v>435</v>
      </c>
      <c r="D61" t="s">
        <v>436</v>
      </c>
      <c r="E61">
        <v>3630</v>
      </c>
      <c r="F61">
        <v>3630</v>
      </c>
      <c r="G61" s="260">
        <f t="shared" si="26"/>
        <v>0</v>
      </c>
      <c r="H61" s="276">
        <f t="shared" si="27"/>
        <v>0</v>
      </c>
      <c r="I61">
        <v>0</v>
      </c>
      <c r="J61">
        <v>0</v>
      </c>
      <c r="K61" s="260">
        <f t="shared" si="28"/>
        <v>0</v>
      </c>
      <c r="L61" s="276" t="e">
        <f t="shared" si="29"/>
        <v>#DIV/0!</v>
      </c>
      <c r="M61">
        <v>0</v>
      </c>
      <c r="N61">
        <v>0</v>
      </c>
      <c r="O61" s="260">
        <f t="shared" si="30"/>
        <v>0</v>
      </c>
      <c r="P61" s="276" t="e">
        <f t="shared" si="31"/>
        <v>#DIV/0!</v>
      </c>
      <c r="Q61">
        <v>0</v>
      </c>
      <c r="R61">
        <v>0</v>
      </c>
      <c r="S61" s="260">
        <f t="shared" si="32"/>
        <v>0</v>
      </c>
      <c r="T61" s="276" t="e">
        <f t="shared" si="33"/>
        <v>#DIV/0!</v>
      </c>
      <c r="U61" s="155"/>
    </row>
    <row r="62" spans="1:21" s="69" customFormat="1" ht="12.75">
      <c r="A62" t="s">
        <v>262</v>
      </c>
      <c r="B62" t="s">
        <v>501</v>
      </c>
      <c r="C62" s="323" t="s">
        <v>435</v>
      </c>
      <c r="D62" t="s">
        <v>436</v>
      </c>
      <c r="E62">
        <v>3630</v>
      </c>
      <c r="F62">
        <v>3630</v>
      </c>
      <c r="G62" s="260">
        <f t="shared" si="26"/>
        <v>0</v>
      </c>
      <c r="H62" s="276">
        <f t="shared" si="27"/>
        <v>0</v>
      </c>
      <c r="I62">
        <v>1570.29</v>
      </c>
      <c r="J62">
        <v>1570.29</v>
      </c>
      <c r="K62" s="260">
        <f t="shared" si="28"/>
        <v>0</v>
      </c>
      <c r="L62" s="276">
        <f t="shared" si="29"/>
        <v>0</v>
      </c>
      <c r="M62">
        <v>277.11</v>
      </c>
      <c r="N62">
        <v>277.11</v>
      </c>
      <c r="O62" s="260">
        <f t="shared" si="30"/>
        <v>0</v>
      </c>
      <c r="P62" s="276">
        <f t="shared" si="31"/>
        <v>0</v>
      </c>
      <c r="Q62">
        <v>-24.81</v>
      </c>
      <c r="R62">
        <v>-24.81</v>
      </c>
      <c r="S62" s="260">
        <f t="shared" si="32"/>
        <v>0</v>
      </c>
      <c r="T62" s="276">
        <f t="shared" si="33"/>
        <v>0</v>
      </c>
      <c r="U62" s="155"/>
    </row>
    <row r="63" spans="1:21" s="69" customFormat="1" ht="12.75">
      <c r="A63" t="s">
        <v>262</v>
      </c>
      <c r="B63" t="s">
        <v>501</v>
      </c>
      <c r="C63" s="323" t="s">
        <v>435</v>
      </c>
      <c r="D63" t="s">
        <v>436</v>
      </c>
      <c r="E63">
        <v>3630</v>
      </c>
      <c r="F63">
        <v>3630</v>
      </c>
      <c r="G63" s="260">
        <f t="shared" si="26"/>
        <v>0</v>
      </c>
      <c r="H63" s="276">
        <f t="shared" si="27"/>
        <v>0</v>
      </c>
      <c r="I63">
        <v>0</v>
      </c>
      <c r="J63">
        <v>0</v>
      </c>
      <c r="K63" s="260">
        <f t="shared" si="28"/>
        <v>0</v>
      </c>
      <c r="L63" s="276" t="e">
        <f t="shared" si="29"/>
        <v>#DIV/0!</v>
      </c>
      <c r="M63">
        <v>0</v>
      </c>
      <c r="N63">
        <v>0</v>
      </c>
      <c r="O63" s="260">
        <f t="shared" si="30"/>
        <v>0</v>
      </c>
      <c r="P63" s="276" t="e">
        <f t="shared" si="31"/>
        <v>#DIV/0!</v>
      </c>
      <c r="Q63">
        <v>0</v>
      </c>
      <c r="R63">
        <v>0</v>
      </c>
      <c r="S63" s="260">
        <f t="shared" si="32"/>
        <v>0</v>
      </c>
      <c r="T63" s="276" t="e">
        <f t="shared" si="33"/>
        <v>#DIV/0!</v>
      </c>
      <c r="U63" s="155"/>
    </row>
    <row r="64" spans="1:21" s="69" customFormat="1" ht="12.75">
      <c r="A64" t="s">
        <v>262</v>
      </c>
      <c r="B64" t="s">
        <v>501</v>
      </c>
      <c r="C64" s="323" t="s">
        <v>435</v>
      </c>
      <c r="D64" t="s">
        <v>436</v>
      </c>
      <c r="E64">
        <v>3630</v>
      </c>
      <c r="F64">
        <v>3630</v>
      </c>
      <c r="G64" s="260">
        <f t="shared" si="26"/>
        <v>0</v>
      </c>
      <c r="H64" s="276">
        <f t="shared" si="27"/>
        <v>0</v>
      </c>
      <c r="I64">
        <v>0</v>
      </c>
      <c r="J64">
        <v>0</v>
      </c>
      <c r="K64" s="260">
        <f t="shared" si="28"/>
        <v>0</v>
      </c>
      <c r="L64" s="276" t="e">
        <f t="shared" si="29"/>
        <v>#DIV/0!</v>
      </c>
      <c r="M64">
        <v>0</v>
      </c>
      <c r="N64">
        <v>0</v>
      </c>
      <c r="O64" s="260">
        <f t="shared" si="30"/>
        <v>0</v>
      </c>
      <c r="P64" s="276" t="e">
        <f t="shared" si="31"/>
        <v>#DIV/0!</v>
      </c>
      <c r="Q64">
        <v>0</v>
      </c>
      <c r="R64">
        <v>0</v>
      </c>
      <c r="S64" s="260">
        <f t="shared" si="32"/>
        <v>0</v>
      </c>
      <c r="T64" s="276" t="e">
        <f t="shared" si="33"/>
        <v>#DIV/0!</v>
      </c>
      <c r="U64" s="155"/>
    </row>
    <row r="65" spans="1:21" s="69" customFormat="1" ht="12.75">
      <c r="A65" t="s">
        <v>262</v>
      </c>
      <c r="B65" t="s">
        <v>501</v>
      </c>
      <c r="C65" s="323" t="s">
        <v>435</v>
      </c>
      <c r="D65" t="s">
        <v>436</v>
      </c>
      <c r="E65">
        <v>3630</v>
      </c>
      <c r="F65">
        <v>3630</v>
      </c>
      <c r="G65" s="260">
        <f t="shared" si="26"/>
        <v>0</v>
      </c>
      <c r="H65" s="276">
        <f t="shared" si="27"/>
        <v>0</v>
      </c>
      <c r="I65">
        <v>0</v>
      </c>
      <c r="J65">
        <v>0</v>
      </c>
      <c r="K65" s="260">
        <f t="shared" si="28"/>
        <v>0</v>
      </c>
      <c r="L65" s="276" t="e">
        <f t="shared" si="29"/>
        <v>#DIV/0!</v>
      </c>
      <c r="M65">
        <v>0</v>
      </c>
      <c r="N65">
        <v>0</v>
      </c>
      <c r="O65" s="260">
        <f t="shared" si="30"/>
        <v>0</v>
      </c>
      <c r="P65" s="276" t="e">
        <f t="shared" si="31"/>
        <v>#DIV/0!</v>
      </c>
      <c r="Q65">
        <v>0</v>
      </c>
      <c r="R65">
        <v>0</v>
      </c>
      <c r="S65" s="260">
        <f t="shared" si="32"/>
        <v>0</v>
      </c>
      <c r="T65" s="276" t="e">
        <f t="shared" si="33"/>
        <v>#DIV/0!</v>
      </c>
      <c r="U65" s="155"/>
    </row>
    <row r="66" spans="1:21" s="206" customFormat="1" ht="15">
      <c r="A66" s="313"/>
      <c r="B66" s="313"/>
      <c r="C66" s="328"/>
      <c r="D66" s="313"/>
      <c r="E66" s="313"/>
      <c r="F66" s="313"/>
      <c r="G66" s="260">
        <f t="shared" si="22"/>
        <v>0</v>
      </c>
      <c r="H66" s="276" t="e">
        <f t="shared" si="23"/>
        <v>#DIV/0!</v>
      </c>
      <c r="I66"/>
      <c r="J66"/>
      <c r="K66" s="260">
        <f t="shared" si="24"/>
        <v>0</v>
      </c>
      <c r="L66" s="276" t="e">
        <f t="shared" si="25"/>
        <v>#DIV/0!</v>
      </c>
      <c r="M66"/>
      <c r="N66"/>
      <c r="O66" s="260">
        <f t="shared" si="4"/>
        <v>0</v>
      </c>
      <c r="P66" s="276" t="e">
        <f t="shared" si="5"/>
        <v>#DIV/0!</v>
      </c>
      <c r="Q66"/>
      <c r="R66"/>
      <c r="S66" s="260">
        <f t="shared" si="6"/>
        <v>0</v>
      </c>
      <c r="T66" s="276" t="e">
        <f t="shared" si="7"/>
        <v>#DIV/0!</v>
      </c>
      <c r="U66" s="203"/>
    </row>
    <row r="67" spans="1:21" s="157" customFormat="1" ht="12.75">
      <c r="A67" s="171" t="s">
        <v>143</v>
      </c>
      <c r="B67" s="179"/>
      <c r="C67" s="329"/>
      <c r="D67" s="179"/>
      <c r="E67" s="181"/>
      <c r="F67" s="271"/>
      <c r="G67" s="159"/>
      <c r="H67" s="159"/>
      <c r="I67" s="164"/>
      <c r="J67" s="158"/>
      <c r="K67" s="159"/>
      <c r="L67" s="159"/>
      <c r="M67" s="164"/>
      <c r="N67" s="158"/>
      <c r="O67" s="159"/>
      <c r="P67" s="159"/>
      <c r="Q67" s="164"/>
      <c r="R67" s="158"/>
      <c r="S67" s="159"/>
      <c r="T67" s="159"/>
      <c r="U67" s="158"/>
    </row>
    <row r="68" spans="1:21" s="67" customFormat="1">
      <c r="A68" s="112"/>
      <c r="B68" s="111"/>
      <c r="C68" s="114"/>
      <c r="D68" s="113"/>
      <c r="E68" s="204"/>
      <c r="F68" s="271"/>
      <c r="G68" s="153"/>
      <c r="H68" s="153"/>
      <c r="I68" s="164"/>
      <c r="J68" s="153"/>
      <c r="K68" s="153"/>
      <c r="L68" s="153"/>
      <c r="M68" s="164"/>
      <c r="N68" s="153"/>
      <c r="O68" s="153"/>
      <c r="P68" s="153"/>
      <c r="Q68" s="164"/>
      <c r="R68" s="153"/>
      <c r="S68" s="153"/>
      <c r="T68" s="153"/>
      <c r="U68" s="61"/>
    </row>
    <row r="69" spans="1:21" s="69" customFormat="1">
      <c r="A69" s="112"/>
      <c r="B69" s="111"/>
      <c r="C69" s="114"/>
      <c r="D69" s="113"/>
      <c r="E69" s="205">
        <f>SUM(E2:E68)</f>
        <v>653580.00300000003</v>
      </c>
      <c r="F69" s="272">
        <f>SUM(F2:F68)</f>
        <v>653580.00300000003</v>
      </c>
      <c r="G69" s="166">
        <f>SUM(G2:G68)</f>
        <v>0</v>
      </c>
      <c r="H69" s="276">
        <f>ROUND(G69/E69,10)</f>
        <v>0</v>
      </c>
      <c r="I69" s="165">
        <f>SUM(I2:I68)</f>
        <v>78137.149999999994</v>
      </c>
      <c r="J69" s="166">
        <f>SUM(J2:J68)</f>
        <v>78137.149999999994</v>
      </c>
      <c r="K69" s="166">
        <f>SUM(K2:K68)</f>
        <v>0</v>
      </c>
      <c r="L69" s="277">
        <f>ROUND(K69/I69,10)</f>
        <v>0</v>
      </c>
      <c r="M69" s="165">
        <f>SUM(M2:M68)</f>
        <v>1601.2599999999998</v>
      </c>
      <c r="N69" s="166">
        <f>SUM(N2:N68)</f>
        <v>1601.2599999999998</v>
      </c>
      <c r="O69" s="166">
        <f>SUM(O2:O68)</f>
        <v>0</v>
      </c>
      <c r="P69" s="277">
        <f>ROUND(O69/M69,10)</f>
        <v>0</v>
      </c>
      <c r="Q69" s="165">
        <f>SUM(Q2:Q68)</f>
        <v>52.750000000000028</v>
      </c>
      <c r="R69" s="166">
        <f>SUM(R2:R68)</f>
        <v>52.750000000000028</v>
      </c>
      <c r="S69" s="166">
        <f t="shared" ref="S69" si="34">SUM(S2:S68)</f>
        <v>0</v>
      </c>
      <c r="T69" s="277">
        <f>ROUND(S69/Q69,10)</f>
        <v>0</v>
      </c>
      <c r="U69" s="166">
        <f>SUM(U2:U68)</f>
        <v>0</v>
      </c>
    </row>
    <row r="70" spans="1:21">
      <c r="A70" s="112"/>
      <c r="B70" s="111"/>
      <c r="C70" s="114"/>
      <c r="D70" s="113"/>
      <c r="E70" s="113"/>
      <c r="F70" s="273"/>
      <c r="G70" s="160"/>
      <c r="H70" s="160"/>
      <c r="I70" s="161"/>
      <c r="J70" s="111"/>
      <c r="K70" s="111"/>
      <c r="L70" s="111"/>
      <c r="M70" s="161"/>
      <c r="N70" s="161"/>
      <c r="O70" s="161"/>
      <c r="P70" s="161"/>
      <c r="Q70" s="161"/>
      <c r="R70" s="161"/>
      <c r="S70" s="161"/>
      <c r="T70" s="161"/>
      <c r="U70" s="161"/>
    </row>
    <row r="71" spans="1:21">
      <c r="A71" s="112"/>
      <c r="B71" s="111"/>
      <c r="C71" s="114"/>
      <c r="D71" s="113"/>
      <c r="E71" s="113"/>
      <c r="F71" s="273"/>
      <c r="G71" s="160"/>
      <c r="H71" s="160"/>
      <c r="I71" s="161"/>
      <c r="J71" s="111"/>
      <c r="K71" s="111"/>
      <c r="L71" s="111"/>
      <c r="M71" s="161"/>
      <c r="N71" s="161"/>
      <c r="O71" s="161"/>
      <c r="P71" s="161"/>
      <c r="Q71" s="161"/>
      <c r="R71" s="161"/>
      <c r="S71" s="161"/>
      <c r="T71" s="161"/>
      <c r="U71" s="161"/>
    </row>
    <row r="73" spans="1:21">
      <c r="A73" s="72"/>
      <c r="Q7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80.540000000000006</v>
      </c>
      <c r="E2" s="313">
        <v>80.540000000000006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80.540000000000006</v>
      </c>
      <c r="E8" s="266">
        <f>SUM(E2:E7)</f>
        <v>80.540000000000006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3"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0"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23" t="s">
        <v>343</v>
      </c>
      <c r="B2" t="s">
        <v>438</v>
      </c>
      <c r="C2">
        <v>18570</v>
      </c>
      <c r="D2" s="1">
        <v>1</v>
      </c>
      <c r="E2" t="s">
        <v>427</v>
      </c>
      <c r="F2">
        <v>72.61</v>
      </c>
      <c r="G2">
        <v>72.61</v>
      </c>
      <c r="H2" s="199">
        <f t="shared" ref="H2:H68" si="0">F2-G2</f>
        <v>0</v>
      </c>
      <c r="I2" s="282">
        <f t="shared" ref="I2:I68" si="1">ROUND(H2/F2,10)</f>
        <v>0</v>
      </c>
      <c r="J2">
        <v>72.61</v>
      </c>
      <c r="K2">
        <v>72.61</v>
      </c>
      <c r="L2">
        <v>0</v>
      </c>
      <c r="M2">
        <v>72.61</v>
      </c>
      <c r="N2">
        <v>72.61</v>
      </c>
      <c r="O2">
        <v>0</v>
      </c>
      <c r="P2" s="199">
        <f t="shared" ref="P2:P68" si="2">J2-N2</f>
        <v>0</v>
      </c>
      <c r="Q2" s="280">
        <f>ROUND(P2/J2,10)</f>
        <v>0</v>
      </c>
      <c r="R2" s="199">
        <f>K2-M2</f>
        <v>0</v>
      </c>
      <c r="S2" s="280">
        <f>ROUND(R2/K2,10)</f>
        <v>0</v>
      </c>
      <c r="T2" s="199">
        <f>L2-O2</f>
        <v>0</v>
      </c>
      <c r="U2" s="280" t="e">
        <f>ROUND(T2/L2,10)</f>
        <v>#DIV/0!</v>
      </c>
      <c r="V2" s="8"/>
    </row>
    <row r="3" spans="1:22">
      <c r="A3" s="323">
        <v>599933900</v>
      </c>
      <c r="B3" t="s">
        <v>441</v>
      </c>
      <c r="C3">
        <v>3800</v>
      </c>
      <c r="D3" s="1">
        <v>43600</v>
      </c>
      <c r="E3" t="s">
        <v>501</v>
      </c>
      <c r="F3">
        <v>1083</v>
      </c>
      <c r="G3">
        <v>1083</v>
      </c>
      <c r="H3" s="199">
        <f t="shared" si="0"/>
        <v>0</v>
      </c>
      <c r="I3" s="282">
        <f t="shared" si="1"/>
        <v>0</v>
      </c>
      <c r="J3">
        <v>1217.6199999999999</v>
      </c>
      <c r="K3">
        <v>1217.6199999999999</v>
      </c>
      <c r="L3">
        <v>43.91</v>
      </c>
      <c r="M3">
        <v>1217.6199999999999</v>
      </c>
      <c r="N3">
        <v>1217.6199999999999</v>
      </c>
      <c r="O3">
        <v>43.91</v>
      </c>
      <c r="P3" s="199">
        <f t="shared" si="2"/>
        <v>0</v>
      </c>
      <c r="Q3" s="280">
        <f t="shared" ref="Q3:Q69" si="3">ROUND(P3/J3,10)</f>
        <v>0</v>
      </c>
      <c r="R3" s="199">
        <f t="shared" ref="R3:R68" si="4">K3-M3</f>
        <v>0</v>
      </c>
      <c r="S3" s="280">
        <f t="shared" ref="S3:S68" si="5">ROUND(R3/K3,10)</f>
        <v>0</v>
      </c>
      <c r="T3" s="199">
        <f t="shared" ref="T3:T68" si="6">L3-O3</f>
        <v>0</v>
      </c>
      <c r="U3" s="280">
        <f t="shared" ref="U3:U68" si="7">ROUND(T3/L3,10)</f>
        <v>0</v>
      </c>
      <c r="V3" s="8"/>
    </row>
    <row r="4" spans="1:22">
      <c r="A4" s="323">
        <v>599933900</v>
      </c>
      <c r="B4" t="s">
        <v>441</v>
      </c>
      <c r="C4">
        <v>3800</v>
      </c>
      <c r="D4" s="1">
        <v>44018</v>
      </c>
      <c r="E4" t="s">
        <v>501</v>
      </c>
      <c r="F4">
        <v>1185.5999999999999</v>
      </c>
      <c r="G4">
        <v>1185.5999999999999</v>
      </c>
      <c r="H4" s="199">
        <f t="shared" si="0"/>
        <v>0</v>
      </c>
      <c r="I4" s="282">
        <f t="shared" si="1"/>
        <v>0</v>
      </c>
      <c r="J4">
        <v>1331.25</v>
      </c>
      <c r="K4">
        <v>1331.25</v>
      </c>
      <c r="L4">
        <v>49.8</v>
      </c>
      <c r="M4">
        <v>1331.25</v>
      </c>
      <c r="N4">
        <v>1331.25</v>
      </c>
      <c r="O4">
        <v>49.8</v>
      </c>
      <c r="P4" s="199">
        <f t="shared" si="2"/>
        <v>0</v>
      </c>
      <c r="Q4" s="280">
        <f t="shared" si="3"/>
        <v>0</v>
      </c>
      <c r="R4" s="199">
        <f t="shared" si="4"/>
        <v>0</v>
      </c>
      <c r="S4" s="280">
        <f t="shared" si="5"/>
        <v>0</v>
      </c>
      <c r="T4" s="199">
        <f t="shared" si="6"/>
        <v>0</v>
      </c>
      <c r="U4" s="280">
        <f t="shared" si="7"/>
        <v>0</v>
      </c>
      <c r="V4" s="8"/>
    </row>
    <row r="5" spans="1:22">
      <c r="A5" s="323" t="s">
        <v>279</v>
      </c>
      <c r="B5" t="s">
        <v>265</v>
      </c>
      <c r="C5">
        <v>690440.53</v>
      </c>
      <c r="D5" s="1">
        <v>44136</v>
      </c>
      <c r="E5" t="s">
        <v>427</v>
      </c>
      <c r="F5">
        <v>0</v>
      </c>
      <c r="G5">
        <v>0</v>
      </c>
      <c r="H5" s="199">
        <f t="shared" si="0"/>
        <v>0</v>
      </c>
      <c r="I5" s="282" t="e">
        <f t="shared" si="1"/>
        <v>#DIV/0!</v>
      </c>
      <c r="J5">
        <v>0</v>
      </c>
      <c r="K5">
        <v>0</v>
      </c>
      <c r="L5">
        <v>0</v>
      </c>
      <c r="M5">
        <v>0</v>
      </c>
      <c r="N5">
        <v>0</v>
      </c>
      <c r="O5">
        <v>0</v>
      </c>
      <c r="P5" s="199">
        <f t="shared" si="2"/>
        <v>0</v>
      </c>
      <c r="Q5" s="280" t="e">
        <f t="shared" si="3"/>
        <v>#DIV/0!</v>
      </c>
      <c r="R5" s="199">
        <f t="shared" si="4"/>
        <v>0</v>
      </c>
      <c r="S5" s="280" t="e">
        <f t="shared" si="5"/>
        <v>#DIV/0!</v>
      </c>
      <c r="T5" s="199">
        <f t="shared" si="6"/>
        <v>0</v>
      </c>
      <c r="U5" s="280" t="e">
        <f t="shared" si="7"/>
        <v>#DIV/0!</v>
      </c>
      <c r="V5" s="8"/>
    </row>
    <row r="6" spans="1:22">
      <c r="A6" s="323">
        <v>403187909</v>
      </c>
      <c r="B6" t="s">
        <v>443</v>
      </c>
      <c r="C6">
        <v>12938</v>
      </c>
      <c r="D6" s="1">
        <v>42851</v>
      </c>
      <c r="E6" t="s">
        <v>501</v>
      </c>
      <c r="F6">
        <v>1552.56</v>
      </c>
      <c r="G6">
        <v>1552.56</v>
      </c>
      <c r="H6" s="199">
        <f t="shared" si="0"/>
        <v>0</v>
      </c>
      <c r="I6" s="282">
        <f t="shared" si="1"/>
        <v>0</v>
      </c>
      <c r="J6">
        <v>1686.39</v>
      </c>
      <c r="K6">
        <v>1686.39</v>
      </c>
      <c r="L6">
        <v>122.11</v>
      </c>
      <c r="M6">
        <v>1686.39</v>
      </c>
      <c r="N6">
        <v>1686.39</v>
      </c>
      <c r="O6">
        <v>122.11</v>
      </c>
      <c r="P6" s="199">
        <f t="shared" si="2"/>
        <v>0</v>
      </c>
      <c r="Q6" s="280">
        <f t="shared" si="3"/>
        <v>0</v>
      </c>
      <c r="R6" s="199">
        <f t="shared" si="4"/>
        <v>0</v>
      </c>
      <c r="S6" s="280">
        <f t="shared" si="5"/>
        <v>0</v>
      </c>
      <c r="T6" s="199">
        <f t="shared" si="6"/>
        <v>0</v>
      </c>
      <c r="U6" s="280">
        <f t="shared" si="7"/>
        <v>0</v>
      </c>
      <c r="V6" s="8"/>
    </row>
    <row r="7" spans="1:22">
      <c r="A7" s="323">
        <v>698604006</v>
      </c>
      <c r="B7" t="s">
        <v>448</v>
      </c>
      <c r="C7">
        <v>8300</v>
      </c>
      <c r="D7" s="1">
        <v>44141</v>
      </c>
      <c r="E7" t="s">
        <v>432</v>
      </c>
      <c r="F7">
        <v>0</v>
      </c>
      <c r="G7">
        <v>0</v>
      </c>
      <c r="H7" s="199">
        <f t="shared" si="0"/>
        <v>0</v>
      </c>
      <c r="I7" s="282" t="e">
        <f t="shared" si="1"/>
        <v>#DIV/0!</v>
      </c>
      <c r="J7">
        <v>0</v>
      </c>
      <c r="K7">
        <v>0</v>
      </c>
      <c r="L7">
        <v>0</v>
      </c>
      <c r="M7">
        <v>0</v>
      </c>
      <c r="N7">
        <v>0</v>
      </c>
      <c r="O7">
        <v>0</v>
      </c>
      <c r="P7" s="199">
        <f t="shared" si="2"/>
        <v>0</v>
      </c>
      <c r="Q7" s="280" t="e">
        <f t="shared" si="3"/>
        <v>#DIV/0!</v>
      </c>
      <c r="R7" s="199">
        <f t="shared" si="4"/>
        <v>0</v>
      </c>
      <c r="S7" s="280" t="e">
        <f t="shared" si="5"/>
        <v>#DIV/0!</v>
      </c>
      <c r="T7" s="199">
        <f t="shared" si="6"/>
        <v>0</v>
      </c>
      <c r="U7" s="280" t="e">
        <f t="shared" si="7"/>
        <v>#DIV/0!</v>
      </c>
      <c r="V7" s="8"/>
    </row>
    <row r="8" spans="1:22">
      <c r="A8" s="323" t="s">
        <v>450</v>
      </c>
      <c r="B8" t="s">
        <v>407</v>
      </c>
      <c r="C8">
        <v>87678</v>
      </c>
      <c r="D8" s="1">
        <v>44165</v>
      </c>
      <c r="E8" t="s">
        <v>429</v>
      </c>
      <c r="F8">
        <v>0</v>
      </c>
      <c r="G8">
        <v>0</v>
      </c>
      <c r="H8" s="199">
        <f t="shared" ref="H8:H13" si="8">F8-G8</f>
        <v>0</v>
      </c>
      <c r="I8" s="282" t="e">
        <f t="shared" ref="I8:I13" si="9">ROUND(H8/F8,10)</f>
        <v>#DIV/0!</v>
      </c>
      <c r="J8">
        <v>0</v>
      </c>
      <c r="K8">
        <v>0</v>
      </c>
      <c r="L8">
        <v>0</v>
      </c>
      <c r="M8">
        <v>0</v>
      </c>
      <c r="N8">
        <v>0</v>
      </c>
      <c r="O8">
        <v>0</v>
      </c>
      <c r="P8" s="199">
        <f t="shared" ref="P8:P13" si="10">J8-N8</f>
        <v>0</v>
      </c>
      <c r="Q8" s="280" t="e">
        <f t="shared" ref="Q8:Q13" si="11">ROUND(P8/J8,10)</f>
        <v>#DIV/0!</v>
      </c>
      <c r="R8" s="199">
        <f t="shared" ref="R8:R13" si="12">K8-M8</f>
        <v>0</v>
      </c>
      <c r="S8" s="280" t="e">
        <f t="shared" ref="S8:S13" si="13">ROUND(R8/K8,10)</f>
        <v>#DIV/0!</v>
      </c>
      <c r="T8" s="199">
        <f t="shared" ref="T8:T13" si="14">L8-O8</f>
        <v>0</v>
      </c>
      <c r="U8" s="280" t="e">
        <f t="shared" ref="U8:U13" si="15">ROUND(T8/L8,10)</f>
        <v>#DIV/0!</v>
      </c>
      <c r="V8" s="8"/>
    </row>
    <row r="9" spans="1:22">
      <c r="A9" s="323">
        <v>403197908</v>
      </c>
      <c r="B9" t="s">
        <v>367</v>
      </c>
      <c r="C9">
        <v>1275</v>
      </c>
      <c r="D9" s="1">
        <v>42871</v>
      </c>
      <c r="E9" t="s">
        <v>501</v>
      </c>
      <c r="F9">
        <v>672.56</v>
      </c>
      <c r="G9">
        <v>672.56</v>
      </c>
      <c r="H9" s="199">
        <f t="shared" si="8"/>
        <v>0</v>
      </c>
      <c r="I9" s="282">
        <f t="shared" si="9"/>
        <v>0</v>
      </c>
      <c r="J9">
        <v>734.64</v>
      </c>
      <c r="K9">
        <v>734.64</v>
      </c>
      <c r="L9">
        <v>48.79</v>
      </c>
      <c r="M9">
        <v>734.64</v>
      </c>
      <c r="N9">
        <v>734.64</v>
      </c>
      <c r="O9">
        <v>48.79</v>
      </c>
      <c r="P9" s="199">
        <f t="shared" si="10"/>
        <v>0</v>
      </c>
      <c r="Q9" s="280">
        <f t="shared" si="11"/>
        <v>0</v>
      </c>
      <c r="R9" s="199">
        <f t="shared" si="12"/>
        <v>0</v>
      </c>
      <c r="S9" s="280">
        <f t="shared" si="13"/>
        <v>0</v>
      </c>
      <c r="T9" s="199">
        <f t="shared" si="14"/>
        <v>0</v>
      </c>
      <c r="U9" s="280">
        <f t="shared" si="15"/>
        <v>0</v>
      </c>
      <c r="V9" s="8"/>
    </row>
    <row r="10" spans="1:22">
      <c r="A10" s="323">
        <v>403197908</v>
      </c>
      <c r="B10" t="s">
        <v>367</v>
      </c>
      <c r="C10">
        <v>1275</v>
      </c>
      <c r="D10" s="1">
        <v>43235</v>
      </c>
      <c r="E10" t="s">
        <v>501</v>
      </c>
      <c r="F10">
        <v>874.33</v>
      </c>
      <c r="G10">
        <v>874.33</v>
      </c>
      <c r="H10" s="199">
        <f t="shared" si="8"/>
        <v>0</v>
      </c>
      <c r="I10" s="282">
        <f t="shared" si="9"/>
        <v>0</v>
      </c>
      <c r="J10">
        <v>1038.6600000000001</v>
      </c>
      <c r="K10">
        <v>1038.6600000000001</v>
      </c>
      <c r="L10">
        <v>-20.2</v>
      </c>
      <c r="M10">
        <v>1038.6600000000001</v>
      </c>
      <c r="N10">
        <v>1038.6600000000001</v>
      </c>
      <c r="O10">
        <v>-20.2</v>
      </c>
      <c r="P10" s="199">
        <f t="shared" si="10"/>
        <v>0</v>
      </c>
      <c r="Q10" s="280">
        <f t="shared" si="11"/>
        <v>0</v>
      </c>
      <c r="R10" s="199">
        <f t="shared" si="12"/>
        <v>0</v>
      </c>
      <c r="S10" s="280">
        <f t="shared" si="13"/>
        <v>0</v>
      </c>
      <c r="T10" s="199">
        <f t="shared" si="14"/>
        <v>0</v>
      </c>
      <c r="U10" s="280">
        <f t="shared" si="15"/>
        <v>0</v>
      </c>
      <c r="V10" s="8"/>
    </row>
    <row r="11" spans="1:22">
      <c r="A11" s="323">
        <v>403197908</v>
      </c>
      <c r="B11" t="s">
        <v>367</v>
      </c>
      <c r="C11">
        <v>2175</v>
      </c>
      <c r="D11" s="1">
        <v>43599</v>
      </c>
      <c r="E11" t="s">
        <v>501</v>
      </c>
      <c r="F11">
        <v>1921.75</v>
      </c>
      <c r="G11">
        <v>1921.75</v>
      </c>
      <c r="H11" s="199">
        <f t="shared" si="8"/>
        <v>0</v>
      </c>
      <c r="I11" s="282">
        <f t="shared" si="9"/>
        <v>0</v>
      </c>
      <c r="J11">
        <v>2160.81</v>
      </c>
      <c r="K11">
        <v>2160.81</v>
      </c>
      <c r="L11">
        <v>77.739999999999995</v>
      </c>
      <c r="M11">
        <v>2160.81</v>
      </c>
      <c r="N11">
        <v>2160.81</v>
      </c>
      <c r="O11">
        <v>77.739999999999995</v>
      </c>
      <c r="P11" s="199">
        <f t="shared" si="10"/>
        <v>0</v>
      </c>
      <c r="Q11" s="280">
        <f t="shared" si="11"/>
        <v>0</v>
      </c>
      <c r="R11" s="199">
        <f t="shared" si="12"/>
        <v>0</v>
      </c>
      <c r="S11" s="280">
        <f t="shared" si="13"/>
        <v>0</v>
      </c>
      <c r="T11" s="199">
        <f t="shared" si="14"/>
        <v>0</v>
      </c>
      <c r="U11" s="280">
        <f t="shared" si="15"/>
        <v>0</v>
      </c>
      <c r="V11" s="8"/>
    </row>
    <row r="12" spans="1:22">
      <c r="A12" s="323">
        <v>474184900</v>
      </c>
      <c r="B12" t="s">
        <v>373</v>
      </c>
      <c r="C12">
        <v>2838</v>
      </c>
      <c r="D12" s="1">
        <v>42859</v>
      </c>
      <c r="E12" t="s">
        <v>501</v>
      </c>
      <c r="F12">
        <v>898.23</v>
      </c>
      <c r="G12">
        <v>898.23</v>
      </c>
      <c r="H12" s="199">
        <f t="shared" si="8"/>
        <v>0</v>
      </c>
      <c r="I12" s="282">
        <f t="shared" si="9"/>
        <v>0</v>
      </c>
      <c r="J12">
        <v>979.2</v>
      </c>
      <c r="K12">
        <v>979.2</v>
      </c>
      <c r="L12">
        <v>67.099999999999994</v>
      </c>
      <c r="M12">
        <v>979.2</v>
      </c>
      <c r="N12">
        <v>979.2</v>
      </c>
      <c r="O12">
        <v>67.099999999999994</v>
      </c>
      <c r="P12" s="199">
        <f t="shared" si="10"/>
        <v>0</v>
      </c>
      <c r="Q12" s="280">
        <f t="shared" si="11"/>
        <v>0</v>
      </c>
      <c r="R12" s="199">
        <f t="shared" si="12"/>
        <v>0</v>
      </c>
      <c r="S12" s="280">
        <f t="shared" si="13"/>
        <v>0</v>
      </c>
      <c r="T12" s="199">
        <f t="shared" si="14"/>
        <v>0</v>
      </c>
      <c r="U12" s="280">
        <f t="shared" si="15"/>
        <v>0</v>
      </c>
      <c r="V12" s="8"/>
    </row>
    <row r="13" spans="1:22">
      <c r="A13" s="323">
        <v>474184900</v>
      </c>
      <c r="B13" t="s">
        <v>373</v>
      </c>
      <c r="C13">
        <v>2838</v>
      </c>
      <c r="D13" s="1">
        <v>43223</v>
      </c>
      <c r="E13" t="s">
        <v>501</v>
      </c>
      <c r="F13">
        <v>935.65</v>
      </c>
      <c r="G13">
        <v>935.65</v>
      </c>
      <c r="H13" s="199">
        <f t="shared" si="8"/>
        <v>0</v>
      </c>
      <c r="I13" s="282">
        <f t="shared" si="9"/>
        <v>0</v>
      </c>
      <c r="J13">
        <v>1130.46</v>
      </c>
      <c r="K13">
        <v>1130.46</v>
      </c>
      <c r="L13">
        <v>-40.57</v>
      </c>
      <c r="M13">
        <v>1130.46</v>
      </c>
      <c r="N13">
        <v>1130.46</v>
      </c>
      <c r="O13">
        <v>-40.57</v>
      </c>
      <c r="P13" s="199">
        <f t="shared" si="10"/>
        <v>0</v>
      </c>
      <c r="Q13" s="280">
        <f t="shared" si="11"/>
        <v>0</v>
      </c>
      <c r="R13" s="199">
        <f t="shared" si="12"/>
        <v>0</v>
      </c>
      <c r="S13" s="280">
        <f t="shared" si="13"/>
        <v>0</v>
      </c>
      <c r="T13" s="199">
        <f t="shared" si="14"/>
        <v>0</v>
      </c>
      <c r="U13" s="280">
        <f t="shared" si="15"/>
        <v>0</v>
      </c>
      <c r="V13" s="8"/>
    </row>
    <row r="14" spans="1:22">
      <c r="A14" s="323">
        <v>474184900</v>
      </c>
      <c r="B14" t="s">
        <v>373</v>
      </c>
      <c r="C14">
        <v>4638</v>
      </c>
      <c r="D14" s="1">
        <v>43587</v>
      </c>
      <c r="E14" t="s">
        <v>501</v>
      </c>
      <c r="F14">
        <v>1529.09</v>
      </c>
      <c r="G14">
        <v>1529.09</v>
      </c>
      <c r="H14" s="199">
        <f t="shared" si="0"/>
        <v>0</v>
      </c>
      <c r="I14" s="282">
        <f t="shared" si="1"/>
        <v>0</v>
      </c>
      <c r="J14">
        <v>1707.38</v>
      </c>
      <c r="K14">
        <v>1707.38</v>
      </c>
      <c r="L14">
        <v>73.78</v>
      </c>
      <c r="M14">
        <v>1707.38</v>
      </c>
      <c r="N14">
        <v>1707.38</v>
      </c>
      <c r="O14">
        <v>73.78</v>
      </c>
      <c r="P14" s="199">
        <f t="shared" si="2"/>
        <v>0</v>
      </c>
      <c r="Q14" s="280">
        <f t="shared" ref="Q14" si="16">ROUND(P14/J14,10)</f>
        <v>0</v>
      </c>
      <c r="R14" s="199">
        <f t="shared" si="4"/>
        <v>0</v>
      </c>
      <c r="S14" s="280">
        <f t="shared" ref="S14" si="17">ROUND(R14/K14,10)</f>
        <v>0</v>
      </c>
      <c r="T14" s="199">
        <f t="shared" si="6"/>
        <v>0</v>
      </c>
      <c r="U14" s="280">
        <f t="shared" si="7"/>
        <v>0</v>
      </c>
      <c r="V14" s="8"/>
    </row>
    <row r="15" spans="1:22">
      <c r="A15" s="323">
        <v>474184900</v>
      </c>
      <c r="B15" t="s">
        <v>373</v>
      </c>
      <c r="C15">
        <v>4638</v>
      </c>
      <c r="D15" s="1">
        <v>43985</v>
      </c>
      <c r="E15" t="s">
        <v>501</v>
      </c>
      <c r="F15">
        <v>1590.25</v>
      </c>
      <c r="G15">
        <v>1590.25</v>
      </c>
      <c r="H15" s="199">
        <f t="shared" si="0"/>
        <v>0</v>
      </c>
      <c r="I15" s="282">
        <f t="shared" si="1"/>
        <v>0</v>
      </c>
      <c r="J15">
        <v>1768.92</v>
      </c>
      <c r="K15">
        <v>1768.92</v>
      </c>
      <c r="L15">
        <v>83.48</v>
      </c>
      <c r="M15">
        <v>1768.92</v>
      </c>
      <c r="N15">
        <v>1768.92</v>
      </c>
      <c r="O15">
        <v>83.48</v>
      </c>
      <c r="P15" s="199">
        <f t="shared" si="2"/>
        <v>0</v>
      </c>
      <c r="Q15" s="280">
        <f t="shared" si="3"/>
        <v>0</v>
      </c>
      <c r="R15" s="199">
        <f t="shared" si="4"/>
        <v>0</v>
      </c>
      <c r="S15" s="280">
        <f t="shared" si="5"/>
        <v>0</v>
      </c>
      <c r="T15" s="199">
        <f t="shared" si="6"/>
        <v>0</v>
      </c>
      <c r="U15" s="280">
        <f t="shared" si="7"/>
        <v>0</v>
      </c>
      <c r="V15" s="8"/>
    </row>
    <row r="16" spans="1:22">
      <c r="A16" s="323">
        <v>533004909</v>
      </c>
      <c r="B16" t="s">
        <v>451</v>
      </c>
      <c r="C16">
        <v>3733</v>
      </c>
      <c r="D16" s="1">
        <v>42912</v>
      </c>
      <c r="E16" t="s">
        <v>501</v>
      </c>
      <c r="F16">
        <v>296.77</v>
      </c>
      <c r="G16">
        <v>296.77</v>
      </c>
      <c r="H16" s="199">
        <f t="shared" si="0"/>
        <v>0</v>
      </c>
      <c r="I16" s="282">
        <f t="shared" si="1"/>
        <v>0</v>
      </c>
      <c r="J16">
        <v>331.72</v>
      </c>
      <c r="K16">
        <v>331.72</v>
      </c>
      <c r="L16">
        <v>13.97</v>
      </c>
      <c r="M16">
        <v>331.72</v>
      </c>
      <c r="N16">
        <v>331.72</v>
      </c>
      <c r="O16">
        <v>13.97</v>
      </c>
      <c r="P16" s="199">
        <f t="shared" si="2"/>
        <v>0</v>
      </c>
      <c r="Q16" s="280">
        <f t="shared" si="3"/>
        <v>0</v>
      </c>
      <c r="R16" s="199">
        <f t="shared" si="4"/>
        <v>0</v>
      </c>
      <c r="S16" s="280">
        <f t="shared" si="5"/>
        <v>0</v>
      </c>
      <c r="T16" s="199">
        <f t="shared" si="6"/>
        <v>0</v>
      </c>
      <c r="U16" s="280">
        <f t="shared" si="7"/>
        <v>0</v>
      </c>
      <c r="V16" s="8"/>
    </row>
    <row r="17" spans="1:22">
      <c r="A17" s="323">
        <v>533004909</v>
      </c>
      <c r="B17" t="s">
        <v>451</v>
      </c>
      <c r="C17">
        <v>6569</v>
      </c>
      <c r="D17" s="1">
        <v>43616</v>
      </c>
      <c r="E17" t="s">
        <v>501</v>
      </c>
      <c r="F17">
        <v>640.48</v>
      </c>
      <c r="G17">
        <v>640.48</v>
      </c>
      <c r="H17" s="199">
        <f t="shared" si="0"/>
        <v>0</v>
      </c>
      <c r="I17" s="282">
        <f t="shared" si="1"/>
        <v>0</v>
      </c>
      <c r="J17">
        <v>713.65</v>
      </c>
      <c r="K17">
        <v>713.65</v>
      </c>
      <c r="L17">
        <v>32.409999999999997</v>
      </c>
      <c r="M17">
        <v>713.65</v>
      </c>
      <c r="N17">
        <v>713.65</v>
      </c>
      <c r="O17">
        <v>32.409999999999997</v>
      </c>
      <c r="P17" s="199">
        <f t="shared" si="2"/>
        <v>0</v>
      </c>
      <c r="Q17" s="280">
        <f t="shared" si="3"/>
        <v>0</v>
      </c>
      <c r="R17" s="199">
        <f t="shared" si="4"/>
        <v>0</v>
      </c>
      <c r="S17" s="280">
        <f t="shared" si="5"/>
        <v>0</v>
      </c>
      <c r="T17" s="199">
        <f t="shared" si="6"/>
        <v>0</v>
      </c>
      <c r="U17" s="280">
        <f t="shared" si="7"/>
        <v>0</v>
      </c>
      <c r="V17" s="8"/>
    </row>
    <row r="18" spans="1:22">
      <c r="A18" s="323">
        <v>533004909</v>
      </c>
      <c r="B18" t="s">
        <v>451</v>
      </c>
      <c r="C18">
        <v>6569</v>
      </c>
      <c r="D18" s="1">
        <v>43984</v>
      </c>
      <c r="E18" t="s">
        <v>501</v>
      </c>
      <c r="F18">
        <v>597.78</v>
      </c>
      <c r="G18">
        <v>597.78</v>
      </c>
      <c r="H18" s="199">
        <f t="shared" si="0"/>
        <v>0</v>
      </c>
      <c r="I18" s="282">
        <f t="shared" si="1"/>
        <v>0</v>
      </c>
      <c r="J18">
        <v>660.87</v>
      </c>
      <c r="K18">
        <v>660.87</v>
      </c>
      <c r="L18">
        <v>35.450000000000003</v>
      </c>
      <c r="M18">
        <v>660.87</v>
      </c>
      <c r="N18">
        <v>660.87</v>
      </c>
      <c r="O18">
        <v>35.450000000000003</v>
      </c>
      <c r="P18" s="199">
        <f t="shared" si="2"/>
        <v>0</v>
      </c>
      <c r="Q18" s="280">
        <f t="shared" si="3"/>
        <v>0</v>
      </c>
      <c r="R18" s="199">
        <f t="shared" si="4"/>
        <v>0</v>
      </c>
      <c r="S18" s="280">
        <f t="shared" si="5"/>
        <v>0</v>
      </c>
      <c r="T18" s="199">
        <f t="shared" si="6"/>
        <v>0</v>
      </c>
      <c r="U18" s="280">
        <f t="shared" si="7"/>
        <v>0</v>
      </c>
      <c r="V18" s="8"/>
    </row>
    <row r="19" spans="1:22">
      <c r="A19" s="323">
        <v>545831901</v>
      </c>
      <c r="B19" t="s">
        <v>370</v>
      </c>
      <c r="C19">
        <v>4084</v>
      </c>
      <c r="D19" s="1">
        <v>43399</v>
      </c>
      <c r="E19" t="s">
        <v>501</v>
      </c>
      <c r="F19">
        <v>226.66</v>
      </c>
      <c r="G19">
        <v>226.66</v>
      </c>
      <c r="H19" s="199">
        <f t="shared" si="0"/>
        <v>0</v>
      </c>
      <c r="I19" s="282">
        <f t="shared" si="1"/>
        <v>0</v>
      </c>
      <c r="J19">
        <v>260.57</v>
      </c>
      <c r="K19">
        <v>260.57</v>
      </c>
      <c r="L19">
        <v>3.45</v>
      </c>
      <c r="M19">
        <v>260.57</v>
      </c>
      <c r="N19">
        <v>260.57</v>
      </c>
      <c r="O19">
        <v>3.45</v>
      </c>
      <c r="P19" s="199">
        <f t="shared" si="2"/>
        <v>0</v>
      </c>
      <c r="Q19" s="280">
        <f t="shared" si="3"/>
        <v>0</v>
      </c>
      <c r="R19" s="199">
        <f t="shared" si="4"/>
        <v>0</v>
      </c>
      <c r="S19" s="280">
        <f t="shared" si="5"/>
        <v>0</v>
      </c>
      <c r="T19" s="199">
        <f t="shared" si="6"/>
        <v>0</v>
      </c>
      <c r="U19" s="280">
        <f t="shared" si="7"/>
        <v>0</v>
      </c>
      <c r="V19" s="8"/>
    </row>
    <row r="20" spans="1:22">
      <c r="A20" s="323">
        <v>575035902</v>
      </c>
      <c r="B20" t="s">
        <v>510</v>
      </c>
      <c r="C20">
        <v>14142</v>
      </c>
      <c r="D20" s="1">
        <v>42878</v>
      </c>
      <c r="E20" t="s">
        <v>501</v>
      </c>
      <c r="F20">
        <v>298.39999999999998</v>
      </c>
      <c r="G20">
        <v>298.39999999999998</v>
      </c>
      <c r="H20" s="199">
        <f t="shared" si="0"/>
        <v>0</v>
      </c>
      <c r="I20" s="282">
        <f t="shared" si="1"/>
        <v>0</v>
      </c>
      <c r="J20">
        <v>334.06</v>
      </c>
      <c r="K20">
        <v>334.06</v>
      </c>
      <c r="L20">
        <v>13.53</v>
      </c>
      <c r="M20">
        <v>334.06</v>
      </c>
      <c r="N20">
        <v>334.06</v>
      </c>
      <c r="O20">
        <v>13.53</v>
      </c>
      <c r="P20" s="199">
        <f t="shared" si="2"/>
        <v>0</v>
      </c>
      <c r="Q20" s="280">
        <f t="shared" si="3"/>
        <v>0</v>
      </c>
      <c r="R20" s="199">
        <f t="shared" si="4"/>
        <v>0</v>
      </c>
      <c r="S20" s="280">
        <f t="shared" si="5"/>
        <v>0</v>
      </c>
      <c r="T20" s="199">
        <f t="shared" si="6"/>
        <v>0</v>
      </c>
      <c r="U20" s="280">
        <f t="shared" si="7"/>
        <v>0</v>
      </c>
      <c r="V20" s="8"/>
    </row>
    <row r="21" spans="1:22">
      <c r="A21" s="323">
        <v>575035902</v>
      </c>
      <c r="B21" t="s">
        <v>510</v>
      </c>
      <c r="C21">
        <v>14142</v>
      </c>
      <c r="D21" s="1">
        <v>42878</v>
      </c>
      <c r="E21" t="s">
        <v>501</v>
      </c>
      <c r="F21">
        <v>410.29</v>
      </c>
      <c r="G21">
        <v>410.29</v>
      </c>
      <c r="H21" s="199">
        <f t="shared" si="0"/>
        <v>0</v>
      </c>
      <c r="I21" s="282">
        <f t="shared" si="1"/>
        <v>0</v>
      </c>
      <c r="J21">
        <v>459.33</v>
      </c>
      <c r="K21">
        <v>459.33</v>
      </c>
      <c r="L21">
        <v>18.600000000000001</v>
      </c>
      <c r="M21">
        <v>459.33</v>
      </c>
      <c r="N21">
        <v>459.33</v>
      </c>
      <c r="O21">
        <v>18.600000000000001</v>
      </c>
      <c r="P21" s="199">
        <f t="shared" si="2"/>
        <v>0</v>
      </c>
      <c r="Q21" s="280">
        <f t="shared" si="3"/>
        <v>0</v>
      </c>
      <c r="R21" s="199">
        <f t="shared" si="4"/>
        <v>0</v>
      </c>
      <c r="S21" s="280">
        <f t="shared" si="5"/>
        <v>0</v>
      </c>
      <c r="T21" s="199">
        <f t="shared" si="6"/>
        <v>0</v>
      </c>
      <c r="U21" s="280">
        <f t="shared" si="7"/>
        <v>0</v>
      </c>
      <c r="V21" s="8"/>
    </row>
    <row r="22" spans="1:22">
      <c r="A22" s="323">
        <v>575035902</v>
      </c>
      <c r="B22" t="s">
        <v>510</v>
      </c>
      <c r="C22">
        <v>14142</v>
      </c>
      <c r="D22" s="1">
        <v>43249</v>
      </c>
      <c r="E22" t="s">
        <v>501</v>
      </c>
      <c r="F22">
        <v>410.29</v>
      </c>
      <c r="G22">
        <v>410.29</v>
      </c>
      <c r="H22" s="199">
        <f t="shared" si="0"/>
        <v>0</v>
      </c>
      <c r="I22" s="282">
        <f t="shared" si="1"/>
        <v>0</v>
      </c>
      <c r="J22">
        <v>478.18</v>
      </c>
      <c r="K22">
        <v>478.18</v>
      </c>
      <c r="L22">
        <v>-0.25</v>
      </c>
      <c r="M22">
        <v>478.18</v>
      </c>
      <c r="N22">
        <v>478.18</v>
      </c>
      <c r="O22">
        <v>-0.25</v>
      </c>
      <c r="P22" s="199">
        <f t="shared" si="2"/>
        <v>0</v>
      </c>
      <c r="Q22" s="280">
        <f t="shared" si="3"/>
        <v>0</v>
      </c>
      <c r="R22" s="199">
        <f t="shared" si="4"/>
        <v>0</v>
      </c>
      <c r="S22" s="280">
        <f t="shared" si="5"/>
        <v>0</v>
      </c>
      <c r="T22" s="199">
        <f t="shared" si="6"/>
        <v>0</v>
      </c>
      <c r="U22" s="280">
        <f t="shared" si="7"/>
        <v>0</v>
      </c>
      <c r="V22" s="8"/>
    </row>
    <row r="23" spans="1:22">
      <c r="A23" s="323">
        <v>605460005</v>
      </c>
      <c r="B23" t="s">
        <v>452</v>
      </c>
      <c r="C23">
        <v>30100</v>
      </c>
      <c r="D23" s="1">
        <v>44193</v>
      </c>
      <c r="E23" t="s">
        <v>432</v>
      </c>
      <c r="F23">
        <v>0</v>
      </c>
      <c r="G23">
        <v>0</v>
      </c>
      <c r="H23" s="199">
        <f t="shared" si="0"/>
        <v>0</v>
      </c>
      <c r="I23" s="282" t="e">
        <f t="shared" si="1"/>
        <v>#DIV/0!</v>
      </c>
      <c r="J23">
        <v>0</v>
      </c>
      <c r="K23">
        <v>0</v>
      </c>
      <c r="L23">
        <v>0</v>
      </c>
      <c r="M23">
        <v>0</v>
      </c>
      <c r="N23">
        <v>0</v>
      </c>
      <c r="O23">
        <v>0</v>
      </c>
      <c r="P23" s="199">
        <f t="shared" si="2"/>
        <v>0</v>
      </c>
      <c r="Q23" s="280" t="e">
        <f t="shared" si="3"/>
        <v>#DIV/0!</v>
      </c>
      <c r="R23" s="199">
        <f t="shared" si="4"/>
        <v>0</v>
      </c>
      <c r="S23" s="280" t="e">
        <f t="shared" si="5"/>
        <v>#DIV/0!</v>
      </c>
      <c r="T23" s="199">
        <f t="shared" si="6"/>
        <v>0</v>
      </c>
      <c r="U23" s="280" t="e">
        <f t="shared" si="7"/>
        <v>#DIV/0!</v>
      </c>
      <c r="V23" s="8"/>
    </row>
    <row r="24" spans="1:22">
      <c r="A24" s="323">
        <v>649926003</v>
      </c>
      <c r="B24" t="s">
        <v>379</v>
      </c>
      <c r="C24">
        <v>4900</v>
      </c>
      <c r="D24" s="1">
        <v>44169</v>
      </c>
      <c r="E24" t="s">
        <v>432</v>
      </c>
      <c r="F24">
        <v>0</v>
      </c>
      <c r="G24">
        <v>0</v>
      </c>
      <c r="H24" s="199">
        <f t="shared" si="0"/>
        <v>0</v>
      </c>
      <c r="I24" s="282" t="e">
        <f t="shared" si="1"/>
        <v>#DIV/0!</v>
      </c>
      <c r="J24">
        <v>0</v>
      </c>
      <c r="K24">
        <v>0</v>
      </c>
      <c r="L24">
        <v>0</v>
      </c>
      <c r="M24">
        <v>0</v>
      </c>
      <c r="N24">
        <v>0</v>
      </c>
      <c r="O24">
        <v>0</v>
      </c>
      <c r="P24" s="199">
        <f t="shared" si="2"/>
        <v>0</v>
      </c>
      <c r="Q24" s="280" t="e">
        <f t="shared" si="3"/>
        <v>#DIV/0!</v>
      </c>
      <c r="R24" s="199">
        <f t="shared" si="4"/>
        <v>0</v>
      </c>
      <c r="S24" s="280" t="e">
        <f t="shared" si="5"/>
        <v>#DIV/0!</v>
      </c>
      <c r="T24" s="199">
        <f t="shared" si="6"/>
        <v>0</v>
      </c>
      <c r="U24" s="280" t="e">
        <f t="shared" si="7"/>
        <v>#DIV/0!</v>
      </c>
      <c r="V24" s="8"/>
    </row>
    <row r="25" spans="1:22">
      <c r="A25" s="323">
        <v>655580009</v>
      </c>
      <c r="B25" t="s">
        <v>453</v>
      </c>
      <c r="C25">
        <v>7600</v>
      </c>
      <c r="D25" s="1">
        <v>44193</v>
      </c>
      <c r="E25" t="s">
        <v>432</v>
      </c>
      <c r="F25">
        <v>0</v>
      </c>
      <c r="G25">
        <v>0</v>
      </c>
      <c r="H25" s="199">
        <f t="shared" si="0"/>
        <v>0</v>
      </c>
      <c r="I25" s="282" t="e">
        <f t="shared" si="1"/>
        <v>#DIV/0!</v>
      </c>
      <c r="J25">
        <v>0</v>
      </c>
      <c r="K25">
        <v>0</v>
      </c>
      <c r="L25">
        <v>0</v>
      </c>
      <c r="M25">
        <v>0</v>
      </c>
      <c r="N25">
        <v>0</v>
      </c>
      <c r="O25">
        <v>0</v>
      </c>
      <c r="P25" s="199">
        <f t="shared" si="2"/>
        <v>0</v>
      </c>
      <c r="Q25" s="280" t="e">
        <f t="shared" si="3"/>
        <v>#DIV/0!</v>
      </c>
      <c r="R25" s="199">
        <f t="shared" si="4"/>
        <v>0</v>
      </c>
      <c r="S25" s="280" t="e">
        <f t="shared" si="5"/>
        <v>#DIV/0!</v>
      </c>
      <c r="T25" s="199">
        <f t="shared" si="6"/>
        <v>0</v>
      </c>
      <c r="U25" s="280" t="e">
        <f t="shared" si="7"/>
        <v>#DIV/0!</v>
      </c>
      <c r="V25" s="8"/>
    </row>
    <row r="26" spans="1:22">
      <c r="A26" s="323">
        <v>664068004</v>
      </c>
      <c r="B26" t="s">
        <v>454</v>
      </c>
      <c r="C26">
        <v>9688</v>
      </c>
      <c r="D26" s="1">
        <v>44166</v>
      </c>
      <c r="E26" t="s">
        <v>432</v>
      </c>
      <c r="F26">
        <v>0</v>
      </c>
      <c r="G26">
        <v>0</v>
      </c>
      <c r="H26" s="199">
        <f t="shared" si="0"/>
        <v>0</v>
      </c>
      <c r="I26" s="282" t="e">
        <f t="shared" si="1"/>
        <v>#DIV/0!</v>
      </c>
      <c r="J26">
        <v>0</v>
      </c>
      <c r="K26">
        <v>0</v>
      </c>
      <c r="L26">
        <v>0</v>
      </c>
      <c r="M26">
        <v>0</v>
      </c>
      <c r="N26">
        <v>0</v>
      </c>
      <c r="O26">
        <v>0</v>
      </c>
      <c r="P26" s="199">
        <f t="shared" si="2"/>
        <v>0</v>
      </c>
      <c r="Q26" s="280" t="e">
        <f t="shared" si="3"/>
        <v>#DIV/0!</v>
      </c>
      <c r="R26" s="199">
        <f t="shared" si="4"/>
        <v>0</v>
      </c>
      <c r="S26" s="280" t="e">
        <f t="shared" si="5"/>
        <v>#DIV/0!</v>
      </c>
      <c r="T26" s="199">
        <f t="shared" si="6"/>
        <v>0</v>
      </c>
      <c r="U26" s="280" t="e">
        <f t="shared" si="7"/>
        <v>#DIV/0!</v>
      </c>
      <c r="V26" s="8"/>
    </row>
    <row r="27" spans="1:22">
      <c r="A27" s="323">
        <v>665942009</v>
      </c>
      <c r="B27" t="s">
        <v>455</v>
      </c>
      <c r="C27">
        <v>11369</v>
      </c>
      <c r="D27" s="1">
        <v>44167</v>
      </c>
      <c r="E27" t="s">
        <v>432</v>
      </c>
      <c r="F27">
        <v>0</v>
      </c>
      <c r="G27">
        <v>0</v>
      </c>
      <c r="H27" s="199">
        <f t="shared" si="0"/>
        <v>0</v>
      </c>
      <c r="I27" s="282" t="e">
        <f t="shared" si="1"/>
        <v>#DIV/0!</v>
      </c>
      <c r="J27">
        <v>0</v>
      </c>
      <c r="K27">
        <v>0</v>
      </c>
      <c r="L27">
        <v>0</v>
      </c>
      <c r="M27">
        <v>0</v>
      </c>
      <c r="N27">
        <v>0</v>
      </c>
      <c r="O27">
        <v>0</v>
      </c>
      <c r="P27" s="199">
        <f t="shared" si="2"/>
        <v>0</v>
      </c>
      <c r="Q27" s="280" t="e">
        <f t="shared" si="3"/>
        <v>#DIV/0!</v>
      </c>
      <c r="R27" s="199">
        <f t="shared" si="4"/>
        <v>0</v>
      </c>
      <c r="S27" s="280" t="e">
        <f t="shared" si="5"/>
        <v>#DIV/0!</v>
      </c>
      <c r="T27" s="199">
        <f t="shared" si="6"/>
        <v>0</v>
      </c>
      <c r="U27" s="280" t="e">
        <f t="shared" si="7"/>
        <v>#DIV/0!</v>
      </c>
      <c r="V27" s="8"/>
    </row>
    <row r="28" spans="1:22">
      <c r="A28" s="323">
        <v>666114004</v>
      </c>
      <c r="B28" t="s">
        <v>383</v>
      </c>
      <c r="C28">
        <v>23000</v>
      </c>
      <c r="D28" s="1">
        <v>44193</v>
      </c>
      <c r="E28" t="s">
        <v>432</v>
      </c>
      <c r="F28">
        <v>0</v>
      </c>
      <c r="G28">
        <v>0</v>
      </c>
      <c r="H28" s="199">
        <f t="shared" si="0"/>
        <v>0</v>
      </c>
      <c r="I28" s="282" t="e">
        <f t="shared" si="1"/>
        <v>#DIV/0!</v>
      </c>
      <c r="J28">
        <v>0</v>
      </c>
      <c r="K28">
        <v>0</v>
      </c>
      <c r="L28">
        <v>0</v>
      </c>
      <c r="M28">
        <v>0</v>
      </c>
      <c r="N28">
        <v>0</v>
      </c>
      <c r="O28">
        <v>0</v>
      </c>
      <c r="P28" s="199">
        <f t="shared" si="2"/>
        <v>0</v>
      </c>
      <c r="Q28" s="280" t="e">
        <f t="shared" si="3"/>
        <v>#DIV/0!</v>
      </c>
      <c r="R28" s="199">
        <f t="shared" si="4"/>
        <v>0</v>
      </c>
      <c r="S28" s="280" t="e">
        <f t="shared" si="5"/>
        <v>#DIV/0!</v>
      </c>
      <c r="T28" s="199">
        <f t="shared" si="6"/>
        <v>0</v>
      </c>
      <c r="U28" s="280" t="e">
        <f t="shared" si="7"/>
        <v>#DIV/0!</v>
      </c>
      <c r="V28" s="8"/>
    </row>
    <row r="29" spans="1:22">
      <c r="A29" s="323">
        <v>588950907</v>
      </c>
      <c r="B29" t="s">
        <v>372</v>
      </c>
      <c r="C29">
        <v>24398</v>
      </c>
      <c r="D29" s="1">
        <v>43522</v>
      </c>
      <c r="E29" t="s">
        <v>501</v>
      </c>
      <c r="F29">
        <v>1737.44</v>
      </c>
      <c r="G29">
        <v>1737.44</v>
      </c>
      <c r="H29" s="199">
        <f t="shared" si="0"/>
        <v>0</v>
      </c>
      <c r="I29" s="282">
        <f t="shared" si="1"/>
        <v>0</v>
      </c>
      <c r="J29">
        <v>1970.17</v>
      </c>
      <c r="K29">
        <v>1970.17</v>
      </c>
      <c r="L29">
        <v>53.69</v>
      </c>
      <c r="M29">
        <v>1970.17</v>
      </c>
      <c r="N29">
        <v>1970.17</v>
      </c>
      <c r="O29">
        <v>53.69</v>
      </c>
      <c r="P29" s="199">
        <f t="shared" si="2"/>
        <v>0</v>
      </c>
      <c r="Q29" s="280">
        <f t="shared" si="3"/>
        <v>0</v>
      </c>
      <c r="R29" s="199">
        <f t="shared" si="4"/>
        <v>0</v>
      </c>
      <c r="S29" s="280">
        <f t="shared" si="5"/>
        <v>0</v>
      </c>
      <c r="T29" s="199">
        <f t="shared" si="6"/>
        <v>0</v>
      </c>
      <c r="U29" s="280">
        <f t="shared" si="7"/>
        <v>0</v>
      </c>
      <c r="V29" s="8"/>
    </row>
    <row r="30" spans="1:22">
      <c r="A30" s="323">
        <v>588950907</v>
      </c>
      <c r="B30" t="s">
        <v>372</v>
      </c>
      <c r="C30">
        <v>24398</v>
      </c>
      <c r="D30" s="1">
        <v>43886</v>
      </c>
      <c r="E30" t="s">
        <v>501</v>
      </c>
      <c r="F30">
        <v>1737.44</v>
      </c>
      <c r="G30">
        <v>1737.44</v>
      </c>
      <c r="H30" s="199">
        <f t="shared" si="0"/>
        <v>0</v>
      </c>
      <c r="I30" s="282">
        <f t="shared" si="1"/>
        <v>0</v>
      </c>
      <c r="J30">
        <v>1885.47</v>
      </c>
      <c r="K30">
        <v>1885.47</v>
      </c>
      <c r="L30">
        <v>138.38999999999999</v>
      </c>
      <c r="M30">
        <v>1885.47</v>
      </c>
      <c r="N30">
        <v>1885.47</v>
      </c>
      <c r="O30">
        <v>138.38999999999999</v>
      </c>
      <c r="P30" s="199">
        <f t="shared" si="2"/>
        <v>0</v>
      </c>
      <c r="Q30" s="280">
        <f t="shared" si="3"/>
        <v>0</v>
      </c>
      <c r="R30" s="199">
        <f t="shared" si="4"/>
        <v>0</v>
      </c>
      <c r="S30" s="280">
        <f t="shared" si="5"/>
        <v>0</v>
      </c>
      <c r="T30" s="199">
        <f t="shared" si="6"/>
        <v>0</v>
      </c>
      <c r="U30" s="280">
        <f t="shared" si="7"/>
        <v>0</v>
      </c>
      <c r="V30" s="8"/>
    </row>
    <row r="31" spans="1:22">
      <c r="A31" s="323">
        <v>635640006</v>
      </c>
      <c r="B31" t="s">
        <v>386</v>
      </c>
      <c r="C31">
        <v>7521</v>
      </c>
      <c r="D31" s="1">
        <v>44193</v>
      </c>
      <c r="E31" t="s">
        <v>432</v>
      </c>
      <c r="F31">
        <v>0</v>
      </c>
      <c r="G31">
        <v>0</v>
      </c>
      <c r="H31" s="199">
        <f t="shared" si="0"/>
        <v>0</v>
      </c>
      <c r="I31" s="282" t="e">
        <f t="shared" si="1"/>
        <v>#DIV/0!</v>
      </c>
      <c r="J31">
        <v>0</v>
      </c>
      <c r="K31">
        <v>0</v>
      </c>
      <c r="L31">
        <v>0</v>
      </c>
      <c r="M31">
        <v>0</v>
      </c>
      <c r="N31">
        <v>0</v>
      </c>
      <c r="O31">
        <v>0</v>
      </c>
      <c r="P31" s="199">
        <f t="shared" si="2"/>
        <v>0</v>
      </c>
      <c r="Q31" s="280" t="e">
        <f t="shared" si="3"/>
        <v>#DIV/0!</v>
      </c>
      <c r="R31" s="199">
        <f t="shared" si="4"/>
        <v>0</v>
      </c>
      <c r="S31" s="280" t="e">
        <f t="shared" si="5"/>
        <v>#DIV/0!</v>
      </c>
      <c r="T31" s="199">
        <f t="shared" si="6"/>
        <v>0</v>
      </c>
      <c r="U31" s="280" t="e">
        <f t="shared" si="7"/>
        <v>#DIV/0!</v>
      </c>
      <c r="V31" s="8"/>
    </row>
    <row r="32" spans="1:22">
      <c r="A32" s="323">
        <v>686930009</v>
      </c>
      <c r="B32" t="s">
        <v>456</v>
      </c>
      <c r="C32">
        <v>3000</v>
      </c>
      <c r="D32" s="1">
        <v>44167</v>
      </c>
      <c r="E32" t="s">
        <v>432</v>
      </c>
      <c r="F32">
        <v>0</v>
      </c>
      <c r="G32">
        <v>0</v>
      </c>
      <c r="H32" s="199">
        <f t="shared" si="0"/>
        <v>0</v>
      </c>
      <c r="I32" s="282" t="e">
        <f t="shared" si="1"/>
        <v>#DIV/0!</v>
      </c>
      <c r="J32">
        <v>0</v>
      </c>
      <c r="K32">
        <v>0</v>
      </c>
      <c r="L32">
        <v>0</v>
      </c>
      <c r="M32">
        <v>0</v>
      </c>
      <c r="N32">
        <v>0</v>
      </c>
      <c r="O32">
        <v>0</v>
      </c>
      <c r="P32" s="199">
        <f t="shared" si="2"/>
        <v>0</v>
      </c>
      <c r="Q32" s="280" t="e">
        <f t="shared" si="3"/>
        <v>#DIV/0!</v>
      </c>
      <c r="R32" s="199">
        <f t="shared" si="4"/>
        <v>0</v>
      </c>
      <c r="S32" s="280" t="e">
        <f t="shared" si="5"/>
        <v>#DIV/0!</v>
      </c>
      <c r="T32" s="199">
        <f t="shared" si="6"/>
        <v>0</v>
      </c>
      <c r="U32" s="280" t="e">
        <f t="shared" si="7"/>
        <v>#DIV/0!</v>
      </c>
      <c r="V32" s="8"/>
    </row>
    <row r="33" spans="1:22">
      <c r="A33" s="323">
        <v>803054204</v>
      </c>
      <c r="B33" t="s">
        <v>459</v>
      </c>
      <c r="C33">
        <v>3300</v>
      </c>
      <c r="D33" s="1">
        <v>42877</v>
      </c>
      <c r="E33" t="s">
        <v>427</v>
      </c>
      <c r="F33">
        <v>1305</v>
      </c>
      <c r="G33">
        <v>1305</v>
      </c>
      <c r="H33" s="199">
        <f t="shared" si="0"/>
        <v>0</v>
      </c>
      <c r="I33" s="282">
        <f t="shared" si="1"/>
        <v>0</v>
      </c>
      <c r="J33">
        <v>1305</v>
      </c>
      <c r="K33">
        <v>1305</v>
      </c>
      <c r="L33">
        <v>0</v>
      </c>
      <c r="M33">
        <v>1305</v>
      </c>
      <c r="N33">
        <v>1305</v>
      </c>
      <c r="O33">
        <v>0</v>
      </c>
      <c r="P33" s="199">
        <f t="shared" si="2"/>
        <v>0</v>
      </c>
      <c r="Q33" s="280">
        <f t="shared" si="3"/>
        <v>0</v>
      </c>
      <c r="R33" s="199">
        <f t="shared" si="4"/>
        <v>0</v>
      </c>
      <c r="S33" s="280">
        <f t="shared" si="5"/>
        <v>0</v>
      </c>
      <c r="T33" s="199">
        <f t="shared" si="6"/>
        <v>0</v>
      </c>
      <c r="U33" s="280" t="e">
        <f t="shared" si="7"/>
        <v>#DIV/0!</v>
      </c>
      <c r="V33" s="8"/>
    </row>
    <row r="34" spans="1:22">
      <c r="A34" s="323">
        <v>803054204</v>
      </c>
      <c r="B34" t="s">
        <v>459</v>
      </c>
      <c r="C34">
        <v>5800</v>
      </c>
      <c r="D34" s="1">
        <v>43249</v>
      </c>
      <c r="E34" t="s">
        <v>427</v>
      </c>
      <c r="F34">
        <v>2468.7800000000002</v>
      </c>
      <c r="G34">
        <v>2468.7800000000002</v>
      </c>
      <c r="H34" s="199">
        <f t="shared" si="0"/>
        <v>0</v>
      </c>
      <c r="I34" s="282">
        <f t="shared" si="1"/>
        <v>0</v>
      </c>
      <c r="J34">
        <v>2468.7800000000002</v>
      </c>
      <c r="K34">
        <v>2468.7800000000002</v>
      </c>
      <c r="L34">
        <v>0</v>
      </c>
      <c r="M34">
        <v>2468.7800000000002</v>
      </c>
      <c r="N34">
        <v>2468.7800000000002</v>
      </c>
      <c r="O34">
        <v>0</v>
      </c>
      <c r="P34" s="199">
        <f t="shared" si="2"/>
        <v>0</v>
      </c>
      <c r="Q34" s="280">
        <f t="shared" si="3"/>
        <v>0</v>
      </c>
      <c r="R34" s="199">
        <f t="shared" si="4"/>
        <v>0</v>
      </c>
      <c r="S34" s="280">
        <f t="shared" si="5"/>
        <v>0</v>
      </c>
      <c r="T34" s="199">
        <f t="shared" si="6"/>
        <v>0</v>
      </c>
      <c r="U34" s="280" t="e">
        <f t="shared" si="7"/>
        <v>#DIV/0!</v>
      </c>
      <c r="V34" s="8"/>
    </row>
    <row r="35" spans="1:22">
      <c r="A35" s="323">
        <v>803054204</v>
      </c>
      <c r="B35" t="s">
        <v>459</v>
      </c>
      <c r="C35">
        <v>9600</v>
      </c>
      <c r="D35" s="1">
        <v>43613</v>
      </c>
      <c r="E35" t="s">
        <v>427</v>
      </c>
      <c r="F35">
        <v>4136.07</v>
      </c>
      <c r="G35">
        <v>4136.07</v>
      </c>
      <c r="H35" s="199">
        <f t="shared" si="0"/>
        <v>0</v>
      </c>
      <c r="I35" s="282">
        <f t="shared" si="1"/>
        <v>0</v>
      </c>
      <c r="J35">
        <v>4136.07</v>
      </c>
      <c r="K35">
        <v>4136.07</v>
      </c>
      <c r="L35">
        <v>0</v>
      </c>
      <c r="M35">
        <v>4136.07</v>
      </c>
      <c r="N35">
        <v>4136.07</v>
      </c>
      <c r="O35">
        <v>0</v>
      </c>
      <c r="P35" s="199">
        <f t="shared" si="2"/>
        <v>0</v>
      </c>
      <c r="Q35" s="280">
        <f t="shared" si="3"/>
        <v>0</v>
      </c>
      <c r="R35" s="199">
        <f t="shared" si="4"/>
        <v>0</v>
      </c>
      <c r="S35" s="280">
        <f t="shared" si="5"/>
        <v>0</v>
      </c>
      <c r="T35" s="199">
        <f t="shared" si="6"/>
        <v>0</v>
      </c>
      <c r="U35" s="280" t="e">
        <f t="shared" si="7"/>
        <v>#DIV/0!</v>
      </c>
      <c r="V35" s="8"/>
    </row>
    <row r="36" spans="1:22">
      <c r="A36" s="323">
        <v>803054204</v>
      </c>
      <c r="B36" t="s">
        <v>459</v>
      </c>
      <c r="C36">
        <v>8250</v>
      </c>
      <c r="D36" s="1">
        <v>43984</v>
      </c>
      <c r="E36" t="s">
        <v>427</v>
      </c>
      <c r="F36">
        <v>3683.77</v>
      </c>
      <c r="G36">
        <v>3683.77</v>
      </c>
      <c r="H36" s="199">
        <f t="shared" si="0"/>
        <v>0</v>
      </c>
      <c r="I36" s="282">
        <f t="shared" si="1"/>
        <v>0</v>
      </c>
      <c r="J36">
        <v>3683.77</v>
      </c>
      <c r="K36">
        <v>3683.77</v>
      </c>
      <c r="L36">
        <v>0</v>
      </c>
      <c r="M36">
        <v>3683.77</v>
      </c>
      <c r="N36">
        <v>3683.77</v>
      </c>
      <c r="O36">
        <v>0</v>
      </c>
      <c r="P36" s="199">
        <f t="shared" si="2"/>
        <v>0</v>
      </c>
      <c r="Q36" s="280">
        <f t="shared" si="3"/>
        <v>0</v>
      </c>
      <c r="R36" s="199">
        <f t="shared" si="4"/>
        <v>0</v>
      </c>
      <c r="S36" s="280">
        <f t="shared" si="5"/>
        <v>0</v>
      </c>
      <c r="T36" s="199">
        <f t="shared" si="6"/>
        <v>0</v>
      </c>
      <c r="U36" s="280" t="e">
        <f t="shared" si="7"/>
        <v>#DIV/0!</v>
      </c>
      <c r="V36" s="8"/>
    </row>
    <row r="37" spans="1:22">
      <c r="A37" s="323" t="s">
        <v>296</v>
      </c>
      <c r="B37" t="s">
        <v>462</v>
      </c>
      <c r="C37">
        <v>22241</v>
      </c>
      <c r="D37" s="1">
        <v>1</v>
      </c>
      <c r="E37" t="s">
        <v>427</v>
      </c>
      <c r="F37">
        <v>0</v>
      </c>
      <c r="G37">
        <v>0</v>
      </c>
      <c r="H37" s="199">
        <f t="shared" si="0"/>
        <v>0</v>
      </c>
      <c r="I37" s="282" t="e">
        <f t="shared" si="1"/>
        <v>#DIV/0!</v>
      </c>
      <c r="J37">
        <v>0</v>
      </c>
      <c r="K37">
        <v>0</v>
      </c>
      <c r="L37">
        <v>0</v>
      </c>
      <c r="M37">
        <v>0</v>
      </c>
      <c r="N37">
        <v>0</v>
      </c>
      <c r="O37">
        <v>0</v>
      </c>
      <c r="P37" s="199">
        <f t="shared" si="2"/>
        <v>0</v>
      </c>
      <c r="Q37" s="280" t="e">
        <f t="shared" si="3"/>
        <v>#DIV/0!</v>
      </c>
      <c r="R37" s="199">
        <f t="shared" si="4"/>
        <v>0</v>
      </c>
      <c r="S37" s="280" t="e">
        <f t="shared" si="5"/>
        <v>#DIV/0!</v>
      </c>
      <c r="T37" s="199">
        <f t="shared" si="6"/>
        <v>0</v>
      </c>
      <c r="U37" s="280" t="e">
        <f t="shared" si="7"/>
        <v>#DIV/0!</v>
      </c>
      <c r="V37" s="8"/>
    </row>
    <row r="38" spans="1:22">
      <c r="A38" s="323">
        <v>712459908</v>
      </c>
      <c r="B38" t="s">
        <v>393</v>
      </c>
      <c r="C38">
        <v>3146</v>
      </c>
      <c r="D38" s="1">
        <v>43591</v>
      </c>
      <c r="E38" t="s">
        <v>431</v>
      </c>
      <c r="F38">
        <v>6606.6</v>
      </c>
      <c r="G38">
        <v>6606.6</v>
      </c>
      <c r="H38" s="199">
        <f t="shared" si="0"/>
        <v>0</v>
      </c>
      <c r="I38" s="282">
        <f t="shared" si="1"/>
        <v>0</v>
      </c>
      <c r="J38">
        <v>6482.14</v>
      </c>
      <c r="K38">
        <v>6482.14</v>
      </c>
      <c r="L38">
        <v>725.98</v>
      </c>
      <c r="M38">
        <v>6482.14</v>
      </c>
      <c r="N38">
        <v>6482.14</v>
      </c>
      <c r="O38">
        <v>725.98</v>
      </c>
      <c r="P38" s="199">
        <f t="shared" si="2"/>
        <v>0</v>
      </c>
      <c r="Q38" s="280">
        <f t="shared" si="3"/>
        <v>0</v>
      </c>
      <c r="R38" s="199">
        <f t="shared" si="4"/>
        <v>0</v>
      </c>
      <c r="S38" s="280">
        <f t="shared" si="5"/>
        <v>0</v>
      </c>
      <c r="T38" s="199">
        <f t="shared" si="6"/>
        <v>0</v>
      </c>
      <c r="U38" s="280">
        <f t="shared" si="7"/>
        <v>0</v>
      </c>
      <c r="V38" s="8"/>
    </row>
    <row r="39" spans="1:22">
      <c r="A39" s="323">
        <v>712459908</v>
      </c>
      <c r="B39" t="s">
        <v>393</v>
      </c>
      <c r="C39">
        <v>3146</v>
      </c>
      <c r="D39" s="1">
        <v>43951</v>
      </c>
      <c r="E39" t="s">
        <v>431</v>
      </c>
      <c r="F39">
        <v>7047.04</v>
      </c>
      <c r="G39">
        <v>7047.04</v>
      </c>
      <c r="H39" s="199">
        <f t="shared" si="0"/>
        <v>0</v>
      </c>
      <c r="I39" s="282">
        <f t="shared" si="1"/>
        <v>0</v>
      </c>
      <c r="J39">
        <v>7227.36</v>
      </c>
      <c r="K39">
        <v>7227.36</v>
      </c>
      <c r="L39">
        <v>461.3</v>
      </c>
      <c r="M39">
        <v>7227.36</v>
      </c>
      <c r="N39">
        <v>7227.36</v>
      </c>
      <c r="O39">
        <v>461.3</v>
      </c>
      <c r="P39" s="199">
        <f t="shared" si="2"/>
        <v>0</v>
      </c>
      <c r="Q39" s="280">
        <f t="shared" si="3"/>
        <v>0</v>
      </c>
      <c r="R39" s="199">
        <f t="shared" si="4"/>
        <v>0</v>
      </c>
      <c r="S39" s="280">
        <f t="shared" si="5"/>
        <v>0</v>
      </c>
      <c r="T39" s="199">
        <f t="shared" si="6"/>
        <v>0</v>
      </c>
      <c r="U39" s="280">
        <f t="shared" si="7"/>
        <v>0</v>
      </c>
      <c r="V39" s="8"/>
    </row>
    <row r="40" spans="1:22">
      <c r="A40" s="323">
        <v>717158901</v>
      </c>
      <c r="B40" t="s">
        <v>395</v>
      </c>
      <c r="C40">
        <v>16931</v>
      </c>
      <c r="D40" s="1">
        <v>43962</v>
      </c>
      <c r="E40" t="s">
        <v>431</v>
      </c>
      <c r="F40">
        <v>411.25</v>
      </c>
      <c r="G40">
        <v>411.25</v>
      </c>
      <c r="H40" s="199">
        <f t="shared" si="0"/>
        <v>0</v>
      </c>
      <c r="I40" s="282">
        <f t="shared" si="1"/>
        <v>0</v>
      </c>
      <c r="J40">
        <v>420.61</v>
      </c>
      <c r="K40">
        <v>420.61</v>
      </c>
      <c r="L40">
        <v>28.08</v>
      </c>
      <c r="M40">
        <v>420.61</v>
      </c>
      <c r="N40">
        <v>420.61</v>
      </c>
      <c r="O40">
        <v>28.08</v>
      </c>
      <c r="P40" s="199">
        <f t="shared" si="2"/>
        <v>0</v>
      </c>
      <c r="Q40" s="280">
        <f t="shared" si="3"/>
        <v>0</v>
      </c>
      <c r="R40" s="199">
        <f t="shared" si="4"/>
        <v>0</v>
      </c>
      <c r="S40" s="280">
        <f t="shared" si="5"/>
        <v>0</v>
      </c>
      <c r="T40" s="199">
        <f t="shared" si="6"/>
        <v>0</v>
      </c>
      <c r="U40" s="280">
        <f t="shared" si="7"/>
        <v>0</v>
      </c>
      <c r="V40" s="8"/>
    </row>
    <row r="41" spans="1:22">
      <c r="A41" s="323">
        <v>733337901</v>
      </c>
      <c r="B41" t="s">
        <v>463</v>
      </c>
      <c r="C41">
        <v>2200</v>
      </c>
      <c r="D41" s="1">
        <v>43956</v>
      </c>
      <c r="E41" t="s">
        <v>431</v>
      </c>
      <c r="F41">
        <v>1058.75</v>
      </c>
      <c r="G41">
        <v>1058.75</v>
      </c>
      <c r="H41" s="199">
        <f t="shared" si="0"/>
        <v>0</v>
      </c>
      <c r="I41" s="282">
        <f t="shared" si="1"/>
        <v>0</v>
      </c>
      <c r="J41">
        <v>1096.98</v>
      </c>
      <c r="K41">
        <v>1096.98</v>
      </c>
      <c r="L41">
        <v>58.17</v>
      </c>
      <c r="M41">
        <v>1096.98</v>
      </c>
      <c r="N41">
        <v>1096.98</v>
      </c>
      <c r="O41">
        <v>58.17</v>
      </c>
      <c r="P41" s="199">
        <f t="shared" si="2"/>
        <v>0</v>
      </c>
      <c r="Q41" s="280">
        <f t="shared" si="3"/>
        <v>0</v>
      </c>
      <c r="R41" s="199">
        <f t="shared" si="4"/>
        <v>0</v>
      </c>
      <c r="S41" s="280">
        <f t="shared" si="5"/>
        <v>0</v>
      </c>
      <c r="T41" s="199">
        <f t="shared" si="6"/>
        <v>0</v>
      </c>
      <c r="U41" s="280">
        <f t="shared" si="7"/>
        <v>0</v>
      </c>
      <c r="V41" s="8"/>
    </row>
    <row r="42" spans="1:22">
      <c r="A42" s="323" t="s">
        <v>362</v>
      </c>
      <c r="B42" t="s">
        <v>465</v>
      </c>
      <c r="C42">
        <v>3000</v>
      </c>
      <c r="D42" s="1">
        <v>43980</v>
      </c>
      <c r="E42" t="s">
        <v>427</v>
      </c>
      <c r="F42">
        <v>181.3</v>
      </c>
      <c r="G42">
        <v>181.3</v>
      </c>
      <c r="H42" s="199">
        <f t="shared" si="0"/>
        <v>0</v>
      </c>
      <c r="I42" s="282">
        <f t="shared" si="1"/>
        <v>0</v>
      </c>
      <c r="J42">
        <v>181.3</v>
      </c>
      <c r="K42">
        <v>181.3</v>
      </c>
      <c r="L42">
        <v>0</v>
      </c>
      <c r="M42">
        <v>181.3</v>
      </c>
      <c r="N42">
        <v>181.3</v>
      </c>
      <c r="O42">
        <v>0</v>
      </c>
      <c r="P42" s="199">
        <f t="shared" si="2"/>
        <v>0</v>
      </c>
      <c r="Q42" s="280">
        <f t="shared" si="3"/>
        <v>0</v>
      </c>
      <c r="R42" s="199">
        <f t="shared" si="4"/>
        <v>0</v>
      </c>
      <c r="S42" s="280">
        <f t="shared" si="5"/>
        <v>0</v>
      </c>
      <c r="T42" s="199">
        <f t="shared" si="6"/>
        <v>0</v>
      </c>
      <c r="U42" s="280" t="e">
        <f t="shared" si="7"/>
        <v>#DIV/0!</v>
      </c>
      <c r="V42" s="8"/>
    </row>
    <row r="43" spans="1:22">
      <c r="A43" s="323" t="s">
        <v>362</v>
      </c>
      <c r="B43" t="s">
        <v>465</v>
      </c>
      <c r="C43">
        <v>3000</v>
      </c>
      <c r="D43" s="1">
        <v>43252</v>
      </c>
      <c r="E43" t="s">
        <v>427</v>
      </c>
      <c r="F43">
        <v>400.32</v>
      </c>
      <c r="G43">
        <v>400.32</v>
      </c>
      <c r="H43" s="199">
        <f t="shared" ref="H43:H54" si="18">F43-G43</f>
        <v>0</v>
      </c>
      <c r="I43" s="282">
        <f t="shared" ref="I43:I54" si="19">ROUND(H43/F43,10)</f>
        <v>0</v>
      </c>
      <c r="J43">
        <v>400.32</v>
      </c>
      <c r="K43">
        <v>400.32</v>
      </c>
      <c r="L43">
        <v>0</v>
      </c>
      <c r="M43">
        <v>400.32</v>
      </c>
      <c r="N43">
        <v>400.32</v>
      </c>
      <c r="O43">
        <v>0</v>
      </c>
      <c r="P43" s="199">
        <f t="shared" ref="P43:P54" si="20">J43-N43</f>
        <v>0</v>
      </c>
      <c r="Q43" s="280">
        <f t="shared" ref="Q43:Q54" si="21">ROUND(P43/J43,10)</f>
        <v>0</v>
      </c>
      <c r="R43" s="199">
        <f t="shared" ref="R43:R54" si="22">K43-M43</f>
        <v>0</v>
      </c>
      <c r="S43" s="280">
        <f t="shared" ref="S43:S54" si="23">ROUND(R43/K43,10)</f>
        <v>0</v>
      </c>
      <c r="T43" s="199">
        <f t="shared" ref="T43:T54" si="24">L43-O43</f>
        <v>0</v>
      </c>
      <c r="U43" s="280" t="e">
        <f t="shared" ref="U43:U54" si="25">ROUND(T43/L43,10)</f>
        <v>#DIV/0!</v>
      </c>
      <c r="V43" s="8"/>
    </row>
    <row r="44" spans="1:22">
      <c r="A44" s="323" t="s">
        <v>362</v>
      </c>
      <c r="B44" t="s">
        <v>465</v>
      </c>
      <c r="C44">
        <v>3000</v>
      </c>
      <c r="D44" s="1">
        <v>43616</v>
      </c>
      <c r="E44" t="s">
        <v>427</v>
      </c>
      <c r="F44">
        <v>418.07</v>
      </c>
      <c r="G44">
        <v>418.07</v>
      </c>
      <c r="H44" s="199">
        <f t="shared" si="18"/>
        <v>0</v>
      </c>
      <c r="I44" s="282">
        <f t="shared" si="19"/>
        <v>0</v>
      </c>
      <c r="J44">
        <v>418.07</v>
      </c>
      <c r="K44">
        <v>418.07</v>
      </c>
      <c r="L44">
        <v>0</v>
      </c>
      <c r="M44">
        <v>418.07</v>
      </c>
      <c r="N44">
        <v>418.07</v>
      </c>
      <c r="O44">
        <v>0</v>
      </c>
      <c r="P44" s="199">
        <f t="shared" si="20"/>
        <v>0</v>
      </c>
      <c r="Q44" s="280">
        <f t="shared" si="21"/>
        <v>0</v>
      </c>
      <c r="R44" s="199">
        <f t="shared" si="22"/>
        <v>0</v>
      </c>
      <c r="S44" s="280">
        <f t="shared" si="23"/>
        <v>0</v>
      </c>
      <c r="T44" s="199">
        <f t="shared" si="24"/>
        <v>0</v>
      </c>
      <c r="U44" s="280" t="e">
        <f t="shared" si="25"/>
        <v>#DIV/0!</v>
      </c>
      <c r="V44" s="8"/>
    </row>
    <row r="45" spans="1:22">
      <c r="A45" s="323">
        <v>661650903</v>
      </c>
      <c r="B45" t="s">
        <v>467</v>
      </c>
      <c r="C45">
        <v>10546</v>
      </c>
      <c r="D45" s="1">
        <v>44165</v>
      </c>
      <c r="E45" t="s">
        <v>432</v>
      </c>
      <c r="F45">
        <v>0</v>
      </c>
      <c r="G45">
        <v>0</v>
      </c>
      <c r="H45" s="199">
        <f t="shared" si="18"/>
        <v>0</v>
      </c>
      <c r="I45" s="282" t="e">
        <f t="shared" si="19"/>
        <v>#DIV/0!</v>
      </c>
      <c r="J45">
        <v>0</v>
      </c>
      <c r="K45">
        <v>0</v>
      </c>
      <c r="L45">
        <v>0</v>
      </c>
      <c r="M45">
        <v>0</v>
      </c>
      <c r="N45">
        <v>0</v>
      </c>
      <c r="O45">
        <v>0</v>
      </c>
      <c r="P45" s="199">
        <f t="shared" si="20"/>
        <v>0</v>
      </c>
      <c r="Q45" s="280" t="e">
        <f t="shared" si="21"/>
        <v>#DIV/0!</v>
      </c>
      <c r="R45" s="199">
        <f t="shared" si="22"/>
        <v>0</v>
      </c>
      <c r="S45" s="280" t="e">
        <f t="shared" si="23"/>
        <v>#DIV/0!</v>
      </c>
      <c r="T45" s="199">
        <f t="shared" si="24"/>
        <v>0</v>
      </c>
      <c r="U45" s="280" t="e">
        <f t="shared" si="25"/>
        <v>#DIV/0!</v>
      </c>
      <c r="V45" s="8"/>
    </row>
    <row r="46" spans="1:22">
      <c r="A46" s="323" t="s">
        <v>468</v>
      </c>
      <c r="B46" t="s">
        <v>469</v>
      </c>
      <c r="C46">
        <v>20132</v>
      </c>
      <c r="D46" s="1">
        <v>44151</v>
      </c>
      <c r="E46" t="s">
        <v>429</v>
      </c>
      <c r="F46">
        <v>0</v>
      </c>
      <c r="G46">
        <v>0</v>
      </c>
      <c r="H46" s="199">
        <f t="shared" si="18"/>
        <v>0</v>
      </c>
      <c r="I46" s="282" t="e">
        <f t="shared" si="19"/>
        <v>#DIV/0!</v>
      </c>
      <c r="J46">
        <v>0</v>
      </c>
      <c r="K46">
        <v>0</v>
      </c>
      <c r="L46">
        <v>0</v>
      </c>
      <c r="M46">
        <v>0</v>
      </c>
      <c r="N46">
        <v>0</v>
      </c>
      <c r="O46">
        <v>0</v>
      </c>
      <c r="P46" s="199">
        <f t="shared" si="20"/>
        <v>0</v>
      </c>
      <c r="Q46" s="280" t="e">
        <f t="shared" si="21"/>
        <v>#DIV/0!</v>
      </c>
      <c r="R46" s="199">
        <f t="shared" si="22"/>
        <v>0</v>
      </c>
      <c r="S46" s="280" t="e">
        <f t="shared" si="23"/>
        <v>#DIV/0!</v>
      </c>
      <c r="T46" s="199">
        <f t="shared" si="24"/>
        <v>0</v>
      </c>
      <c r="U46" s="280" t="e">
        <f t="shared" si="25"/>
        <v>#DIV/0!</v>
      </c>
      <c r="V46" s="8"/>
    </row>
    <row r="47" spans="1:22">
      <c r="A47" s="323" t="s">
        <v>473</v>
      </c>
      <c r="B47" t="s">
        <v>474</v>
      </c>
      <c r="C47">
        <v>2432</v>
      </c>
      <c r="D47" s="1">
        <v>42877</v>
      </c>
      <c r="E47" t="s">
        <v>501</v>
      </c>
      <c r="F47">
        <v>545.22</v>
      </c>
      <c r="G47">
        <v>545.22</v>
      </c>
      <c r="H47" s="199">
        <f t="shared" si="18"/>
        <v>0</v>
      </c>
      <c r="I47" s="282">
        <f t="shared" si="19"/>
        <v>0</v>
      </c>
      <c r="J47">
        <v>606.64</v>
      </c>
      <c r="K47">
        <v>606.64</v>
      </c>
      <c r="L47">
        <v>28.46</v>
      </c>
      <c r="M47">
        <v>606.64</v>
      </c>
      <c r="N47">
        <v>606.64</v>
      </c>
      <c r="O47">
        <v>28.46</v>
      </c>
      <c r="P47" s="199">
        <f t="shared" si="20"/>
        <v>0</v>
      </c>
      <c r="Q47" s="280">
        <f t="shared" si="21"/>
        <v>0</v>
      </c>
      <c r="R47" s="199">
        <f t="shared" si="22"/>
        <v>0</v>
      </c>
      <c r="S47" s="280">
        <f t="shared" si="23"/>
        <v>0</v>
      </c>
      <c r="T47" s="199">
        <f t="shared" si="24"/>
        <v>0</v>
      </c>
      <c r="U47" s="280">
        <f t="shared" si="25"/>
        <v>0</v>
      </c>
      <c r="V47" s="8"/>
    </row>
    <row r="48" spans="1:22">
      <c r="A48" s="323" t="s">
        <v>473</v>
      </c>
      <c r="B48" t="s">
        <v>474</v>
      </c>
      <c r="C48">
        <v>2432</v>
      </c>
      <c r="D48" s="1">
        <v>43242</v>
      </c>
      <c r="E48" t="s">
        <v>501</v>
      </c>
      <c r="F48">
        <v>564.47</v>
      </c>
      <c r="G48">
        <v>564.47</v>
      </c>
      <c r="H48" s="199">
        <f t="shared" si="18"/>
        <v>0</v>
      </c>
      <c r="I48" s="282">
        <f t="shared" si="19"/>
        <v>0</v>
      </c>
      <c r="J48">
        <v>665.62</v>
      </c>
      <c r="K48">
        <v>665.62</v>
      </c>
      <c r="L48">
        <v>-8.1</v>
      </c>
      <c r="M48">
        <v>665.62</v>
      </c>
      <c r="N48">
        <v>665.62</v>
      </c>
      <c r="O48">
        <v>-8.1</v>
      </c>
      <c r="P48" s="199">
        <f t="shared" si="20"/>
        <v>0</v>
      </c>
      <c r="Q48" s="280">
        <f t="shared" si="21"/>
        <v>0</v>
      </c>
      <c r="R48" s="199">
        <f t="shared" si="22"/>
        <v>0</v>
      </c>
      <c r="S48" s="280">
        <f t="shared" si="23"/>
        <v>0</v>
      </c>
      <c r="T48" s="199">
        <f t="shared" si="24"/>
        <v>0</v>
      </c>
      <c r="U48" s="280">
        <f t="shared" si="25"/>
        <v>0</v>
      </c>
      <c r="V48" s="8"/>
    </row>
    <row r="49" spans="1:22">
      <c r="A49" s="323" t="s">
        <v>473</v>
      </c>
      <c r="B49" t="s">
        <v>474</v>
      </c>
      <c r="C49">
        <v>8509</v>
      </c>
      <c r="D49" s="1">
        <v>43612</v>
      </c>
      <c r="E49" t="s">
        <v>501</v>
      </c>
      <c r="F49">
        <v>2019.82</v>
      </c>
      <c r="G49">
        <v>2019.82</v>
      </c>
      <c r="H49" s="199">
        <f t="shared" si="18"/>
        <v>0</v>
      </c>
      <c r="I49" s="282">
        <f t="shared" si="19"/>
        <v>0</v>
      </c>
      <c r="J49">
        <v>2252.1</v>
      </c>
      <c r="K49">
        <v>2252.1</v>
      </c>
      <c r="L49">
        <v>100.69</v>
      </c>
      <c r="M49">
        <v>2252.1</v>
      </c>
      <c r="N49">
        <v>2252.1</v>
      </c>
      <c r="O49">
        <v>100.69</v>
      </c>
      <c r="P49" s="199">
        <f t="shared" si="20"/>
        <v>0</v>
      </c>
      <c r="Q49" s="280">
        <f t="shared" si="21"/>
        <v>0</v>
      </c>
      <c r="R49" s="199">
        <f t="shared" si="22"/>
        <v>0</v>
      </c>
      <c r="S49" s="280">
        <f t="shared" si="23"/>
        <v>0</v>
      </c>
      <c r="T49" s="199">
        <f t="shared" si="24"/>
        <v>0</v>
      </c>
      <c r="U49" s="280">
        <f t="shared" si="25"/>
        <v>0</v>
      </c>
      <c r="V49" s="8"/>
    </row>
    <row r="50" spans="1:22">
      <c r="A50" s="323" t="s">
        <v>473</v>
      </c>
      <c r="B50" t="s">
        <v>474</v>
      </c>
      <c r="C50">
        <v>8509</v>
      </c>
      <c r="D50" s="1">
        <v>44004</v>
      </c>
      <c r="E50" t="s">
        <v>501</v>
      </c>
      <c r="F50">
        <v>2132.04</v>
      </c>
      <c r="G50">
        <v>2132.04</v>
      </c>
      <c r="H50" s="199">
        <f t="shared" si="18"/>
        <v>0</v>
      </c>
      <c r="I50" s="282">
        <f t="shared" si="19"/>
        <v>0</v>
      </c>
      <c r="J50">
        <v>2392.04</v>
      </c>
      <c r="K50">
        <v>2392.04</v>
      </c>
      <c r="L50">
        <v>91.47</v>
      </c>
      <c r="M50">
        <v>2392.04</v>
      </c>
      <c r="N50">
        <v>2392.04</v>
      </c>
      <c r="O50">
        <v>91.47</v>
      </c>
      <c r="P50" s="199">
        <f t="shared" si="20"/>
        <v>0</v>
      </c>
      <c r="Q50" s="280">
        <f t="shared" si="21"/>
        <v>0</v>
      </c>
      <c r="R50" s="199">
        <f t="shared" si="22"/>
        <v>0</v>
      </c>
      <c r="S50" s="280">
        <f t="shared" si="23"/>
        <v>0</v>
      </c>
      <c r="T50" s="199">
        <f t="shared" si="24"/>
        <v>0</v>
      </c>
      <c r="U50" s="280">
        <f t="shared" si="25"/>
        <v>0</v>
      </c>
      <c r="V50" s="8"/>
    </row>
    <row r="51" spans="1:22">
      <c r="A51" s="323" t="s">
        <v>476</v>
      </c>
      <c r="B51" t="s">
        <v>477</v>
      </c>
      <c r="C51">
        <v>26004</v>
      </c>
      <c r="D51" s="1">
        <v>44155</v>
      </c>
      <c r="E51" t="s">
        <v>429</v>
      </c>
      <c r="F51">
        <v>0</v>
      </c>
      <c r="G51">
        <v>0</v>
      </c>
      <c r="H51" s="199">
        <f t="shared" si="18"/>
        <v>0</v>
      </c>
      <c r="I51" s="282" t="e">
        <f t="shared" si="19"/>
        <v>#DIV/0!</v>
      </c>
      <c r="J51">
        <v>0</v>
      </c>
      <c r="K51">
        <v>0</v>
      </c>
      <c r="L51">
        <v>0</v>
      </c>
      <c r="M51">
        <v>0</v>
      </c>
      <c r="N51">
        <v>0</v>
      </c>
      <c r="O51">
        <v>0</v>
      </c>
      <c r="P51" s="199">
        <f t="shared" si="20"/>
        <v>0</v>
      </c>
      <c r="Q51" s="280" t="e">
        <f t="shared" si="21"/>
        <v>#DIV/0!</v>
      </c>
      <c r="R51" s="199">
        <f t="shared" si="22"/>
        <v>0</v>
      </c>
      <c r="S51" s="280" t="e">
        <f t="shared" si="23"/>
        <v>#DIV/0!</v>
      </c>
      <c r="T51" s="199">
        <f t="shared" si="24"/>
        <v>0</v>
      </c>
      <c r="U51" s="280" t="e">
        <f t="shared" si="25"/>
        <v>#DIV/0!</v>
      </c>
      <c r="V51" s="8"/>
    </row>
    <row r="52" spans="1:22">
      <c r="A52" s="323" t="s">
        <v>476</v>
      </c>
      <c r="B52" t="s">
        <v>477</v>
      </c>
      <c r="C52">
        <v>26004</v>
      </c>
      <c r="D52" s="1">
        <v>44155</v>
      </c>
      <c r="E52" t="s">
        <v>429</v>
      </c>
      <c r="F52">
        <v>0</v>
      </c>
      <c r="G52">
        <v>0</v>
      </c>
      <c r="H52" s="199">
        <f t="shared" si="18"/>
        <v>0</v>
      </c>
      <c r="I52" s="282" t="e">
        <f t="shared" si="19"/>
        <v>#DIV/0!</v>
      </c>
      <c r="J52">
        <v>0</v>
      </c>
      <c r="K52">
        <v>0</v>
      </c>
      <c r="L52">
        <v>0</v>
      </c>
      <c r="M52">
        <v>0</v>
      </c>
      <c r="N52">
        <v>0</v>
      </c>
      <c r="O52">
        <v>0</v>
      </c>
      <c r="P52" s="199">
        <f t="shared" si="20"/>
        <v>0</v>
      </c>
      <c r="Q52" s="280" t="e">
        <f t="shared" si="21"/>
        <v>#DIV/0!</v>
      </c>
      <c r="R52" s="199">
        <f t="shared" si="22"/>
        <v>0</v>
      </c>
      <c r="S52" s="280" t="e">
        <f t="shared" si="23"/>
        <v>#DIV/0!</v>
      </c>
      <c r="T52" s="199">
        <f t="shared" si="24"/>
        <v>0</v>
      </c>
      <c r="U52" s="280" t="e">
        <f t="shared" si="25"/>
        <v>#DIV/0!</v>
      </c>
      <c r="V52" s="8"/>
    </row>
    <row r="53" spans="1:22">
      <c r="A53" s="323" t="s">
        <v>481</v>
      </c>
      <c r="B53" t="s">
        <v>397</v>
      </c>
      <c r="C53">
        <v>4054</v>
      </c>
      <c r="D53" s="1">
        <v>43976</v>
      </c>
      <c r="E53" t="s">
        <v>431</v>
      </c>
      <c r="F53">
        <v>532.09</v>
      </c>
      <c r="G53">
        <v>532.09</v>
      </c>
      <c r="H53" s="199">
        <f t="shared" si="18"/>
        <v>0</v>
      </c>
      <c r="I53" s="282">
        <f t="shared" si="19"/>
        <v>0</v>
      </c>
      <c r="J53">
        <v>551.87</v>
      </c>
      <c r="K53">
        <v>551.87</v>
      </c>
      <c r="L53">
        <v>28.67</v>
      </c>
      <c r="M53">
        <v>551.87</v>
      </c>
      <c r="N53">
        <v>551.87</v>
      </c>
      <c r="O53">
        <v>28.67</v>
      </c>
      <c r="P53" s="199">
        <f t="shared" si="20"/>
        <v>0</v>
      </c>
      <c r="Q53" s="280">
        <f t="shared" si="21"/>
        <v>0</v>
      </c>
      <c r="R53" s="199">
        <f t="shared" si="22"/>
        <v>0</v>
      </c>
      <c r="S53" s="280">
        <f t="shared" si="23"/>
        <v>0</v>
      </c>
      <c r="T53" s="199">
        <f t="shared" si="24"/>
        <v>0</v>
      </c>
      <c r="U53" s="280">
        <f t="shared" si="25"/>
        <v>0</v>
      </c>
      <c r="V53" s="8"/>
    </row>
    <row r="54" spans="1:22">
      <c r="A54" s="323" t="s">
        <v>326</v>
      </c>
      <c r="B54" t="s">
        <v>482</v>
      </c>
      <c r="C54">
        <v>16700</v>
      </c>
      <c r="D54" s="1">
        <v>43990</v>
      </c>
      <c r="E54" t="s">
        <v>427</v>
      </c>
      <c r="F54">
        <v>313.92</v>
      </c>
      <c r="G54">
        <v>313.92</v>
      </c>
      <c r="H54" s="199">
        <f t="shared" si="18"/>
        <v>0</v>
      </c>
      <c r="I54" s="282">
        <f t="shared" si="19"/>
        <v>0</v>
      </c>
      <c r="J54">
        <v>313.92</v>
      </c>
      <c r="K54">
        <v>313.92</v>
      </c>
      <c r="L54">
        <v>0</v>
      </c>
      <c r="M54">
        <v>313.92</v>
      </c>
      <c r="N54">
        <v>313.92</v>
      </c>
      <c r="O54">
        <v>0</v>
      </c>
      <c r="P54" s="199">
        <f t="shared" si="20"/>
        <v>0</v>
      </c>
      <c r="Q54" s="280">
        <f t="shared" si="21"/>
        <v>0</v>
      </c>
      <c r="R54" s="199">
        <f t="shared" si="22"/>
        <v>0</v>
      </c>
      <c r="S54" s="280">
        <f t="shared" si="23"/>
        <v>0</v>
      </c>
      <c r="T54" s="199">
        <f t="shared" si="24"/>
        <v>0</v>
      </c>
      <c r="U54" s="280" t="e">
        <f t="shared" si="25"/>
        <v>#DIV/0!</v>
      </c>
      <c r="V54" s="8"/>
    </row>
    <row r="55" spans="1:22" ht="15">
      <c r="A55" s="327">
        <v>398438408</v>
      </c>
      <c r="B55" s="318" t="s">
        <v>487</v>
      </c>
      <c r="C55" s="318">
        <v>32700</v>
      </c>
      <c r="D55" s="319">
        <v>44144</v>
      </c>
      <c r="E55" s="318" t="s">
        <v>427</v>
      </c>
      <c r="F55" s="320">
        <v>1251.54</v>
      </c>
      <c r="G55" s="321">
        <v>1251.54</v>
      </c>
      <c r="H55" s="199">
        <f t="shared" si="0"/>
        <v>0</v>
      </c>
      <c r="I55" s="282">
        <f t="shared" si="1"/>
        <v>0</v>
      </c>
      <c r="J55" s="322">
        <v>1251.54</v>
      </c>
      <c r="K55" s="322">
        <v>1251.54</v>
      </c>
      <c r="L55" s="322">
        <v>0</v>
      </c>
      <c r="M55" s="322">
        <v>1251.54</v>
      </c>
      <c r="N55" s="322">
        <v>1251.54</v>
      </c>
      <c r="O55" s="322">
        <v>0</v>
      </c>
      <c r="P55" s="199">
        <f t="shared" si="2"/>
        <v>0</v>
      </c>
      <c r="Q55" s="280">
        <f t="shared" si="3"/>
        <v>0</v>
      </c>
      <c r="R55" s="199">
        <f t="shared" si="4"/>
        <v>0</v>
      </c>
      <c r="S55" s="280">
        <f t="shared" si="5"/>
        <v>0</v>
      </c>
      <c r="T55" s="199">
        <f t="shared" si="6"/>
        <v>0</v>
      </c>
      <c r="U55" s="280" t="e">
        <f t="shared" si="7"/>
        <v>#DIV/0!</v>
      </c>
      <c r="V55" s="8"/>
    </row>
    <row r="56" spans="1:22" ht="15">
      <c r="A56" s="327" t="s">
        <v>290</v>
      </c>
      <c r="B56" s="318" t="s">
        <v>488</v>
      </c>
      <c r="C56" s="318">
        <v>3800</v>
      </c>
      <c r="D56" s="319">
        <v>43784</v>
      </c>
      <c r="E56" s="318" t="s">
        <v>427</v>
      </c>
      <c r="F56" s="320">
        <v>666.73</v>
      </c>
      <c r="G56" s="321">
        <v>666.73</v>
      </c>
      <c r="H56" s="199">
        <f t="shared" si="0"/>
        <v>0</v>
      </c>
      <c r="I56" s="282">
        <f t="shared" si="1"/>
        <v>0</v>
      </c>
      <c r="J56" s="322">
        <v>666.73</v>
      </c>
      <c r="K56" s="322">
        <v>666.73</v>
      </c>
      <c r="L56" s="322">
        <v>0</v>
      </c>
      <c r="M56" s="322">
        <v>666.73</v>
      </c>
      <c r="N56" s="322">
        <v>666.73</v>
      </c>
      <c r="O56" s="322">
        <v>0</v>
      </c>
      <c r="P56" s="199">
        <f t="shared" si="2"/>
        <v>0</v>
      </c>
      <c r="Q56" s="280">
        <f t="shared" si="3"/>
        <v>0</v>
      </c>
      <c r="R56" s="199">
        <f t="shared" si="4"/>
        <v>0</v>
      </c>
      <c r="S56" s="280">
        <f t="shared" si="5"/>
        <v>0</v>
      </c>
      <c r="T56" s="199">
        <f t="shared" si="6"/>
        <v>0</v>
      </c>
      <c r="U56" s="280" t="e">
        <f t="shared" si="7"/>
        <v>#DIV/0!</v>
      </c>
      <c r="V56" s="8"/>
    </row>
    <row r="57" spans="1:22" ht="15">
      <c r="A57" s="327" t="s">
        <v>290</v>
      </c>
      <c r="B57" s="318" t="s">
        <v>488</v>
      </c>
      <c r="C57" s="318">
        <v>4500</v>
      </c>
      <c r="D57" s="319">
        <v>43593</v>
      </c>
      <c r="E57" s="318" t="s">
        <v>427</v>
      </c>
      <c r="F57" s="320">
        <v>1581.93</v>
      </c>
      <c r="G57" s="321">
        <v>1581.93</v>
      </c>
      <c r="H57" s="199">
        <f t="shared" si="0"/>
        <v>0</v>
      </c>
      <c r="I57" s="282">
        <f t="shared" si="1"/>
        <v>0</v>
      </c>
      <c r="J57" s="322">
        <v>1581.93</v>
      </c>
      <c r="K57" s="322">
        <v>1581.93</v>
      </c>
      <c r="L57" s="322">
        <v>0</v>
      </c>
      <c r="M57" s="322">
        <v>1581.93</v>
      </c>
      <c r="N57" s="322">
        <v>1581.93</v>
      </c>
      <c r="O57" s="322">
        <v>0</v>
      </c>
      <c r="P57" s="199">
        <f t="shared" si="2"/>
        <v>0</v>
      </c>
      <c r="Q57" s="280">
        <f t="shared" si="3"/>
        <v>0</v>
      </c>
      <c r="R57" s="199">
        <f t="shared" si="4"/>
        <v>0</v>
      </c>
      <c r="S57" s="280">
        <f t="shared" si="5"/>
        <v>0</v>
      </c>
      <c r="T57" s="199">
        <f t="shared" si="6"/>
        <v>0</v>
      </c>
      <c r="U57" s="280" t="e">
        <f t="shared" si="7"/>
        <v>#DIV/0!</v>
      </c>
      <c r="V57" s="8"/>
    </row>
    <row r="58" spans="1:22" ht="15">
      <c r="A58" s="327" t="s">
        <v>310</v>
      </c>
      <c r="B58" s="318" t="s">
        <v>497</v>
      </c>
      <c r="C58" s="318">
        <v>2624.0030000000002</v>
      </c>
      <c r="D58" s="319">
        <v>43587</v>
      </c>
      <c r="E58" s="318" t="s">
        <v>427</v>
      </c>
      <c r="F58" s="320">
        <v>0</v>
      </c>
      <c r="G58" s="321">
        <v>0</v>
      </c>
      <c r="H58" s="199">
        <f t="shared" si="0"/>
        <v>0</v>
      </c>
      <c r="I58" s="282" t="e">
        <f t="shared" si="1"/>
        <v>#DIV/0!</v>
      </c>
      <c r="J58" s="322">
        <v>0</v>
      </c>
      <c r="K58" s="322">
        <v>0</v>
      </c>
      <c r="L58" s="322">
        <v>0</v>
      </c>
      <c r="M58" s="322">
        <v>0</v>
      </c>
      <c r="N58" s="322">
        <v>0</v>
      </c>
      <c r="O58" s="322">
        <v>0</v>
      </c>
      <c r="P58" s="199">
        <f t="shared" si="2"/>
        <v>0</v>
      </c>
      <c r="Q58" s="280" t="e">
        <f t="shared" si="3"/>
        <v>#DIV/0!</v>
      </c>
      <c r="R58" s="199">
        <f t="shared" si="4"/>
        <v>0</v>
      </c>
      <c r="S58" s="280" t="e">
        <f t="shared" si="5"/>
        <v>#DIV/0!</v>
      </c>
      <c r="T58" s="199">
        <f t="shared" si="6"/>
        <v>0</v>
      </c>
      <c r="U58" s="280" t="e">
        <f t="shared" si="7"/>
        <v>#DIV/0!</v>
      </c>
      <c r="V58" s="8"/>
    </row>
    <row r="59" spans="1:22" ht="15">
      <c r="A59" s="327" t="s">
        <v>310</v>
      </c>
      <c r="B59" s="318" t="s">
        <v>497</v>
      </c>
      <c r="C59" s="318">
        <v>6400</v>
      </c>
      <c r="D59" s="319">
        <v>43956</v>
      </c>
      <c r="E59" s="318" t="s">
        <v>427</v>
      </c>
      <c r="F59" s="320">
        <v>1242.1099999999999</v>
      </c>
      <c r="G59" s="321">
        <v>1242.1099999999999</v>
      </c>
      <c r="H59" s="199">
        <f t="shared" si="0"/>
        <v>0</v>
      </c>
      <c r="I59" s="282">
        <f t="shared" si="1"/>
        <v>0</v>
      </c>
      <c r="J59" s="322">
        <v>1242.1099999999999</v>
      </c>
      <c r="K59" s="322">
        <v>1242.1099999999999</v>
      </c>
      <c r="L59" s="322">
        <v>0</v>
      </c>
      <c r="M59" s="322">
        <v>1242.1099999999999</v>
      </c>
      <c r="N59" s="322">
        <v>1242.1099999999999</v>
      </c>
      <c r="O59" s="322">
        <v>0</v>
      </c>
      <c r="P59" s="199">
        <f t="shared" si="2"/>
        <v>0</v>
      </c>
      <c r="Q59" s="280">
        <f t="shared" si="3"/>
        <v>0</v>
      </c>
      <c r="R59" s="199">
        <f t="shared" si="4"/>
        <v>0</v>
      </c>
      <c r="S59" s="280">
        <f t="shared" si="5"/>
        <v>0</v>
      </c>
      <c r="T59" s="199">
        <f t="shared" si="6"/>
        <v>0</v>
      </c>
      <c r="U59" s="280" t="e">
        <f t="shared" si="7"/>
        <v>#DIV/0!</v>
      </c>
      <c r="V59" s="8"/>
    </row>
    <row r="60" spans="1:22" ht="15">
      <c r="A60" s="327" t="s">
        <v>511</v>
      </c>
      <c r="B60" s="318" t="s">
        <v>512</v>
      </c>
      <c r="C60" s="318">
        <v>4852</v>
      </c>
      <c r="D60" s="319">
        <v>42887</v>
      </c>
      <c r="E60" s="318" t="s">
        <v>501</v>
      </c>
      <c r="F60" s="320">
        <v>909.75</v>
      </c>
      <c r="G60" s="321">
        <v>909.75</v>
      </c>
      <c r="H60" s="199">
        <f t="shared" si="0"/>
        <v>0</v>
      </c>
      <c r="I60" s="282">
        <f t="shared" si="1"/>
        <v>0</v>
      </c>
      <c r="J60" s="322">
        <v>1016.87</v>
      </c>
      <c r="K60" s="322">
        <v>1016.87</v>
      </c>
      <c r="L60" s="322">
        <v>42.85</v>
      </c>
      <c r="M60" s="322">
        <v>1016.87</v>
      </c>
      <c r="N60" s="322">
        <v>1016.87</v>
      </c>
      <c r="O60" s="322">
        <v>42.85</v>
      </c>
      <c r="P60" s="199">
        <f t="shared" si="2"/>
        <v>0</v>
      </c>
      <c r="Q60" s="280">
        <f t="shared" si="3"/>
        <v>0</v>
      </c>
      <c r="R60" s="199">
        <f t="shared" si="4"/>
        <v>0</v>
      </c>
      <c r="S60" s="280">
        <f t="shared" si="5"/>
        <v>0</v>
      </c>
      <c r="T60" s="199">
        <f t="shared" si="6"/>
        <v>0</v>
      </c>
      <c r="U60" s="280">
        <f t="shared" si="7"/>
        <v>0</v>
      </c>
      <c r="V60" s="8"/>
    </row>
    <row r="61" spans="1:22" ht="15">
      <c r="A61" s="328">
        <v>589339209</v>
      </c>
      <c r="B61" s="313" t="s">
        <v>498</v>
      </c>
      <c r="C61" s="313">
        <v>7500</v>
      </c>
      <c r="D61" s="316">
        <v>43992</v>
      </c>
      <c r="E61" s="313" t="s">
        <v>427</v>
      </c>
      <c r="F61" s="313">
        <v>522.6</v>
      </c>
      <c r="G61" s="313">
        <v>522.6</v>
      </c>
      <c r="H61" s="199">
        <f t="shared" si="0"/>
        <v>0</v>
      </c>
      <c r="I61" s="282">
        <f t="shared" si="1"/>
        <v>0</v>
      </c>
      <c r="J61">
        <v>522.6</v>
      </c>
      <c r="K61">
        <v>522.6</v>
      </c>
      <c r="L61">
        <v>0</v>
      </c>
      <c r="M61">
        <v>522.6</v>
      </c>
      <c r="N61">
        <v>522.6</v>
      </c>
      <c r="O61">
        <v>0</v>
      </c>
      <c r="P61" s="199">
        <f t="shared" si="2"/>
        <v>0</v>
      </c>
      <c r="Q61" s="280">
        <f t="shared" si="3"/>
        <v>0</v>
      </c>
      <c r="R61" s="199">
        <f t="shared" si="4"/>
        <v>0</v>
      </c>
      <c r="S61" s="280">
        <f t="shared" si="5"/>
        <v>0</v>
      </c>
      <c r="T61" s="199">
        <f t="shared" si="6"/>
        <v>0</v>
      </c>
      <c r="U61" s="280" t="e">
        <f t="shared" si="7"/>
        <v>#DIV/0!</v>
      </c>
      <c r="V61" s="8"/>
    </row>
    <row r="62" spans="1:22" ht="15">
      <c r="A62" s="328" t="s">
        <v>435</v>
      </c>
      <c r="B62" s="313" t="s">
        <v>436</v>
      </c>
      <c r="C62" s="313">
        <v>3630</v>
      </c>
      <c r="D62" s="316">
        <v>43775</v>
      </c>
      <c r="E62" s="313" t="s">
        <v>501</v>
      </c>
      <c r="F62" s="313">
        <v>223.24</v>
      </c>
      <c r="G62" s="313">
        <v>223.24</v>
      </c>
      <c r="H62" s="199">
        <f t="shared" si="0"/>
        <v>0</v>
      </c>
      <c r="I62" s="282">
        <f t="shared" si="1"/>
        <v>0</v>
      </c>
      <c r="J62">
        <v>247.59</v>
      </c>
      <c r="K62">
        <v>247.59</v>
      </c>
      <c r="L62">
        <v>12.45</v>
      </c>
      <c r="M62">
        <v>247.59</v>
      </c>
      <c r="N62">
        <v>247.59</v>
      </c>
      <c r="O62">
        <v>12.45</v>
      </c>
      <c r="P62" s="199">
        <f t="shared" si="2"/>
        <v>0</v>
      </c>
      <c r="Q62" s="280">
        <f t="shared" si="3"/>
        <v>0</v>
      </c>
      <c r="R62" s="199">
        <f t="shared" si="4"/>
        <v>0</v>
      </c>
      <c r="S62" s="280">
        <f t="shared" si="5"/>
        <v>0</v>
      </c>
      <c r="T62" s="199">
        <f t="shared" si="6"/>
        <v>0</v>
      </c>
      <c r="U62" s="280">
        <f t="shared" si="7"/>
        <v>0</v>
      </c>
      <c r="V62" s="8"/>
    </row>
    <row r="63" spans="1:22" ht="15">
      <c r="A63" s="328" t="s">
        <v>435</v>
      </c>
      <c r="B63" s="313" t="s">
        <v>436</v>
      </c>
      <c r="C63" s="313">
        <v>3630</v>
      </c>
      <c r="D63" s="316">
        <v>44140</v>
      </c>
      <c r="E63" s="313" t="s">
        <v>501</v>
      </c>
      <c r="F63" s="313">
        <v>234.14</v>
      </c>
      <c r="G63" s="313">
        <v>234.14</v>
      </c>
      <c r="H63" s="199">
        <f t="shared" si="0"/>
        <v>0</v>
      </c>
      <c r="I63" s="282">
        <f t="shared" si="1"/>
        <v>0</v>
      </c>
      <c r="J63">
        <v>277.11</v>
      </c>
      <c r="K63">
        <v>277.11</v>
      </c>
      <c r="L63">
        <v>-4.37</v>
      </c>
      <c r="M63">
        <v>277.11</v>
      </c>
      <c r="N63">
        <v>277.11</v>
      </c>
      <c r="O63">
        <v>-4.37</v>
      </c>
      <c r="P63" s="199">
        <f t="shared" si="2"/>
        <v>0</v>
      </c>
      <c r="Q63" s="280">
        <f t="shared" si="3"/>
        <v>0</v>
      </c>
      <c r="R63" s="199">
        <f t="shared" si="4"/>
        <v>0</v>
      </c>
      <c r="S63" s="280">
        <f t="shared" si="5"/>
        <v>0</v>
      </c>
      <c r="T63" s="199">
        <f t="shared" si="6"/>
        <v>0</v>
      </c>
      <c r="U63" s="280">
        <f t="shared" si="7"/>
        <v>0</v>
      </c>
      <c r="V63" s="8"/>
    </row>
    <row r="64" spans="1:22" ht="15">
      <c r="A64" s="328" t="s">
        <v>435</v>
      </c>
      <c r="B64" s="313" t="s">
        <v>436</v>
      </c>
      <c r="C64" s="313">
        <v>3630</v>
      </c>
      <c r="D64" s="316">
        <v>43591</v>
      </c>
      <c r="E64" s="313" t="s">
        <v>501</v>
      </c>
      <c r="F64" s="313">
        <v>778.63</v>
      </c>
      <c r="G64" s="313">
        <v>778.63</v>
      </c>
      <c r="H64" s="199">
        <f t="shared" si="0"/>
        <v>0</v>
      </c>
      <c r="I64" s="282">
        <f t="shared" si="1"/>
        <v>0</v>
      </c>
      <c r="J64">
        <v>869.41</v>
      </c>
      <c r="K64">
        <v>869.41</v>
      </c>
      <c r="L64">
        <v>37.58</v>
      </c>
      <c r="M64">
        <v>869.41</v>
      </c>
      <c r="N64">
        <v>869.41</v>
      </c>
      <c r="O64">
        <v>37.58</v>
      </c>
      <c r="P64" s="199">
        <f t="shared" si="2"/>
        <v>0</v>
      </c>
      <c r="Q64" s="280">
        <f t="shared" si="3"/>
        <v>0</v>
      </c>
      <c r="R64" s="199">
        <f t="shared" si="4"/>
        <v>0</v>
      </c>
      <c r="S64" s="280">
        <f t="shared" si="5"/>
        <v>0</v>
      </c>
      <c r="T64" s="199">
        <f t="shared" si="6"/>
        <v>0</v>
      </c>
      <c r="U64" s="280">
        <f t="shared" si="7"/>
        <v>0</v>
      </c>
      <c r="V64" s="8"/>
    </row>
    <row r="65" spans="1:22" ht="15">
      <c r="A65" s="328" t="s">
        <v>435</v>
      </c>
      <c r="B65" s="313" t="s">
        <v>436</v>
      </c>
      <c r="C65" s="313">
        <v>3630</v>
      </c>
      <c r="D65" s="316">
        <v>43958</v>
      </c>
      <c r="E65" s="313" t="s">
        <v>501</v>
      </c>
      <c r="F65" s="313">
        <v>811.3</v>
      </c>
      <c r="G65" s="313">
        <v>811.3</v>
      </c>
      <c r="H65" s="199">
        <f t="shared" si="0"/>
        <v>0</v>
      </c>
      <c r="I65" s="282">
        <f t="shared" si="1"/>
        <v>0</v>
      </c>
      <c r="J65">
        <v>879.49</v>
      </c>
      <c r="K65">
        <v>879.49</v>
      </c>
      <c r="L65">
        <v>65.55</v>
      </c>
      <c r="M65">
        <v>879.49</v>
      </c>
      <c r="N65">
        <v>879.49</v>
      </c>
      <c r="O65">
        <v>65.55</v>
      </c>
      <c r="P65" s="199">
        <f t="shared" si="2"/>
        <v>0</v>
      </c>
      <c r="Q65" s="280">
        <f t="shared" si="3"/>
        <v>0</v>
      </c>
      <c r="R65" s="199">
        <f t="shared" si="4"/>
        <v>0</v>
      </c>
      <c r="S65" s="280">
        <f t="shared" si="5"/>
        <v>0</v>
      </c>
      <c r="T65" s="199">
        <f t="shared" si="6"/>
        <v>0</v>
      </c>
      <c r="U65" s="280">
        <f t="shared" si="7"/>
        <v>0</v>
      </c>
      <c r="V65" s="8"/>
    </row>
    <row r="66" spans="1:22">
      <c r="A66" s="323" t="s">
        <v>435</v>
      </c>
      <c r="B66" t="s">
        <v>436</v>
      </c>
      <c r="C66">
        <v>3630</v>
      </c>
      <c r="D66" s="1">
        <v>43521</v>
      </c>
      <c r="E66" t="s">
        <v>501</v>
      </c>
      <c r="F66">
        <v>2450.25</v>
      </c>
      <c r="G66">
        <v>2450.25</v>
      </c>
      <c r="H66" s="199">
        <f t="shared" si="0"/>
        <v>0</v>
      </c>
      <c r="I66" s="282">
        <f t="shared" si="1"/>
        <v>0</v>
      </c>
      <c r="J66">
        <v>2780.79</v>
      </c>
      <c r="K66">
        <v>2780.79</v>
      </c>
      <c r="L66">
        <v>73.38</v>
      </c>
      <c r="M66">
        <v>2780.79</v>
      </c>
      <c r="N66">
        <v>2780.79</v>
      </c>
      <c r="O66">
        <v>73.38</v>
      </c>
      <c r="P66" s="199">
        <f t="shared" si="2"/>
        <v>0</v>
      </c>
      <c r="Q66" s="280">
        <f t="shared" si="3"/>
        <v>0</v>
      </c>
      <c r="R66" s="199">
        <f t="shared" si="4"/>
        <v>0</v>
      </c>
      <c r="S66" s="280">
        <f t="shared" si="5"/>
        <v>0</v>
      </c>
      <c r="T66" s="199">
        <f t="shared" si="6"/>
        <v>0</v>
      </c>
      <c r="U66" s="280">
        <f t="shared" si="7"/>
        <v>0</v>
      </c>
      <c r="V66" s="8"/>
    </row>
    <row r="67" spans="1:22">
      <c r="A67" s="323"/>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1" t="s">
        <v>143</v>
      </c>
      <c r="B68" s="192"/>
      <c r="C68" s="256"/>
      <c r="D68" s="183"/>
      <c r="E68" s="182"/>
      <c r="F68" s="175">
        <v>0</v>
      </c>
      <c r="G68" s="173">
        <v>0</v>
      </c>
      <c r="H68" s="199">
        <f t="shared" si="0"/>
        <v>0</v>
      </c>
      <c r="I68" s="282" t="e">
        <f t="shared" si="1"/>
        <v>#DIV/0!</v>
      </c>
      <c r="J68" s="175"/>
      <c r="K68" s="175"/>
      <c r="L68" s="207"/>
      <c r="M68" s="197"/>
      <c r="N68" s="197"/>
      <c r="O68" s="207"/>
      <c r="P68" s="199">
        <f t="shared" si="2"/>
        <v>0</v>
      </c>
      <c r="Q68" s="280" t="e">
        <f t="shared" si="3"/>
        <v>#DIV/0!</v>
      </c>
      <c r="R68" s="199">
        <f t="shared" si="4"/>
        <v>0</v>
      </c>
      <c r="S68" s="280" t="e">
        <f t="shared" si="5"/>
        <v>#DIV/0!</v>
      </c>
      <c r="T68" s="199">
        <f t="shared" si="6"/>
        <v>0</v>
      </c>
      <c r="U68" s="280" t="e">
        <f t="shared" si="7"/>
        <v>#DIV/0!</v>
      </c>
      <c r="V68" s="8"/>
    </row>
    <row r="69" spans="1:22" ht="13.5" thickBot="1">
      <c r="A69" s="332"/>
      <c r="B69" s="185"/>
      <c r="C69" s="257"/>
      <c r="D69" s="186"/>
      <c r="E69" s="186"/>
      <c r="F69" s="176">
        <f>SUM(F2:F68)</f>
        <v>63167.91</v>
      </c>
      <c r="G69" s="174">
        <f>SUM(G2:G68)</f>
        <v>63167.91</v>
      </c>
      <c r="H69" s="12">
        <f>SUM(H2:H68)</f>
        <v>0</v>
      </c>
      <c r="I69" s="283">
        <f t="shared" ref="I69" si="26">ROUND(H69/F69,10)</f>
        <v>0</v>
      </c>
      <c r="J69" s="195">
        <f t="shared" ref="J69:P69" si="27">SUM(J2:J68)</f>
        <v>66860.720000000016</v>
      </c>
      <c r="K69" s="176">
        <f t="shared" si="27"/>
        <v>66860.720000000016</v>
      </c>
      <c r="L69" s="195">
        <f t="shared" si="27"/>
        <v>2557.34</v>
      </c>
      <c r="M69" s="198">
        <f t="shared" si="27"/>
        <v>66860.720000000016</v>
      </c>
      <c r="N69" s="198">
        <f t="shared" si="27"/>
        <v>66860.720000000016</v>
      </c>
      <c r="O69" s="198">
        <f t="shared" si="27"/>
        <v>2557.34</v>
      </c>
      <c r="P69" s="9">
        <f t="shared" si="27"/>
        <v>0</v>
      </c>
      <c r="Q69" s="281">
        <f t="shared" si="3"/>
        <v>0</v>
      </c>
      <c r="R69" s="9">
        <f>SUM(R2:R68)</f>
        <v>0</v>
      </c>
      <c r="S69" s="281">
        <f>ROUND(R69/K69,10)</f>
        <v>0</v>
      </c>
      <c r="T69" s="281"/>
      <c r="U69" s="281">
        <f>ROUND(T69/L69,10)</f>
        <v>0</v>
      </c>
      <c r="V69" s="184"/>
    </row>
    <row r="70" spans="1:22" ht="13.5" thickTop="1">
      <c r="A70" s="332"/>
      <c r="B70" s="185"/>
      <c r="C70" s="258"/>
      <c r="D70" s="188"/>
      <c r="E70" s="188"/>
      <c r="F70" s="13"/>
      <c r="G70" s="13"/>
      <c r="H70" s="13"/>
      <c r="I70" s="13"/>
      <c r="J70" s="189"/>
      <c r="K70" s="13"/>
      <c r="L70" s="189"/>
      <c r="M70" s="187"/>
      <c r="N70" s="187"/>
      <c r="O70" s="187"/>
      <c r="P70" s="187"/>
      <c r="Q70" s="187"/>
      <c r="R70" s="187"/>
      <c r="S70" s="187"/>
      <c r="T70" s="187"/>
      <c r="U70" s="187"/>
      <c r="V70" s="184"/>
    </row>
    <row r="71" spans="1:22">
      <c r="A71" s="332"/>
      <c r="B71" s="185"/>
      <c r="C71" s="258"/>
      <c r="D71" s="188"/>
      <c r="E71" s="188"/>
      <c r="F71" s="13"/>
      <c r="G71" s="13"/>
      <c r="H71" s="13"/>
      <c r="I71" s="13"/>
      <c r="J71" s="187"/>
      <c r="K71" s="13"/>
      <c r="L71" s="187"/>
      <c r="M71" s="187"/>
      <c r="N71" s="187"/>
      <c r="O71" s="187"/>
      <c r="P71" s="187"/>
      <c r="Q71" s="187"/>
      <c r="R71" s="187"/>
      <c r="S71" s="187"/>
      <c r="T71" s="187"/>
      <c r="U71" s="187"/>
      <c r="V71" s="184"/>
    </row>
    <row r="72" spans="1:22">
      <c r="A72" s="332"/>
      <c r="B72" s="185"/>
      <c r="C72" s="258"/>
      <c r="D72" s="188"/>
      <c r="E72" s="188"/>
      <c r="F72" s="13"/>
      <c r="G72" s="13"/>
      <c r="H72" s="13"/>
      <c r="I72" s="13"/>
      <c r="J72" s="187"/>
      <c r="K72" s="13"/>
      <c r="L72" s="187"/>
      <c r="M72" s="187"/>
      <c r="N72" s="187"/>
      <c r="O72" s="187"/>
      <c r="P72" s="187"/>
      <c r="Q72" s="187"/>
      <c r="R72" s="187"/>
      <c r="S72" s="187"/>
      <c r="T72" s="187"/>
      <c r="U72" s="187"/>
      <c r="V72" s="184"/>
    </row>
    <row r="73" spans="1:22">
      <c r="A73" s="332"/>
      <c r="B73" s="185"/>
      <c r="C73" s="258"/>
      <c r="D73" s="188"/>
      <c r="E73" s="188"/>
      <c r="F73" s="13"/>
      <c r="G73" s="13"/>
      <c r="H73" s="13"/>
      <c r="I73" s="13"/>
      <c r="J73" s="187"/>
      <c r="K73" s="13"/>
      <c r="L73" s="187"/>
      <c r="M73" s="187"/>
      <c r="N73" s="187"/>
      <c r="O73" s="187"/>
      <c r="P73" s="187"/>
      <c r="Q73" s="187"/>
      <c r="R73" s="187"/>
      <c r="S73" s="187"/>
      <c r="T73" s="187"/>
      <c r="U73" s="187"/>
      <c r="V73" s="184"/>
    </row>
    <row r="74" spans="1:22">
      <c r="A74" s="332"/>
      <c r="B74" s="185"/>
      <c r="C74" s="258"/>
      <c r="D74" s="188"/>
      <c r="E74" s="188"/>
      <c r="F74" s="13"/>
      <c r="G74" s="13"/>
      <c r="H74" s="13"/>
      <c r="I74" s="13"/>
      <c r="J74" s="187"/>
      <c r="K74" s="13"/>
      <c r="L74" s="187"/>
      <c r="M74" s="187"/>
      <c r="N74" s="187"/>
      <c r="O74" s="187"/>
      <c r="P74" s="187"/>
      <c r="Q74" s="187"/>
      <c r="R74" s="187"/>
      <c r="S74" s="187"/>
      <c r="T74" s="187"/>
      <c r="U74" s="187"/>
      <c r="V74" s="184"/>
    </row>
    <row r="75" spans="1:22">
      <c r="A75" s="332"/>
      <c r="B75" s="185"/>
      <c r="C75" s="258"/>
      <c r="D75" s="188"/>
      <c r="E75" s="188"/>
      <c r="F75" s="13"/>
      <c r="G75" s="13"/>
      <c r="H75" s="13"/>
      <c r="I75" s="13"/>
      <c r="J75" s="187"/>
      <c r="K75" s="13"/>
      <c r="L75" s="187"/>
      <c r="M75" s="187"/>
      <c r="N75" s="187"/>
      <c r="O75" s="187"/>
      <c r="P75" s="187"/>
      <c r="Q75" s="187"/>
      <c r="R75" s="187"/>
      <c r="S75" s="187"/>
      <c r="T75" s="187"/>
      <c r="U75" s="187"/>
      <c r="V75" s="184"/>
    </row>
    <row r="80" spans="1:22">
      <c r="J80" s="191"/>
    </row>
    <row r="83" spans="1:1">
      <c r="A83" s="334"/>
    </row>
    <row r="84" spans="1:1">
      <c r="A84" s="334"/>
    </row>
    <row r="85" spans="1:1">
      <c r="A85" s="334"/>
    </row>
    <row r="86" spans="1:1">
      <c r="A86" s="334"/>
    </row>
    <row r="87" spans="1:1">
      <c r="A87" s="334"/>
    </row>
    <row r="88" spans="1:1">
      <c r="A88" s="334"/>
    </row>
    <row r="89" spans="1:1">
      <c r="A89" s="334"/>
    </row>
    <row r="90" spans="1:1">
      <c r="A90" s="334"/>
    </row>
    <row r="91" spans="1:1">
      <c r="A91" s="334"/>
    </row>
    <row r="92" spans="1:1">
      <c r="A92" s="334"/>
    </row>
    <row r="93" spans="1:1">
      <c r="A93" s="334"/>
    </row>
    <row r="94" spans="1:1">
      <c r="A94" s="334"/>
    </row>
    <row r="95" spans="1:1">
      <c r="A95" s="33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427</v>
      </c>
      <c r="B4" s="102">
        <v>2737.17</v>
      </c>
      <c r="C4" s="102">
        <v>2737.17</v>
      </c>
      <c r="D4" s="102" t="s">
        <v>428</v>
      </c>
      <c r="E4" s="102">
        <v>2737.17</v>
      </c>
      <c r="F4" s="102">
        <v>2737.17</v>
      </c>
      <c r="G4" s="102">
        <v>2.92</v>
      </c>
      <c r="H4" s="102">
        <v>2.92</v>
      </c>
      <c r="I4" s="110"/>
      <c r="J4" s="148">
        <v>44134</v>
      </c>
      <c r="K4" s="148">
        <v>44137</v>
      </c>
      <c r="L4" s="110"/>
    </row>
    <row r="5" spans="1:16">
      <c r="A5" s="102" t="s">
        <v>427</v>
      </c>
      <c r="B5" s="102">
        <v>3.25</v>
      </c>
      <c r="C5" s="102">
        <v>3.25</v>
      </c>
      <c r="D5" s="102" t="s">
        <v>429</v>
      </c>
      <c r="E5" s="102">
        <v>3.25</v>
      </c>
      <c r="F5" s="102">
        <v>3.25</v>
      </c>
      <c r="G5" s="102">
        <v>-0.01</v>
      </c>
      <c r="H5" s="102">
        <v>-0.01</v>
      </c>
      <c r="I5" s="110"/>
      <c r="J5" s="148">
        <v>44134</v>
      </c>
      <c r="K5" s="148">
        <v>44137</v>
      </c>
      <c r="L5" s="110"/>
    </row>
    <row r="6" spans="1:16">
      <c r="A6" s="102" t="s">
        <v>427</v>
      </c>
      <c r="B6" s="102">
        <v>3066.67</v>
      </c>
      <c r="C6" s="102">
        <v>3066.67</v>
      </c>
      <c r="D6" s="102" t="s">
        <v>430</v>
      </c>
      <c r="E6" s="102">
        <v>3066.67</v>
      </c>
      <c r="F6" s="102">
        <v>3066.67</v>
      </c>
      <c r="G6" s="102">
        <v>-7.63</v>
      </c>
      <c r="H6" s="102">
        <v>-7.63</v>
      </c>
      <c r="I6" s="110"/>
      <c r="J6" s="148">
        <v>44134</v>
      </c>
      <c r="K6" s="148">
        <v>44137</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5807.09</v>
      </c>
      <c r="C11" s="88">
        <f t="shared" ref="C11:H11" si="0">SUM(C4:C10)</f>
        <v>5807.09</v>
      </c>
      <c r="D11" s="88">
        <f t="shared" si="0"/>
        <v>0</v>
      </c>
      <c r="E11" s="88">
        <f>SUM(E4:E10)</f>
        <v>5807.09</v>
      </c>
      <c r="F11" s="88">
        <f t="shared" si="0"/>
        <v>5807.09</v>
      </c>
      <c r="G11" s="88">
        <f t="shared" si="0"/>
        <v>-4.72</v>
      </c>
      <c r="H11" s="88">
        <f t="shared" si="0"/>
        <v>-4.72</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427</v>
      </c>
      <c r="B15" s="149">
        <v>35.5</v>
      </c>
      <c r="C15" s="149">
        <v>35.5</v>
      </c>
      <c r="D15" s="149" t="s">
        <v>431</v>
      </c>
      <c r="E15" s="149">
        <v>35.5</v>
      </c>
      <c r="F15" s="149">
        <v>35.5</v>
      </c>
      <c r="G15" s="149">
        <v>-0.18</v>
      </c>
      <c r="H15" s="149">
        <v>-0.18</v>
      </c>
      <c r="I15" s="103"/>
      <c r="J15" s="317">
        <v>44134</v>
      </c>
      <c r="K15" s="317">
        <v>44137</v>
      </c>
      <c r="L15" s="110"/>
      <c r="M15" s="53"/>
      <c r="N15" s="53"/>
      <c r="O15" s="53"/>
      <c r="P15" s="53"/>
    </row>
    <row r="16" spans="1:16" s="97" customFormat="1">
      <c r="A16" s="149" t="s">
        <v>427</v>
      </c>
      <c r="B16" s="149">
        <v>25.55</v>
      </c>
      <c r="C16" s="149">
        <v>25.55</v>
      </c>
      <c r="D16" s="149" t="s">
        <v>432</v>
      </c>
      <c r="E16" s="149">
        <v>25.55</v>
      </c>
      <c r="F16" s="149">
        <v>25.55</v>
      </c>
      <c r="G16" s="149">
        <v>-0.1</v>
      </c>
      <c r="H16" s="149">
        <v>-0.1</v>
      </c>
      <c r="I16" s="103"/>
      <c r="J16" s="317">
        <v>44134</v>
      </c>
      <c r="K16" s="317">
        <v>44137</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61.05</v>
      </c>
      <c r="C22" s="88">
        <f>SUM(C15:C21)</f>
        <v>61.05</v>
      </c>
      <c r="D22" s="88"/>
      <c r="E22" s="88">
        <f>SUM(E15:E21)</f>
        <v>61.05</v>
      </c>
      <c r="F22" s="88">
        <f>SUM(F15:F21)</f>
        <v>61.05</v>
      </c>
      <c r="G22" s="88">
        <f>SUM(G15:G21)</f>
        <v>-0.28000000000000003</v>
      </c>
      <c r="H22" s="88">
        <f>SUM(H15:H21)</f>
        <v>-0.28000000000000003</v>
      </c>
      <c r="I22" s="88"/>
      <c r="J22" s="88"/>
      <c r="K22" s="88"/>
      <c r="L22" s="88"/>
    </row>
    <row r="23" spans="1:16" ht="14.25" thickTop="1" thickBot="1"/>
    <row r="24" spans="1:16" ht="13.5" thickBot="1">
      <c r="D24" s="91" t="s">
        <v>79</v>
      </c>
      <c r="E24" s="92" t="s">
        <v>78</v>
      </c>
      <c r="F24" s="93" t="s">
        <v>7</v>
      </c>
    </row>
    <row r="25" spans="1:16" ht="51.75" thickBot="1">
      <c r="C25" s="89" t="s">
        <v>179</v>
      </c>
      <c r="D25" s="94">
        <f>G11</f>
        <v>-4.72</v>
      </c>
      <c r="E25" s="95">
        <f>H11</f>
        <v>-4.72</v>
      </c>
      <c r="F25" s="96">
        <f>D25-E25</f>
        <v>0</v>
      </c>
    </row>
    <row r="26" spans="1:16" ht="44.25" customHeight="1" thickBot="1">
      <c r="C26" s="89" t="s">
        <v>180</v>
      </c>
      <c r="D26" s="94">
        <f>G22</f>
        <v>-0.28000000000000003</v>
      </c>
      <c r="E26" s="95">
        <f>H22</f>
        <v>-0.28000000000000003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3" workbookViewId="0">
      <selection activeCell="H72" sqref="H72:H80"/>
    </sheetView>
  </sheetViews>
  <sheetFormatPr defaultRowHeight="12.75"/>
  <cols>
    <col min="2" max="2" width="14.5703125" style="323" customWidth="1"/>
    <col min="3" max="3" width="16.5703125" style="323" customWidth="1"/>
    <col min="4" max="4" width="29" customWidth="1"/>
    <col min="13" max="13" width="10.7109375" customWidth="1"/>
  </cols>
  <sheetData>
    <row r="1" spans="1:13">
      <c r="A1" t="s">
        <v>266</v>
      </c>
      <c r="B1" s="323" t="s">
        <v>267</v>
      </c>
      <c r="C1" s="323" t="s">
        <v>268</v>
      </c>
      <c r="D1" t="s">
        <v>269</v>
      </c>
      <c r="E1" t="s">
        <v>270</v>
      </c>
      <c r="F1" t="s">
        <v>271</v>
      </c>
      <c r="G1" t="s">
        <v>272</v>
      </c>
      <c r="H1" t="s">
        <v>273</v>
      </c>
      <c r="I1" t="s">
        <v>274</v>
      </c>
      <c r="J1" t="s">
        <v>275</v>
      </c>
      <c r="K1" t="s">
        <v>276</v>
      </c>
      <c r="L1" t="s">
        <v>277</v>
      </c>
      <c r="M1" t="s">
        <v>278</v>
      </c>
    </row>
    <row r="2" spans="1:13">
      <c r="A2" t="s">
        <v>283</v>
      </c>
      <c r="B2" s="323">
        <v>6916781</v>
      </c>
      <c r="C2" s="323">
        <v>6916781</v>
      </c>
      <c r="D2" t="s">
        <v>284</v>
      </c>
      <c r="E2">
        <v>10764</v>
      </c>
      <c r="F2">
        <v>167574.95000000001</v>
      </c>
      <c r="G2">
        <v>13.9</v>
      </c>
      <c r="H2">
        <v>149640.09</v>
      </c>
      <c r="I2">
        <v>233759.15</v>
      </c>
      <c r="J2">
        <v>18.989999999999998</v>
      </c>
      <c r="K2">
        <v>204408.36</v>
      </c>
      <c r="L2" t="s">
        <v>285</v>
      </c>
      <c r="M2" s="1">
        <v>44135</v>
      </c>
    </row>
    <row r="3" spans="1:13">
      <c r="A3" t="s">
        <v>283</v>
      </c>
      <c r="B3" s="325" t="s">
        <v>286</v>
      </c>
      <c r="C3" s="323" t="s">
        <v>287</v>
      </c>
      <c r="D3" t="s">
        <v>288</v>
      </c>
      <c r="E3">
        <v>26500</v>
      </c>
      <c r="F3">
        <v>860006.55</v>
      </c>
      <c r="G3">
        <v>37.68</v>
      </c>
      <c r="H3">
        <v>998520</v>
      </c>
      <c r="I3">
        <v>860006.55</v>
      </c>
      <c r="J3">
        <v>37.68</v>
      </c>
      <c r="K3">
        <v>998520</v>
      </c>
      <c r="L3" t="s">
        <v>289</v>
      </c>
      <c r="M3" s="1">
        <v>44135</v>
      </c>
    </row>
    <row r="4" spans="1:13">
      <c r="A4" t="s">
        <v>283</v>
      </c>
      <c r="B4" s="323" t="s">
        <v>290</v>
      </c>
      <c r="C4" s="323" t="s">
        <v>291</v>
      </c>
      <c r="D4" t="s">
        <v>292</v>
      </c>
      <c r="E4">
        <v>3800</v>
      </c>
      <c r="F4">
        <v>598909</v>
      </c>
      <c r="G4">
        <v>361.21</v>
      </c>
      <c r="H4">
        <v>1372598</v>
      </c>
      <c r="I4">
        <v>598909</v>
      </c>
      <c r="J4">
        <v>361.21</v>
      </c>
      <c r="K4">
        <v>1372598</v>
      </c>
      <c r="L4" t="s">
        <v>289</v>
      </c>
      <c r="M4" s="1">
        <v>44135</v>
      </c>
    </row>
    <row r="5" spans="1:13">
      <c r="A5" t="s">
        <v>283</v>
      </c>
      <c r="B5" s="323" t="s">
        <v>293</v>
      </c>
      <c r="C5" s="323" t="s">
        <v>294</v>
      </c>
      <c r="D5" t="s">
        <v>295</v>
      </c>
      <c r="E5">
        <v>7571</v>
      </c>
      <c r="F5">
        <v>412469.27</v>
      </c>
      <c r="G5">
        <v>24.83</v>
      </c>
      <c r="H5">
        <v>187987.93</v>
      </c>
      <c r="I5">
        <v>412469.27</v>
      </c>
      <c r="J5">
        <v>24.83</v>
      </c>
      <c r="K5">
        <v>187987.93</v>
      </c>
      <c r="L5" t="s">
        <v>289</v>
      </c>
      <c r="M5" s="1">
        <v>44135</v>
      </c>
    </row>
    <row r="6" spans="1:13">
      <c r="A6" t="s">
        <v>283</v>
      </c>
      <c r="B6" s="323" t="s">
        <v>296</v>
      </c>
      <c r="C6" s="323">
        <v>2722670</v>
      </c>
      <c r="D6" t="s">
        <v>297</v>
      </c>
      <c r="E6">
        <v>22241</v>
      </c>
      <c r="F6">
        <v>343168.34</v>
      </c>
      <c r="G6">
        <v>11.92</v>
      </c>
      <c r="H6">
        <v>265112.71999999997</v>
      </c>
      <c r="I6">
        <v>343168.34</v>
      </c>
      <c r="J6">
        <v>11.92</v>
      </c>
      <c r="K6">
        <v>265112.71999999997</v>
      </c>
      <c r="L6" t="s">
        <v>289</v>
      </c>
      <c r="M6" s="1">
        <v>44135</v>
      </c>
    </row>
    <row r="7" spans="1:13">
      <c r="A7" t="s">
        <v>283</v>
      </c>
      <c r="B7" s="323" t="s">
        <v>298</v>
      </c>
      <c r="C7" s="323" t="s">
        <v>299</v>
      </c>
      <c r="D7" t="s">
        <v>300</v>
      </c>
      <c r="E7">
        <v>6200</v>
      </c>
      <c r="F7">
        <v>781376.28</v>
      </c>
      <c r="G7">
        <v>163.35</v>
      </c>
      <c r="H7">
        <v>1012770</v>
      </c>
      <c r="I7">
        <v>781376.28</v>
      </c>
      <c r="J7">
        <v>163.35</v>
      </c>
      <c r="K7">
        <v>1012770</v>
      </c>
      <c r="L7" t="s">
        <v>289</v>
      </c>
      <c r="M7" s="1">
        <v>44135</v>
      </c>
    </row>
    <row r="8" spans="1:13">
      <c r="A8" t="s">
        <v>283</v>
      </c>
      <c r="B8" s="325" t="s">
        <v>301</v>
      </c>
      <c r="C8" s="323">
        <v>2024677</v>
      </c>
      <c r="D8" t="s">
        <v>302</v>
      </c>
      <c r="E8">
        <v>38801</v>
      </c>
      <c r="F8">
        <v>514541.26</v>
      </c>
      <c r="G8">
        <v>26.73</v>
      </c>
      <c r="H8">
        <v>1037150.73</v>
      </c>
      <c r="I8">
        <v>514541.26</v>
      </c>
      <c r="J8">
        <v>26.73</v>
      </c>
      <c r="K8">
        <v>1037150.73</v>
      </c>
      <c r="L8" t="s">
        <v>289</v>
      </c>
      <c r="M8" s="1">
        <v>44135</v>
      </c>
    </row>
    <row r="9" spans="1:13">
      <c r="A9" t="s">
        <v>283</v>
      </c>
      <c r="B9" s="323" t="s">
        <v>303</v>
      </c>
      <c r="C9" s="323" t="s">
        <v>304</v>
      </c>
      <c r="D9" t="s">
        <v>305</v>
      </c>
      <c r="E9">
        <v>11500</v>
      </c>
      <c r="F9">
        <v>647302.86</v>
      </c>
      <c r="G9">
        <v>62.17</v>
      </c>
      <c r="H9">
        <v>714955</v>
      </c>
      <c r="I9">
        <v>647302.86</v>
      </c>
      <c r="J9">
        <v>62.17</v>
      </c>
      <c r="K9">
        <v>714955</v>
      </c>
      <c r="L9" t="s">
        <v>289</v>
      </c>
      <c r="M9" s="1">
        <v>44135</v>
      </c>
    </row>
    <row r="10" spans="1:13">
      <c r="A10" t="s">
        <v>283</v>
      </c>
      <c r="B10" s="323">
        <v>124765108</v>
      </c>
      <c r="C10" s="323">
        <v>2125097</v>
      </c>
      <c r="D10" t="s">
        <v>306</v>
      </c>
      <c r="E10">
        <v>31400</v>
      </c>
      <c r="F10">
        <v>561500.48</v>
      </c>
      <c r="G10">
        <v>17.07</v>
      </c>
      <c r="H10">
        <v>535998</v>
      </c>
      <c r="I10">
        <v>561500.48</v>
      </c>
      <c r="J10">
        <v>17.07</v>
      </c>
      <c r="K10">
        <v>535998</v>
      </c>
      <c r="L10" t="s">
        <v>289</v>
      </c>
      <c r="M10" s="1">
        <v>44135</v>
      </c>
    </row>
    <row r="11" spans="1:13">
      <c r="A11" t="s">
        <v>283</v>
      </c>
      <c r="B11" s="323" t="s">
        <v>307</v>
      </c>
      <c r="C11" s="323">
        <v>2945927</v>
      </c>
      <c r="D11" t="s">
        <v>308</v>
      </c>
      <c r="E11">
        <v>28900</v>
      </c>
      <c r="F11">
        <v>353091.53</v>
      </c>
      <c r="G11">
        <v>7.38</v>
      </c>
      <c r="H11">
        <v>213282</v>
      </c>
      <c r="I11">
        <v>353091.53</v>
      </c>
      <c r="J11">
        <v>7.38</v>
      </c>
      <c r="K11">
        <v>213282</v>
      </c>
      <c r="L11" t="s">
        <v>289</v>
      </c>
      <c r="M11" s="1">
        <v>44135</v>
      </c>
    </row>
    <row r="12" spans="1:13">
      <c r="A12" t="s">
        <v>283</v>
      </c>
      <c r="B12" s="323">
        <v>294821608</v>
      </c>
      <c r="C12" s="323">
        <v>2031730</v>
      </c>
      <c r="D12" t="s">
        <v>309</v>
      </c>
      <c r="E12">
        <v>90300</v>
      </c>
      <c r="F12">
        <v>678780.05</v>
      </c>
      <c r="G12">
        <v>11.21</v>
      </c>
      <c r="H12">
        <v>1012263</v>
      </c>
      <c r="I12">
        <v>678780.05</v>
      </c>
      <c r="J12">
        <v>11.21</v>
      </c>
      <c r="K12">
        <v>1012263</v>
      </c>
      <c r="L12" t="s">
        <v>289</v>
      </c>
      <c r="M12" s="1">
        <v>44135</v>
      </c>
    </row>
    <row r="13" spans="1:13">
      <c r="A13" t="s">
        <v>283</v>
      </c>
      <c r="B13" s="323" t="s">
        <v>310</v>
      </c>
      <c r="C13" s="323" t="s">
        <v>311</v>
      </c>
      <c r="D13" t="s">
        <v>312</v>
      </c>
      <c r="E13">
        <v>6400</v>
      </c>
      <c r="F13">
        <v>464829</v>
      </c>
      <c r="G13">
        <v>178.42</v>
      </c>
      <c r="H13">
        <v>1141888</v>
      </c>
      <c r="I13">
        <v>464829</v>
      </c>
      <c r="J13">
        <v>178.42</v>
      </c>
      <c r="K13">
        <v>1141888</v>
      </c>
      <c r="L13" t="s">
        <v>289</v>
      </c>
      <c r="M13" s="1">
        <v>44135</v>
      </c>
    </row>
    <row r="14" spans="1:13">
      <c r="A14" t="s">
        <v>283</v>
      </c>
      <c r="B14" s="323" t="s">
        <v>313</v>
      </c>
      <c r="C14" s="323" t="s">
        <v>314</v>
      </c>
      <c r="D14" t="s">
        <v>315</v>
      </c>
      <c r="E14">
        <v>2400</v>
      </c>
      <c r="F14">
        <v>535805.72</v>
      </c>
      <c r="G14">
        <v>116.48</v>
      </c>
      <c r="H14">
        <v>279552</v>
      </c>
      <c r="I14">
        <v>535805.72</v>
      </c>
      <c r="J14">
        <v>116.48</v>
      </c>
      <c r="K14">
        <v>279552</v>
      </c>
      <c r="L14" t="s">
        <v>289</v>
      </c>
      <c r="M14" s="1">
        <v>44135</v>
      </c>
    </row>
    <row r="15" spans="1:13">
      <c r="A15" t="s">
        <v>283</v>
      </c>
      <c r="B15" s="323">
        <v>398438408</v>
      </c>
      <c r="C15" s="323" t="s">
        <v>316</v>
      </c>
      <c r="D15" t="s">
        <v>317</v>
      </c>
      <c r="E15">
        <v>32700</v>
      </c>
      <c r="F15">
        <v>671551.45</v>
      </c>
      <c r="G15">
        <v>16.98</v>
      </c>
      <c r="H15">
        <v>555246</v>
      </c>
      <c r="I15">
        <v>671551.45</v>
      </c>
      <c r="J15">
        <v>16.98</v>
      </c>
      <c r="K15">
        <v>555246</v>
      </c>
      <c r="L15" t="s">
        <v>289</v>
      </c>
      <c r="M15" s="1">
        <v>44135</v>
      </c>
    </row>
    <row r="16" spans="1:13">
      <c r="A16" t="s">
        <v>283</v>
      </c>
      <c r="B16" s="323" t="s">
        <v>318</v>
      </c>
      <c r="C16" s="323">
        <v>2569286</v>
      </c>
      <c r="D16" t="s">
        <v>319</v>
      </c>
      <c r="E16">
        <v>52000</v>
      </c>
      <c r="F16">
        <v>610308.28</v>
      </c>
      <c r="G16">
        <v>10.55</v>
      </c>
      <c r="H16">
        <v>548600</v>
      </c>
      <c r="I16">
        <v>610308.28</v>
      </c>
      <c r="J16">
        <v>10.55</v>
      </c>
      <c r="K16">
        <v>548600</v>
      </c>
      <c r="L16" t="s">
        <v>289</v>
      </c>
      <c r="M16" s="1">
        <v>44135</v>
      </c>
    </row>
    <row r="17" spans="1:13">
      <c r="A17" t="s">
        <v>283</v>
      </c>
      <c r="B17" s="323" t="s">
        <v>320</v>
      </c>
      <c r="C17" s="323" t="s">
        <v>321</v>
      </c>
      <c r="D17" t="s">
        <v>322</v>
      </c>
      <c r="E17">
        <v>15191</v>
      </c>
      <c r="F17">
        <v>885587.83</v>
      </c>
      <c r="G17">
        <v>51.14</v>
      </c>
      <c r="H17">
        <v>776867.74</v>
      </c>
      <c r="I17">
        <v>885587.83</v>
      </c>
      <c r="J17">
        <v>51.14</v>
      </c>
      <c r="K17">
        <v>776867.74</v>
      </c>
      <c r="L17" t="s">
        <v>289</v>
      </c>
      <c r="M17" s="1">
        <v>44135</v>
      </c>
    </row>
    <row r="18" spans="1:13">
      <c r="A18" t="s">
        <v>283</v>
      </c>
      <c r="B18" s="323" t="s">
        <v>323</v>
      </c>
      <c r="C18" s="323" t="s">
        <v>324</v>
      </c>
      <c r="D18" t="s">
        <v>325</v>
      </c>
      <c r="E18">
        <v>3200</v>
      </c>
      <c r="F18">
        <v>539311.41</v>
      </c>
      <c r="G18">
        <v>180.3</v>
      </c>
      <c r="H18">
        <v>576960</v>
      </c>
      <c r="I18">
        <v>539311.41</v>
      </c>
      <c r="J18">
        <v>180.3</v>
      </c>
      <c r="K18">
        <v>576960</v>
      </c>
      <c r="L18" t="s">
        <v>289</v>
      </c>
      <c r="M18" s="1">
        <v>44135</v>
      </c>
    </row>
    <row r="19" spans="1:13">
      <c r="A19" t="s">
        <v>283</v>
      </c>
      <c r="B19" s="323" t="s">
        <v>326</v>
      </c>
      <c r="C19" s="323" t="s">
        <v>327</v>
      </c>
      <c r="D19" t="s">
        <v>328</v>
      </c>
      <c r="E19">
        <v>16700</v>
      </c>
      <c r="F19">
        <v>145969.69</v>
      </c>
      <c r="G19">
        <v>8.93</v>
      </c>
      <c r="H19">
        <v>149197.79999999999</v>
      </c>
      <c r="I19">
        <v>145969.69</v>
      </c>
      <c r="J19">
        <v>8.93</v>
      </c>
      <c r="K19">
        <v>149197.79999999999</v>
      </c>
      <c r="L19" t="s">
        <v>289</v>
      </c>
      <c r="M19" s="1">
        <v>44135</v>
      </c>
    </row>
    <row r="20" spans="1:13">
      <c r="A20" t="s">
        <v>283</v>
      </c>
      <c r="B20" s="323" t="s">
        <v>329</v>
      </c>
      <c r="C20" s="323" t="s">
        <v>330</v>
      </c>
      <c r="D20" t="s">
        <v>331</v>
      </c>
      <c r="E20">
        <v>4359</v>
      </c>
      <c r="F20">
        <v>216325.64</v>
      </c>
      <c r="G20">
        <v>35.729999999999997</v>
      </c>
      <c r="H20">
        <v>155747.07</v>
      </c>
      <c r="I20">
        <v>216325.64</v>
      </c>
      <c r="J20">
        <v>35.729999999999997</v>
      </c>
      <c r="K20">
        <v>155747.07</v>
      </c>
      <c r="L20" t="s">
        <v>289</v>
      </c>
      <c r="M20" s="1">
        <v>44135</v>
      </c>
    </row>
    <row r="21" spans="1:13">
      <c r="A21" t="s">
        <v>283</v>
      </c>
      <c r="B21" s="323">
        <v>589339209</v>
      </c>
      <c r="C21" s="323" t="s">
        <v>332</v>
      </c>
      <c r="D21" t="s">
        <v>333</v>
      </c>
      <c r="E21">
        <v>7500</v>
      </c>
      <c r="F21">
        <v>196530</v>
      </c>
      <c r="G21">
        <v>29.62</v>
      </c>
      <c r="H21">
        <v>222165</v>
      </c>
      <c r="I21">
        <v>196530</v>
      </c>
      <c r="J21">
        <v>29.62</v>
      </c>
      <c r="K21">
        <v>222165</v>
      </c>
      <c r="L21" t="s">
        <v>289</v>
      </c>
      <c r="M21" s="1">
        <v>44135</v>
      </c>
    </row>
    <row r="22" spans="1:13">
      <c r="A22" t="s">
        <v>283</v>
      </c>
      <c r="B22" s="323">
        <v>654902204</v>
      </c>
      <c r="C22" s="323">
        <v>2640891</v>
      </c>
      <c r="D22" t="s">
        <v>334</v>
      </c>
      <c r="E22">
        <v>40000</v>
      </c>
      <c r="F22">
        <v>137044</v>
      </c>
      <c r="G22">
        <v>3.37</v>
      </c>
      <c r="H22">
        <v>134800</v>
      </c>
      <c r="I22">
        <v>137044</v>
      </c>
      <c r="J22">
        <v>3.37</v>
      </c>
      <c r="K22">
        <v>134800</v>
      </c>
      <c r="L22" t="s">
        <v>289</v>
      </c>
      <c r="M22" s="1">
        <v>44135</v>
      </c>
    </row>
    <row r="23" spans="1:13">
      <c r="A23" t="s">
        <v>283</v>
      </c>
      <c r="B23" s="323">
        <v>631512209</v>
      </c>
      <c r="C23" s="323" t="s">
        <v>335</v>
      </c>
      <c r="D23" t="s">
        <v>336</v>
      </c>
      <c r="E23">
        <v>18570</v>
      </c>
      <c r="F23">
        <v>507071.38</v>
      </c>
      <c r="G23">
        <v>38.94</v>
      </c>
      <c r="H23">
        <v>723115.8</v>
      </c>
      <c r="I23">
        <v>507071.38</v>
      </c>
      <c r="J23">
        <v>38.94</v>
      </c>
      <c r="K23">
        <v>723115.8</v>
      </c>
      <c r="L23" t="s">
        <v>289</v>
      </c>
      <c r="M23" s="1">
        <v>44135</v>
      </c>
    </row>
    <row r="24" spans="1:13">
      <c r="A24" t="s">
        <v>283</v>
      </c>
      <c r="B24" s="323">
        <v>683715106</v>
      </c>
      <c r="C24" s="323">
        <v>2655657</v>
      </c>
      <c r="D24" t="s">
        <v>337</v>
      </c>
      <c r="E24">
        <v>15400</v>
      </c>
      <c r="F24">
        <v>547201.56000000006</v>
      </c>
      <c r="G24">
        <v>36.729999999999997</v>
      </c>
      <c r="H24">
        <v>565642</v>
      </c>
      <c r="I24">
        <v>547201.56000000006</v>
      </c>
      <c r="J24">
        <v>36.729999999999997</v>
      </c>
      <c r="K24">
        <v>565642</v>
      </c>
      <c r="L24" t="s">
        <v>289</v>
      </c>
      <c r="M24" s="1">
        <v>44135</v>
      </c>
    </row>
    <row r="25" spans="1:13">
      <c r="A25" t="s">
        <v>283</v>
      </c>
      <c r="B25" s="323">
        <v>686330101</v>
      </c>
      <c r="C25" s="323">
        <v>2402444</v>
      </c>
      <c r="D25" t="s">
        <v>338</v>
      </c>
      <c r="E25">
        <v>1850</v>
      </c>
      <c r="F25">
        <v>147640.54999999999</v>
      </c>
      <c r="G25">
        <v>58.84</v>
      </c>
      <c r="H25">
        <v>108854</v>
      </c>
      <c r="I25">
        <v>147640.54999999999</v>
      </c>
      <c r="J25">
        <v>58.84</v>
      </c>
      <c r="K25">
        <v>108854</v>
      </c>
      <c r="L25" t="s">
        <v>289</v>
      </c>
      <c r="M25" s="1">
        <v>44135</v>
      </c>
    </row>
    <row r="26" spans="1:13">
      <c r="A26" t="s">
        <v>283</v>
      </c>
      <c r="B26" s="323">
        <v>705015105</v>
      </c>
      <c r="C26" s="323">
        <v>2704485</v>
      </c>
      <c r="D26" t="s">
        <v>339</v>
      </c>
      <c r="E26">
        <v>46000</v>
      </c>
      <c r="F26">
        <v>532692.30000000005</v>
      </c>
      <c r="G26">
        <v>6.68</v>
      </c>
      <c r="H26">
        <v>307280</v>
      </c>
      <c r="I26">
        <v>532692.30000000005</v>
      </c>
      <c r="J26">
        <v>6.68</v>
      </c>
      <c r="K26">
        <v>307280</v>
      </c>
      <c r="L26" t="s">
        <v>289</v>
      </c>
      <c r="M26" s="1">
        <v>44135</v>
      </c>
    </row>
    <row r="27" spans="1:13">
      <c r="A27" t="s">
        <v>283</v>
      </c>
      <c r="B27" s="323" t="s">
        <v>340</v>
      </c>
      <c r="C27" s="323" t="s">
        <v>341</v>
      </c>
      <c r="D27" t="s">
        <v>342</v>
      </c>
      <c r="E27">
        <v>32000</v>
      </c>
      <c r="F27">
        <v>354809.59999999998</v>
      </c>
      <c r="G27">
        <v>7.9</v>
      </c>
      <c r="H27">
        <v>252704</v>
      </c>
      <c r="I27">
        <v>354809.59999999998</v>
      </c>
      <c r="J27">
        <v>7.9</v>
      </c>
      <c r="K27">
        <v>252704</v>
      </c>
      <c r="L27" t="s">
        <v>289</v>
      </c>
      <c r="M27" s="1">
        <v>44135</v>
      </c>
    </row>
    <row r="28" spans="1:13">
      <c r="A28" t="s">
        <v>283</v>
      </c>
      <c r="B28" s="323" t="s">
        <v>343</v>
      </c>
      <c r="C28" s="323" t="s">
        <v>344</v>
      </c>
      <c r="D28" t="s">
        <v>345</v>
      </c>
      <c r="E28">
        <v>18570</v>
      </c>
      <c r="F28">
        <v>234489.01</v>
      </c>
      <c r="G28">
        <v>19.98</v>
      </c>
      <c r="H28">
        <v>371102.88</v>
      </c>
      <c r="I28">
        <v>234489.01</v>
      </c>
      <c r="J28">
        <v>19.98</v>
      </c>
      <c r="K28">
        <v>371102.88</v>
      </c>
      <c r="L28" t="s">
        <v>289</v>
      </c>
      <c r="M28" s="1">
        <v>44135</v>
      </c>
    </row>
    <row r="29" spans="1:13">
      <c r="A29" t="s">
        <v>283</v>
      </c>
      <c r="B29" s="323">
        <v>759530108</v>
      </c>
      <c r="C29" s="323" t="s">
        <v>346</v>
      </c>
      <c r="D29" t="s">
        <v>347</v>
      </c>
      <c r="E29">
        <v>36900</v>
      </c>
      <c r="F29">
        <v>752984.78</v>
      </c>
      <c r="G29">
        <v>19.73</v>
      </c>
      <c r="H29">
        <v>728037</v>
      </c>
      <c r="I29">
        <v>752984.78</v>
      </c>
      <c r="J29">
        <v>19.73</v>
      </c>
      <c r="K29">
        <v>728037</v>
      </c>
      <c r="L29" t="s">
        <v>289</v>
      </c>
      <c r="M29" s="1">
        <v>44135</v>
      </c>
    </row>
    <row r="30" spans="1:13">
      <c r="A30" t="s">
        <v>283</v>
      </c>
      <c r="B30" s="323" t="s">
        <v>348</v>
      </c>
      <c r="C30" s="323" t="s">
        <v>349</v>
      </c>
      <c r="D30" t="s">
        <v>350</v>
      </c>
      <c r="E30">
        <v>10000</v>
      </c>
      <c r="F30">
        <v>86065</v>
      </c>
      <c r="G30">
        <v>9.7100000000000009</v>
      </c>
      <c r="H30">
        <v>97090</v>
      </c>
      <c r="I30">
        <v>86065</v>
      </c>
      <c r="J30">
        <v>9.7100000000000009</v>
      </c>
      <c r="K30">
        <v>97090</v>
      </c>
      <c r="L30" t="s">
        <v>289</v>
      </c>
      <c r="M30" s="1">
        <v>44135</v>
      </c>
    </row>
    <row r="31" spans="1:13">
      <c r="A31" t="s">
        <v>283</v>
      </c>
      <c r="B31" s="323">
        <v>803054204</v>
      </c>
      <c r="C31" s="323">
        <v>2775135</v>
      </c>
      <c r="D31" t="s">
        <v>351</v>
      </c>
      <c r="E31">
        <v>8250</v>
      </c>
      <c r="F31">
        <v>932542.09</v>
      </c>
      <c r="G31">
        <v>106.83</v>
      </c>
      <c r="H31">
        <v>881347.5</v>
      </c>
      <c r="I31">
        <v>932542.09</v>
      </c>
      <c r="J31">
        <v>106.83</v>
      </c>
      <c r="K31">
        <v>881347.5</v>
      </c>
      <c r="L31" t="s">
        <v>289</v>
      </c>
      <c r="M31" s="1">
        <v>44135</v>
      </c>
    </row>
    <row r="32" spans="1:13">
      <c r="A32" t="s">
        <v>283</v>
      </c>
      <c r="B32" s="323">
        <v>835699307</v>
      </c>
      <c r="C32" s="323">
        <v>2821481</v>
      </c>
      <c r="D32" t="s">
        <v>352</v>
      </c>
      <c r="E32">
        <v>14700</v>
      </c>
      <c r="F32">
        <v>616831.12</v>
      </c>
      <c r="G32">
        <v>83.66</v>
      </c>
      <c r="H32">
        <v>1229802</v>
      </c>
      <c r="I32">
        <v>616831.12</v>
      </c>
      <c r="J32">
        <v>83.66</v>
      </c>
      <c r="K32">
        <v>1229802</v>
      </c>
      <c r="L32" t="s">
        <v>289</v>
      </c>
      <c r="M32" s="1">
        <v>44135</v>
      </c>
    </row>
    <row r="33" spans="1:13">
      <c r="A33" t="s">
        <v>283</v>
      </c>
      <c r="B33" s="323" t="s">
        <v>353</v>
      </c>
      <c r="C33" s="323" t="s">
        <v>354</v>
      </c>
      <c r="D33" t="s">
        <v>355</v>
      </c>
      <c r="E33">
        <v>2190</v>
      </c>
      <c r="F33">
        <v>288279.99</v>
      </c>
      <c r="G33">
        <v>925.43</v>
      </c>
      <c r="H33">
        <v>2026691.7</v>
      </c>
      <c r="I33">
        <v>288279.99</v>
      </c>
      <c r="J33">
        <v>925.43</v>
      </c>
      <c r="K33">
        <v>2026691.7</v>
      </c>
      <c r="L33" t="s">
        <v>289</v>
      </c>
      <c r="M33" s="1">
        <v>44135</v>
      </c>
    </row>
    <row r="34" spans="1:13">
      <c r="A34" t="s">
        <v>283</v>
      </c>
      <c r="B34" s="323" t="s">
        <v>356</v>
      </c>
      <c r="C34" s="323">
        <v>2615565</v>
      </c>
      <c r="D34" t="s">
        <v>357</v>
      </c>
      <c r="E34">
        <v>23900</v>
      </c>
      <c r="F34">
        <v>805315.16</v>
      </c>
      <c r="G34">
        <v>35.07</v>
      </c>
      <c r="H34">
        <v>838173</v>
      </c>
      <c r="I34">
        <v>805315.16</v>
      </c>
      <c r="J34">
        <v>35.07</v>
      </c>
      <c r="K34">
        <v>838173</v>
      </c>
      <c r="L34" t="s">
        <v>289</v>
      </c>
      <c r="M34" s="1">
        <v>44135</v>
      </c>
    </row>
    <row r="35" spans="1:13">
      <c r="A35" t="s">
        <v>283</v>
      </c>
      <c r="B35" s="323">
        <v>878742204</v>
      </c>
      <c r="C35" s="323">
        <v>2124533</v>
      </c>
      <c r="D35" t="s">
        <v>358</v>
      </c>
      <c r="E35">
        <v>15900</v>
      </c>
      <c r="F35">
        <v>359813.37</v>
      </c>
      <c r="G35">
        <v>13.14</v>
      </c>
      <c r="H35">
        <v>208926</v>
      </c>
      <c r="I35">
        <v>359813.37</v>
      </c>
      <c r="J35">
        <v>13.14</v>
      </c>
      <c r="K35">
        <v>208926</v>
      </c>
      <c r="L35" t="s">
        <v>289</v>
      </c>
      <c r="M35" s="1">
        <v>44135</v>
      </c>
    </row>
    <row r="36" spans="1:13">
      <c r="A36" t="s">
        <v>283</v>
      </c>
      <c r="B36" s="323" t="s">
        <v>359</v>
      </c>
      <c r="C36" s="323" t="s">
        <v>360</v>
      </c>
      <c r="D36" t="s">
        <v>361</v>
      </c>
      <c r="E36">
        <v>20000</v>
      </c>
      <c r="F36">
        <v>223700</v>
      </c>
      <c r="G36">
        <v>11.69</v>
      </c>
      <c r="H36">
        <v>233800</v>
      </c>
      <c r="I36">
        <v>223700</v>
      </c>
      <c r="J36">
        <v>11.69</v>
      </c>
      <c r="K36">
        <v>233800</v>
      </c>
      <c r="L36" t="s">
        <v>289</v>
      </c>
      <c r="M36" s="1">
        <v>44135</v>
      </c>
    </row>
    <row r="37" spans="1:13">
      <c r="A37" t="s">
        <v>283</v>
      </c>
      <c r="B37" s="323" t="s">
        <v>362</v>
      </c>
      <c r="C37" s="323">
        <v>2803597</v>
      </c>
      <c r="D37" t="s">
        <v>363</v>
      </c>
      <c r="E37">
        <v>3000</v>
      </c>
      <c r="F37">
        <v>66891.09</v>
      </c>
      <c r="G37">
        <v>18.63</v>
      </c>
      <c r="H37">
        <v>55878</v>
      </c>
      <c r="I37">
        <v>66891.09</v>
      </c>
      <c r="J37">
        <v>18.63</v>
      </c>
      <c r="K37">
        <v>55878</v>
      </c>
      <c r="L37" t="s">
        <v>289</v>
      </c>
      <c r="M37" s="1">
        <v>44135</v>
      </c>
    </row>
    <row r="38" spans="1:13">
      <c r="A38" t="s">
        <v>283</v>
      </c>
      <c r="B38" s="323" t="s">
        <v>364</v>
      </c>
      <c r="C38" s="323" t="s">
        <v>365</v>
      </c>
      <c r="D38" t="s">
        <v>366</v>
      </c>
      <c r="E38">
        <v>11400</v>
      </c>
      <c r="F38">
        <v>776752.02</v>
      </c>
      <c r="G38">
        <v>40.43</v>
      </c>
      <c r="H38">
        <v>460902</v>
      </c>
      <c r="I38">
        <v>776752.02</v>
      </c>
      <c r="J38">
        <v>40.43</v>
      </c>
      <c r="K38">
        <v>460902</v>
      </c>
      <c r="L38" t="s">
        <v>289</v>
      </c>
      <c r="M38" s="1">
        <v>44135</v>
      </c>
    </row>
    <row r="39" spans="1:13">
      <c r="A39" t="s">
        <v>283</v>
      </c>
      <c r="B39" s="323">
        <v>4031976</v>
      </c>
      <c r="C39" s="323">
        <v>4031976</v>
      </c>
      <c r="D39" t="s">
        <v>367</v>
      </c>
      <c r="E39">
        <v>2175</v>
      </c>
      <c r="F39">
        <v>442936.32000000001</v>
      </c>
      <c r="G39">
        <v>297</v>
      </c>
      <c r="H39">
        <v>645964.36</v>
      </c>
      <c r="I39">
        <v>399696.88</v>
      </c>
      <c r="J39">
        <v>255</v>
      </c>
      <c r="K39">
        <v>554625</v>
      </c>
      <c r="L39" t="s">
        <v>368</v>
      </c>
      <c r="M39" s="1">
        <v>44135</v>
      </c>
    </row>
    <row r="40" spans="1:13">
      <c r="A40" t="s">
        <v>283</v>
      </c>
      <c r="B40" s="323" t="s">
        <v>369</v>
      </c>
      <c r="C40" s="323" t="s">
        <v>369</v>
      </c>
      <c r="D40" t="s">
        <v>370</v>
      </c>
      <c r="E40">
        <v>3630</v>
      </c>
      <c r="F40">
        <v>344371.12</v>
      </c>
      <c r="G40">
        <v>96.32</v>
      </c>
      <c r="H40">
        <v>349640.11</v>
      </c>
      <c r="I40">
        <v>320329.48</v>
      </c>
      <c r="J40">
        <v>82.7</v>
      </c>
      <c r="K40">
        <v>300201</v>
      </c>
      <c r="L40" t="s">
        <v>368</v>
      </c>
      <c r="M40" s="1">
        <v>44135</v>
      </c>
    </row>
    <row r="41" spans="1:13">
      <c r="A41" t="s">
        <v>283</v>
      </c>
      <c r="B41" s="323">
        <v>5330047</v>
      </c>
      <c r="C41" s="323">
        <v>5330047</v>
      </c>
      <c r="D41" t="s">
        <v>371</v>
      </c>
      <c r="E41">
        <v>6569</v>
      </c>
      <c r="F41">
        <v>707076.58</v>
      </c>
      <c r="G41">
        <v>170.68</v>
      </c>
      <c r="H41">
        <v>1121228.69</v>
      </c>
      <c r="I41">
        <v>634632.89</v>
      </c>
      <c r="J41">
        <v>146.55000000000001</v>
      </c>
      <c r="K41">
        <v>962686.95</v>
      </c>
      <c r="L41" t="s">
        <v>368</v>
      </c>
      <c r="M41" s="1">
        <v>44135</v>
      </c>
    </row>
    <row r="42" spans="1:13">
      <c r="A42" t="s">
        <v>283</v>
      </c>
      <c r="B42" s="323">
        <v>5889505</v>
      </c>
      <c r="C42" s="323">
        <v>5889505</v>
      </c>
      <c r="D42" t="s">
        <v>372</v>
      </c>
      <c r="E42">
        <v>24398</v>
      </c>
      <c r="F42">
        <v>488975.04</v>
      </c>
      <c r="G42">
        <v>27.84</v>
      </c>
      <c r="H42">
        <v>679143.02</v>
      </c>
      <c r="I42">
        <v>444139.74</v>
      </c>
      <c r="J42">
        <v>23.9</v>
      </c>
      <c r="K42">
        <v>583112.19999999995</v>
      </c>
      <c r="L42" t="s">
        <v>368</v>
      </c>
      <c r="M42" s="1">
        <v>44135</v>
      </c>
    </row>
    <row r="43" spans="1:13">
      <c r="A43" t="s">
        <v>283</v>
      </c>
      <c r="B43" s="323">
        <v>4741844</v>
      </c>
      <c r="C43" s="323">
        <v>4741844</v>
      </c>
      <c r="D43" t="s">
        <v>373</v>
      </c>
      <c r="E43">
        <v>4638</v>
      </c>
      <c r="F43">
        <v>497928.6</v>
      </c>
      <c r="G43">
        <v>148.09</v>
      </c>
      <c r="H43">
        <v>686841.02</v>
      </c>
      <c r="I43">
        <v>452311.28</v>
      </c>
      <c r="J43">
        <v>127.15</v>
      </c>
      <c r="K43">
        <v>589721.69999999995</v>
      </c>
      <c r="L43" t="s">
        <v>368</v>
      </c>
      <c r="M43" s="1">
        <v>44135</v>
      </c>
    </row>
    <row r="44" spans="1:13">
      <c r="A44" t="s">
        <v>283</v>
      </c>
      <c r="B44" s="323" t="s">
        <v>374</v>
      </c>
      <c r="C44" s="323" t="s">
        <v>374</v>
      </c>
      <c r="D44" t="s">
        <v>375</v>
      </c>
      <c r="E44">
        <v>8509</v>
      </c>
      <c r="F44">
        <v>683825.18</v>
      </c>
      <c r="G44">
        <v>123.28</v>
      </c>
      <c r="H44">
        <v>1049007.28</v>
      </c>
      <c r="I44">
        <v>611503.18999999994</v>
      </c>
      <c r="J44">
        <v>105.85</v>
      </c>
      <c r="K44">
        <v>900677.65</v>
      </c>
      <c r="L44" t="s">
        <v>368</v>
      </c>
      <c r="M44" s="1">
        <v>44135</v>
      </c>
    </row>
    <row r="45" spans="1:13">
      <c r="A45" t="s">
        <v>283</v>
      </c>
      <c r="B45" s="323">
        <v>5999330</v>
      </c>
      <c r="C45" s="323">
        <v>5999330</v>
      </c>
      <c r="D45" t="s">
        <v>376</v>
      </c>
      <c r="E45">
        <v>3800</v>
      </c>
      <c r="F45">
        <v>672025.92</v>
      </c>
      <c r="G45">
        <v>300.14</v>
      </c>
      <c r="H45">
        <v>1140531.1000000001</v>
      </c>
      <c r="I45">
        <v>585399.44999999995</v>
      </c>
      <c r="J45">
        <v>257.7</v>
      </c>
      <c r="K45">
        <v>979260</v>
      </c>
      <c r="L45" t="s">
        <v>368</v>
      </c>
      <c r="M45" s="1">
        <v>44135</v>
      </c>
    </row>
    <row r="46" spans="1:13">
      <c r="A46" t="s">
        <v>283</v>
      </c>
      <c r="B46" s="323">
        <v>4031879</v>
      </c>
      <c r="C46" s="323">
        <v>4031879</v>
      </c>
      <c r="D46" t="s">
        <v>363</v>
      </c>
      <c r="E46">
        <v>22938</v>
      </c>
      <c r="F46">
        <v>437104.83</v>
      </c>
      <c r="G46">
        <v>18.62</v>
      </c>
      <c r="H46">
        <v>427182.18</v>
      </c>
      <c r="I46">
        <v>394671.39</v>
      </c>
      <c r="J46">
        <v>15.99</v>
      </c>
      <c r="K46">
        <v>366778.62</v>
      </c>
      <c r="L46" t="s">
        <v>368</v>
      </c>
      <c r="M46" s="1">
        <v>44135</v>
      </c>
    </row>
    <row r="47" spans="1:13">
      <c r="A47" t="s">
        <v>283</v>
      </c>
      <c r="B47" s="323">
        <v>6054603</v>
      </c>
      <c r="C47" s="323">
        <v>6054603</v>
      </c>
      <c r="D47" t="s">
        <v>377</v>
      </c>
      <c r="E47">
        <v>30100</v>
      </c>
      <c r="F47">
        <v>356666.66</v>
      </c>
      <c r="G47">
        <v>8.6</v>
      </c>
      <c r="H47">
        <v>259002.68</v>
      </c>
      <c r="I47">
        <v>39693534</v>
      </c>
      <c r="J47">
        <v>900.4</v>
      </c>
      <c r="K47">
        <v>27102040</v>
      </c>
      <c r="L47" t="s">
        <v>378</v>
      </c>
      <c r="M47" s="1">
        <v>44135</v>
      </c>
    </row>
    <row r="48" spans="1:13">
      <c r="A48" t="s">
        <v>283</v>
      </c>
      <c r="B48" s="323">
        <v>6499260</v>
      </c>
      <c r="C48" s="323">
        <v>6499260</v>
      </c>
      <c r="D48" t="s">
        <v>379</v>
      </c>
      <c r="E48">
        <v>4900</v>
      </c>
      <c r="F48">
        <v>273131.55</v>
      </c>
      <c r="G48">
        <v>54.77</v>
      </c>
      <c r="H48">
        <v>268366.78000000003</v>
      </c>
      <c r="I48">
        <v>30249672</v>
      </c>
      <c r="J48">
        <v>5731</v>
      </c>
      <c r="K48">
        <v>28081900</v>
      </c>
      <c r="L48" t="s">
        <v>378</v>
      </c>
      <c r="M48" s="1">
        <v>44135</v>
      </c>
    </row>
    <row r="49" spans="1:13">
      <c r="A49" t="s">
        <v>283</v>
      </c>
      <c r="B49" s="323">
        <v>6555805</v>
      </c>
      <c r="C49" s="323">
        <v>6555805</v>
      </c>
      <c r="D49" t="s">
        <v>380</v>
      </c>
      <c r="E49">
        <v>7600</v>
      </c>
      <c r="F49">
        <v>302299.82</v>
      </c>
      <c r="G49">
        <v>43.96</v>
      </c>
      <c r="H49">
        <v>334097.86</v>
      </c>
      <c r="I49">
        <v>33528932</v>
      </c>
      <c r="J49">
        <v>4600</v>
      </c>
      <c r="K49">
        <v>34960000</v>
      </c>
      <c r="L49" t="s">
        <v>378</v>
      </c>
      <c r="M49" s="1">
        <v>44135</v>
      </c>
    </row>
    <row r="50" spans="1:13">
      <c r="A50" t="s">
        <v>283</v>
      </c>
      <c r="B50" s="323">
        <v>6640682</v>
      </c>
      <c r="C50" s="323">
        <v>6640682</v>
      </c>
      <c r="D50" t="s">
        <v>381</v>
      </c>
      <c r="E50">
        <v>9688</v>
      </c>
      <c r="F50">
        <v>554007.82999999996</v>
      </c>
      <c r="G50">
        <v>100.34</v>
      </c>
      <c r="H50">
        <v>972133.03</v>
      </c>
      <c r="I50">
        <v>61791790</v>
      </c>
      <c r="J50">
        <v>10500</v>
      </c>
      <c r="K50">
        <v>101724000</v>
      </c>
      <c r="L50" t="s">
        <v>378</v>
      </c>
      <c r="M50" s="1">
        <v>44135</v>
      </c>
    </row>
    <row r="51" spans="1:13">
      <c r="A51" t="s">
        <v>283</v>
      </c>
      <c r="B51" s="323">
        <v>6659428</v>
      </c>
      <c r="C51" s="323">
        <v>6659428</v>
      </c>
      <c r="D51" t="s">
        <v>382</v>
      </c>
      <c r="E51">
        <v>11369</v>
      </c>
      <c r="F51">
        <v>512177.05</v>
      </c>
      <c r="G51">
        <v>71.67</v>
      </c>
      <c r="H51">
        <v>814865.25</v>
      </c>
      <c r="I51">
        <v>57428222</v>
      </c>
      <c r="J51">
        <v>7500</v>
      </c>
      <c r="K51">
        <v>85267500</v>
      </c>
      <c r="L51" t="s">
        <v>378</v>
      </c>
      <c r="M51" s="1">
        <v>44135</v>
      </c>
    </row>
    <row r="52" spans="1:13">
      <c r="A52" t="s">
        <v>283</v>
      </c>
      <c r="B52" s="323">
        <v>6661144</v>
      </c>
      <c r="C52" s="323">
        <v>6661144</v>
      </c>
      <c r="D52" t="s">
        <v>383</v>
      </c>
      <c r="E52">
        <v>23000</v>
      </c>
      <c r="F52">
        <v>365871.12</v>
      </c>
      <c r="G52">
        <v>11.62</v>
      </c>
      <c r="H52">
        <v>267168.39</v>
      </c>
      <c r="I52">
        <v>40687512</v>
      </c>
      <c r="J52">
        <v>1215.5</v>
      </c>
      <c r="K52">
        <v>27956500</v>
      </c>
      <c r="L52" t="s">
        <v>378</v>
      </c>
      <c r="M52" s="1">
        <v>44135</v>
      </c>
    </row>
    <row r="53" spans="1:13">
      <c r="A53" t="s">
        <v>283</v>
      </c>
      <c r="B53" s="323">
        <v>6269861</v>
      </c>
      <c r="C53" s="323">
        <v>6269861</v>
      </c>
      <c r="D53" t="s">
        <v>384</v>
      </c>
      <c r="E53">
        <v>14800</v>
      </c>
      <c r="F53">
        <v>236106</v>
      </c>
      <c r="G53">
        <v>21.23</v>
      </c>
      <c r="H53">
        <v>314273.7</v>
      </c>
      <c r="I53">
        <v>26679978</v>
      </c>
      <c r="J53">
        <v>2222</v>
      </c>
      <c r="K53">
        <v>32885600</v>
      </c>
      <c r="L53" t="s">
        <v>378</v>
      </c>
      <c r="M53" s="1">
        <v>44135</v>
      </c>
    </row>
    <row r="54" spans="1:13">
      <c r="A54" t="s">
        <v>283</v>
      </c>
      <c r="B54" s="323">
        <v>6229597</v>
      </c>
      <c r="C54" s="323">
        <v>6229597</v>
      </c>
      <c r="D54" t="s">
        <v>385</v>
      </c>
      <c r="E54">
        <v>65312</v>
      </c>
      <c r="F54">
        <v>520489.58</v>
      </c>
      <c r="G54">
        <v>9.6999999999999993</v>
      </c>
      <c r="H54">
        <v>633521.41</v>
      </c>
      <c r="I54">
        <v>58335633</v>
      </c>
      <c r="J54">
        <v>1015</v>
      </c>
      <c r="K54">
        <v>66291680</v>
      </c>
      <c r="L54" t="s">
        <v>378</v>
      </c>
      <c r="M54" s="1">
        <v>44135</v>
      </c>
    </row>
    <row r="55" spans="1:13">
      <c r="A55" t="s">
        <v>283</v>
      </c>
      <c r="B55" s="323">
        <v>6356406</v>
      </c>
      <c r="C55" s="323">
        <v>6356406</v>
      </c>
      <c r="D55" t="s">
        <v>386</v>
      </c>
      <c r="E55">
        <v>7521</v>
      </c>
      <c r="F55">
        <v>230255.65</v>
      </c>
      <c r="G55">
        <v>18.21</v>
      </c>
      <c r="H55">
        <v>136957.81</v>
      </c>
      <c r="I55">
        <v>25932473</v>
      </c>
      <c r="J55">
        <v>1905.5</v>
      </c>
      <c r="K55">
        <v>14331265.5</v>
      </c>
      <c r="L55" t="s">
        <v>378</v>
      </c>
      <c r="M55" s="1">
        <v>44135</v>
      </c>
    </row>
    <row r="56" spans="1:13">
      <c r="A56" t="s">
        <v>283</v>
      </c>
      <c r="B56" s="323">
        <v>6616508</v>
      </c>
      <c r="C56" s="323">
        <v>6616508</v>
      </c>
      <c r="D56" t="s">
        <v>387</v>
      </c>
      <c r="E56">
        <v>10546</v>
      </c>
      <c r="F56">
        <v>177721.16</v>
      </c>
      <c r="G56">
        <v>11.51</v>
      </c>
      <c r="H56">
        <v>121343.5</v>
      </c>
      <c r="I56">
        <v>20110926.18</v>
      </c>
      <c r="J56">
        <v>1204</v>
      </c>
      <c r="K56">
        <v>12697384</v>
      </c>
      <c r="L56" t="s">
        <v>378</v>
      </c>
      <c r="M56" s="1">
        <v>44135</v>
      </c>
    </row>
    <row r="57" spans="1:13">
      <c r="A57" t="s">
        <v>283</v>
      </c>
      <c r="B57" s="323">
        <v>6869302</v>
      </c>
      <c r="C57" s="323">
        <v>6869302</v>
      </c>
      <c r="D57" t="s">
        <v>388</v>
      </c>
      <c r="E57">
        <v>3000</v>
      </c>
      <c r="F57">
        <v>297065.8</v>
      </c>
      <c r="G57">
        <v>116.69</v>
      </c>
      <c r="H57">
        <v>350057.34</v>
      </c>
      <c r="I57">
        <v>33615966.490000002</v>
      </c>
      <c r="J57">
        <v>12210</v>
      </c>
      <c r="K57">
        <v>36630000</v>
      </c>
      <c r="L57" t="s">
        <v>378</v>
      </c>
      <c r="M57" s="1">
        <v>44135</v>
      </c>
    </row>
    <row r="58" spans="1:13">
      <c r="A58" t="s">
        <v>283</v>
      </c>
      <c r="B58" s="323">
        <v>6986041</v>
      </c>
      <c r="C58" s="323">
        <v>6986041</v>
      </c>
      <c r="D58" t="s">
        <v>389</v>
      </c>
      <c r="E58">
        <v>8300</v>
      </c>
      <c r="F58">
        <v>221817.63</v>
      </c>
      <c r="G58">
        <v>38.56</v>
      </c>
      <c r="H58">
        <v>320054.46999999997</v>
      </c>
      <c r="I58">
        <v>25065392</v>
      </c>
      <c r="J58">
        <v>4035</v>
      </c>
      <c r="K58">
        <v>33490500</v>
      </c>
      <c r="L58" t="s">
        <v>378</v>
      </c>
      <c r="M58" s="1">
        <v>44135</v>
      </c>
    </row>
    <row r="59" spans="1:13">
      <c r="A59" t="s">
        <v>283</v>
      </c>
      <c r="B59" s="323" t="s">
        <v>390</v>
      </c>
      <c r="C59" s="323" t="s">
        <v>390</v>
      </c>
      <c r="D59" t="s">
        <v>391</v>
      </c>
      <c r="E59">
        <v>12237</v>
      </c>
      <c r="F59">
        <v>237984.83</v>
      </c>
      <c r="G59">
        <v>20.51</v>
      </c>
      <c r="H59">
        <v>251013.97</v>
      </c>
      <c r="I59">
        <v>2136580.2000000002</v>
      </c>
      <c r="J59">
        <v>182.2</v>
      </c>
      <c r="K59">
        <v>2229581.4</v>
      </c>
      <c r="L59" t="s">
        <v>392</v>
      </c>
      <c r="M59" s="1">
        <v>44135</v>
      </c>
    </row>
    <row r="60" spans="1:13">
      <c r="A60" t="s">
        <v>283</v>
      </c>
      <c r="B60" s="323">
        <v>7124594</v>
      </c>
      <c r="C60" s="323">
        <v>7124594</v>
      </c>
      <c r="D60" t="s">
        <v>393</v>
      </c>
      <c r="E60">
        <v>3146</v>
      </c>
      <c r="F60">
        <v>470293.67</v>
      </c>
      <c r="G60">
        <v>136.69</v>
      </c>
      <c r="H60">
        <v>430013.96</v>
      </c>
      <c r="I60">
        <v>472170.82</v>
      </c>
      <c r="J60">
        <v>125.3</v>
      </c>
      <c r="K60">
        <v>394193.8</v>
      </c>
      <c r="L60" t="s">
        <v>394</v>
      </c>
      <c r="M60" s="1">
        <v>44135</v>
      </c>
    </row>
    <row r="61" spans="1:13">
      <c r="A61" t="s">
        <v>283</v>
      </c>
      <c r="B61" s="323">
        <v>7171589</v>
      </c>
      <c r="C61" s="323">
        <v>7171589</v>
      </c>
      <c r="D61" t="s">
        <v>395</v>
      </c>
      <c r="E61">
        <v>16931</v>
      </c>
      <c r="F61">
        <v>234842.51</v>
      </c>
      <c r="G61">
        <v>9.41</v>
      </c>
      <c r="H61">
        <v>159281.06</v>
      </c>
      <c r="I61">
        <v>233135.48</v>
      </c>
      <c r="J61">
        <v>8.6199999999999992</v>
      </c>
      <c r="K61">
        <v>146012.94</v>
      </c>
      <c r="L61" t="s">
        <v>394</v>
      </c>
      <c r="M61" s="1">
        <v>44135</v>
      </c>
    </row>
    <row r="62" spans="1:13">
      <c r="A62" t="s">
        <v>283</v>
      </c>
      <c r="B62" s="323" t="s">
        <v>396</v>
      </c>
      <c r="C62" s="323" t="s">
        <v>396</v>
      </c>
      <c r="D62" t="s">
        <v>397</v>
      </c>
      <c r="E62">
        <v>4054</v>
      </c>
      <c r="F62">
        <v>197003.16</v>
      </c>
      <c r="G62">
        <v>44.66</v>
      </c>
      <c r="H62">
        <v>181052.43</v>
      </c>
      <c r="I62">
        <v>196619</v>
      </c>
      <c r="J62">
        <v>40.94</v>
      </c>
      <c r="K62">
        <v>165970.76</v>
      </c>
      <c r="L62" t="s">
        <v>394</v>
      </c>
      <c r="M62" s="1">
        <v>44135</v>
      </c>
    </row>
    <row r="63" spans="1:13">
      <c r="A63" t="s">
        <v>283</v>
      </c>
      <c r="B63" s="323">
        <v>7333378</v>
      </c>
      <c r="C63" s="323">
        <v>7333378</v>
      </c>
      <c r="D63" t="s">
        <v>398</v>
      </c>
      <c r="E63">
        <v>2200</v>
      </c>
      <c r="F63">
        <v>395018.39</v>
      </c>
      <c r="G63">
        <v>605.65</v>
      </c>
      <c r="H63">
        <v>1332431.55</v>
      </c>
      <c r="I63">
        <v>394729.6</v>
      </c>
      <c r="J63">
        <v>555.20000000000005</v>
      </c>
      <c r="K63">
        <v>1221440</v>
      </c>
      <c r="L63" t="s">
        <v>394</v>
      </c>
      <c r="M63" s="1">
        <v>44135</v>
      </c>
    </row>
    <row r="64" spans="1:13">
      <c r="A64" t="s">
        <v>283</v>
      </c>
      <c r="B64" s="323">
        <v>6185495</v>
      </c>
      <c r="C64" s="323">
        <v>6185495</v>
      </c>
      <c r="D64" t="s">
        <v>399</v>
      </c>
      <c r="E64">
        <v>1694</v>
      </c>
      <c r="F64">
        <v>162339.54999999999</v>
      </c>
      <c r="G64">
        <v>202.04</v>
      </c>
      <c r="H64">
        <v>342251.56</v>
      </c>
      <c r="I64">
        <v>216222.16</v>
      </c>
      <c r="J64">
        <v>287.56</v>
      </c>
      <c r="K64">
        <v>487126.64</v>
      </c>
      <c r="L64" t="s">
        <v>400</v>
      </c>
      <c r="M64" s="1">
        <v>44135</v>
      </c>
    </row>
    <row r="65" spans="1:13">
      <c r="A65" t="s">
        <v>283</v>
      </c>
      <c r="B65" s="323" t="s">
        <v>401</v>
      </c>
      <c r="C65" s="323" t="s">
        <v>401</v>
      </c>
      <c r="D65" t="s">
        <v>402</v>
      </c>
      <c r="E65">
        <v>2719</v>
      </c>
      <c r="F65">
        <v>182607.51</v>
      </c>
      <c r="G65">
        <v>89.05</v>
      </c>
      <c r="H65">
        <v>242136.76</v>
      </c>
      <c r="I65">
        <v>244858.86</v>
      </c>
      <c r="J65">
        <v>126.75</v>
      </c>
      <c r="K65">
        <v>344633.25</v>
      </c>
      <c r="L65" t="s">
        <v>400</v>
      </c>
      <c r="M65" s="1">
        <v>44135</v>
      </c>
    </row>
    <row r="66" spans="1:13">
      <c r="A66" t="s">
        <v>283</v>
      </c>
      <c r="B66" s="325" t="s">
        <v>403</v>
      </c>
      <c r="C66" s="325" t="s">
        <v>403</v>
      </c>
      <c r="D66" t="s">
        <v>404</v>
      </c>
      <c r="E66">
        <v>76943</v>
      </c>
      <c r="F66">
        <v>158286.45000000001</v>
      </c>
      <c r="G66">
        <v>1.43</v>
      </c>
      <c r="H66">
        <v>109740.95</v>
      </c>
      <c r="I66">
        <v>210823.82</v>
      </c>
      <c r="J66">
        <v>2.0299999999999998</v>
      </c>
      <c r="K66">
        <v>156194.29</v>
      </c>
      <c r="L66" t="s">
        <v>400</v>
      </c>
      <c r="M66" s="1">
        <v>44135</v>
      </c>
    </row>
    <row r="67" spans="1:13">
      <c r="A67" t="s">
        <v>283</v>
      </c>
      <c r="B67" s="323" t="s">
        <v>405</v>
      </c>
      <c r="C67" s="323" t="s">
        <v>405</v>
      </c>
      <c r="D67" t="s">
        <v>406</v>
      </c>
      <c r="E67">
        <v>17551</v>
      </c>
      <c r="F67">
        <v>157872.29</v>
      </c>
      <c r="G67">
        <v>6.44</v>
      </c>
      <c r="H67">
        <v>113077.12</v>
      </c>
      <c r="I67">
        <v>210625.32</v>
      </c>
      <c r="J67">
        <v>9.17</v>
      </c>
      <c r="K67">
        <v>160942.67000000001</v>
      </c>
      <c r="L67" t="s">
        <v>400</v>
      </c>
      <c r="M67" s="1">
        <v>44135</v>
      </c>
    </row>
    <row r="68" spans="1:13">
      <c r="A68" t="s">
        <v>283</v>
      </c>
      <c r="B68" s="341" t="s">
        <v>426</v>
      </c>
      <c r="C68" s="341" t="s">
        <v>426</v>
      </c>
      <c r="D68" t="s">
        <v>407</v>
      </c>
      <c r="E68">
        <v>87678</v>
      </c>
      <c r="F68">
        <v>692582.68</v>
      </c>
      <c r="G68">
        <v>5.14</v>
      </c>
      <c r="H68">
        <v>450474.52</v>
      </c>
      <c r="I68">
        <v>534086.14</v>
      </c>
      <c r="J68">
        <v>3.97</v>
      </c>
      <c r="K68">
        <v>348081.66</v>
      </c>
      <c r="L68" t="s">
        <v>408</v>
      </c>
      <c r="M68" s="1">
        <v>44135</v>
      </c>
    </row>
    <row r="69" spans="1:13">
      <c r="A69" t="s">
        <v>283</v>
      </c>
      <c r="B69" s="323" t="s">
        <v>409</v>
      </c>
      <c r="C69" s="323" t="s">
        <v>409</v>
      </c>
      <c r="D69" t="s">
        <v>410</v>
      </c>
      <c r="E69">
        <v>20132</v>
      </c>
      <c r="F69">
        <v>598537.17000000004</v>
      </c>
      <c r="G69">
        <v>31.06</v>
      </c>
      <c r="H69">
        <v>625298.30000000005</v>
      </c>
      <c r="I69">
        <v>463359.89</v>
      </c>
      <c r="J69">
        <v>24</v>
      </c>
      <c r="K69">
        <v>483168</v>
      </c>
      <c r="L69" t="s">
        <v>408</v>
      </c>
      <c r="M69" s="1">
        <v>44135</v>
      </c>
    </row>
    <row r="70" spans="1:13">
      <c r="A70" t="s">
        <v>283</v>
      </c>
      <c r="B70" s="323" t="s">
        <v>411</v>
      </c>
      <c r="C70" s="323" t="s">
        <v>411</v>
      </c>
      <c r="D70" t="s">
        <v>412</v>
      </c>
      <c r="E70">
        <v>9500</v>
      </c>
      <c r="F70">
        <v>559219.54</v>
      </c>
      <c r="G70">
        <v>107.13</v>
      </c>
      <c r="H70">
        <v>1017742.98</v>
      </c>
      <c r="I70">
        <v>424160.04</v>
      </c>
      <c r="J70">
        <v>82.78</v>
      </c>
      <c r="K70">
        <v>786410</v>
      </c>
      <c r="L70" t="s">
        <v>408</v>
      </c>
      <c r="M70" s="1">
        <v>44135</v>
      </c>
    </row>
    <row r="71" spans="1:13">
      <c r="A71" t="s">
        <v>283</v>
      </c>
      <c r="B71" s="323" t="s">
        <v>413</v>
      </c>
      <c r="C71" s="323" t="s">
        <v>413</v>
      </c>
      <c r="D71" t="s">
        <v>414</v>
      </c>
      <c r="E71">
        <v>26004</v>
      </c>
      <c r="F71">
        <v>516628.64</v>
      </c>
      <c r="G71">
        <v>17.21</v>
      </c>
      <c r="H71">
        <v>447422.26</v>
      </c>
      <c r="I71">
        <v>400306.32</v>
      </c>
      <c r="J71">
        <v>13.29</v>
      </c>
      <c r="K71">
        <v>345723.18</v>
      </c>
      <c r="L71" t="s">
        <v>408</v>
      </c>
      <c r="M71" s="1">
        <v>44135</v>
      </c>
    </row>
    <row r="72" spans="1:13">
      <c r="A72" t="s">
        <v>283</v>
      </c>
      <c r="B72" s="323" t="s">
        <v>415</v>
      </c>
      <c r="C72" s="323" t="s">
        <v>415</v>
      </c>
      <c r="D72" t="s">
        <v>416</v>
      </c>
      <c r="F72">
        <v>690369.49</v>
      </c>
      <c r="H72">
        <v>690369.49</v>
      </c>
      <c r="I72">
        <v>690369.49</v>
      </c>
      <c r="K72">
        <v>690369.49</v>
      </c>
      <c r="L72" t="s">
        <v>289</v>
      </c>
      <c r="M72" s="1">
        <v>44135</v>
      </c>
    </row>
    <row r="73" spans="1:13">
      <c r="A73" t="s">
        <v>283</v>
      </c>
      <c r="B73" s="323" t="s">
        <v>415</v>
      </c>
      <c r="C73" s="323" t="s">
        <v>415</v>
      </c>
      <c r="D73" t="s">
        <v>417</v>
      </c>
      <c r="E73">
        <v>17427.32</v>
      </c>
      <c r="F73">
        <v>11885.84</v>
      </c>
      <c r="G73">
        <v>0.7</v>
      </c>
      <c r="H73">
        <v>12244.31</v>
      </c>
      <c r="I73">
        <v>17427.32</v>
      </c>
      <c r="J73">
        <v>1</v>
      </c>
      <c r="K73">
        <v>17427.32</v>
      </c>
      <c r="L73" t="s">
        <v>400</v>
      </c>
      <c r="M73" s="1">
        <v>44135</v>
      </c>
    </row>
    <row r="74" spans="1:13">
      <c r="A74" t="s">
        <v>283</v>
      </c>
      <c r="B74" s="323" t="s">
        <v>415</v>
      </c>
      <c r="C74" s="323" t="s">
        <v>415</v>
      </c>
      <c r="D74" t="s">
        <v>418</v>
      </c>
      <c r="E74">
        <v>22195.58</v>
      </c>
      <c r="F74">
        <v>22648.87</v>
      </c>
      <c r="G74">
        <v>1.0900000000000001</v>
      </c>
      <c r="H74">
        <v>24212.48</v>
      </c>
      <c r="I74">
        <v>22195.58</v>
      </c>
      <c r="J74">
        <v>1</v>
      </c>
      <c r="K74">
        <v>22195.58</v>
      </c>
      <c r="L74" t="s">
        <v>394</v>
      </c>
      <c r="M74" s="1">
        <v>44135</v>
      </c>
    </row>
    <row r="75" spans="1:13">
      <c r="A75" t="s">
        <v>283</v>
      </c>
      <c r="B75" s="323" t="s">
        <v>415</v>
      </c>
      <c r="C75" s="323" t="s">
        <v>415</v>
      </c>
      <c r="D75" t="s">
        <v>419</v>
      </c>
      <c r="E75">
        <v>1437.71</v>
      </c>
      <c r="F75">
        <v>1622.75</v>
      </c>
      <c r="G75">
        <v>1.1599999999999999</v>
      </c>
      <c r="H75">
        <v>1674.48</v>
      </c>
      <c r="I75">
        <v>1437.71</v>
      </c>
      <c r="J75">
        <v>1</v>
      </c>
      <c r="K75">
        <v>1437.71</v>
      </c>
      <c r="L75" t="s">
        <v>368</v>
      </c>
      <c r="M75" s="1">
        <v>44135</v>
      </c>
    </row>
    <row r="76" spans="1:13">
      <c r="A76" t="s">
        <v>283</v>
      </c>
      <c r="B76" s="323" t="s">
        <v>415</v>
      </c>
      <c r="C76" s="323" t="s">
        <v>415</v>
      </c>
      <c r="D76" t="s">
        <v>420</v>
      </c>
      <c r="E76">
        <v>15450.32</v>
      </c>
      <c r="F76">
        <v>19734.75</v>
      </c>
      <c r="G76">
        <v>1.29</v>
      </c>
      <c r="H76">
        <v>19995.240000000002</v>
      </c>
      <c r="I76">
        <v>15450.32</v>
      </c>
      <c r="J76">
        <v>1</v>
      </c>
      <c r="K76">
        <v>15450.32</v>
      </c>
      <c r="L76" t="s">
        <v>408</v>
      </c>
      <c r="M76" s="1">
        <v>44135</v>
      </c>
    </row>
    <row r="77" spans="1:13">
      <c r="A77" t="s">
        <v>283</v>
      </c>
      <c r="B77" s="323" t="s">
        <v>415</v>
      </c>
      <c r="C77" s="323" t="s">
        <v>415</v>
      </c>
      <c r="D77" t="s">
        <v>421</v>
      </c>
      <c r="E77">
        <v>9117740</v>
      </c>
      <c r="F77">
        <v>84353.48</v>
      </c>
      <c r="G77">
        <v>0.01</v>
      </c>
      <c r="H77">
        <v>87134.37</v>
      </c>
      <c r="I77">
        <v>9117740</v>
      </c>
      <c r="J77">
        <v>1</v>
      </c>
      <c r="K77">
        <v>9117740</v>
      </c>
      <c r="L77" t="s">
        <v>378</v>
      </c>
      <c r="M77" s="1">
        <v>44135</v>
      </c>
    </row>
    <row r="78" spans="1:13">
      <c r="A78" t="s">
        <v>283</v>
      </c>
      <c r="B78" s="323" t="s">
        <v>415</v>
      </c>
      <c r="C78" s="323" t="s">
        <v>415</v>
      </c>
      <c r="D78" t="s">
        <v>422</v>
      </c>
      <c r="E78">
        <v>94182.75</v>
      </c>
      <c r="F78">
        <v>10905.77</v>
      </c>
      <c r="G78">
        <v>0.1</v>
      </c>
      <c r="H78">
        <v>9877.89</v>
      </c>
      <c r="I78">
        <v>94182.75</v>
      </c>
      <c r="J78">
        <v>1</v>
      </c>
      <c r="K78">
        <v>94182.75</v>
      </c>
      <c r="L78" t="s">
        <v>423</v>
      </c>
      <c r="M78" s="1">
        <v>44135</v>
      </c>
    </row>
    <row r="79" spans="1:13">
      <c r="A79" t="s">
        <v>283</v>
      </c>
      <c r="B79" s="323" t="s">
        <v>415</v>
      </c>
      <c r="C79" s="323" t="s">
        <v>415</v>
      </c>
      <c r="D79" t="s">
        <v>424</v>
      </c>
      <c r="E79">
        <v>179365.13</v>
      </c>
      <c r="F79">
        <v>19116.07</v>
      </c>
      <c r="G79">
        <v>0.11</v>
      </c>
      <c r="H79">
        <v>20193.55</v>
      </c>
      <c r="I79">
        <v>179365.13</v>
      </c>
      <c r="J79">
        <v>1</v>
      </c>
      <c r="K79">
        <v>179365.13</v>
      </c>
      <c r="L79" t="s">
        <v>392</v>
      </c>
      <c r="M79" s="1">
        <v>44135</v>
      </c>
    </row>
    <row r="80" spans="1:13">
      <c r="A80" t="s">
        <v>283</v>
      </c>
      <c r="B80" s="323" t="s">
        <v>415</v>
      </c>
      <c r="C80" s="323" t="s">
        <v>415</v>
      </c>
      <c r="D80" t="s">
        <v>425</v>
      </c>
      <c r="E80">
        <v>9630.61</v>
      </c>
      <c r="F80">
        <v>7002.89</v>
      </c>
      <c r="G80">
        <v>0.73</v>
      </c>
      <c r="H80">
        <v>7050.23</v>
      </c>
      <c r="I80">
        <v>9630.61</v>
      </c>
      <c r="J80">
        <v>1</v>
      </c>
      <c r="K80">
        <v>9630.61</v>
      </c>
      <c r="L80" t="s">
        <v>285</v>
      </c>
      <c r="M80" s="1">
        <v>44135</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2020-11-02T14:30:10Z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