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 i="7" l="1"/>
  <c r="U12" i="7"/>
  <c r="R12" i="7"/>
  <c r="S12" i="7"/>
  <c r="P12" i="7"/>
  <c r="Q12" i="7"/>
  <c r="H12" i="7"/>
  <c r="I12" i="7"/>
  <c r="T13" i="7"/>
  <c r="U13" i="7"/>
  <c r="R13" i="7"/>
  <c r="S13" i="7"/>
  <c r="P13" i="7"/>
  <c r="Q13" i="7"/>
  <c r="H13" i="7"/>
  <c r="I13" i="7"/>
  <c r="T11" i="7"/>
  <c r="U11" i="7"/>
  <c r="R11" i="7"/>
  <c r="S11" i="7"/>
  <c r="P11" i="7"/>
  <c r="Q11" i="7"/>
  <c r="H11" i="7"/>
  <c r="I11" i="7"/>
  <c r="S7" i="12"/>
  <c r="T7" i="12"/>
  <c r="O7" i="12"/>
  <c r="P7" i="12"/>
  <c r="K7" i="12"/>
  <c r="L7" i="12"/>
  <c r="G7" i="12"/>
  <c r="H7"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A13" i="2"/>
  <c r="Q13" i="2"/>
  <c r="R13" i="2"/>
  <c r="S13" i="2"/>
  <c r="M13" i="2"/>
  <c r="N13" i="2"/>
  <c r="O13" i="2"/>
  <c r="I13" i="2"/>
  <c r="J13" i="2"/>
  <c r="K13" i="2"/>
  <c r="E13" i="2"/>
  <c r="F13" i="2"/>
  <c r="G13" i="2"/>
  <c r="A12" i="2"/>
  <c r="Q12" i="2"/>
  <c r="R12" i="2"/>
  <c r="S12" i="2"/>
  <c r="M12" i="2"/>
  <c r="N12" i="2"/>
  <c r="O12" i="2"/>
  <c r="I12" i="2"/>
  <c r="J12" i="2"/>
  <c r="K12" i="2"/>
  <c r="E12" i="2"/>
  <c r="F12" i="2"/>
  <c r="G12" i="2"/>
  <c r="H76" i="2"/>
  <c r="H40" i="7"/>
  <c r="I40" i="7"/>
  <c r="P40" i="7"/>
  <c r="Q40" i="7"/>
  <c r="R40" i="7"/>
  <c r="S40" i="7"/>
  <c r="T40" i="7"/>
  <c r="U40" i="7"/>
  <c r="H41" i="7"/>
  <c r="I41" i="7"/>
  <c r="P41" i="7"/>
  <c r="Q41" i="7"/>
  <c r="R41" i="7"/>
  <c r="S41" i="7"/>
  <c r="T41" i="7"/>
  <c r="U41" i="7"/>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H50" i="7"/>
  <c r="I50" i="7"/>
  <c r="P50" i="7"/>
  <c r="Q50" i="7"/>
  <c r="R50" i="7"/>
  <c r="S50" i="7"/>
  <c r="T50" i="7"/>
  <c r="U50" i="7"/>
  <c r="H51" i="7"/>
  <c r="I51" i="7"/>
  <c r="P51" i="7"/>
  <c r="Q51" i="7"/>
  <c r="R51" i="7"/>
  <c r="S51" i="7"/>
  <c r="T51" i="7"/>
  <c r="U51" i="7"/>
  <c r="O48" i="12"/>
  <c r="P48" i="12"/>
  <c r="S48" i="12"/>
  <c r="T48" i="12"/>
  <c r="O49" i="12"/>
  <c r="P49" i="12"/>
  <c r="S49" i="12"/>
  <c r="T49" i="12"/>
  <c r="O50" i="12"/>
  <c r="P50" i="12"/>
  <c r="S50" i="12"/>
  <c r="T50" i="12"/>
  <c r="O51" i="12"/>
  <c r="P51" i="12"/>
  <c r="S51" i="12"/>
  <c r="T51" i="12"/>
  <c r="O52" i="12"/>
  <c r="P52" i="12"/>
  <c r="S52" i="12"/>
  <c r="T52" i="12"/>
  <c r="O53" i="12"/>
  <c r="P53" i="12"/>
  <c r="S53" i="12"/>
  <c r="T53" i="12"/>
  <c r="O54" i="12"/>
  <c r="P54" i="12"/>
  <c r="S54" i="12"/>
  <c r="T54" i="12"/>
  <c r="O55" i="12"/>
  <c r="P55" i="12"/>
  <c r="S55" i="12"/>
  <c r="T55" i="12"/>
  <c r="O56" i="12"/>
  <c r="P56" i="12"/>
  <c r="S56" i="12"/>
  <c r="T56" i="12"/>
  <c r="O57" i="12"/>
  <c r="P57" i="12"/>
  <c r="S57" i="12"/>
  <c r="T57" i="12"/>
  <c r="K48" i="12"/>
  <c r="L48" i="12"/>
  <c r="K49" i="12"/>
  <c r="L49" i="12"/>
  <c r="K50" i="12"/>
  <c r="L50" i="12"/>
  <c r="K51" i="12"/>
  <c r="L51" i="12"/>
  <c r="K52" i="12"/>
  <c r="L52" i="12"/>
  <c r="K53" i="12"/>
  <c r="L53" i="12"/>
  <c r="K54" i="12"/>
  <c r="L54" i="12"/>
  <c r="K55" i="12"/>
  <c r="L55" i="12"/>
  <c r="K56" i="12"/>
  <c r="L56" i="12"/>
  <c r="K57" i="12"/>
  <c r="L57" i="12"/>
  <c r="K58" i="12"/>
  <c r="L58" i="12"/>
  <c r="G48" i="12"/>
  <c r="H48" i="12"/>
  <c r="G49" i="12"/>
  <c r="H49" i="12"/>
  <c r="G50" i="12"/>
  <c r="H50" i="12"/>
  <c r="G51" i="12"/>
  <c r="H51" i="12"/>
  <c r="G52" i="12"/>
  <c r="H52" i="12"/>
  <c r="G53" i="12"/>
  <c r="H53" i="12"/>
  <c r="G54" i="12"/>
  <c r="H54" i="12"/>
  <c r="G55" i="12"/>
  <c r="H55" i="12"/>
  <c r="G56" i="12"/>
  <c r="H56" i="12"/>
  <c r="G57" i="12"/>
  <c r="H57" i="12"/>
  <c r="G58" i="12"/>
  <c r="H58" i="12"/>
  <c r="E14" i="3"/>
  <c r="F14" i="3"/>
  <c r="F4" i="9"/>
  <c r="F5" i="9"/>
  <c r="F6" i="9"/>
  <c r="F7" i="9"/>
  <c r="F8" i="9"/>
  <c r="F9" i="9"/>
  <c r="F10" i="9"/>
  <c r="G4" i="9"/>
  <c r="T3" i="7"/>
  <c r="T4" i="7"/>
  <c r="T5" i="7"/>
  <c r="T6" i="7"/>
  <c r="T7" i="7"/>
  <c r="T8" i="7"/>
  <c r="T9" i="7"/>
  <c r="T10" i="7"/>
  <c r="T14" i="7"/>
  <c r="T15" i="7"/>
  <c r="T16" i="7"/>
  <c r="T17" i="7"/>
  <c r="T18" i="7"/>
  <c r="T19" i="7"/>
  <c r="T20" i="7"/>
  <c r="T21" i="7"/>
  <c r="U21" i="7"/>
  <c r="T22" i="7"/>
  <c r="U22" i="7"/>
  <c r="T23" i="7"/>
  <c r="U23" i="7"/>
  <c r="T24" i="7"/>
  <c r="U24" i="7"/>
  <c r="T25" i="7"/>
  <c r="U25" i="7"/>
  <c r="T26" i="7"/>
  <c r="U26" i="7"/>
  <c r="T27" i="7"/>
  <c r="U27" i="7"/>
  <c r="T28" i="7"/>
  <c r="U28" i="7"/>
  <c r="T29" i="7"/>
  <c r="U29" i="7"/>
  <c r="T30" i="7"/>
  <c r="U30" i="7"/>
  <c r="T31" i="7"/>
  <c r="U31" i="7"/>
  <c r="T32" i="7"/>
  <c r="U32" i="7"/>
  <c r="T33" i="7"/>
  <c r="U33" i="7"/>
  <c r="T34" i="7"/>
  <c r="U34" i="7"/>
  <c r="T35" i="7"/>
  <c r="U35" i="7"/>
  <c r="T36" i="7"/>
  <c r="U36" i="7"/>
  <c r="T37" i="7"/>
  <c r="U37" i="7"/>
  <c r="T38" i="7"/>
  <c r="U38" i="7"/>
  <c r="T39" i="7"/>
  <c r="T52" i="7"/>
  <c r="T53" i="7"/>
  <c r="T54" i="7"/>
  <c r="T55" i="7"/>
  <c r="T56" i="7"/>
  <c r="T57" i="7"/>
  <c r="T58" i="7"/>
  <c r="T59" i="7"/>
  <c r="T60" i="7"/>
  <c r="T61" i="7"/>
  <c r="T62" i="7"/>
  <c r="T63" i="7"/>
  <c r="T64" i="7"/>
  <c r="T65" i="7"/>
  <c r="R3" i="7"/>
  <c r="R4" i="7"/>
  <c r="R5" i="7"/>
  <c r="R6" i="7"/>
  <c r="R7" i="7"/>
  <c r="R8" i="7"/>
  <c r="R9" i="7"/>
  <c r="R10" i="7"/>
  <c r="R14" i="7"/>
  <c r="R15" i="7"/>
  <c r="R16" i="7"/>
  <c r="R17" i="7"/>
  <c r="R18" i="7"/>
  <c r="R19" i="7"/>
  <c r="R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R52" i="7"/>
  <c r="R53" i="7"/>
  <c r="R54" i="7"/>
  <c r="R55" i="7"/>
  <c r="R56" i="7"/>
  <c r="R57" i="7"/>
  <c r="R58" i="7"/>
  <c r="R59" i="7"/>
  <c r="R60" i="7"/>
  <c r="R61" i="7"/>
  <c r="R62" i="7"/>
  <c r="R63" i="7"/>
  <c r="R64" i="7"/>
  <c r="R65" i="7"/>
  <c r="P3" i="7"/>
  <c r="P4" i="7"/>
  <c r="P5" i="7"/>
  <c r="P6" i="7"/>
  <c r="P7" i="7"/>
  <c r="P8" i="7"/>
  <c r="P9" i="7"/>
  <c r="P10" i="7"/>
  <c r="P14" i="7"/>
  <c r="P15" i="7"/>
  <c r="P16" i="7"/>
  <c r="P17" i="7"/>
  <c r="P18" i="7"/>
  <c r="P19" i="7"/>
  <c r="P20" i="7"/>
  <c r="P21" i="7"/>
  <c r="Q21" i="7"/>
  <c r="P22" i="7"/>
  <c r="Q22" i="7"/>
  <c r="P23" i="7"/>
  <c r="Q23" i="7"/>
  <c r="P24" i="7"/>
  <c r="Q24" i="7"/>
  <c r="P25" i="7"/>
  <c r="Q25" i="7"/>
  <c r="P26" i="7"/>
  <c r="Q26" i="7"/>
  <c r="P27" i="7"/>
  <c r="Q27" i="7"/>
  <c r="P28" i="7"/>
  <c r="Q28" i="7"/>
  <c r="P29" i="7"/>
  <c r="Q29" i="7"/>
  <c r="P30" i="7"/>
  <c r="P31" i="7"/>
  <c r="Q31" i="7"/>
  <c r="P32" i="7"/>
  <c r="Q32" i="7"/>
  <c r="P33" i="7"/>
  <c r="Q33" i="7"/>
  <c r="P34" i="7"/>
  <c r="Q34" i="7"/>
  <c r="P35" i="7"/>
  <c r="Q35" i="7"/>
  <c r="P36" i="7"/>
  <c r="Q36" i="7"/>
  <c r="P37" i="7"/>
  <c r="Q37" i="7"/>
  <c r="P38" i="7"/>
  <c r="Q38" i="7"/>
  <c r="P39" i="7"/>
  <c r="P52" i="7"/>
  <c r="P53" i="7"/>
  <c r="P54" i="7"/>
  <c r="P55" i="7"/>
  <c r="P56" i="7"/>
  <c r="P57" i="7"/>
  <c r="P58" i="7"/>
  <c r="P59" i="7"/>
  <c r="P60" i="7"/>
  <c r="P61" i="7"/>
  <c r="P62" i="7"/>
  <c r="P63" i="7"/>
  <c r="P64" i="7"/>
  <c r="P65" i="7"/>
  <c r="F66" i="7"/>
  <c r="G66" i="7"/>
  <c r="Q3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36" i="7"/>
  <c r="I36" i="7"/>
  <c r="H37" i="7"/>
  <c r="I37" i="7"/>
  <c r="H38" i="7"/>
  <c r="I38" i="7"/>
  <c r="H39" i="7"/>
  <c r="I39" i="7"/>
  <c r="H52" i="7"/>
  <c r="I52" i="7"/>
  <c r="H53" i="7"/>
  <c r="I53" i="7"/>
  <c r="H54" i="7"/>
  <c r="I54" i="7"/>
  <c r="H55" i="7"/>
  <c r="I55" i="7"/>
  <c r="H56" i="7"/>
  <c r="I56" i="7"/>
  <c r="H57" i="7"/>
  <c r="I57" i="7"/>
  <c r="H58" i="7"/>
  <c r="I58" i="7"/>
  <c r="H59" i="7"/>
  <c r="I59" i="7"/>
  <c r="H60" i="7"/>
  <c r="I60" i="7"/>
  <c r="H61" i="7"/>
  <c r="I61" i="7"/>
  <c r="H62" i="7"/>
  <c r="I62" i="7"/>
  <c r="H63" i="7"/>
  <c r="I63" i="7"/>
  <c r="H64" i="7"/>
  <c r="H65" i="7"/>
  <c r="I65" i="7"/>
  <c r="H3" i="7"/>
  <c r="H4" i="7"/>
  <c r="H5" i="7"/>
  <c r="H6" i="7"/>
  <c r="H7" i="7"/>
  <c r="H8" i="7"/>
  <c r="I8" i="7"/>
  <c r="H9" i="7"/>
  <c r="H10" i="7"/>
  <c r="I10" i="7"/>
  <c r="H14" i="7"/>
  <c r="I14" i="7"/>
  <c r="H15" i="7"/>
  <c r="I15" i="7"/>
  <c r="H16" i="7"/>
  <c r="I16" i="7"/>
  <c r="H17" i="7"/>
  <c r="I17" i="7"/>
  <c r="H18" i="7"/>
  <c r="I18" i="7"/>
  <c r="H19" i="7"/>
  <c r="I19" i="7"/>
  <c r="H20" i="7"/>
  <c r="H2" i="7"/>
  <c r="I2" i="7"/>
  <c r="I3" i="7"/>
  <c r="I4" i="7"/>
  <c r="I5" i="7"/>
  <c r="I6" i="7"/>
  <c r="I7" i="7"/>
  <c r="I9" i="7"/>
  <c r="I20" i="7"/>
  <c r="I64" i="7"/>
  <c r="S3" i="12"/>
  <c r="T3" i="12"/>
  <c r="S4" i="12"/>
  <c r="T4" i="12"/>
  <c r="S5" i="12"/>
  <c r="T5" i="12"/>
  <c r="S6" i="12"/>
  <c r="T6" i="12"/>
  <c r="S8" i="12"/>
  <c r="T8" i="12"/>
  <c r="S9" i="12"/>
  <c r="T9" i="12"/>
  <c r="S10" i="12"/>
  <c r="T10"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58" i="12"/>
  <c r="T58" i="12"/>
  <c r="S59" i="12"/>
  <c r="T59" i="12"/>
  <c r="S60" i="12"/>
  <c r="T60" i="12"/>
  <c r="S61" i="12"/>
  <c r="T61" i="12"/>
  <c r="S62" i="12"/>
  <c r="T62" i="12"/>
  <c r="S63" i="12"/>
  <c r="T63" i="12"/>
  <c r="O3" i="12"/>
  <c r="P3" i="12"/>
  <c r="O4" i="12"/>
  <c r="P4" i="12"/>
  <c r="O5" i="12"/>
  <c r="P5" i="12"/>
  <c r="O6" i="12"/>
  <c r="P6" i="12"/>
  <c r="O8" i="12"/>
  <c r="P8" i="12"/>
  <c r="O9" i="12"/>
  <c r="P9" i="12"/>
  <c r="O10" i="12"/>
  <c r="P10"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58" i="12"/>
  <c r="P58" i="12"/>
  <c r="O59" i="12"/>
  <c r="P59" i="12"/>
  <c r="O60" i="12"/>
  <c r="P60" i="12"/>
  <c r="O61" i="12"/>
  <c r="P61" i="12"/>
  <c r="O62" i="12"/>
  <c r="P62" i="12"/>
  <c r="O63" i="12"/>
  <c r="P63"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59" i="12"/>
  <c r="L59" i="12"/>
  <c r="K60" i="12"/>
  <c r="L60" i="12"/>
  <c r="K61" i="12"/>
  <c r="L61" i="12"/>
  <c r="K62" i="12"/>
  <c r="L62" i="12"/>
  <c r="K63" i="12"/>
  <c r="L63"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59" i="12"/>
  <c r="H59" i="12"/>
  <c r="G60" i="12"/>
  <c r="H60" i="12"/>
  <c r="G61" i="12"/>
  <c r="H61" i="12"/>
  <c r="G62" i="12"/>
  <c r="H62" i="12"/>
  <c r="G63" i="12"/>
  <c r="H63" i="12"/>
  <c r="A4" i="2"/>
  <c r="A5" i="2"/>
  <c r="I5" i="2"/>
  <c r="A6" i="2"/>
  <c r="A7" i="2"/>
  <c r="E7" i="2"/>
  <c r="A8" i="2"/>
  <c r="M8" i="2"/>
  <c r="A9" i="2"/>
  <c r="E9" i="2"/>
  <c r="A10" i="2"/>
  <c r="A11" i="2"/>
  <c r="E11" i="2"/>
  <c r="A14" i="2"/>
  <c r="A15" i="2"/>
  <c r="I15" i="2"/>
  <c r="A16" i="2"/>
  <c r="A17" i="2"/>
  <c r="E17" i="2"/>
  <c r="A18" i="2"/>
  <c r="M18" i="2"/>
  <c r="A19" i="2"/>
  <c r="E19" i="2"/>
  <c r="A20" i="2"/>
  <c r="A21" i="2"/>
  <c r="E21" i="2"/>
  <c r="A22" i="2"/>
  <c r="A23" i="2"/>
  <c r="I23" i="2"/>
  <c r="A24" i="2"/>
  <c r="A25" i="2"/>
  <c r="E25" i="2"/>
  <c r="A26" i="2"/>
  <c r="M26" i="2"/>
  <c r="A27" i="2"/>
  <c r="E27" i="2"/>
  <c r="A28" i="2"/>
  <c r="A29" i="2"/>
  <c r="E29" i="2"/>
  <c r="A30" i="2"/>
  <c r="A31" i="2"/>
  <c r="I31" i="2"/>
  <c r="A32" i="2"/>
  <c r="A33" i="2"/>
  <c r="E33" i="2"/>
  <c r="F33" i="2"/>
  <c r="G33" i="2"/>
  <c r="A34" i="2"/>
  <c r="M34" i="2"/>
  <c r="N34" i="2"/>
  <c r="O34" i="2"/>
  <c r="A35" i="2"/>
  <c r="E35" i="2"/>
  <c r="F35" i="2"/>
  <c r="G35" i="2"/>
  <c r="A36" i="2"/>
  <c r="A37" i="2"/>
  <c r="E37" i="2"/>
  <c r="F37" i="2"/>
  <c r="G37" i="2"/>
  <c r="A38" i="2"/>
  <c r="I38" i="2"/>
  <c r="J38" i="2"/>
  <c r="K38" i="2"/>
  <c r="A39" i="2"/>
  <c r="E39" i="2"/>
  <c r="F39" i="2"/>
  <c r="G39" i="2"/>
  <c r="A40" i="2"/>
  <c r="A41" i="2"/>
  <c r="E41" i="2"/>
  <c r="F41" i="2"/>
  <c r="G41" i="2"/>
  <c r="A42" i="2"/>
  <c r="M42" i="2"/>
  <c r="N42" i="2"/>
  <c r="O42" i="2"/>
  <c r="A43" i="2"/>
  <c r="E43" i="2"/>
  <c r="F43" i="2"/>
  <c r="G43" i="2"/>
  <c r="A44" i="2"/>
  <c r="A45" i="2"/>
  <c r="E45" i="2"/>
  <c r="F45" i="2"/>
  <c r="G45" i="2"/>
  <c r="A46" i="2"/>
  <c r="I46" i="2"/>
  <c r="J46" i="2"/>
  <c r="K46" i="2"/>
  <c r="A47" i="2"/>
  <c r="E47" i="2"/>
  <c r="F47" i="2"/>
  <c r="G47" i="2"/>
  <c r="A48" i="2"/>
  <c r="A49" i="2"/>
  <c r="E49" i="2"/>
  <c r="F49" i="2"/>
  <c r="G49" i="2"/>
  <c r="A50" i="2"/>
  <c r="M50" i="2"/>
  <c r="N50" i="2"/>
  <c r="O50" i="2"/>
  <c r="A51" i="2"/>
  <c r="E51" i="2"/>
  <c r="F51" i="2"/>
  <c r="G51" i="2"/>
  <c r="A52" i="2"/>
  <c r="A53" i="2"/>
  <c r="E53" i="2"/>
  <c r="F53" i="2"/>
  <c r="G53" i="2"/>
  <c r="A54" i="2"/>
  <c r="I54" i="2"/>
  <c r="A55" i="2"/>
  <c r="E55" i="2"/>
  <c r="A56" i="2"/>
  <c r="A57" i="2"/>
  <c r="E57" i="2"/>
  <c r="A58" i="2"/>
  <c r="M58" i="2"/>
  <c r="A59" i="2"/>
  <c r="E59" i="2"/>
  <c r="F59" i="2"/>
  <c r="G59" i="2"/>
  <c r="A60" i="2"/>
  <c r="A61" i="2"/>
  <c r="E61" i="2"/>
  <c r="A62" i="2"/>
  <c r="I62" i="2"/>
  <c r="A63" i="2"/>
  <c r="E63" i="2"/>
  <c r="A64" i="2"/>
  <c r="A65" i="2"/>
  <c r="E65" i="2"/>
  <c r="A66" i="2"/>
  <c r="E66" i="2"/>
  <c r="A67" i="2"/>
  <c r="E67" i="2"/>
  <c r="A68" i="2"/>
  <c r="A69" i="2"/>
  <c r="E69" i="2"/>
  <c r="A70" i="2"/>
  <c r="E70" i="2"/>
  <c r="A71" i="2"/>
  <c r="E71" i="2"/>
  <c r="A72" i="2"/>
  <c r="A3" i="2"/>
  <c r="I19" i="2"/>
  <c r="I27" i="2"/>
  <c r="I9" i="2"/>
  <c r="I66" i="2"/>
  <c r="I58" i="2"/>
  <c r="I50" i="2"/>
  <c r="J50" i="2"/>
  <c r="K50" i="2"/>
  <c r="I42" i="2"/>
  <c r="J42" i="2"/>
  <c r="K42" i="2"/>
  <c r="I34" i="2"/>
  <c r="J34" i="2"/>
  <c r="K34" i="2"/>
  <c r="Q66" i="2"/>
  <c r="E31" i="2"/>
  <c r="E23" i="2"/>
  <c r="E15" i="2"/>
  <c r="E5" i="2"/>
  <c r="I70" i="2"/>
  <c r="M66" i="2"/>
  <c r="Q3" i="2"/>
  <c r="R3" i="2"/>
  <c r="M3" i="2"/>
  <c r="E3" i="2"/>
  <c r="Q72" i="2"/>
  <c r="M72" i="2"/>
  <c r="E72" i="2"/>
  <c r="Q68" i="2"/>
  <c r="M68" i="2"/>
  <c r="E68" i="2"/>
  <c r="Q64" i="2"/>
  <c r="M64" i="2"/>
  <c r="E64" i="2"/>
  <c r="E62" i="2"/>
  <c r="Q62" i="2"/>
  <c r="Q60" i="2"/>
  <c r="M60" i="2"/>
  <c r="E60" i="2"/>
  <c r="F60" i="2"/>
  <c r="G60" i="2"/>
  <c r="E58" i="2"/>
  <c r="Q58" i="2"/>
  <c r="Q56" i="2"/>
  <c r="M56" i="2"/>
  <c r="E56" i="2"/>
  <c r="E54" i="2"/>
  <c r="Q54" i="2"/>
  <c r="Q52" i="2"/>
  <c r="R52" i="2"/>
  <c r="S52" i="2"/>
  <c r="M52" i="2"/>
  <c r="N52" i="2"/>
  <c r="O52" i="2"/>
  <c r="E52" i="2"/>
  <c r="F52" i="2"/>
  <c r="G52" i="2"/>
  <c r="E50" i="2"/>
  <c r="F50" i="2"/>
  <c r="G50" i="2"/>
  <c r="Q50" i="2"/>
  <c r="R50" i="2"/>
  <c r="S50" i="2"/>
  <c r="Q48" i="2"/>
  <c r="R48" i="2"/>
  <c r="S48" i="2"/>
  <c r="M48" i="2"/>
  <c r="N48" i="2"/>
  <c r="O48" i="2"/>
  <c r="E48" i="2"/>
  <c r="F48" i="2"/>
  <c r="G48" i="2"/>
  <c r="E46" i="2"/>
  <c r="F46" i="2"/>
  <c r="G46" i="2"/>
  <c r="Q46" i="2"/>
  <c r="R46" i="2"/>
  <c r="S46" i="2"/>
  <c r="Q44" i="2"/>
  <c r="R44" i="2"/>
  <c r="S44" i="2"/>
  <c r="M44" i="2"/>
  <c r="N44" i="2"/>
  <c r="O44" i="2"/>
  <c r="E44" i="2"/>
  <c r="F44" i="2"/>
  <c r="G44" i="2"/>
  <c r="E42" i="2"/>
  <c r="F42" i="2"/>
  <c r="G42" i="2"/>
  <c r="Q42" i="2"/>
  <c r="R42" i="2"/>
  <c r="S42" i="2"/>
  <c r="Q40" i="2"/>
  <c r="R40" i="2"/>
  <c r="S40" i="2"/>
  <c r="M40" i="2"/>
  <c r="N40" i="2"/>
  <c r="O40" i="2"/>
  <c r="E40" i="2"/>
  <c r="F40" i="2"/>
  <c r="G40" i="2"/>
  <c r="E38" i="2"/>
  <c r="F38" i="2"/>
  <c r="G38" i="2"/>
  <c r="Q38" i="2"/>
  <c r="R38" i="2"/>
  <c r="S38" i="2"/>
  <c r="Q36" i="2"/>
  <c r="R36" i="2"/>
  <c r="S36" i="2"/>
  <c r="M36" i="2"/>
  <c r="N36" i="2"/>
  <c r="O36" i="2"/>
  <c r="E36" i="2"/>
  <c r="F36" i="2"/>
  <c r="G36" i="2"/>
  <c r="E34" i="2"/>
  <c r="F34" i="2"/>
  <c r="G34" i="2"/>
  <c r="Q34" i="2"/>
  <c r="R34" i="2"/>
  <c r="S34" i="2"/>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4" i="2"/>
  <c r="E14" i="2"/>
  <c r="Q14" i="2"/>
  <c r="I10" i="2"/>
  <c r="Q10" i="2"/>
  <c r="M10" i="2"/>
  <c r="E10" i="2"/>
  <c r="I8" i="2"/>
  <c r="E8" i="2"/>
  <c r="Q8" i="2"/>
  <c r="I6" i="2"/>
  <c r="Q6" i="2"/>
  <c r="M6" i="2"/>
  <c r="E6" i="2"/>
  <c r="I4" i="2"/>
  <c r="E4" i="2"/>
  <c r="Q4" i="2"/>
  <c r="I3" i="2"/>
  <c r="I72" i="2"/>
  <c r="I68" i="2"/>
  <c r="I64" i="2"/>
  <c r="I60" i="2"/>
  <c r="I56" i="2"/>
  <c r="I52" i="2"/>
  <c r="J52" i="2"/>
  <c r="K52" i="2"/>
  <c r="I48" i="2"/>
  <c r="J48" i="2"/>
  <c r="K48" i="2"/>
  <c r="I44" i="2"/>
  <c r="J44" i="2"/>
  <c r="K44" i="2"/>
  <c r="I40" i="2"/>
  <c r="J40" i="2"/>
  <c r="K40" i="2"/>
  <c r="I36" i="2"/>
  <c r="J36" i="2"/>
  <c r="K36" i="2"/>
  <c r="M70" i="2"/>
  <c r="M62" i="2"/>
  <c r="M54" i="2"/>
  <c r="M46" i="2"/>
  <c r="N46" i="2"/>
  <c r="O46" i="2"/>
  <c r="M38" i="2"/>
  <c r="N38" i="2"/>
  <c r="O38" i="2"/>
  <c r="M30" i="2"/>
  <c r="M22" i="2"/>
  <c r="M14" i="2"/>
  <c r="M4" i="2"/>
  <c r="Q70" i="2"/>
  <c r="Q71" i="2"/>
  <c r="M71" i="2"/>
  <c r="Q69" i="2"/>
  <c r="M69" i="2"/>
  <c r="Q67" i="2"/>
  <c r="M67" i="2"/>
  <c r="Q65" i="2"/>
  <c r="M65" i="2"/>
  <c r="Q63" i="2"/>
  <c r="M63" i="2"/>
  <c r="Q61" i="2"/>
  <c r="M61" i="2"/>
  <c r="Q59" i="2"/>
  <c r="M59" i="2"/>
  <c r="Q57" i="2"/>
  <c r="M57" i="2"/>
  <c r="Q55" i="2"/>
  <c r="M55" i="2"/>
  <c r="Q53" i="2"/>
  <c r="R53" i="2"/>
  <c r="S53" i="2"/>
  <c r="M53" i="2"/>
  <c r="N53" i="2"/>
  <c r="O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R33" i="2"/>
  <c r="S33" i="2"/>
  <c r="M33" i="2"/>
  <c r="N33" i="2"/>
  <c r="O33" i="2"/>
  <c r="Q31" i="2"/>
  <c r="M31" i="2"/>
  <c r="Q29" i="2"/>
  <c r="M29" i="2"/>
  <c r="Q27" i="2"/>
  <c r="M27" i="2"/>
  <c r="Q25" i="2"/>
  <c r="M25" i="2"/>
  <c r="Q23" i="2"/>
  <c r="M23" i="2"/>
  <c r="Q21" i="2"/>
  <c r="M21" i="2"/>
  <c r="Q19" i="2"/>
  <c r="M19" i="2"/>
  <c r="Q17" i="2"/>
  <c r="M17" i="2"/>
  <c r="Q15" i="2"/>
  <c r="M15" i="2"/>
  <c r="Q11" i="2"/>
  <c r="M11" i="2"/>
  <c r="Q9" i="2"/>
  <c r="M9" i="2"/>
  <c r="Q7" i="2"/>
  <c r="M7" i="2"/>
  <c r="Q5" i="2"/>
  <c r="M5" i="2"/>
  <c r="I71" i="2"/>
  <c r="I69" i="2"/>
  <c r="I67" i="2"/>
  <c r="I65" i="2"/>
  <c r="I63" i="2"/>
  <c r="I61" i="2"/>
  <c r="I59" i="2"/>
  <c r="I57" i="2"/>
  <c r="I55" i="2"/>
  <c r="I53" i="2"/>
  <c r="J53" i="2"/>
  <c r="K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29" i="2"/>
  <c r="I25" i="2"/>
  <c r="I21" i="2"/>
  <c r="I17" i="2"/>
  <c r="I11" i="2"/>
  <c r="I7" i="2"/>
  <c r="I76" i="2"/>
  <c r="E35" i="1"/>
  <c r="E28" i="1"/>
  <c r="E46" i="1"/>
  <c r="F46" i="1"/>
  <c r="E34" i="1"/>
  <c r="E33" i="1"/>
  <c r="K25" i="12"/>
  <c r="L25" i="12"/>
  <c r="G25" i="12"/>
  <c r="H25" i="12"/>
  <c r="K23" i="12"/>
  <c r="L23" i="12"/>
  <c r="K19" i="12"/>
  <c r="L19" i="12"/>
  <c r="G23" i="12"/>
  <c r="H23" i="12"/>
  <c r="G19" i="12"/>
  <c r="H19" i="12"/>
  <c r="F24" i="9"/>
  <c r="F25" i="9"/>
  <c r="F26" i="9"/>
  <c r="F27" i="9"/>
  <c r="F28" i="9"/>
  <c r="G28" i="9"/>
  <c r="G5" i="9"/>
  <c r="F61" i="2"/>
  <c r="G61" i="2"/>
  <c r="F58" i="2"/>
  <c r="G58" i="2"/>
  <c r="G2" i="12"/>
  <c r="H2" i="12"/>
  <c r="G3" i="12"/>
  <c r="H3" i="12"/>
  <c r="G4" i="12"/>
  <c r="H4" i="12"/>
  <c r="G5" i="12"/>
  <c r="H5" i="12"/>
  <c r="G6" i="12"/>
  <c r="H6" i="12"/>
  <c r="G8" i="12"/>
  <c r="H8" i="12"/>
  <c r="G9" i="12"/>
  <c r="H9" i="12"/>
  <c r="G10" i="12"/>
  <c r="H10" i="12"/>
  <c r="G15" i="12"/>
  <c r="H15" i="12"/>
  <c r="G16" i="12"/>
  <c r="H16" i="12"/>
  <c r="G17" i="12"/>
  <c r="H17" i="12"/>
  <c r="G18" i="12"/>
  <c r="H18" i="12"/>
  <c r="U8" i="7"/>
  <c r="S8" i="7"/>
  <c r="Q8" i="7"/>
  <c r="K24" i="12"/>
  <c r="L24" i="12"/>
  <c r="K22" i="12"/>
  <c r="L22" i="12"/>
  <c r="K21" i="12"/>
  <c r="L21" i="12"/>
  <c r="K20" i="12"/>
  <c r="L20" i="12"/>
  <c r="K18" i="12"/>
  <c r="L18" i="12"/>
  <c r="K17" i="12"/>
  <c r="L17" i="12"/>
  <c r="K16" i="12"/>
  <c r="L16" i="12"/>
  <c r="K15" i="12"/>
  <c r="L15" i="12"/>
  <c r="K10" i="12"/>
  <c r="L10" i="12"/>
  <c r="K9" i="12"/>
  <c r="L9" i="12"/>
  <c r="K8" i="12"/>
  <c r="L8" i="12"/>
  <c r="K6" i="12"/>
  <c r="L6" i="12"/>
  <c r="K5" i="12"/>
  <c r="L5" i="12"/>
  <c r="K4" i="12"/>
  <c r="L4" i="12"/>
  <c r="G24" i="12"/>
  <c r="H24" i="12"/>
  <c r="G22" i="12"/>
  <c r="H22" i="12"/>
  <c r="G21" i="12"/>
  <c r="H21" i="12"/>
  <c r="G20" i="12"/>
  <c r="H20"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7" i="2"/>
  <c r="S57" i="2"/>
  <c r="N57" i="2"/>
  <c r="O57" i="2"/>
  <c r="J57" i="2"/>
  <c r="K57" i="2"/>
  <c r="F57" i="2"/>
  <c r="G57" i="2"/>
  <c r="J60" i="2"/>
  <c r="K60" i="2"/>
  <c r="J59" i="2"/>
  <c r="K59" i="2"/>
  <c r="J58" i="2"/>
  <c r="K58" i="2"/>
  <c r="R58" i="2"/>
  <c r="S58" i="2"/>
  <c r="N58" i="2"/>
  <c r="O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2" i="2"/>
  <c r="O72" i="2"/>
  <c r="N71" i="2"/>
  <c r="O71" i="2"/>
  <c r="N70" i="2"/>
  <c r="O70" i="2"/>
  <c r="N69" i="2"/>
  <c r="O69" i="2"/>
  <c r="N68" i="2"/>
  <c r="O68" i="2"/>
  <c r="N67" i="2"/>
  <c r="O67" i="2"/>
  <c r="N66" i="2"/>
  <c r="O66" i="2"/>
  <c r="N65" i="2"/>
  <c r="O65" i="2"/>
  <c r="N64" i="2"/>
  <c r="O64" i="2"/>
  <c r="N63" i="2"/>
  <c r="O63" i="2"/>
  <c r="N62" i="2"/>
  <c r="O62" i="2"/>
  <c r="N61" i="2"/>
  <c r="O61" i="2"/>
  <c r="N60" i="2"/>
  <c r="O60" i="2"/>
  <c r="N59" i="2"/>
  <c r="O59" i="2"/>
  <c r="N56" i="2"/>
  <c r="O56" i="2"/>
  <c r="N55" i="2"/>
  <c r="O55" i="2"/>
  <c r="N54" i="2"/>
  <c r="O54"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1" i="2"/>
  <c r="O11" i="2"/>
  <c r="N10" i="2"/>
  <c r="O10" i="2"/>
  <c r="N9" i="2"/>
  <c r="O9" i="2"/>
  <c r="N8" i="2"/>
  <c r="O8" i="2"/>
  <c r="N7" i="2"/>
  <c r="O7" i="2"/>
  <c r="N6" i="2"/>
  <c r="N5" i="2"/>
  <c r="O5" i="2"/>
  <c r="N4" i="2"/>
  <c r="O4" i="2"/>
  <c r="N3" i="2"/>
  <c r="O3" i="2"/>
  <c r="N76" i="2"/>
  <c r="O6" i="2"/>
  <c r="U65" i="7"/>
  <c r="U64" i="7"/>
  <c r="U63" i="7"/>
  <c r="U62" i="7"/>
  <c r="U61" i="7"/>
  <c r="U60" i="7"/>
  <c r="U59" i="7"/>
  <c r="U58" i="7"/>
  <c r="U57" i="7"/>
  <c r="U56" i="7"/>
  <c r="U55" i="7"/>
  <c r="U54" i="7"/>
  <c r="U53" i="7"/>
  <c r="U52" i="7"/>
  <c r="U39" i="7"/>
  <c r="U20" i="7"/>
  <c r="U19" i="7"/>
  <c r="U18" i="7"/>
  <c r="U17" i="7"/>
  <c r="U16" i="7"/>
  <c r="U15" i="7"/>
  <c r="U14" i="7"/>
  <c r="U10" i="7"/>
  <c r="U9" i="7"/>
  <c r="U7" i="7"/>
  <c r="U6" i="7"/>
  <c r="U5" i="7"/>
  <c r="U4" i="7"/>
  <c r="U3" i="7"/>
  <c r="T2" i="7"/>
  <c r="U2" i="7"/>
  <c r="S65" i="7"/>
  <c r="S64" i="7"/>
  <c r="S63" i="7"/>
  <c r="S62" i="7"/>
  <c r="S61" i="7"/>
  <c r="S60" i="7"/>
  <c r="S59" i="7"/>
  <c r="S58" i="7"/>
  <c r="S57" i="7"/>
  <c r="S56" i="7"/>
  <c r="S55" i="7"/>
  <c r="S54" i="7"/>
  <c r="S53" i="7"/>
  <c r="S52" i="7"/>
  <c r="S39" i="7"/>
  <c r="S20" i="7"/>
  <c r="S19" i="7"/>
  <c r="S18" i="7"/>
  <c r="S17" i="7"/>
  <c r="S16" i="7"/>
  <c r="S15" i="7"/>
  <c r="S14" i="7"/>
  <c r="S10" i="7"/>
  <c r="S9" i="7"/>
  <c r="S7" i="7"/>
  <c r="S6" i="7"/>
  <c r="S5" i="7"/>
  <c r="S4" i="7"/>
  <c r="S3" i="7"/>
  <c r="R2" i="7"/>
  <c r="R66" i="7"/>
  <c r="S2" i="12"/>
  <c r="S66" i="12"/>
  <c r="O2" i="12"/>
  <c r="O66" i="12"/>
  <c r="K2" i="12"/>
  <c r="K66" i="12"/>
  <c r="T2" i="12"/>
  <c r="P2" i="12"/>
  <c r="S2" i="7"/>
  <c r="L2" i="12"/>
  <c r="F2" i="8"/>
  <c r="G2" i="8"/>
  <c r="F72" i="2"/>
  <c r="G72" i="2"/>
  <c r="F71" i="2"/>
  <c r="G71" i="2"/>
  <c r="F70" i="2"/>
  <c r="G70" i="2"/>
  <c r="F69" i="2"/>
  <c r="G69" i="2"/>
  <c r="F68" i="2"/>
  <c r="G68" i="2"/>
  <c r="F67" i="2"/>
  <c r="G67" i="2"/>
  <c r="F66" i="2"/>
  <c r="G66" i="2"/>
  <c r="F65" i="2"/>
  <c r="G65" i="2"/>
  <c r="F64" i="2"/>
  <c r="G64" i="2"/>
  <c r="F63" i="2"/>
  <c r="G63" i="2"/>
  <c r="F62" i="2"/>
  <c r="G62" i="2"/>
  <c r="F56" i="2"/>
  <c r="G56" i="2"/>
  <c r="F55" i="2"/>
  <c r="G55" i="2"/>
  <c r="F54" i="2"/>
  <c r="G54"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1" i="2"/>
  <c r="G11" i="2"/>
  <c r="F10" i="2"/>
  <c r="G10" i="2"/>
  <c r="F9" i="2"/>
  <c r="G9" i="2"/>
  <c r="F8" i="2"/>
  <c r="G8" i="2"/>
  <c r="F7" i="2"/>
  <c r="G7" i="2"/>
  <c r="F6" i="2"/>
  <c r="G6" i="2"/>
  <c r="F5" i="2"/>
  <c r="G5" i="2"/>
  <c r="F4" i="2"/>
  <c r="G4" i="2"/>
  <c r="F3" i="2"/>
  <c r="G3" i="2"/>
  <c r="J72" i="2"/>
  <c r="K72" i="2"/>
  <c r="J71" i="2"/>
  <c r="K71" i="2"/>
  <c r="J70" i="2"/>
  <c r="K70" i="2"/>
  <c r="J69" i="2"/>
  <c r="K69" i="2"/>
  <c r="J68" i="2"/>
  <c r="K68" i="2"/>
  <c r="J67" i="2"/>
  <c r="K67" i="2"/>
  <c r="J66" i="2"/>
  <c r="K66" i="2"/>
  <c r="J65" i="2"/>
  <c r="K65" i="2"/>
  <c r="J64" i="2"/>
  <c r="K64" i="2"/>
  <c r="J63" i="2"/>
  <c r="K63" i="2"/>
  <c r="J62" i="2"/>
  <c r="K62" i="2"/>
  <c r="J61" i="2"/>
  <c r="K61" i="2"/>
  <c r="J56" i="2"/>
  <c r="K56" i="2"/>
  <c r="J55" i="2"/>
  <c r="K55" i="2"/>
  <c r="J54" i="2"/>
  <c r="K54"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1" i="2"/>
  <c r="K11" i="2"/>
  <c r="J10" i="2"/>
  <c r="K10" i="2"/>
  <c r="J9" i="2"/>
  <c r="K9" i="2"/>
  <c r="J8" i="2"/>
  <c r="K8" i="2"/>
  <c r="J7" i="2"/>
  <c r="K7" i="2"/>
  <c r="J6" i="2"/>
  <c r="K6" i="2"/>
  <c r="J5" i="2"/>
  <c r="K5" i="2"/>
  <c r="J4" i="2"/>
  <c r="K4" i="2"/>
  <c r="J3" i="2"/>
  <c r="K3"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6" i="2"/>
  <c r="S56" i="2"/>
  <c r="R55" i="2"/>
  <c r="S55" i="2"/>
  <c r="R54" i="2"/>
  <c r="S54"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1" i="2"/>
  <c r="S11" i="2"/>
  <c r="R10" i="2"/>
  <c r="S10" i="2"/>
  <c r="R9" i="2"/>
  <c r="S9" i="2"/>
  <c r="R7" i="2"/>
  <c r="S7" i="2"/>
  <c r="R6" i="2"/>
  <c r="S6" i="2"/>
  <c r="R5" i="2"/>
  <c r="S5" i="2"/>
  <c r="R4" i="2"/>
  <c r="S4" i="2"/>
  <c r="S3" i="2"/>
  <c r="D76" i="2"/>
  <c r="E76" i="2"/>
  <c r="P2" i="7"/>
  <c r="Q2" i="7"/>
  <c r="Q3" i="7"/>
  <c r="Q4" i="7"/>
  <c r="Q5" i="7"/>
  <c r="Q6" i="7"/>
  <c r="Q7" i="7"/>
  <c r="Q9" i="7"/>
  <c r="Q10" i="7"/>
  <c r="Q14" i="7"/>
  <c r="Q15" i="7"/>
  <c r="Q16" i="7"/>
  <c r="Q17" i="7"/>
  <c r="Q18" i="7"/>
  <c r="Q19" i="7"/>
  <c r="Q20" i="7"/>
  <c r="Q39" i="7"/>
  <c r="E5" i="3"/>
  <c r="F5" i="3"/>
  <c r="E6" i="3"/>
  <c r="F6" i="3"/>
  <c r="E7" i="3"/>
  <c r="F7" i="3"/>
  <c r="E8" i="3"/>
  <c r="F8" i="3"/>
  <c r="E9" i="3"/>
  <c r="F9" i="3"/>
  <c r="E10" i="3"/>
  <c r="F10" i="3"/>
  <c r="E11" i="3"/>
  <c r="F11" i="3"/>
  <c r="E12" i="3"/>
  <c r="F12" i="3"/>
  <c r="E13" i="3"/>
  <c r="F13" i="3"/>
  <c r="E15" i="3"/>
  <c r="F15" i="3"/>
  <c r="E16" i="3"/>
  <c r="F16" i="3"/>
  <c r="Q66" i="12"/>
  <c r="T66" i="12"/>
  <c r="O66" i="7"/>
  <c r="N66" i="7"/>
  <c r="M66" i="7"/>
  <c r="D25" i="1"/>
  <c r="L66" i="7"/>
  <c r="U66" i="7"/>
  <c r="K66" i="7"/>
  <c r="S66" i="7"/>
  <c r="J66" i="7"/>
  <c r="C25" i="1"/>
  <c r="U66" i="12"/>
  <c r="R66" i="12"/>
  <c r="N66" i="12"/>
  <c r="M66" i="12"/>
  <c r="P66" i="12"/>
  <c r="J66" i="12"/>
  <c r="G66" i="12"/>
  <c r="F66" i="12"/>
  <c r="E66" i="12"/>
  <c r="I66" i="12"/>
  <c r="L66" i="12"/>
  <c r="Q76" i="2"/>
  <c r="P76" i="2"/>
  <c r="M76" i="2"/>
  <c r="L76" i="2"/>
  <c r="O76" i="2"/>
  <c r="D19" i="9"/>
  <c r="H66" i="12"/>
  <c r="D37" i="1"/>
  <c r="C31" i="1"/>
  <c r="G19" i="9"/>
  <c r="C37" i="1"/>
  <c r="Q52" i="7"/>
  <c r="Q53" i="7"/>
  <c r="Q54" i="7"/>
  <c r="Q55" i="7"/>
  <c r="Q56" i="7"/>
  <c r="Q57" i="7"/>
  <c r="Q58" i="7"/>
  <c r="Q59" i="7"/>
  <c r="Q60" i="7"/>
  <c r="Q61" i="7"/>
  <c r="Q62" i="7"/>
  <c r="Q63" i="7"/>
  <c r="Q64" i="7"/>
  <c r="Q65" i="7"/>
  <c r="H66" i="7"/>
  <c r="I66" i="7"/>
  <c r="P66" i="7"/>
  <c r="Q66" i="7"/>
  <c r="R8" i="2"/>
  <c r="J76" i="2"/>
  <c r="K76" i="2"/>
  <c r="F76" i="2"/>
  <c r="G76" i="2"/>
  <c r="R76" i="2"/>
  <c r="S8" i="2"/>
  <c r="S76"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9" i="3"/>
  <c r="D14" i="1"/>
  <c r="C19" i="3"/>
  <c r="C14" i="1"/>
  <c r="E17" i="3"/>
  <c r="F17" i="3"/>
  <c r="E4" i="3"/>
  <c r="F4" i="3"/>
  <c r="E37" i="1"/>
  <c r="E27" i="1"/>
  <c r="D19" i="1"/>
  <c r="C19" i="1"/>
  <c r="D18" i="1"/>
  <c r="C18" i="1"/>
  <c r="D17" i="1"/>
  <c r="C17" i="1"/>
  <c r="D43" i="1"/>
  <c r="D48" i="1"/>
  <c r="G8" i="8"/>
  <c r="C39" i="1"/>
  <c r="E39" i="1"/>
  <c r="O45" i="9"/>
  <c r="C38" i="1"/>
  <c r="E38" i="1"/>
  <c r="O19" i="9"/>
  <c r="E26" i="1"/>
  <c r="C22" i="1"/>
  <c r="G45" i="9"/>
  <c r="E23" i="1"/>
  <c r="E32" i="1"/>
  <c r="D26" i="11"/>
  <c r="C41" i="1"/>
  <c r="E41" i="1"/>
  <c r="D25" i="11"/>
  <c r="C40" i="1"/>
  <c r="E40" i="1"/>
  <c r="E31" i="1"/>
  <c r="E24" i="1"/>
  <c r="E18" i="1"/>
  <c r="E17" i="1"/>
  <c r="E19" i="1"/>
  <c r="E19" i="3"/>
  <c r="F19" i="3"/>
  <c r="E25" i="1"/>
  <c r="C43" i="1"/>
  <c r="E43" i="1"/>
  <c r="E22" i="1"/>
  <c r="F26" i="11"/>
  <c r="F25" i="11"/>
  <c r="E14" i="1"/>
  <c r="C48" i="1"/>
  <c r="F43" i="1"/>
  <c r="E44" i="1"/>
</calcChain>
</file>

<file path=xl/sharedStrings.xml><?xml version="1.0" encoding="utf-8"?>
<sst xmlns="http://schemas.openxmlformats.org/spreadsheetml/2006/main" count="1314" uniqueCount="514">
  <si>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</si>
  <si>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</si>
  <si>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</si>
  <si>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</si>
  <si>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</si>
  <si>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</si>
  <si>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</si>
  <si>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</si>
  <si>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</si>
  <si>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</si>
  <si>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</si>
  <si>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</si>
  <si>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</si>
  <si>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</si>
  <si>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</si>
  <si>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</si>
  <si>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</si>
  <si>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</si>
  <si>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</si>
  <si>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</si>
  <si>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</si>
  <si>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</si>
  <si>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</si>
  <si>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</si>
  <si>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</si>
  <si>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</si>
  <si>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</si>
  <si>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</si>
  <si>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</si>
  <si>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</si>
  <si>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</si>
  <si>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</si>
  <si>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</si>
  <si>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</si>
  <si>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</si>
  <si>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</si>
  <si>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</si>
  <si>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</si>
  <si>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</si>
  <si>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</si>
  <si>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</si>
  <si>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</si>
  <si>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</si>
  <si>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</si>
  <si>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</si>
  <si>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</si>
  <si>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</si>
  <si>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</si>
  <si>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</si>
  <si>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</si>
  <si>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</si>
  <si>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</si>
  <si>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</si>
  <si>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</si>
  <si>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</si>
  <si>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</si>
  <si>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</si>
  <si>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</si>
  <si>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</si>
  <si>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</si>
  <si>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</si>
  <si>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</si>
  <si>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</si>
  <si>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</si>
  <si>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</si>
  <si>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</si>
  <si>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</si>
  <si>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</si>
  <si>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</si>
  <si>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</si>
  <si>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</si>
  <si>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</si>
  <si>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</si>
  <si>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</si>
  <si>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</si>
  <si>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</si>
  <si>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</si>
  <si>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</si>
  <si>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</si>
  <si>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</si>
  <si>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</si>
  <si>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</si>
  <si>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</si>
  <si>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</si>
  <si>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</si>
  <si>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</si>
  <si>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</si>
  <si>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</si>
  <si>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</si>
  <si>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</si>
  <si>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</si>
  <si>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</si>
  <si>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</si>
  <si>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</si>
  <si>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</si>
  <si>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</si>
  <si>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</si>
  <si>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</si>
  <si>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</si>
  <si>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</si>
  <si>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</si>
  <si>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</si>
  <si>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</si>
  <si>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</si>
  <si>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</si>
  <si>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</si>
  <si>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</si>
  <si>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</si>
  <si>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</si>
  <si>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</si>
  <si>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</si>
  <si>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</si>
  <si>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</si>
  <si>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</si>
  <si>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</si>
  <si>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</si>
  <si>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</si>
  <si>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</si>
  <si>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</si>
  <si>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</si>
  <si>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</si>
  <si>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</si>
  <si>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</si>
  <si>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</si>
  <si>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</si>
  <si>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</si>
  <si>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</si>
  <si>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</si>
  <si>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</si>
  <si>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</si>
  <si>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</si>
  <si>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</si>
  <si>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</si>
  <si>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</si>
  <si>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</si>
  <si>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</si>
  <si>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</si>
  <si>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</si>
  <si>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</si>
  <si>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</si>
  <si>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</si>
  <si>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</si>
  <si>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</si>
  <si>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</si>
  <si>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</si>
  <si>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</si>
  <si>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</si>
  <si>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</si>
  <si>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</si>
  <si>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</si>
  <si>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</si>
  <si>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</si>
  <si>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</si>
  <si>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</si>
  <si>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</si>
  <si>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</si>
  <si>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</si>
  <si>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</si>
  <si>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</si>
  <si>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</si>
  <si>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</si>
  <si>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</si>
  <si>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</si>
  <si>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</si>
  <si>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</si>
  <si>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</si>
  <si>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</si>
  <si>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</si>
  <si>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</si>
  <si>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</si>
  <si>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</si>
  <si>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</si>
  <si>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</si>
  <si>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</si>
  <si>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</si>
  <si>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</si>
  <si>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</si>
  <si>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</si>
  <si>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</si>
  <si>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</si>
  <si>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</si>
  <si>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</si>
  <si>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</si>
  <si>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</si>
  <si>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</si>
  <si>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</si>
  <si>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</si>
  <si>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</si>
  <si>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</si>
  <si>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</si>
  <si>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</si>
  <si>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</si>
  <si>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</si>
  <si>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</si>
  <si>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</si>
  <si>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</si>
  <si>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</si>
  <si>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</si>
  <si>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</si>
  <si>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</si>
  <si>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</si>
  <si>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</si>
  <si>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</si>
  <si>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</si>
  <si>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</si>
  <si>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</si>
  <si>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</si>
  <si>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</si>
  <si>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</si>
  <si>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</si>
  <si>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</si>
  <si>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</si>
  <si>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</si>
  <si>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</si>
  <si>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</si>
  <si>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</si>
  <si>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</si>
  <si>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</si>
  <si>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</si>
  <si>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</si>
  <si>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</si>
  <si>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</si>
  <si>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</si>
  <si>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</si>
  <si>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</si>
  <si>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</si>
  <si>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</si>
  <si>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</si>
  <si>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</si>
  <si>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</si>
  <si>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</si>
  <si>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</si>
  <si>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</si>
  <si>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</si>
  <si>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</si>
  <si>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</si>
  <si>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</si>
  <si>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</si>
  <si>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</si>
  <si>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</si>
  <si>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</si>
  <si>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</si>
  <si>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</si>
  <si>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</si>
  <si>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</si>
  <si>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</si>
  <si>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</si>
  <si>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</si>
  <si>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</si>
  <si>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</si>
  <si>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</si>
  <si>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</si>
  <si>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</si>
  <si>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</si>
  <si>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</si>
  <si>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</si>
  <si>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</si>
  <si>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</si>
  <si>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</si>
  <si>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</si>
  <si>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</si>
  <si>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</si>
  <si>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</si>
  <si>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</si>
  <si>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</si>
  <si>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</si>
  <si>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</si>
  <si>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</si>
  <si>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</si>
  <si>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</si>
  <si>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</si>
  <si>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</si>
  <si>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</si>
  <si>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</si>
  <si>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</si>
  <si>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</si>
  <si>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</si>
  <si>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</si>
  <si>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</si>
  <si>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</si>
  <si>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</si>
  <si>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</si>
  <si>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</si>
  <si>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</si>
  <si>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</si>
  <si>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</si>
  <si>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</si>
  <si>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</si>
  <si>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</si>
  <si>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</si>
  <si>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</si>
  <si>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</si>
  <si>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</si>
  <si>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</si>
  <si>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</si>
  <si>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</si>
  <si>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</si>
  <si>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</si>
  <si>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</si>
  <si>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</si>
  <si>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</si>
  <si>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</si>
  <si>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</si>
  <si>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</si>
  <si>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</si>
  <si>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</si>
  <si>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</si>
  <si>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</si>
  <si>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</si>
  <si>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</si>
  <si>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</si>
  <si>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</si>
  <si>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</si>
  <si>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</si>
  <si>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</si>
  <si>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</si>
  <si>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</si>
  <si>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</si>
  <si>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</si>
  <si>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</si>
  <si>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</si>
  <si>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</si>
  <si>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</si>
  <si>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</si>
  <si>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</si>
  <si>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</si>
  <si>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</si>
  <si>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</si>
  <si>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</si>
  <si>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</si>
  <si>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</si>
  <si>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</si>
  <si>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</si>
  <si>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</si>
  <si>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</si>
  <si>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</si>
  <si>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</si>
  <si>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</si>
  <si>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</si>
  <si>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</si>
  <si>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</si>
  <si>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</si>
  <si>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</si>
  <si>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</si>
  <si>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</si>
  <si>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</si>
  <si>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</si>
  <si>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</si>
  <si>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</si>
  <si>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</si>
  <si>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</si>
  <si>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</si>
  <si>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</si>
  <si>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</si>
  <si>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</si>
  <si>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</si>
  <si>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</si>
  <si>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</si>
  <si>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</si>
  <si>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H42097107</t>
  </si>
  <si>
    <t>BRTR118</t>
  </si>
  <si>
    <t>UBS Group AG</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</si>
  <si>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</si>
  <si>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</si>
  <si>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</si>
  <si>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</si>
  <si>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</si>
  <si>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</si>
  <si>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</si>
  <si>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</si>
  <si>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</si>
  <si>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</si>
  <si>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</si>
  <si>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</si>
  <si>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</si>
  <si>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</si>
  <si>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</si>
  <si>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</si>
  <si>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</si>
  <si>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</si>
  <si>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</si>
  <si>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</si>
  <si>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</si>
  <si>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</si>
  <si>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</si>
  <si>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</si>
  <si>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</si>
  <si>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</si>
  <si>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</si>
  <si>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</si>
  <si>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</si>
  <si>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</si>
  <si>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</si>
  <si>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</si>
  <si>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</si>
  <si>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</si>
  <si>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</si>
  <si>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</si>
  <si>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</si>
  <si>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</si>
  <si>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</si>
  <si>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</si>
  <si>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</si>
  <si>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</si>
  <si>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</si>
  <si>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</si>
  <si>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</si>
  <si>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</si>
  <si>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</si>
  <si>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</si>
  <si>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</si>
  <si>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</si>
  <si>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</si>
  <si>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</si>
  <si>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</si>
  <si>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</si>
  <si>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</si>
  <si>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</si>
  <si>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</si>
  <si>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</si>
  <si>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</si>
  <si>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</si>
  <si>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</si>
  <si>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</si>
  <si>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</si>
  <si>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</si>
  <si>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</si>
  <si>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</si>
  <si>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</si>
  <si>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</si>
  <si>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</si>
  <si>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</si>
  <si>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</si>
  <si>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</si>
  <si>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</si>
  <si>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</si>
  <si>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</si>
  <si>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</si>
  <si>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</si>
  <si>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</si>
  <si>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</si>
  <si>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</si>
  <si>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</si>
  <si>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</si>
  <si>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</si>
  <si>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</si>
  <si>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</si>
  <si>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</si>
  <si>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</si>
  <si>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</si>
  <si>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</si>
  <si>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</si>
  <si>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</si>
  <si>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</si>
  <si>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</si>
  <si>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</si>
  <si>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</si>
  <si>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</si>
  <si>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</si>
  <si>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</si>
  <si>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</si>
  <si>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</si>
  <si>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</si>
  <si>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</si>
  <si>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</si>
  <si>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</si>
  <si>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</si>
  <si>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</si>
  <si>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</si>
  <si>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</si>
  <si>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</si>
  <si>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</si>
  <si>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</si>
  <si>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</si>
  <si>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</si>
  <si>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</si>
  <si>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</si>
  <si>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</si>
  <si>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</si>
  <si>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</si>
  <si>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</si>
  <si>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</si>
  <si>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</si>
  <si>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</si>
  <si>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</si>
  <si>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</si>
  <si>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UBS GROUP AG REG</t>
  </si>
  <si>
    <t>ASCENDIS PHARMA A/S   ADR</t>
  </si>
  <si>
    <t>BWSW5D906</t>
  </si>
  <si>
    <t>SHOPIFY INC   CLASS A</t>
  </si>
  <si>
    <t>RELX PLC   SPON ADR</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</si>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</sst>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0" fontId="0" fillId="0" borderId="0" xfId="0" quotePrefix="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245</v>
      </c>
    </row>
    <row r="3" spans="1:19">
      <c r="A3" s="14"/>
    </row>
    <row r="4" spans="1:19">
      <c r="B4" s="16" t="s">
        <v>85</v>
      </c>
      <c r="C4" s="17"/>
      <c r="D4" s="17"/>
    </row>
    <row r="5" spans="1:19" ht="12.75" customHeight="1">
      <c r="B5" s="350" t="s">
        <v>202</v>
      </c>
      <c r="C5" s="350"/>
      <c r="D5" s="350"/>
      <c r="E5" s="350"/>
      <c r="F5" s="350"/>
      <c r="G5" s="350"/>
      <c r="H5" s="350"/>
      <c r="I5" s="350"/>
      <c r="J5" s="350"/>
      <c r="K5" s="350"/>
      <c r="L5" s="350"/>
      <c r="M5" s="350"/>
      <c r="N5" s="350"/>
      <c r="O5" s="350"/>
      <c r="P5" s="350"/>
    </row>
    <row r="6" spans="1:19">
      <c r="B6" s="350"/>
      <c r="C6" s="350"/>
      <c r="D6" s="350"/>
      <c r="E6" s="350"/>
      <c r="F6" s="350"/>
      <c r="G6" s="350"/>
      <c r="H6" s="350"/>
      <c r="I6" s="350"/>
      <c r="J6" s="350"/>
      <c r="K6" s="350"/>
      <c r="L6" s="350"/>
      <c r="M6" s="350"/>
      <c r="N6" s="350"/>
      <c r="O6" s="350"/>
      <c r="P6" s="350"/>
    </row>
    <row r="7" spans="1:19">
      <c r="B7" s="350"/>
      <c r="C7" s="350"/>
      <c r="D7" s="350"/>
      <c r="E7" s="350"/>
      <c r="F7" s="350"/>
      <c r="G7" s="350"/>
      <c r="H7" s="350"/>
      <c r="I7" s="350"/>
      <c r="J7" s="350"/>
      <c r="K7" s="350"/>
      <c r="L7" s="350"/>
      <c r="M7" s="350"/>
      <c r="N7" s="350"/>
      <c r="O7" s="350"/>
      <c r="P7" s="350"/>
    </row>
    <row r="8" spans="1:19" ht="12.75" customHeight="1">
      <c r="B8" s="151"/>
      <c r="C8" s="151"/>
      <c r="D8" s="151"/>
      <c r="E8" s="151"/>
      <c r="F8" s="151"/>
      <c r="G8" s="151"/>
      <c r="H8" s="151"/>
      <c r="I8" s="151"/>
      <c r="J8" s="151"/>
      <c r="K8" s="151"/>
      <c r="L8" s="151"/>
      <c r="M8" s="151"/>
      <c r="N8" s="151"/>
      <c r="O8" s="151"/>
      <c r="P8" s="151"/>
    </row>
    <row r="9" spans="1:19" ht="15" customHeight="1">
      <c r="B9" s="351" t="s">
        <v>189</v>
      </c>
      <c r="C9" s="351"/>
      <c r="D9" s="351"/>
      <c r="E9" s="351"/>
      <c r="F9" s="351"/>
      <c r="G9" s="351"/>
      <c r="H9" s="351"/>
      <c r="I9" s="351"/>
      <c r="J9" s="351"/>
      <c r="K9" s="351"/>
      <c r="L9" s="351"/>
      <c r="M9" s="351"/>
      <c r="N9" s="351"/>
      <c r="O9" s="351"/>
      <c r="P9" s="351"/>
      <c r="Q9" s="351"/>
    </row>
    <row r="10" spans="1:19" ht="15" customHeight="1">
      <c r="B10" s="351"/>
      <c r="C10" s="351"/>
      <c r="D10" s="351"/>
      <c r="E10" s="351"/>
      <c r="F10" s="351"/>
      <c r="G10" s="351"/>
      <c r="H10" s="351"/>
      <c r="I10" s="351"/>
      <c r="J10" s="351"/>
      <c r="K10" s="351"/>
      <c r="L10" s="351"/>
      <c r="M10" s="351"/>
      <c r="N10" s="351"/>
      <c r="O10" s="351"/>
      <c r="P10" s="351"/>
      <c r="Q10" s="351"/>
    </row>
    <row r="11" spans="1:19" ht="15" customHeight="1">
      <c r="B11" s="351" t="s">
        <v>246</v>
      </c>
      <c r="C11" s="351"/>
      <c r="D11" s="351"/>
      <c r="E11" s="351"/>
      <c r="F11" s="351"/>
      <c r="G11" s="351"/>
      <c r="H11" s="351"/>
      <c r="I11" s="351"/>
      <c r="J11" s="351"/>
      <c r="K11" s="351"/>
      <c r="L11" s="351"/>
      <c r="M11" s="351"/>
      <c r="N11" s="351"/>
      <c r="O11" s="351"/>
      <c r="P11" s="351"/>
      <c r="Q11" s="351"/>
    </row>
    <row r="12" spans="1:19" ht="26.25" customHeight="1">
      <c r="B12" s="351"/>
      <c r="C12" s="351"/>
      <c r="D12" s="351"/>
      <c r="E12" s="351"/>
      <c r="F12" s="351"/>
      <c r="G12" s="351"/>
      <c r="H12" s="351"/>
      <c r="I12" s="351"/>
      <c r="J12" s="351"/>
      <c r="K12" s="351"/>
      <c r="L12" s="351"/>
      <c r="M12" s="351"/>
      <c r="N12" s="351"/>
      <c r="O12" s="351"/>
      <c r="P12" s="351"/>
      <c r="Q12" s="351"/>
    </row>
    <row r="13" spans="1:19">
      <c r="C13" s="14"/>
    </row>
    <row r="14" spans="1:19">
      <c r="B14" s="349" t="s">
        <v>247</v>
      </c>
      <c r="C14" s="349"/>
      <c r="D14" s="349"/>
      <c r="E14" s="349"/>
      <c r="F14" s="349"/>
      <c r="G14" s="349"/>
      <c r="H14" s="349"/>
      <c r="I14" s="349"/>
      <c r="J14" s="349"/>
      <c r="K14" s="349"/>
      <c r="L14" s="349"/>
      <c r="M14" s="349"/>
      <c r="N14" s="349"/>
      <c r="O14" s="349"/>
      <c r="P14" s="349"/>
      <c r="Q14" s="349"/>
      <c r="R14" s="349"/>
      <c r="S14" s="349"/>
    </row>
    <row r="15" spans="1:19" ht="38.25" customHeight="1">
      <c r="B15" s="349"/>
      <c r="C15" s="349"/>
      <c r="D15" s="349"/>
      <c r="E15" s="349"/>
      <c r="F15" s="349"/>
      <c r="G15" s="349"/>
      <c r="H15" s="349"/>
      <c r="I15" s="349"/>
      <c r="J15" s="349"/>
      <c r="K15" s="349"/>
      <c r="L15" s="349"/>
      <c r="M15" s="349"/>
      <c r="N15" s="349"/>
      <c r="O15" s="349"/>
      <c r="P15" s="349"/>
      <c r="Q15" s="349"/>
      <c r="R15" s="349"/>
      <c r="S15" s="349"/>
    </row>
    <row r="16" spans="1:19">
      <c r="B16" s="15" t="s">
        <v>110</v>
      </c>
      <c r="C16" s="14"/>
    </row>
    <row r="17" spans="2:19">
      <c r="B17" s="15" t="s">
        <v>111</v>
      </c>
      <c r="C17" s="14"/>
    </row>
    <row r="18" spans="2:19" ht="8.25" customHeight="1">
      <c r="C18" s="14"/>
    </row>
    <row r="19" spans="2:19" s="234" customFormat="1" ht="15" customHeight="1">
      <c r="B19" s="352" t="s">
        <v>248</v>
      </c>
      <c r="C19" s="352"/>
      <c r="D19" s="352"/>
      <c r="E19" s="352"/>
      <c r="F19" s="352"/>
      <c r="G19" s="352"/>
      <c r="H19" s="352"/>
      <c r="I19" s="352"/>
      <c r="J19" s="352"/>
      <c r="K19" s="352"/>
      <c r="L19" s="352"/>
      <c r="M19" s="352"/>
      <c r="N19" s="352"/>
      <c r="O19" s="352"/>
      <c r="P19" s="352"/>
      <c r="Q19" s="352"/>
      <c r="R19" s="352"/>
      <c r="S19" s="352"/>
    </row>
    <row r="20" spans="2:19" s="234" customFormat="1" ht="37.5" customHeight="1">
      <c r="B20" s="352" t="s">
        <v>187</v>
      </c>
      <c r="C20" s="352"/>
      <c r="D20" s="352"/>
      <c r="E20" s="352"/>
      <c r="F20" s="352"/>
      <c r="G20" s="352"/>
      <c r="H20" s="352"/>
      <c r="I20" s="352"/>
      <c r="J20" s="352"/>
      <c r="K20" s="352"/>
      <c r="L20" s="352"/>
      <c r="M20" s="352"/>
      <c r="N20" s="352"/>
      <c r="O20" s="352"/>
      <c r="P20" s="352"/>
      <c r="Q20" s="352"/>
      <c r="R20" s="352"/>
      <c r="S20" s="352"/>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250</v>
      </c>
    </row>
    <row r="76" spans="2:6">
      <c r="B76" s="307" t="s">
        <v>251</v>
      </c>
    </row>
    <row r="77" spans="2:6" ht="15.75">
      <c r="B77" s="308" t="s">
        <v>252</v>
      </c>
    </row>
    <row r="78" spans="2:6">
      <c r="B78" s="15" t="s">
        <v>253</v>
      </c>
    </row>
    <row r="79" spans="2:6">
      <c r="B79" s="15" t="s">
        <v>254</v>
      </c>
    </row>
    <row r="80" spans="2:6">
      <c r="B80" s="15" t="s">
        <v>255</v>
      </c>
    </row>
    <row r="81" spans="2:9">
      <c r="B81" s="309" t="s">
        <v>256</v>
      </c>
      <c r="C81" s="310"/>
      <c r="D81" s="310"/>
      <c r="E81" s="310"/>
      <c r="F81" s="310"/>
      <c r="G81" s="310"/>
      <c r="H81" s="310"/>
      <c r="I81" s="310"/>
    </row>
    <row r="83" spans="2:9" ht="15.75">
      <c r="B83" s="311" t="s">
        <v>257</v>
      </c>
    </row>
    <row r="84" spans="2:9" ht="15.75">
      <c r="B84" s="308" t="s">
        <v>258</v>
      </c>
    </row>
    <row r="85" spans="2:9" ht="15.75">
      <c r="B85" s="308" t="s">
        <v>253</v>
      </c>
    </row>
    <row r="86" spans="2:9">
      <c r="B86" s="15" t="s">
        <v>259</v>
      </c>
    </row>
    <row r="87" spans="2:9">
      <c r="B87" s="15" t="s">
        <v>260</v>
      </c>
    </row>
    <row r="88" spans="2:9">
      <c r="B88" s="312" t="s">
        <v>261</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242</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236</v>
      </c>
      <c r="B916" s="202"/>
      <c r="C916" s="202"/>
      <c r="D916" s="202"/>
      <c r="E916" s="202"/>
      <c r="F916" s="202"/>
    </row>
    <row r="917" spans="1:6" s="169" customFormat="1" ht="15.75">
      <c r="A917" s="298"/>
      <c r="B917" s="52" t="s">
        <v>237</v>
      </c>
      <c r="C917" s="10"/>
      <c r="D917" s="10"/>
      <c r="E917" s="10"/>
      <c r="F917" s="10"/>
    </row>
    <row r="918" spans="1:6">
      <c r="A918" s="168" t="s">
        <v>230</v>
      </c>
      <c r="B918" s="168" t="s">
        <v>224</v>
      </c>
    </row>
    <row r="919" spans="1:6">
      <c r="B919" s="168" t="s">
        <v>225</v>
      </c>
    </row>
    <row r="920" spans="1:6">
      <c r="B920" s="97" t="s">
        <v>226</v>
      </c>
    </row>
    <row r="921" spans="1:6">
      <c r="B921" s="97" t="s">
        <v>178</v>
      </c>
      <c r="C921" s="169"/>
      <c r="D921" s="296"/>
    </row>
    <row r="922" spans="1:6">
      <c r="B922" s="97" t="s">
        <v>241</v>
      </c>
    </row>
    <row r="925" spans="1:6">
      <c r="B925" s="169" t="s">
        <v>126</v>
      </c>
      <c r="C925" s="169"/>
    </row>
    <row r="927" spans="1:6">
      <c r="C927" s="168" t="s">
        <v>127</v>
      </c>
    </row>
    <row r="929" spans="3:5">
      <c r="D929" s="296"/>
    </row>
    <row r="931" spans="3:5">
      <c r="C931" s="97" t="s">
        <v>239</v>
      </c>
    </row>
    <row r="932" spans="3:5">
      <c r="C932" s="97" t="s">
        <v>233</v>
      </c>
      <c r="E932" s="296"/>
    </row>
    <row r="948" spans="3:3">
      <c r="C948" s="97" t="s">
        <v>234</v>
      </c>
    </row>
    <row r="964" spans="3:3">
      <c r="C964" s="97" t="s">
        <v>235</v>
      </c>
    </row>
    <row r="966" spans="3:3">
      <c r="C966" s="168" t="s">
        <v>231</v>
      </c>
    </row>
    <row r="968" spans="3:3">
      <c r="C968" s="97" t="s">
        <v>232</v>
      </c>
    </row>
    <row r="970" spans="3:3">
      <c r="C970" s="97"/>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262</v>
      </c>
      <c r="D2" s="221"/>
      <c r="E2" s="221"/>
      <c r="F2" s="221"/>
      <c r="G2" s="222" t="s">
        <v>26</v>
      </c>
      <c r="H2" s="223" t="s">
        <v>281</v>
      </c>
    </row>
    <row r="3" spans="1:8" ht="19.5" customHeight="1">
      <c r="A3" s="224" t="s">
        <v>107</v>
      </c>
      <c r="B3" s="225"/>
      <c r="C3" s="226">
        <v>44104</v>
      </c>
      <c r="D3" s="221"/>
      <c r="E3" s="221"/>
      <c r="F3" s="221"/>
      <c r="G3" s="222" t="s">
        <v>27</v>
      </c>
      <c r="H3" s="223" t="s">
        <v>280</v>
      </c>
    </row>
    <row r="4" spans="1:8" ht="19.5" customHeight="1">
      <c r="A4" s="230" t="s">
        <v>200</v>
      </c>
      <c r="B4" s="227"/>
      <c r="C4" s="227" t="s">
        <v>263</v>
      </c>
      <c r="D4" s="227"/>
      <c r="E4" s="221"/>
      <c r="F4" s="221"/>
      <c r="G4" s="222" t="s">
        <v>28</v>
      </c>
      <c r="H4" s="223" t="s">
        <v>282</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902640.57000000018</v>
      </c>
      <c r="D14" s="211">
        <f>Cash!D19</f>
        <v>902644.21</v>
      </c>
      <c r="E14" s="212">
        <f>C14-D14</f>
        <v>-3.6399999997811392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1290639</v>
      </c>
      <c r="D17" s="215">
        <f>Share_Cost_Mkt!E76</f>
        <v>1290639</v>
      </c>
      <c r="E17" s="212">
        <f>C17-D17</f>
        <v>0</v>
      </c>
      <c r="F17" s="36"/>
      <c r="G17" s="37" t="s">
        <v>51</v>
      </c>
      <c r="H17" s="38"/>
    </row>
    <row r="18" spans="1:8" ht="15.75">
      <c r="A18" s="45"/>
      <c r="B18" s="47" t="s">
        <v>39</v>
      </c>
      <c r="C18" s="212">
        <f>Share_Cost_Mkt!H76</f>
        <v>30576707.65000001</v>
      </c>
      <c r="D18" s="212">
        <f>Share_Cost_Mkt!I76</f>
        <v>30440132.440000009</v>
      </c>
      <c r="E18" s="212">
        <f>C18-D18</f>
        <v>136575.21000000089</v>
      </c>
      <c r="F18" s="36"/>
      <c r="G18" s="37" t="s">
        <v>51</v>
      </c>
      <c r="H18" s="38"/>
    </row>
    <row r="19" spans="1:8" ht="79.900000000000006" customHeight="1">
      <c r="A19" s="45"/>
      <c r="B19" s="47" t="s">
        <v>40</v>
      </c>
      <c r="C19" s="212">
        <f>Share_Cost_Mkt!P76</f>
        <v>39429509.520000003</v>
      </c>
      <c r="D19" s="212">
        <f>Share_Cost_Mkt!Q76</f>
        <v>39404005.429999992</v>
      </c>
      <c r="E19" s="212">
        <f>C19-D19</f>
        <v>25504.090000011027</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100.59</v>
      </c>
      <c r="D23" s="212">
        <f>SUM(INT_BNI_IM)</f>
        <v>100.59</v>
      </c>
      <c r="E23" s="212">
        <f t="shared" si="0"/>
        <v>0</v>
      </c>
      <c r="F23" s="36"/>
      <c r="G23" s="37" t="s">
        <v>3</v>
      </c>
      <c r="H23" s="38"/>
    </row>
    <row r="24" spans="1:8" ht="95.45" customHeight="1">
      <c r="A24" s="45"/>
      <c r="B24" s="45" t="s">
        <v>228</v>
      </c>
      <c r="C24" s="212">
        <f>SUM(Dividends!I66)</f>
        <v>46052.31</v>
      </c>
      <c r="D24" s="212">
        <f>SUM(Dividends!J66)</f>
        <v>46052.31</v>
      </c>
      <c r="E24" s="212">
        <f t="shared" si="0"/>
        <v>0</v>
      </c>
      <c r="F24" s="36"/>
      <c r="G24" s="37" t="s">
        <v>1</v>
      </c>
      <c r="H24" s="38"/>
    </row>
    <row r="25" spans="1:8" ht="15.75">
      <c r="A25" s="45"/>
      <c r="B25" s="45" t="s">
        <v>244</v>
      </c>
      <c r="C25" s="212">
        <f>Tax_Reclaims!J66</f>
        <v>65259.460000000014</v>
      </c>
      <c r="D25" s="212">
        <f>SUM(Tax_Reclaims!M66)</f>
        <v>65259.460000000014</v>
      </c>
      <c r="E25" s="212">
        <f t="shared" si="0"/>
        <v>0</v>
      </c>
      <c r="F25" s="36"/>
      <c r="G25" s="37" t="s">
        <v>2</v>
      </c>
      <c r="H25" s="38"/>
    </row>
    <row r="26" spans="1:8" ht="23.25" customHeight="1">
      <c r="A26" s="45"/>
      <c r="B26" s="47" t="s">
        <v>49</v>
      </c>
      <c r="C26" s="212">
        <f>SUM('Pending_FX '!B22)</f>
        <v>39.159999999999997</v>
      </c>
      <c r="D26" s="212">
        <f>SUM('Pending_FX '!C22)</f>
        <v>39.159999999999997</v>
      </c>
      <c r="E26" s="212">
        <f t="shared" si="0"/>
        <v>0</v>
      </c>
      <c r="F26" s="36"/>
      <c r="G26" s="37" t="s">
        <v>45</v>
      </c>
      <c r="H26" s="38"/>
    </row>
    <row r="27" spans="1:8" ht="15.75">
      <c r="A27" s="45"/>
      <c r="B27" s="217" t="s">
        <v>177</v>
      </c>
      <c r="C27" s="216"/>
      <c r="D27" s="216"/>
      <c r="E27" s="212">
        <f t="shared" si="0"/>
        <v>0</v>
      </c>
      <c r="F27" s="36"/>
      <c r="G27" s="37" t="s">
        <v>238</v>
      </c>
      <c r="H27" s="38"/>
    </row>
    <row r="28" spans="1:8" ht="15.75">
      <c r="A28" s="45"/>
      <c r="B28" s="217" t="s">
        <v>224</v>
      </c>
      <c r="C28" s="216"/>
      <c r="D28" s="216"/>
      <c r="E28" s="212">
        <f t="shared" si="0"/>
        <v>0</v>
      </c>
      <c r="F28" s="36"/>
      <c r="G28" s="37" t="s">
        <v>238</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4489</v>
      </c>
      <c r="D32" s="212">
        <f>SUM('Pending_FX '!C11)</f>
        <v>4489</v>
      </c>
      <c r="E32" s="212">
        <f t="shared" ref="E32:E41" si="1">C32-D32</f>
        <v>0</v>
      </c>
      <c r="F32" s="36"/>
      <c r="G32" s="37" t="s">
        <v>45</v>
      </c>
      <c r="H32" s="38"/>
    </row>
    <row r="33" spans="1:8" ht="15.75">
      <c r="A33" s="294"/>
      <c r="B33" s="217" t="s">
        <v>225</v>
      </c>
      <c r="C33" s="216"/>
      <c r="D33" s="216"/>
      <c r="E33" s="212">
        <f>C33-D33</f>
        <v>0</v>
      </c>
      <c r="F33" s="36"/>
      <c r="G33" s="37" t="s">
        <v>238</v>
      </c>
      <c r="H33" s="38"/>
    </row>
    <row r="34" spans="1:8" ht="15.75">
      <c r="A34" s="45"/>
      <c r="B34" s="217" t="s">
        <v>226</v>
      </c>
      <c r="C34" s="216"/>
      <c r="D34" s="216"/>
      <c r="E34" s="212">
        <f>C34-D34</f>
        <v>0</v>
      </c>
      <c r="F34" s="36"/>
      <c r="G34" s="37" t="s">
        <v>238</v>
      </c>
      <c r="H34" s="38"/>
    </row>
    <row r="35" spans="1:8" ht="15.75">
      <c r="A35" s="294"/>
      <c r="B35" s="217" t="s">
        <v>178</v>
      </c>
      <c r="C35" s="216"/>
      <c r="D35" s="216"/>
      <c r="E35" s="212">
        <f>C35-D35</f>
        <v>0</v>
      </c>
      <c r="F35" s="36"/>
      <c r="G35" s="37" t="s">
        <v>238</v>
      </c>
      <c r="H35" s="38"/>
    </row>
    <row r="36" spans="1:8" ht="19.5" customHeight="1">
      <c r="A36" s="43" t="s">
        <v>119</v>
      </c>
      <c r="B36" s="217"/>
      <c r="C36" s="216"/>
      <c r="D36" s="216"/>
      <c r="E36" s="212"/>
      <c r="F36" s="36"/>
      <c r="G36" s="37"/>
      <c r="H36" s="46"/>
    </row>
    <row r="37" spans="1:8" ht="19.5" customHeight="1">
      <c r="A37" s="45"/>
      <c r="B37" s="217" t="s">
        <v>176</v>
      </c>
      <c r="C37" s="216">
        <f>SUM(Dividends!Q66,Tax_Reclaims!L66)</f>
        <v>2773.3800000000006</v>
      </c>
      <c r="D37" s="216">
        <f>SUM(Dividends!R66,Tax_Reclaims!O66)</f>
        <v>2773.3800000000006</v>
      </c>
      <c r="E37" s="212">
        <f t="shared" si="1"/>
        <v>0</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-29.5</v>
      </c>
      <c r="D40" s="212">
        <f>'Pending_FX '!E25</f>
        <v>-29.5</v>
      </c>
      <c r="E40" s="212">
        <f t="shared" si="1"/>
        <v>0</v>
      </c>
      <c r="F40" s="36"/>
      <c r="G40" s="37" t="s">
        <v>45</v>
      </c>
      <c r="H40" s="46"/>
    </row>
    <row r="41" spans="1:8" ht="19.5" customHeight="1">
      <c r="A41" s="45"/>
      <c r="B41" s="217" t="s">
        <v>219</v>
      </c>
      <c r="C41" s="212">
        <f>'Pending_FX '!D26</f>
        <v>-7.0000000000000007E-2</v>
      </c>
      <c r="D41" s="212">
        <f>'Pending_FX '!E26</f>
        <v>-7.0000000000000007E-2</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C14+C19+C22+C23+C24+C25+C26+C27-C31-C32+C35+C37+C39+C38+C40+C41</f>
        <v>40441856.420000009</v>
      </c>
      <c r="D43" s="212">
        <f>D14+D19+D22+D23+D24+D25+D26+D27-D31-D32+D35+D37+D39+D38+D40+D41</f>
        <v>40416355.969999999</v>
      </c>
      <c r="E43" s="215">
        <f>C43-D43</f>
        <v>25500.450000010431</v>
      </c>
      <c r="F43" s="302">
        <f>(E43/$D43)*10000</f>
        <v>6.3094381935221335</v>
      </c>
      <c r="G43" s="37" t="s">
        <v>249</v>
      </c>
      <c r="H43" s="46"/>
    </row>
    <row r="44" spans="1:8" ht="20.25" customHeight="1">
      <c r="A44" s="45"/>
      <c r="B44" s="303" t="s">
        <v>50</v>
      </c>
      <c r="C44" s="45"/>
      <c r="D44" s="45"/>
      <c r="E44" s="301">
        <f>IF(ISERROR(E43/C43),0,E43/C43)</f>
        <v>6.3054598026314902E-4</v>
      </c>
      <c r="F44" s="36"/>
      <c r="G44" s="37"/>
      <c r="H44" s="46"/>
    </row>
    <row r="45" spans="1:8">
      <c r="A45" s="51"/>
    </row>
    <row r="46" spans="1:8" ht="15.75">
      <c r="A46" s="45"/>
      <c r="B46" s="295" t="s">
        <v>240</v>
      </c>
      <c r="C46" s="315">
        <v>40329867.420000002</v>
      </c>
      <c r="D46" s="315">
        <v>40329867.420000002</v>
      </c>
      <c r="E46" s="212">
        <f t="shared" ref="E46" si="2">C46-D46</f>
        <v>0</v>
      </c>
      <c r="F46" s="302">
        <f>(E46/$D46)*10000</f>
        <v>0</v>
      </c>
      <c r="G46" s="37" t="s">
        <v>238</v>
      </c>
      <c r="H46" s="46"/>
    </row>
    <row r="47" spans="1:8">
      <c r="A47" s="51"/>
      <c r="B47" s="299"/>
      <c r="C47" s="300"/>
      <c r="D47" s="299"/>
      <c r="E47" s="299"/>
      <c r="F47" s="299"/>
      <c r="G47" s="299"/>
      <c r="H47" s="299"/>
    </row>
    <row r="48" spans="1:8" ht="16.5" thickBot="1">
      <c r="B48" s="304" t="s">
        <v>243</v>
      </c>
      <c r="C48" s="305">
        <f>C46-C43</f>
        <v>-111989.00000000745</v>
      </c>
      <c r="D48" s="305">
        <f>D46-D43</f>
        <v>-86488.54999999702</v>
      </c>
      <c r="E48" s="299"/>
      <c r="F48" s="299"/>
      <c r="G48" s="299"/>
      <c r="H48" s="299"/>
    </row>
    <row r="49" spans="3:4">
      <c r="C49" s="152"/>
      <c r="D49" s="210"/>
    </row>
    <row r="51" spans="3:4">
      <c r="C51" s="210"/>
    </row>
    <row r="52" spans="3:4">
      <c r="C52" s="210"/>
    </row>
    <row r="53" spans="3:4">
      <c r="C5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264</v>
      </c>
    </row>
    <row r="3" spans="1:21" s="52" customFormat="1" ht="15">
      <c r="A3" s="291" t="str">
        <f>VLOOKUP(U3,Sheet1!$C$2:$C$84,1,FALSE)</f>
        <v>BYX32N0</v>
      </c>
      <c r="B3" s="330">
        <v>589339209</v>
      </c>
      <c r="C3" s="330" t="s">
        <v>492</v>
      </c>
      <c r="D3">
        <v>7500</v>
      </c>
      <c r="E3" s="238">
        <f>VLOOKUP(A3,Sheet1!$C$2:$E$84,3,FALSE)</f>
        <v>7500</v>
      </c>
      <c r="F3" s="239">
        <f t="shared" ref="F3:F72" si="0">D3-E3</f>
        <v>0</v>
      </c>
      <c r="G3" s="253">
        <f>ROUND(F3/D3,10)</f>
        <v>0</v>
      </c>
      <c r="H3">
        <v>196530</v>
      </c>
      <c r="I3" s="241">
        <f>VLOOKUP(A3,Sheet1!$C$2:$F$84,4,FALSE)</f>
        <v>196530</v>
      </c>
      <c r="J3" s="239">
        <f t="shared" ref="J3:J72" si="1">H3-I3</f>
        <v>0</v>
      </c>
      <c r="K3" s="253">
        <f>ROUND(J3/H3,10)</f>
        <v>0</v>
      </c>
      <c r="L3" s="342">
        <v>29.32</v>
      </c>
      <c r="M3" s="238">
        <f>VLOOKUP(A3,Sheet1!$C$2:$G$84,5,FALSE)</f>
        <v>29.21</v>
      </c>
      <c r="N3" s="239">
        <f t="shared" ref="N3:N72" si="2">L3-M3</f>
        <v>0.10999999999999943</v>
      </c>
      <c r="O3" s="253">
        <f t="shared" ref="O3:O72" si="3">ROUND(N3/L3,10)</f>
        <v>3.7517052999999998E-3</v>
      </c>
      <c r="P3">
        <v>219900</v>
      </c>
      <c r="Q3" s="238">
        <f>VLOOKUP(A3,Sheet1!$C$2:$H$84,6,FALSE)</f>
        <v>219082.5</v>
      </c>
      <c r="R3" s="239">
        <f>P3-Q3</f>
        <v>817.5</v>
      </c>
      <c r="S3" s="253">
        <f>ROUND(R3/P3,10)</f>
        <v>3.7175989000000002E-3</v>
      </c>
      <c r="T3" s="10"/>
      <c r="U3" s="335" t="s">
        <v>332</v>
      </c>
    </row>
    <row r="4" spans="1:21" s="52" customFormat="1" ht="15">
      <c r="A4" s="291" t="str">
        <f>VLOOKUP(U4,Sheet1!$C$2:$C$84,1,FALSE)</f>
        <v>BYXD1N3</v>
      </c>
      <c r="B4" s="330">
        <v>631512209</v>
      </c>
      <c r="C4" s="330" t="s">
        <v>427</v>
      </c>
      <c r="D4">
        <v>18570</v>
      </c>
      <c r="E4" s="238">
        <f>VLOOKUP(A4,Sheet1!$C$2:$E$84,3,FALSE)</f>
        <v>18570</v>
      </c>
      <c r="F4" s="239">
        <f t="shared" si="0"/>
        <v>0</v>
      </c>
      <c r="G4" s="253">
        <f t="shared" ref="G4:G76" si="4">ROUND(F4/D4,10)</f>
        <v>0</v>
      </c>
      <c r="H4">
        <v>733798.28</v>
      </c>
      <c r="I4" s="241">
        <f>VLOOKUP(A4,Sheet1!$C$2:$F$84,4,FALSE)</f>
        <v>507071.38</v>
      </c>
      <c r="J4" s="239">
        <f t="shared" si="1"/>
        <v>226726.90000000002</v>
      </c>
      <c r="K4" s="253">
        <f t="shared" ref="K4:K72" si="5">ROUND(J4/H4,10)</f>
        <v>0.3089771483</v>
      </c>
      <c r="L4" s="342">
        <v>35.51</v>
      </c>
      <c r="M4" s="238">
        <f>VLOOKUP(A4,Sheet1!$C$2:$G$84,5,FALSE)</f>
        <v>35.51</v>
      </c>
      <c r="N4" s="239">
        <f t="shared" si="2"/>
        <v>0</v>
      </c>
      <c r="O4" s="253">
        <f t="shared" si="3"/>
        <v>0</v>
      </c>
      <c r="P4">
        <v>659420.69999999995</v>
      </c>
      <c r="Q4" s="238">
        <f>VLOOKUP(A4,Sheet1!$C$2:$H$84,6,FALSE)</f>
        <v>659420.69999999995</v>
      </c>
      <c r="R4" s="239">
        <f t="shared" ref="R4:R57" si="6">P4-Q4</f>
        <v>0</v>
      </c>
      <c r="S4" s="253">
        <f t="shared" ref="S4:S72" si="7">ROUND(R4/P4,10)</f>
        <v>0</v>
      </c>
      <c r="T4" s="10"/>
      <c r="U4" s="335" t="s">
        <v>335</v>
      </c>
    </row>
    <row r="5" spans="1:21" s="52" customFormat="1" ht="15">
      <c r="A5" s="291" t="str">
        <f>VLOOKUP(U5,Sheet1!$C$2:$C$84,1,FALSE)</f>
        <v>BF7NT10</v>
      </c>
      <c r="B5" s="330" t="s">
        <v>320</v>
      </c>
      <c r="C5" s="330" t="s">
        <v>428</v>
      </c>
      <c r="D5">
        <v>15191</v>
      </c>
      <c r="E5" s="238">
        <f>VLOOKUP(A5,Sheet1!$C$2:$E$84,3,FALSE)</f>
        <v>15191</v>
      </c>
      <c r="F5" s="239">
        <f t="shared" si="0"/>
        <v>0</v>
      </c>
      <c r="G5" s="253">
        <f t="shared" si="4"/>
        <v>0</v>
      </c>
      <c r="H5">
        <v>885612.82</v>
      </c>
      <c r="I5" s="241">
        <f>VLOOKUP(A5,Sheet1!$C$2:$F$84,4,FALSE)</f>
        <v>885587.83</v>
      </c>
      <c r="J5" s="239">
        <f t="shared" si="1"/>
        <v>24.989999999990687</v>
      </c>
      <c r="K5" s="253">
        <f t="shared" si="5"/>
        <v>2.8217699999999999E-5</v>
      </c>
      <c r="L5" s="342">
        <v>52.48</v>
      </c>
      <c r="M5" s="238">
        <f>VLOOKUP(A5,Sheet1!$C$2:$G$84,5,FALSE)</f>
        <v>52.48</v>
      </c>
      <c r="N5" s="239">
        <f t="shared" si="2"/>
        <v>0</v>
      </c>
      <c r="O5" s="253">
        <f t="shared" si="3"/>
        <v>0</v>
      </c>
      <c r="P5">
        <v>797223.68</v>
      </c>
      <c r="Q5" s="238">
        <f>VLOOKUP(A5,Sheet1!$C$2:$H$84,6,FALSE)</f>
        <v>797223.68</v>
      </c>
      <c r="R5" s="239">
        <f t="shared" si="6"/>
        <v>0</v>
      </c>
      <c r="S5" s="253">
        <f t="shared" si="7"/>
        <v>0</v>
      </c>
      <c r="T5" s="10"/>
      <c r="U5" s="335" t="s">
        <v>321</v>
      </c>
    </row>
    <row r="6" spans="1:21" s="52" customFormat="1" ht="15">
      <c r="A6" s="291" t="str">
        <f>VLOOKUP(U6,Sheet1!$C$2:$C$84,1,FALSE)</f>
        <v>BJ2KSG2</v>
      </c>
      <c r="B6" s="330" t="s">
        <v>429</v>
      </c>
      <c r="C6" s="330" t="s">
        <v>430</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101.340457</v>
      </c>
      <c r="M6" s="238">
        <f>VLOOKUP(A6,Sheet1!$C$2:$G$84,5,FALSE)</f>
        <v>101.27</v>
      </c>
      <c r="N6" s="239">
        <f t="shared" si="2"/>
        <v>7.0457000000004655E-2</v>
      </c>
      <c r="O6" s="253">
        <f t="shared" si="3"/>
        <v>6.9525049999999997E-4</v>
      </c>
      <c r="P6">
        <v>367865.86</v>
      </c>
      <c r="Q6" s="238">
        <f>VLOOKUP(A6,Sheet1!$C$2:$H$84,6,FALSE)</f>
        <v>367593.86</v>
      </c>
      <c r="R6" s="239">
        <f t="shared" si="6"/>
        <v>272</v>
      </c>
      <c r="S6" s="253">
        <f t="shared" si="7"/>
        <v>7.3939999999999997E-4</v>
      </c>
      <c r="T6" s="10"/>
      <c r="U6" s="335" t="s">
        <v>369</v>
      </c>
    </row>
    <row r="7" spans="1:21" s="52" customFormat="1" ht="15">
      <c r="A7" s="291" t="str">
        <f>VLOOKUP(U7,Sheet1!$C$2:$C$84,1,FALSE)</f>
        <v>BJ2L553</v>
      </c>
      <c r="B7" s="330" t="s">
        <v>303</v>
      </c>
      <c r="C7" s="330" t="s">
        <v>431</v>
      </c>
      <c r="D7">
        <v>11500</v>
      </c>
      <c r="E7" s="238">
        <f>VLOOKUP(A7,Sheet1!$C$2:$E$84,3,FALSE)</f>
        <v>11500</v>
      </c>
      <c r="F7" s="239">
        <f t="shared" si="0"/>
        <v>0</v>
      </c>
      <c r="G7" s="253">
        <f t="shared" si="4"/>
        <v>0</v>
      </c>
      <c r="H7">
        <v>647302.86</v>
      </c>
      <c r="I7" s="241">
        <f>VLOOKUP(A7,Sheet1!$C$2:$F$84,4,FALSE)</f>
        <v>647302.86</v>
      </c>
      <c r="J7" s="239">
        <f t="shared" si="1"/>
        <v>0</v>
      </c>
      <c r="K7" s="253">
        <f t="shared" si="5"/>
        <v>0</v>
      </c>
      <c r="L7" s="342">
        <v>67.77</v>
      </c>
      <c r="M7" s="238">
        <f>VLOOKUP(A7,Sheet1!$C$2:$G$84,5,FALSE)</f>
        <v>67.77</v>
      </c>
      <c r="N7" s="239">
        <f t="shared" si="2"/>
        <v>0</v>
      </c>
      <c r="O7" s="253">
        <f t="shared" si="3"/>
        <v>0</v>
      </c>
      <c r="P7">
        <v>779355</v>
      </c>
      <c r="Q7" s="238">
        <f>VLOOKUP(A7,Sheet1!$C$2:$H$84,6,FALSE)</f>
        <v>779355</v>
      </c>
      <c r="R7" s="239">
        <f t="shared" si="6"/>
        <v>0</v>
      </c>
      <c r="S7" s="253">
        <f t="shared" si="7"/>
        <v>0</v>
      </c>
      <c r="T7" s="10"/>
      <c r="U7" s="335" t="s">
        <v>304</v>
      </c>
    </row>
    <row r="8" spans="1:21" s="52" customFormat="1" ht="15">
      <c r="A8" s="291" t="str">
        <f>VLOOKUP(U8,Sheet1!$C$2:$C$84,1,FALSE)</f>
        <v>BKT6LC7</v>
      </c>
      <c r="B8" s="330" t="s">
        <v>343</v>
      </c>
      <c r="C8" s="330" t="s">
        <v>432</v>
      </c>
      <c r="D8">
        <v>18570</v>
      </c>
      <c r="E8" s="238">
        <f>VLOOKUP(A8,Sheet1!$C$2:$E$84,3,FALSE)</f>
        <v>18570</v>
      </c>
      <c r="F8" s="239">
        <f t="shared" si="0"/>
        <v>0</v>
      </c>
      <c r="G8" s="253">
        <f t="shared" si="4"/>
        <v>0</v>
      </c>
      <c r="H8">
        <v>281335.5</v>
      </c>
      <c r="I8" s="241">
        <f>VLOOKUP(A8,Sheet1!$C$2:$F$84,4,FALSE)</f>
        <v>234489.01</v>
      </c>
      <c r="J8" s="239">
        <f t="shared" si="1"/>
        <v>46846.489999999991</v>
      </c>
      <c r="K8" s="253">
        <f t="shared" si="5"/>
        <v>0.1665146773</v>
      </c>
      <c r="L8" s="342">
        <v>18.53</v>
      </c>
      <c r="M8" s="238">
        <f>VLOOKUP(A8,Sheet1!$C$2:$G$84,5,FALSE)</f>
        <v>18.46</v>
      </c>
      <c r="N8" s="239">
        <f t="shared" si="2"/>
        <v>7.0000000000000284E-2</v>
      </c>
      <c r="O8" s="253">
        <f t="shared" si="3"/>
        <v>3.7776579000000001E-3</v>
      </c>
      <c r="P8">
        <v>344102.1</v>
      </c>
      <c r="Q8" s="238">
        <f>VLOOKUP(A8,Sheet1!$C$2:$H$84,6,FALSE)</f>
        <v>342765.06</v>
      </c>
      <c r="R8" s="239">
        <f t="shared" si="6"/>
        <v>1337.039999999979</v>
      </c>
      <c r="S8" s="253">
        <f t="shared" si="7"/>
        <v>3.8855908999999998E-3</v>
      </c>
      <c r="T8" s="10"/>
      <c r="U8" s="335" t="s">
        <v>344</v>
      </c>
    </row>
    <row r="9" spans="1:21" s="52" customFormat="1" ht="15">
      <c r="A9" s="291">
        <f>VLOOKUP(U9,Sheet1!$C$2:$C$84,1,FALSE)</f>
        <v>2704485</v>
      </c>
      <c r="B9" s="330">
        <v>705015105</v>
      </c>
      <c r="C9" s="330" t="s">
        <v>433</v>
      </c>
      <c r="D9">
        <v>46000</v>
      </c>
      <c r="E9" s="238">
        <f>VLOOKUP(A9,Sheet1!$C$2:$E$84,3,FALSE)</f>
        <v>46000</v>
      </c>
      <c r="F9" s="239">
        <f t="shared" si="0"/>
        <v>0</v>
      </c>
      <c r="G9" s="253">
        <f t="shared" si="4"/>
        <v>0</v>
      </c>
      <c r="H9">
        <v>532692.30000000005</v>
      </c>
      <c r="I9" s="241">
        <f>VLOOKUP(A9,Sheet1!$C$2:$F$84,4,FALSE)</f>
        <v>532692.30000000005</v>
      </c>
      <c r="J9" s="239">
        <f t="shared" si="1"/>
        <v>0</v>
      </c>
      <c r="K9" s="253">
        <f t="shared" si="5"/>
        <v>0</v>
      </c>
      <c r="L9" s="342">
        <v>7.11</v>
      </c>
      <c r="M9" s="238">
        <f>VLOOKUP(A9,Sheet1!$C$2:$G$84,5,FALSE)</f>
        <v>7.11</v>
      </c>
      <c r="N9" s="239">
        <f t="shared" si="2"/>
        <v>0</v>
      </c>
      <c r="O9" s="253">
        <f t="shared" si="3"/>
        <v>0</v>
      </c>
      <c r="P9">
        <v>327060</v>
      </c>
      <c r="Q9" s="238">
        <f>VLOOKUP(A9,Sheet1!$C$2:$H$84,6,FALSE)</f>
        <v>327060</v>
      </c>
      <c r="R9" s="239">
        <f t="shared" si="6"/>
        <v>0</v>
      </c>
      <c r="S9" s="253">
        <f t="shared" si="7"/>
        <v>0</v>
      </c>
      <c r="T9" s="10"/>
      <c r="U9" s="335">
        <v>2704485</v>
      </c>
    </row>
    <row r="10" spans="1:21" s="52" customFormat="1" ht="15">
      <c r="A10" s="291">
        <f>VLOOKUP(U10,Sheet1!$C$2:$C$84,1,FALSE)</f>
        <v>2402444</v>
      </c>
      <c r="B10" s="330">
        <v>686330101</v>
      </c>
      <c r="C10" s="330" t="s">
        <v>434</v>
      </c>
      <c r="D10">
        <v>1850</v>
      </c>
      <c r="E10" s="238">
        <f>VLOOKUP(A10,Sheet1!$C$2:$E$84,3,FALSE)</f>
        <v>1850</v>
      </c>
      <c r="F10" s="239">
        <f t="shared" si="0"/>
        <v>0</v>
      </c>
      <c r="G10" s="253">
        <f t="shared" si="4"/>
        <v>0</v>
      </c>
      <c r="H10">
        <v>147640.54999999999</v>
      </c>
      <c r="I10" s="241">
        <f>VLOOKUP(A10,Sheet1!$C$2:$F$84,4,FALSE)</f>
        <v>147640.54999999999</v>
      </c>
      <c r="J10" s="239">
        <f t="shared" si="1"/>
        <v>0</v>
      </c>
      <c r="K10" s="253">
        <f t="shared" si="5"/>
        <v>0</v>
      </c>
      <c r="L10" s="342">
        <v>62.57</v>
      </c>
      <c r="M10" s="238">
        <f>VLOOKUP(A10,Sheet1!$C$2:$G$84,5,FALSE)</f>
        <v>62.57</v>
      </c>
      <c r="N10" s="239">
        <f t="shared" si="2"/>
        <v>0</v>
      </c>
      <c r="O10" s="253">
        <f t="shared" si="3"/>
        <v>0</v>
      </c>
      <c r="P10">
        <v>115754.5</v>
      </c>
      <c r="Q10" s="238">
        <f>VLOOKUP(A10,Sheet1!$C$2:$H$84,6,FALSE)</f>
        <v>115754.5</v>
      </c>
      <c r="R10" s="239">
        <f t="shared" si="6"/>
        <v>0</v>
      </c>
      <c r="S10" s="253">
        <f t="shared" si="7"/>
        <v>0</v>
      </c>
      <c r="T10" s="10"/>
      <c r="U10" s="335">
        <v>2402444</v>
      </c>
    </row>
    <row r="11" spans="1:21" s="52" customFormat="1" ht="15">
      <c r="A11" s="291">
        <f>VLOOKUP(U11,Sheet1!$C$2:$C$84,1,FALSE)</f>
        <v>5999330</v>
      </c>
      <c r="B11" s="330">
        <v>599933900</v>
      </c>
      <c r="C11" s="330" t="s">
        <v>435</v>
      </c>
      <c r="D11">
        <v>3800</v>
      </c>
      <c r="E11" s="238">
        <f>VLOOKUP(A11,Sheet1!$C$2:$E$84,3,FALSE)</f>
        <v>3800</v>
      </c>
      <c r="F11" s="239">
        <f t="shared" si="0"/>
        <v>0</v>
      </c>
      <c r="G11" s="253">
        <f t="shared" si="4"/>
        <v>0</v>
      </c>
      <c r="H11">
        <v>672025.92</v>
      </c>
      <c r="I11" s="241">
        <f>VLOOKUP(A11,Sheet1!$C$2:$F$84,4,FALSE)</f>
        <v>672025.92</v>
      </c>
      <c r="J11" s="239">
        <f t="shared" si="1"/>
        <v>0</v>
      </c>
      <c r="K11" s="253">
        <f t="shared" si="5"/>
        <v>0</v>
      </c>
      <c r="L11" s="342">
        <v>309.11067400000002</v>
      </c>
      <c r="M11" s="238">
        <f>VLOOKUP(A11,Sheet1!$C$2:$G$84,5,FALSE)</f>
        <v>308.88</v>
      </c>
      <c r="N11" s="239">
        <f t="shared" si="2"/>
        <v>0.23067400000002181</v>
      </c>
      <c r="O11" s="253">
        <f t="shared" si="3"/>
        <v>7.4625050000000001E-4</v>
      </c>
      <c r="P11">
        <v>1174620.56</v>
      </c>
      <c r="Q11" s="238">
        <f>VLOOKUP(A11,Sheet1!$C$2:$H$84,6,FALSE)</f>
        <v>1173752.05</v>
      </c>
      <c r="R11" s="239">
        <f t="shared" si="6"/>
        <v>868.51000000000931</v>
      </c>
      <c r="S11" s="253">
        <f t="shared" si="7"/>
        <v>7.3939619999999998E-4</v>
      </c>
      <c r="T11" s="10"/>
      <c r="U11" s="335">
        <v>5999330</v>
      </c>
    </row>
    <row r="12" spans="1:21" s="52" customFormat="1" ht="15">
      <c r="A12" s="291">
        <f>VLOOKUP(U12,Sheet1!$C$2:$C$84,1,FALSE)</f>
        <v>6229597</v>
      </c>
      <c r="B12" s="330">
        <v>622959906</v>
      </c>
      <c r="C12" s="330" t="s">
        <v>436</v>
      </c>
      <c r="D12">
        <v>65312</v>
      </c>
      <c r="E12" s="238">
        <f>VLOOKUP(A12,Sheet1!$C$2:$E$84,3,FALSE)</f>
        <v>65312</v>
      </c>
      <c r="F12" s="239">
        <f t="shared" ref="F12:F13" si="8">D12-E12</f>
        <v>0</v>
      </c>
      <c r="G12" s="253">
        <f t="shared" ref="G12:G13" si="9">ROUND(F12/D12,10)</f>
        <v>0</v>
      </c>
      <c r="H12">
        <v>520489.58</v>
      </c>
      <c r="I12" s="241">
        <f>VLOOKUP(A12,Sheet1!$C$2:$F$84,4,FALSE)</f>
        <v>520489.58</v>
      </c>
      <c r="J12" s="239">
        <f t="shared" ref="J12:J13" si="10">H12-I12</f>
        <v>0</v>
      </c>
      <c r="K12" s="253">
        <f t="shared" ref="K12:K13" si="11">ROUND(J12/H12,10)</f>
        <v>0</v>
      </c>
      <c r="L12" s="342">
        <v>10.726808</v>
      </c>
      <c r="M12" s="238">
        <f>VLOOKUP(A12,Sheet1!$C$2:$G$84,5,FALSE)</f>
        <v>10.73</v>
      </c>
      <c r="N12" s="239">
        <f t="shared" ref="N12:N13" si="12">L12-M12</f>
        <v>-3.1920000000003057E-3</v>
      </c>
      <c r="O12" s="253">
        <f t="shared" ref="O12:O13" si="13">ROUND(N12/L12,10)</f>
        <v>-2.9757219999999998E-4</v>
      </c>
      <c r="P12">
        <v>700589.25</v>
      </c>
      <c r="Q12" s="238">
        <f>VLOOKUP(A12,Sheet1!$C$2:$H$84,6,FALSE)</f>
        <v>701120.76</v>
      </c>
      <c r="R12" s="239">
        <f t="shared" ref="R12:R13" si="14">P12-Q12</f>
        <v>-531.51000000000931</v>
      </c>
      <c r="S12" s="253">
        <f t="shared" ref="S12:S13" si="15">ROUND(R12/P12,10)</f>
        <v>-7.5866140000000002E-4</v>
      </c>
      <c r="T12" s="10"/>
      <c r="U12" s="335">
        <v>6229597</v>
      </c>
    </row>
    <row r="13" spans="1:21" s="52" customFormat="1" ht="15">
      <c r="A13" s="291">
        <f>VLOOKUP(U13,Sheet1!$C$2:$C$84,1,FALSE)</f>
        <v>4031879</v>
      </c>
      <c r="B13" s="330">
        <v>403187909</v>
      </c>
      <c r="C13" s="330" t="s">
        <v>437</v>
      </c>
      <c r="D13">
        <v>22938</v>
      </c>
      <c r="E13" s="238">
        <f>VLOOKUP(A13,Sheet1!$C$2:$E$84,3,FALSE)</f>
        <v>22938</v>
      </c>
      <c r="F13" s="239">
        <f t="shared" si="8"/>
        <v>0</v>
      </c>
      <c r="G13" s="253">
        <f t="shared" si="9"/>
        <v>0</v>
      </c>
      <c r="H13">
        <v>437104.83</v>
      </c>
      <c r="I13" s="241">
        <f>VLOOKUP(A13,Sheet1!$C$2:$F$84,4,FALSE)</f>
        <v>437104.83</v>
      </c>
      <c r="J13" s="239">
        <f t="shared" si="10"/>
        <v>0</v>
      </c>
      <c r="K13" s="253">
        <f t="shared" si="11"/>
        <v>0</v>
      </c>
      <c r="L13" s="342">
        <v>21.600221999999999</v>
      </c>
      <c r="M13" s="238">
        <f>VLOOKUP(A13,Sheet1!$C$2:$G$84,5,FALSE)</f>
        <v>21.58</v>
      </c>
      <c r="N13" s="239">
        <f t="shared" si="12"/>
        <v>2.0222000000000406E-2</v>
      </c>
      <c r="O13" s="253">
        <f t="shared" si="13"/>
        <v>9.3619410000000004E-4</v>
      </c>
      <c r="P13">
        <v>495465.9</v>
      </c>
      <c r="Q13" s="238">
        <f>VLOOKUP(A13,Sheet1!$C$2:$H$84,6,FALSE)</f>
        <v>495099.55</v>
      </c>
      <c r="R13" s="239">
        <f t="shared" si="14"/>
        <v>366.35000000003492</v>
      </c>
      <c r="S13" s="253">
        <f t="shared" si="15"/>
        <v>7.3940509999999998E-4</v>
      </c>
      <c r="T13" s="10"/>
      <c r="U13" s="335">
        <v>4031879</v>
      </c>
    </row>
    <row r="14" spans="1:21" s="52" customFormat="1" ht="15">
      <c r="A14" s="291">
        <f>VLOOKUP(U14,Sheet1!$C$2:$C$84,1,FALSE)</f>
        <v>2124533</v>
      </c>
      <c r="B14" s="330">
        <v>878742204</v>
      </c>
      <c r="C14" s="330" t="s">
        <v>438</v>
      </c>
      <c r="D14">
        <v>15900</v>
      </c>
      <c r="E14" s="238">
        <f>VLOOKUP(A14,Sheet1!$C$2:$E$84,3,FALSE)</f>
        <v>15900</v>
      </c>
      <c r="F14" s="239">
        <f t="shared" si="0"/>
        <v>0</v>
      </c>
      <c r="G14" s="253">
        <f t="shared" si="4"/>
        <v>0</v>
      </c>
      <c r="H14">
        <v>359813.37</v>
      </c>
      <c r="I14" s="241">
        <f>VLOOKUP(A14,Sheet1!$C$2:$F$84,4,FALSE)</f>
        <v>359813.37</v>
      </c>
      <c r="J14" s="239">
        <f t="shared" si="1"/>
        <v>0</v>
      </c>
      <c r="K14" s="253">
        <f t="shared" si="5"/>
        <v>0</v>
      </c>
      <c r="L14" s="342">
        <v>13.92</v>
      </c>
      <c r="M14" s="238">
        <f>VLOOKUP(A14,Sheet1!$C$2:$G$84,5,FALSE)</f>
        <v>13.92</v>
      </c>
      <c r="N14" s="239">
        <f t="shared" si="2"/>
        <v>0</v>
      </c>
      <c r="O14" s="253">
        <f t="shared" si="3"/>
        <v>0</v>
      </c>
      <c r="P14">
        <v>221328</v>
      </c>
      <c r="Q14" s="238">
        <f>VLOOKUP(A14,Sheet1!$C$2:$H$84,6,FALSE)</f>
        <v>221328</v>
      </c>
      <c r="R14" s="239">
        <f t="shared" si="6"/>
        <v>0</v>
      </c>
      <c r="S14" s="253">
        <f t="shared" si="7"/>
        <v>0</v>
      </c>
      <c r="T14" s="10"/>
      <c r="U14" s="335">
        <v>2124533</v>
      </c>
    </row>
    <row r="15" spans="1:21" s="52" customFormat="1" ht="15">
      <c r="A15" s="291">
        <f>VLOOKUP(U15,Sheet1!$C$2:$C$84,1,FALSE)</f>
        <v>2569286</v>
      </c>
      <c r="B15" s="330" t="s">
        <v>318</v>
      </c>
      <c r="C15" s="330" t="s">
        <v>439</v>
      </c>
      <c r="D15">
        <v>52000</v>
      </c>
      <c r="E15" s="238">
        <f>VLOOKUP(A15,Sheet1!$C$2:$E$84,3,FALSE)</f>
        <v>52000</v>
      </c>
      <c r="F15" s="239">
        <f t="shared" si="0"/>
        <v>0</v>
      </c>
      <c r="G15" s="253">
        <f t="shared" si="4"/>
        <v>0</v>
      </c>
      <c r="H15">
        <v>610308.28</v>
      </c>
      <c r="I15" s="241">
        <f>VLOOKUP(A15,Sheet1!$C$2:$F$84,4,FALSE)</f>
        <v>610308.28</v>
      </c>
      <c r="J15" s="239">
        <f t="shared" si="1"/>
        <v>0</v>
      </c>
      <c r="K15" s="253">
        <f t="shared" si="5"/>
        <v>0</v>
      </c>
      <c r="L15" s="342">
        <v>9.83</v>
      </c>
      <c r="M15" s="238">
        <f>VLOOKUP(A15,Sheet1!$C$2:$G$84,5,FALSE)</f>
        <v>9.83</v>
      </c>
      <c r="N15" s="239">
        <f t="shared" si="2"/>
        <v>0</v>
      </c>
      <c r="O15" s="253">
        <f t="shared" si="3"/>
        <v>0</v>
      </c>
      <c r="P15">
        <v>511160</v>
      </c>
      <c r="Q15" s="238">
        <f>VLOOKUP(A15,Sheet1!$C$2:$H$84,6,FALSE)</f>
        <v>511160</v>
      </c>
      <c r="R15" s="239">
        <f t="shared" si="6"/>
        <v>0</v>
      </c>
      <c r="S15" s="253">
        <f t="shared" si="7"/>
        <v>0</v>
      </c>
      <c r="T15" s="10"/>
      <c r="U15" s="335">
        <v>2569286</v>
      </c>
    </row>
    <row r="16" spans="1:21" s="52" customFormat="1" ht="15">
      <c r="A16" s="291">
        <f>VLOOKUP(U16,Sheet1!$C$2:$C$84,1,FALSE)</f>
        <v>6269861</v>
      </c>
      <c r="B16" s="330">
        <v>626986905</v>
      </c>
      <c r="C16" s="330" t="s">
        <v>440</v>
      </c>
      <c r="D16">
        <v>14800</v>
      </c>
      <c r="E16" s="238">
        <f>VLOOKUP(A16,Sheet1!$C$2:$E$84,3,FALSE)</f>
        <v>14800</v>
      </c>
      <c r="F16" s="239">
        <f t="shared" si="0"/>
        <v>0</v>
      </c>
      <c r="G16" s="253">
        <f t="shared" si="4"/>
        <v>0</v>
      </c>
      <c r="H16">
        <v>236106</v>
      </c>
      <c r="I16" s="241">
        <f>VLOOKUP(A16,Sheet1!$C$2:$F$84,4,FALSE)</f>
        <v>236106</v>
      </c>
      <c r="J16" s="239">
        <f t="shared" si="1"/>
        <v>0</v>
      </c>
      <c r="K16" s="253">
        <f t="shared" si="5"/>
        <v>0</v>
      </c>
      <c r="L16" s="342">
        <v>23.216146999999999</v>
      </c>
      <c r="M16" s="238">
        <f>VLOOKUP(A16,Sheet1!$C$2:$G$84,5,FALSE)</f>
        <v>23.23</v>
      </c>
      <c r="N16" s="239">
        <f t="shared" si="2"/>
        <v>-1.3853000000001003E-2</v>
      </c>
      <c r="O16" s="253">
        <f t="shared" si="3"/>
        <v>-5.9669680000000002E-4</v>
      </c>
      <c r="P16">
        <v>343598.98</v>
      </c>
      <c r="Q16" s="238">
        <f>VLOOKUP(A16,Sheet1!$C$2:$H$84,6,FALSE)</f>
        <v>343859.65</v>
      </c>
      <c r="R16" s="239">
        <f t="shared" si="6"/>
        <v>-260.67000000004191</v>
      </c>
      <c r="S16" s="253">
        <f t="shared" si="7"/>
        <v>-7.5864599999999997E-4</v>
      </c>
      <c r="T16" s="10"/>
      <c r="U16" s="335">
        <v>6269861</v>
      </c>
    </row>
    <row r="17" spans="1:21" s="52" customFormat="1" ht="15">
      <c r="A17" s="291">
        <f>VLOOKUP(U17,Sheet1!$C$2:$C$84,1,FALSE)</f>
        <v>2125097</v>
      </c>
      <c r="B17" s="330">
        <v>124765108</v>
      </c>
      <c r="C17" s="330" t="s">
        <v>441</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14.62</v>
      </c>
      <c r="M17" s="238">
        <f>VLOOKUP(A17,Sheet1!$C$2:$G$84,5,FALSE)</f>
        <v>14.62</v>
      </c>
      <c r="N17" s="239">
        <f t="shared" si="2"/>
        <v>0</v>
      </c>
      <c r="O17" s="253">
        <f t="shared" si="3"/>
        <v>0</v>
      </c>
      <c r="P17">
        <v>459068</v>
      </c>
      <c r="Q17" s="238">
        <f>VLOOKUP(A17,Sheet1!$C$2:$H$84,6,FALSE)</f>
        <v>459068</v>
      </c>
      <c r="R17" s="239">
        <f t="shared" si="6"/>
        <v>0</v>
      </c>
      <c r="S17" s="253">
        <f t="shared" si="7"/>
        <v>0</v>
      </c>
      <c r="T17" s="10"/>
      <c r="U17" s="335">
        <v>2125097</v>
      </c>
    </row>
    <row r="18" spans="1:21" s="52" customFormat="1" ht="15">
      <c r="A18" s="291">
        <f>VLOOKUP(U18,Sheet1!$C$2:$C$84,1,FALSE)</f>
        <v>6986041</v>
      </c>
      <c r="B18" s="330">
        <v>698604006</v>
      </c>
      <c r="C18" s="330" t="s">
        <v>442</v>
      </c>
      <c r="D18">
        <v>8300</v>
      </c>
      <c r="E18" s="238">
        <f>VLOOKUP(A18,Sheet1!$C$2:$E$84,3,FALSE)</f>
        <v>8300</v>
      </c>
      <c r="F18" s="239">
        <f t="shared" si="0"/>
        <v>0</v>
      </c>
      <c r="G18" s="253">
        <f t="shared" si="4"/>
        <v>0</v>
      </c>
      <c r="H18">
        <v>221817.63</v>
      </c>
      <c r="I18" s="241">
        <f>VLOOKUP(A18,Sheet1!$C$2:$F$84,4,FALSE)</f>
        <v>221817.63</v>
      </c>
      <c r="J18" s="239">
        <f t="shared" si="1"/>
        <v>0</v>
      </c>
      <c r="K18" s="253">
        <f t="shared" si="5"/>
        <v>0</v>
      </c>
      <c r="L18" s="342">
        <v>38.804132000000003</v>
      </c>
      <c r="M18" s="238">
        <f>VLOOKUP(A18,Sheet1!$C$2:$G$84,5,FALSE)</f>
        <v>38.83</v>
      </c>
      <c r="N18" s="239">
        <f t="shared" si="2"/>
        <v>-2.5867999999995561E-2</v>
      </c>
      <c r="O18" s="253">
        <f t="shared" si="3"/>
        <v>-6.6662999999999998E-4</v>
      </c>
      <c r="P18">
        <v>322074.28999999998</v>
      </c>
      <c r="Q18" s="238">
        <f>VLOOKUP(A18,Sheet1!$C$2:$H$84,6,FALSE)</f>
        <v>322318.63</v>
      </c>
      <c r="R18" s="239">
        <f t="shared" si="6"/>
        <v>-244.34000000002561</v>
      </c>
      <c r="S18" s="253">
        <f t="shared" si="7"/>
        <v>-7.586448E-4</v>
      </c>
      <c r="T18" s="10"/>
      <c r="U18" s="335">
        <v>6986041</v>
      </c>
    </row>
    <row r="19" spans="1:21" s="52" customFormat="1" ht="15">
      <c r="A19" s="291">
        <f>VLOOKUP(U19,Sheet1!$C$2:$C$84,1,FALSE)</f>
        <v>2655657</v>
      </c>
      <c r="B19" s="330">
        <v>683715106</v>
      </c>
      <c r="C19" s="330" t="s">
        <v>443</v>
      </c>
      <c r="D19">
        <v>15400</v>
      </c>
      <c r="E19" s="238">
        <f>VLOOKUP(A19,Sheet1!$C$2:$E$84,3,FALSE)</f>
        <v>15400</v>
      </c>
      <c r="F19" s="239">
        <f t="shared" si="0"/>
        <v>0</v>
      </c>
      <c r="G19" s="253">
        <f t="shared" si="4"/>
        <v>0</v>
      </c>
      <c r="H19">
        <v>547201.56000000006</v>
      </c>
      <c r="I19" s="241">
        <f>VLOOKUP(A19,Sheet1!$C$2:$F$84,4,FALSE)</f>
        <v>547201.56000000006</v>
      </c>
      <c r="J19" s="239">
        <f t="shared" si="1"/>
        <v>0</v>
      </c>
      <c r="K19" s="253">
        <f t="shared" si="5"/>
        <v>0</v>
      </c>
      <c r="L19" s="342">
        <v>42.24</v>
      </c>
      <c r="M19" s="238">
        <f>VLOOKUP(A19,Sheet1!$C$2:$G$84,5,FALSE)</f>
        <v>42.24</v>
      </c>
      <c r="N19" s="239">
        <f t="shared" si="2"/>
        <v>0</v>
      </c>
      <c r="O19" s="253">
        <f t="shared" si="3"/>
        <v>0</v>
      </c>
      <c r="P19">
        <v>650496</v>
      </c>
      <c r="Q19" s="238">
        <f>VLOOKUP(A19,Sheet1!$C$2:$H$84,6,FALSE)</f>
        <v>650496</v>
      </c>
      <c r="R19" s="239">
        <f t="shared" si="6"/>
        <v>0</v>
      </c>
      <c r="S19" s="253">
        <f t="shared" si="7"/>
        <v>0</v>
      </c>
      <c r="T19" s="10"/>
      <c r="U19" s="335">
        <v>2655657</v>
      </c>
    </row>
    <row r="20" spans="1:21" s="52" customFormat="1" ht="15">
      <c r="A20" s="291" t="str">
        <f>VLOOKUP(U20,Sheet1!$C$2:$C$84,1,FALSE)</f>
        <v>0263494</v>
      </c>
      <c r="B20" s="330" t="s">
        <v>444</v>
      </c>
      <c r="C20" s="330" t="s">
        <v>407</v>
      </c>
      <c r="D20">
        <v>87678</v>
      </c>
      <c r="E20" s="238">
        <f>VLOOKUP(A20,Sheet1!$C$2:$E$84,3,FALSE)</f>
        <v>87678</v>
      </c>
      <c r="F20" s="239">
        <f t="shared" si="0"/>
        <v>0</v>
      </c>
      <c r="G20" s="253">
        <f t="shared" si="4"/>
        <v>0</v>
      </c>
      <c r="H20">
        <v>692582.68</v>
      </c>
      <c r="I20" s="241">
        <f>VLOOKUP(A20,Sheet1!$C$2:$F$84,4,FALSE)</f>
        <v>692582.68</v>
      </c>
      <c r="J20" s="239">
        <f t="shared" si="1"/>
        <v>0</v>
      </c>
      <c r="K20" s="253">
        <f t="shared" si="5"/>
        <v>0</v>
      </c>
      <c r="L20" s="342">
        <v>6.2312950000000003</v>
      </c>
      <c r="M20" s="238">
        <f>VLOOKUP(A20,Sheet1!$C$2:$G$84,5,FALSE)</f>
        <v>6.23</v>
      </c>
      <c r="N20" s="239">
        <f t="shared" si="2"/>
        <v>1.2949999999998241E-3</v>
      </c>
      <c r="O20" s="253">
        <f t="shared" si="3"/>
        <v>2.07822E-4</v>
      </c>
      <c r="P20">
        <v>546347.47</v>
      </c>
      <c r="Q20" s="238">
        <f>VLOOKUP(A20,Sheet1!$C$2:$H$84,6,FALSE)</f>
        <v>545864.06999999995</v>
      </c>
      <c r="R20" s="239">
        <f t="shared" si="6"/>
        <v>483.40000000002328</v>
      </c>
      <c r="S20" s="253">
        <f t="shared" si="7"/>
        <v>8.8478489999999999E-4</v>
      </c>
      <c r="T20" s="10"/>
      <c r="U20" s="347" t="s">
        <v>426</v>
      </c>
    </row>
    <row r="21" spans="1:21" s="52" customFormat="1" ht="15">
      <c r="A21" s="291">
        <f>VLOOKUP(U21,Sheet1!$C$2:$C$84,1,FALSE)</f>
        <v>4031976</v>
      </c>
      <c r="B21" s="330">
        <v>403197908</v>
      </c>
      <c r="C21" s="330" t="s">
        <v>367</v>
      </c>
      <c r="D21">
        <v>2175</v>
      </c>
      <c r="E21" s="238">
        <f>VLOOKUP(A21,Sheet1!$C$2:$E$84,3,FALSE)</f>
        <v>2175</v>
      </c>
      <c r="F21" s="239">
        <f t="shared" si="0"/>
        <v>0</v>
      </c>
      <c r="G21" s="253">
        <f t="shared" si="4"/>
        <v>0</v>
      </c>
      <c r="H21">
        <v>442936.32000000001</v>
      </c>
      <c r="I21" s="241">
        <f>VLOOKUP(A21,Sheet1!$C$2:$F$84,4,FALSE)</f>
        <v>442936.32000000001</v>
      </c>
      <c r="J21" s="239">
        <f t="shared" si="1"/>
        <v>0</v>
      </c>
      <c r="K21" s="253">
        <f t="shared" si="5"/>
        <v>0</v>
      </c>
      <c r="L21" s="342">
        <v>323.76880499999999</v>
      </c>
      <c r="M21" s="238">
        <f>VLOOKUP(A21,Sheet1!$C$2:$G$84,5,FALSE)</f>
        <v>323.52999999999997</v>
      </c>
      <c r="N21" s="239">
        <f t="shared" si="2"/>
        <v>0.23880500000001348</v>
      </c>
      <c r="O21" s="253">
        <f t="shared" si="3"/>
        <v>7.3757879999999997E-4</v>
      </c>
      <c r="P21">
        <v>704197.15</v>
      </c>
      <c r="Q21" s="238">
        <f>VLOOKUP(A21,Sheet1!$C$2:$H$84,6,FALSE)</f>
        <v>703676.47</v>
      </c>
      <c r="R21" s="239">
        <f t="shared" si="6"/>
        <v>520.68000000005122</v>
      </c>
      <c r="S21" s="253">
        <f t="shared" si="7"/>
        <v>7.3939519999999996E-4</v>
      </c>
      <c r="T21" s="10"/>
      <c r="U21" s="335">
        <v>4031976</v>
      </c>
    </row>
    <row r="22" spans="1:21" s="52" customFormat="1" ht="15">
      <c r="A22" s="291">
        <f>VLOOKUP(U22,Sheet1!$C$2:$C$84,1,FALSE)</f>
        <v>4741844</v>
      </c>
      <c r="B22" s="330">
        <v>474184900</v>
      </c>
      <c r="C22" s="330" t="s">
        <v>373</v>
      </c>
      <c r="D22">
        <v>4638</v>
      </c>
      <c r="E22" s="238">
        <f>VLOOKUP(A22,Sheet1!$C$2:$E$84,3,FALSE)</f>
        <v>4638</v>
      </c>
      <c r="F22" s="239">
        <f t="shared" si="0"/>
        <v>0</v>
      </c>
      <c r="G22" s="253">
        <f t="shared" si="4"/>
        <v>0</v>
      </c>
      <c r="H22">
        <v>497928.6</v>
      </c>
      <c r="I22" s="241">
        <f>VLOOKUP(A22,Sheet1!$C$2:$F$84,4,FALSE)</f>
        <v>497928.6</v>
      </c>
      <c r="J22" s="239">
        <f t="shared" si="1"/>
        <v>0</v>
      </c>
      <c r="K22" s="253">
        <f t="shared" si="5"/>
        <v>0</v>
      </c>
      <c r="L22" s="342">
        <v>146.05362099999999</v>
      </c>
      <c r="M22" s="238">
        <f>VLOOKUP(A22,Sheet1!$C$2:$G$84,5,FALSE)</f>
        <v>145.94999999999999</v>
      </c>
      <c r="N22" s="239">
        <f t="shared" si="2"/>
        <v>0.10362100000000396</v>
      </c>
      <c r="O22" s="253">
        <f t="shared" si="3"/>
        <v>7.0947230000000005E-4</v>
      </c>
      <c r="P22">
        <v>677396.69</v>
      </c>
      <c r="Q22" s="238">
        <f>VLOOKUP(A22,Sheet1!$C$2:$H$84,6,FALSE)</f>
        <v>676895.83</v>
      </c>
      <c r="R22" s="239">
        <f t="shared" si="6"/>
        <v>500.85999999998603</v>
      </c>
      <c r="S22" s="253">
        <f t="shared" si="7"/>
        <v>7.3938949999999997E-4</v>
      </c>
      <c r="T22" s="10"/>
      <c r="U22" s="335">
        <v>4741844</v>
      </c>
    </row>
    <row r="23" spans="1:21" s="52" customFormat="1" ht="15">
      <c r="A23" s="291">
        <f>VLOOKUP(U23,Sheet1!$C$2:$C$84,1,FALSE)</f>
        <v>5330047</v>
      </c>
      <c r="B23" s="330">
        <v>533004909</v>
      </c>
      <c r="C23" s="330" t="s">
        <v>445</v>
      </c>
      <c r="D23">
        <v>6569</v>
      </c>
      <c r="E23" s="238">
        <f>VLOOKUP(A23,Sheet1!$C$2:$E$84,3,FALSE)</f>
        <v>6569</v>
      </c>
      <c r="F23" s="239">
        <f t="shared" si="0"/>
        <v>0</v>
      </c>
      <c r="G23" s="253">
        <f t="shared" si="4"/>
        <v>0</v>
      </c>
      <c r="H23">
        <v>707076.57</v>
      </c>
      <c r="I23" s="241">
        <f>VLOOKUP(A23,Sheet1!$C$2:$F$84,4,FALSE)</f>
        <v>707076.58</v>
      </c>
      <c r="J23" s="239">
        <f t="shared" si="1"/>
        <v>-1.0000000009313226E-2</v>
      </c>
      <c r="K23" s="253">
        <f t="shared" si="5"/>
        <v>-1.4100000000000001E-8</v>
      </c>
      <c r="L23" s="342">
        <v>187.330918</v>
      </c>
      <c r="M23" s="238">
        <f>VLOOKUP(A23,Sheet1!$C$2:$G$84,5,FALSE)</f>
        <v>187.19</v>
      </c>
      <c r="N23" s="239">
        <f t="shared" si="2"/>
        <v>0.14091799999999921</v>
      </c>
      <c r="O23" s="253">
        <f t="shared" si="3"/>
        <v>7.5224099999999996E-4</v>
      </c>
      <c r="P23">
        <v>1230576.8</v>
      </c>
      <c r="Q23" s="238">
        <f>VLOOKUP(A23,Sheet1!$C$2:$H$84,6,FALSE)</f>
        <v>1229666.92</v>
      </c>
      <c r="R23" s="239">
        <f t="shared" si="6"/>
        <v>909.88000000012107</v>
      </c>
      <c r="S23" s="253">
        <f t="shared" si="7"/>
        <v>7.3939310000000001E-4</v>
      </c>
      <c r="T23" s="10"/>
      <c r="U23" s="335">
        <v>5330047</v>
      </c>
    </row>
    <row r="24" spans="1:21" s="52" customFormat="1" ht="15">
      <c r="A24" s="291">
        <f>VLOOKUP(U24,Sheet1!$C$2:$C$84,1,FALSE)</f>
        <v>6054603</v>
      </c>
      <c r="B24" s="330">
        <v>605460005</v>
      </c>
      <c r="C24" s="330" t="s">
        <v>446</v>
      </c>
      <c r="D24">
        <v>30100</v>
      </c>
      <c r="E24" s="238">
        <f>VLOOKUP(A24,Sheet1!$C$2:$E$84,3,FALSE)</f>
        <v>30100</v>
      </c>
      <c r="F24" s="239">
        <f t="shared" si="0"/>
        <v>0</v>
      </c>
      <c r="G24" s="253">
        <f t="shared" si="4"/>
        <v>0</v>
      </c>
      <c r="H24">
        <v>356666.66</v>
      </c>
      <c r="I24" s="241">
        <f>VLOOKUP(A24,Sheet1!$C$2:$F$84,4,FALSE)</f>
        <v>356666.66</v>
      </c>
      <c r="J24" s="239">
        <f t="shared" si="1"/>
        <v>0</v>
      </c>
      <c r="K24" s="253">
        <f t="shared" si="5"/>
        <v>0</v>
      </c>
      <c r="L24" s="342">
        <v>8.6676769999999994</v>
      </c>
      <c r="M24" s="238">
        <f>VLOOKUP(A24,Sheet1!$C$2:$G$84,5,FALSE)</f>
        <v>8.67</v>
      </c>
      <c r="N24" s="239">
        <f t="shared" si="2"/>
        <v>-2.3230000000005191E-3</v>
      </c>
      <c r="O24" s="253">
        <f t="shared" si="3"/>
        <v>-2.6800720000000002E-4</v>
      </c>
      <c r="P24">
        <v>260897.09</v>
      </c>
      <c r="Q24" s="238">
        <f>VLOOKUP(A24,Sheet1!$C$2:$H$84,6,FALSE)</f>
        <v>261095.02</v>
      </c>
      <c r="R24" s="239">
        <f t="shared" si="6"/>
        <v>-197.92999999999302</v>
      </c>
      <c r="S24" s="253">
        <f t="shared" si="7"/>
        <v>-7.5865160000000004E-4</v>
      </c>
      <c r="T24" s="10"/>
      <c r="U24" s="335">
        <v>6054603</v>
      </c>
    </row>
    <row r="25" spans="1:21" s="52" customFormat="1" ht="15">
      <c r="A25" s="291">
        <f>VLOOKUP(U25,Sheet1!$C$2:$C$84,1,FALSE)</f>
        <v>6185495</v>
      </c>
      <c r="B25" s="330">
        <v>618549901</v>
      </c>
      <c r="C25" s="330" t="s">
        <v>399</v>
      </c>
      <c r="D25">
        <v>1694</v>
      </c>
      <c r="E25" s="238">
        <f>VLOOKUP(A25,Sheet1!$C$2:$E$84,3,FALSE)</f>
        <v>1694</v>
      </c>
      <c r="F25" s="239">
        <f t="shared" si="0"/>
        <v>0</v>
      </c>
      <c r="G25" s="253">
        <f t="shared" si="4"/>
        <v>0</v>
      </c>
      <c r="H25">
        <v>162339.54999999999</v>
      </c>
      <c r="I25" s="241">
        <f>VLOOKUP(A25,Sheet1!$C$2:$F$84,4,FALSE)</f>
        <v>162339.54999999999</v>
      </c>
      <c r="J25" s="239">
        <f t="shared" si="1"/>
        <v>0</v>
      </c>
      <c r="K25" s="253">
        <f t="shared" si="5"/>
        <v>0</v>
      </c>
      <c r="L25" s="342">
        <v>205.70719199999999</v>
      </c>
      <c r="M25" s="238">
        <f>VLOOKUP(A25,Sheet1!$C$2:$G$84,5,FALSE)</f>
        <v>205.51</v>
      </c>
      <c r="N25" s="239">
        <f t="shared" si="2"/>
        <v>0.19719200000000114</v>
      </c>
      <c r="O25" s="253">
        <f t="shared" si="3"/>
        <v>9.5860529999999995E-4</v>
      </c>
      <c r="P25">
        <v>348467.98</v>
      </c>
      <c r="Q25" s="238">
        <f>VLOOKUP(A25,Sheet1!$C$2:$H$84,6,FALSE)</f>
        <v>348140.35</v>
      </c>
      <c r="R25" s="239">
        <f t="shared" si="6"/>
        <v>327.63000000000466</v>
      </c>
      <c r="S25" s="253">
        <f t="shared" si="7"/>
        <v>9.4020119999999995E-4</v>
      </c>
      <c r="T25" s="10"/>
      <c r="U25" s="335">
        <v>6185495</v>
      </c>
    </row>
    <row r="26" spans="1:21" s="52" customFormat="1" ht="15">
      <c r="A26" s="291">
        <f>VLOOKUP(U26,Sheet1!$C$2:$C$84,1,FALSE)</f>
        <v>6499260</v>
      </c>
      <c r="B26" s="330">
        <v>649926003</v>
      </c>
      <c r="C26" s="330" t="s">
        <v>379</v>
      </c>
      <c r="D26">
        <v>4900</v>
      </c>
      <c r="E26" s="238">
        <f>VLOOKUP(A26,Sheet1!$C$2:$E$84,3,FALSE)</f>
        <v>4900</v>
      </c>
      <c r="F26" s="239">
        <f t="shared" si="0"/>
        <v>0</v>
      </c>
      <c r="G26" s="253">
        <f t="shared" si="4"/>
        <v>0</v>
      </c>
      <c r="H26">
        <v>273131.55</v>
      </c>
      <c r="I26" s="241">
        <f>VLOOKUP(A26,Sheet1!$C$2:$F$84,4,FALSE)</f>
        <v>273131.55</v>
      </c>
      <c r="J26" s="239">
        <f t="shared" si="1"/>
        <v>0</v>
      </c>
      <c r="K26" s="253">
        <f t="shared" si="5"/>
        <v>0</v>
      </c>
      <c r="L26" s="342">
        <v>56.827441999999998</v>
      </c>
      <c r="M26" s="238">
        <f>VLOOKUP(A26,Sheet1!$C$2:$G$84,5,FALSE)</f>
        <v>56.87</v>
      </c>
      <c r="N26" s="239">
        <f t="shared" si="2"/>
        <v>-4.2557999999999652E-2</v>
      </c>
      <c r="O26" s="253">
        <f t="shared" si="3"/>
        <v>-7.4889870000000003E-4</v>
      </c>
      <c r="P26">
        <v>278454.46999999997</v>
      </c>
      <c r="Q26" s="238">
        <f>VLOOKUP(A26,Sheet1!$C$2:$H$84,6,FALSE)</f>
        <v>278665.71999999997</v>
      </c>
      <c r="R26" s="239">
        <f t="shared" si="6"/>
        <v>-211.25</v>
      </c>
      <c r="S26" s="253">
        <f t="shared" si="7"/>
        <v>-7.5865190000000003E-4</v>
      </c>
      <c r="T26" s="10"/>
      <c r="U26" s="335">
        <v>6499260</v>
      </c>
    </row>
    <row r="27" spans="1:21" s="52" customFormat="1" ht="15">
      <c r="A27" s="291">
        <f>VLOOKUP(U27,Sheet1!$C$2:$C$84,1,FALSE)</f>
        <v>6555805</v>
      </c>
      <c r="B27" s="330">
        <v>655580009</v>
      </c>
      <c r="C27" s="330" t="s">
        <v>447</v>
      </c>
      <c r="D27">
        <v>7600</v>
      </c>
      <c r="E27" s="238">
        <f>VLOOKUP(A27,Sheet1!$C$2:$E$84,3,FALSE)</f>
        <v>7600</v>
      </c>
      <c r="F27" s="239">
        <f t="shared" si="0"/>
        <v>0</v>
      </c>
      <c r="G27" s="253">
        <f t="shared" si="4"/>
        <v>0</v>
      </c>
      <c r="H27">
        <v>302299.82</v>
      </c>
      <c r="I27" s="241">
        <f>VLOOKUP(A27,Sheet1!$C$2:$F$84,4,FALSE)</f>
        <v>302299.82</v>
      </c>
      <c r="J27" s="239">
        <f t="shared" si="1"/>
        <v>0</v>
      </c>
      <c r="K27" s="253">
        <f t="shared" si="5"/>
        <v>0</v>
      </c>
      <c r="L27" s="342">
        <v>47.569412</v>
      </c>
      <c r="M27" s="238">
        <f>VLOOKUP(A27,Sheet1!$C$2:$G$84,5,FALSE)</f>
        <v>47.61</v>
      </c>
      <c r="N27" s="239">
        <f t="shared" si="2"/>
        <v>-4.0587999999999624E-2</v>
      </c>
      <c r="O27" s="253">
        <f t="shared" si="3"/>
        <v>-8.5323739999999999E-4</v>
      </c>
      <c r="P27">
        <v>361527.53</v>
      </c>
      <c r="Q27" s="238">
        <f>VLOOKUP(A27,Sheet1!$C$2:$H$84,6,FALSE)</f>
        <v>361801.8</v>
      </c>
      <c r="R27" s="239">
        <f t="shared" si="6"/>
        <v>-274.26999999996042</v>
      </c>
      <c r="S27" s="253">
        <f t="shared" si="7"/>
        <v>-7.5864210000000005E-4</v>
      </c>
      <c r="T27" s="10"/>
      <c r="U27" s="335">
        <v>6555805</v>
      </c>
    </row>
    <row r="28" spans="1:21" s="52" customFormat="1" ht="15">
      <c r="A28" s="291">
        <f>VLOOKUP(U28,Sheet1!$C$2:$C$84,1,FALSE)</f>
        <v>6640682</v>
      </c>
      <c r="B28" s="330">
        <v>664068004</v>
      </c>
      <c r="C28" s="330" t="s">
        <v>448</v>
      </c>
      <c r="D28">
        <v>9688</v>
      </c>
      <c r="E28" s="238">
        <f>VLOOKUP(A28,Sheet1!$C$2:$E$84,3,FALSE)</f>
        <v>9688</v>
      </c>
      <c r="F28" s="239">
        <f t="shared" si="0"/>
        <v>0</v>
      </c>
      <c r="G28" s="253">
        <f t="shared" si="4"/>
        <v>0</v>
      </c>
      <c r="H28">
        <v>534560.6</v>
      </c>
      <c r="I28" s="241">
        <f>VLOOKUP(A28,Sheet1!$C$2:$F$84,4,FALSE)</f>
        <v>554007.82999999996</v>
      </c>
      <c r="J28" s="239">
        <f t="shared" si="1"/>
        <v>-19447.229999999981</v>
      </c>
      <c r="K28" s="253">
        <f t="shared" si="5"/>
        <v>-3.6379841699999999E-2</v>
      </c>
      <c r="L28" s="342">
        <v>92.911968000000002</v>
      </c>
      <c r="M28" s="238">
        <f>VLOOKUP(A28,Sheet1!$C$2:$G$84,5,FALSE)</f>
        <v>92.98</v>
      </c>
      <c r="N28" s="239">
        <f t="shared" si="2"/>
        <v>-6.8032000000002313E-2</v>
      </c>
      <c r="O28" s="253">
        <f t="shared" si="3"/>
        <v>-7.3222000000000001E-4</v>
      </c>
      <c r="P28">
        <v>900131.15</v>
      </c>
      <c r="Q28" s="238">
        <f>VLOOKUP(A28,Sheet1!$C$2:$H$84,6,FALSE)</f>
        <v>900814.04</v>
      </c>
      <c r="R28" s="239">
        <f t="shared" si="6"/>
        <v>-682.89000000001397</v>
      </c>
      <c r="S28" s="253">
        <f t="shared" si="7"/>
        <v>-7.5865609999999995E-4</v>
      </c>
      <c r="T28" s="10"/>
      <c r="U28" s="335">
        <v>6640682</v>
      </c>
    </row>
    <row r="29" spans="1:21" s="52" customFormat="1" ht="15">
      <c r="A29" s="291">
        <f>VLOOKUP(U29,Sheet1!$C$2:$C$84,1,FALSE)</f>
        <v>6659428</v>
      </c>
      <c r="B29" s="330">
        <v>665942009</v>
      </c>
      <c r="C29" s="330" t="s">
        <v>449</v>
      </c>
      <c r="D29">
        <v>11369</v>
      </c>
      <c r="E29" s="238">
        <f>VLOOKUP(A29,Sheet1!$C$2:$E$84,3,FALSE)</f>
        <v>11369</v>
      </c>
      <c r="F29" s="239">
        <f t="shared" si="0"/>
        <v>0</v>
      </c>
      <c r="G29" s="253">
        <f t="shared" si="4"/>
        <v>0</v>
      </c>
      <c r="H29">
        <v>512177.05</v>
      </c>
      <c r="I29" s="241">
        <f>VLOOKUP(A29,Sheet1!$C$2:$F$84,4,FALSE)</f>
        <v>512177.05</v>
      </c>
      <c r="J29" s="239">
        <f t="shared" si="1"/>
        <v>0</v>
      </c>
      <c r="K29" s="253">
        <f t="shared" si="5"/>
        <v>0</v>
      </c>
      <c r="L29" s="342">
        <v>77.513503</v>
      </c>
      <c r="M29" s="238">
        <f>VLOOKUP(A29,Sheet1!$C$2:$G$84,5,FALSE)</f>
        <v>77.569999999999993</v>
      </c>
      <c r="N29" s="239">
        <f t="shared" si="2"/>
        <v>-5.6496999999993136E-2</v>
      </c>
      <c r="O29" s="253">
        <f t="shared" si="3"/>
        <v>-7.2886659999999999E-4</v>
      </c>
      <c r="P29">
        <v>881251.02</v>
      </c>
      <c r="Q29" s="238">
        <f>VLOOKUP(A29,Sheet1!$C$2:$H$84,6,FALSE)</f>
        <v>881919.58</v>
      </c>
      <c r="R29" s="239">
        <f t="shared" si="6"/>
        <v>-668.55999999993946</v>
      </c>
      <c r="S29" s="253">
        <f t="shared" si="7"/>
        <v>-7.5864879999999995E-4</v>
      </c>
      <c r="T29" s="10"/>
      <c r="U29" s="335">
        <v>6659428</v>
      </c>
    </row>
    <row r="30" spans="1:21" s="52" customFormat="1" ht="15">
      <c r="A30" s="291">
        <f>VLOOKUP(U30,Sheet1!$C$2:$C$84,1,FALSE)</f>
        <v>6661144</v>
      </c>
      <c r="B30" s="330">
        <v>666114004</v>
      </c>
      <c r="C30" s="330" t="s">
        <v>383</v>
      </c>
      <c r="D30">
        <v>23000</v>
      </c>
      <c r="E30" s="238">
        <f>VLOOKUP(A30,Sheet1!$C$2:$E$84,3,FALSE)</f>
        <v>23000</v>
      </c>
      <c r="F30" s="239">
        <f t="shared" si="0"/>
        <v>0</v>
      </c>
      <c r="G30" s="253">
        <f t="shared" si="4"/>
        <v>0</v>
      </c>
      <c r="H30">
        <v>365871.12</v>
      </c>
      <c r="I30" s="241">
        <f>VLOOKUP(A30,Sheet1!$C$2:$F$84,4,FALSE)</f>
        <v>365871.12</v>
      </c>
      <c r="J30" s="239">
        <f t="shared" si="1"/>
        <v>0</v>
      </c>
      <c r="K30" s="253">
        <f t="shared" si="5"/>
        <v>0</v>
      </c>
      <c r="L30" s="342">
        <v>12.366152</v>
      </c>
      <c r="M30" s="238">
        <f>VLOOKUP(A30,Sheet1!$C$2:$G$84,5,FALSE)</f>
        <v>12.38</v>
      </c>
      <c r="N30" s="239">
        <f t="shared" si="2"/>
        <v>-1.3848000000001193E-2</v>
      </c>
      <c r="O30" s="253">
        <f t="shared" si="3"/>
        <v>-1.119831E-3</v>
      </c>
      <c r="P30">
        <v>284421.49</v>
      </c>
      <c r="Q30" s="238">
        <f>VLOOKUP(A30,Sheet1!$C$2:$H$84,6,FALSE)</f>
        <v>284637.27</v>
      </c>
      <c r="R30" s="239">
        <f t="shared" si="6"/>
        <v>-215.78000000002794</v>
      </c>
      <c r="S30" s="253">
        <f t="shared" si="7"/>
        <v>-7.5866279999999996E-4</v>
      </c>
      <c r="T30" s="10"/>
      <c r="U30" s="335">
        <v>6661144</v>
      </c>
    </row>
    <row r="31" spans="1:21" s="52" customFormat="1" ht="15">
      <c r="A31" s="291">
        <f>VLOOKUP(U31,Sheet1!$C$2:$C$84,1,FALSE)</f>
        <v>6916781</v>
      </c>
      <c r="B31" s="330">
        <v>691678007</v>
      </c>
      <c r="C31" s="330" t="s">
        <v>284</v>
      </c>
      <c r="D31">
        <v>10764</v>
      </c>
      <c r="E31" s="238">
        <f>VLOOKUP(A31,Sheet1!$C$2:$E$84,3,FALSE)</f>
        <v>10764</v>
      </c>
      <c r="F31" s="239">
        <f t="shared" si="0"/>
        <v>0</v>
      </c>
      <c r="G31" s="253">
        <f t="shared" si="4"/>
        <v>0</v>
      </c>
      <c r="H31">
        <v>167574.99</v>
      </c>
      <c r="I31" s="241">
        <f>VLOOKUP(A31,Sheet1!$C$2:$F$84,4,FALSE)</f>
        <v>167574.95000000001</v>
      </c>
      <c r="J31" s="239">
        <f t="shared" si="1"/>
        <v>3.9999999979045242E-2</v>
      </c>
      <c r="K31" s="253">
        <f t="shared" si="5"/>
        <v>2.3869999999999999E-7</v>
      </c>
      <c r="L31" s="342">
        <v>13.940371000000001</v>
      </c>
      <c r="M31" s="238">
        <f>VLOOKUP(A31,Sheet1!$C$2:$G$84,5,FALSE)</f>
        <v>13.94</v>
      </c>
      <c r="N31" s="239">
        <f t="shared" si="2"/>
        <v>3.7100000000123146E-4</v>
      </c>
      <c r="O31" s="253">
        <f t="shared" si="3"/>
        <v>2.6613399999999998E-5</v>
      </c>
      <c r="P31">
        <v>150054.15</v>
      </c>
      <c r="Q31" s="238">
        <f>VLOOKUP(A31,Sheet1!$C$2:$H$84,6,FALSE)</f>
        <v>150043.16</v>
      </c>
      <c r="R31" s="239">
        <f t="shared" si="6"/>
        <v>10.989999999990687</v>
      </c>
      <c r="S31" s="253">
        <f t="shared" si="7"/>
        <v>7.3240199999999997E-5</v>
      </c>
      <c r="T31" s="10"/>
      <c r="U31" s="335">
        <v>6916781</v>
      </c>
    </row>
    <row r="32" spans="1:21" s="52" customFormat="1" ht="15">
      <c r="A32" s="291">
        <f>VLOOKUP(U32,Sheet1!$C$2:$C$84,1,FALSE)</f>
        <v>5889505</v>
      </c>
      <c r="B32" s="330">
        <v>588950907</v>
      </c>
      <c r="C32" s="330" t="s">
        <v>372</v>
      </c>
      <c r="D32">
        <v>24398</v>
      </c>
      <c r="E32" s="238">
        <f>VLOOKUP(A32,Sheet1!$C$2:$E$84,3,FALSE)</f>
        <v>24398</v>
      </c>
      <c r="F32" s="239">
        <f t="shared" si="0"/>
        <v>0</v>
      </c>
      <c r="G32" s="253">
        <f t="shared" si="4"/>
        <v>0</v>
      </c>
      <c r="H32">
        <v>488975.04</v>
      </c>
      <c r="I32" s="241">
        <f>VLOOKUP(A32,Sheet1!$C$2:$F$84,4,FALSE)</f>
        <v>488975.04</v>
      </c>
      <c r="J32" s="239">
        <f t="shared" si="1"/>
        <v>0</v>
      </c>
      <c r="K32" s="253">
        <f t="shared" si="5"/>
        <v>0</v>
      </c>
      <c r="L32" s="342">
        <v>28.278466999999999</v>
      </c>
      <c r="M32" s="238">
        <f>VLOOKUP(A32,Sheet1!$C$2:$G$84,5,FALSE)</f>
        <v>28.26</v>
      </c>
      <c r="N32" s="239">
        <f t="shared" si="2"/>
        <v>1.8466999999997569E-2</v>
      </c>
      <c r="O32" s="253">
        <f t="shared" si="3"/>
        <v>6.5304109999999996E-4</v>
      </c>
      <c r="P32">
        <v>689938.04</v>
      </c>
      <c r="Q32" s="238">
        <f>VLOOKUP(A32,Sheet1!$C$2:$H$84,6,FALSE)</f>
        <v>689427.9</v>
      </c>
      <c r="R32" s="239">
        <f t="shared" si="6"/>
        <v>510.14000000001397</v>
      </c>
      <c r="S32" s="253">
        <f t="shared" si="7"/>
        <v>7.3939969999999998E-4</v>
      </c>
      <c r="T32" s="10"/>
      <c r="U32" s="335">
        <v>5889505</v>
      </c>
    </row>
    <row r="33" spans="1:21" s="52" customFormat="1" ht="15">
      <c r="A33" s="291">
        <f>VLOOKUP(U33,Sheet1!$C$2:$C$84,1,FALSE)</f>
        <v>6356406</v>
      </c>
      <c r="B33" s="330">
        <v>635640006</v>
      </c>
      <c r="C33" s="330" t="s">
        <v>386</v>
      </c>
      <c r="D33">
        <v>7521</v>
      </c>
      <c r="E33" s="238">
        <f>VLOOKUP(A33,Sheet1!$C$2:$E$84,3,FALSE)</f>
        <v>7521</v>
      </c>
      <c r="F33" s="239">
        <f t="shared" si="0"/>
        <v>0</v>
      </c>
      <c r="G33" s="253">
        <f t="shared" si="4"/>
        <v>0</v>
      </c>
      <c r="H33">
        <v>250945.74</v>
      </c>
      <c r="I33" s="241">
        <f>VLOOKUP(A33,Sheet1!$C$2:$F$84,4,FALSE)</f>
        <v>230255.65</v>
      </c>
      <c r="J33" s="239">
        <f t="shared" si="1"/>
        <v>20690.089999999997</v>
      </c>
      <c r="K33" s="253">
        <f t="shared" si="5"/>
        <v>8.2448460799999998E-2</v>
      </c>
      <c r="L33" s="342">
        <v>19.255188</v>
      </c>
      <c r="M33" s="238">
        <f>VLOOKUP(A33,Sheet1!$C$2:$G$84,5,FALSE)</f>
        <v>19.27</v>
      </c>
      <c r="N33" s="239">
        <f t="shared" ref="N33:N53" si="16">L33-M33</f>
        <v>-1.4811999999999159E-2</v>
      </c>
      <c r="O33" s="253">
        <f t="shared" ref="O33:O53" si="17">ROUND(N33/L33,10)</f>
        <v>-7.6924719999999999E-4</v>
      </c>
      <c r="P33">
        <v>144818.26999999999</v>
      </c>
      <c r="Q33" s="238">
        <f>VLOOKUP(A33,Sheet1!$C$2:$H$84,6,FALSE)</f>
        <v>144928.14000000001</v>
      </c>
      <c r="R33" s="239">
        <f t="shared" ref="R33:R53" si="18">P33-Q33</f>
        <v>-109.87000000002445</v>
      </c>
      <c r="S33" s="253">
        <f t="shared" ref="S33:S53" si="19">ROUND(R33/P33,10)</f>
        <v>-7.58675E-4</v>
      </c>
      <c r="T33" s="10"/>
      <c r="U33" s="335">
        <v>6356406</v>
      </c>
    </row>
    <row r="34" spans="1:21" s="52" customFormat="1" ht="15">
      <c r="A34" s="291">
        <f>VLOOKUP(U34,Sheet1!$C$2:$C$84,1,FALSE)</f>
        <v>6869302</v>
      </c>
      <c r="B34" s="330">
        <v>686930009</v>
      </c>
      <c r="C34" s="330" t="s">
        <v>450</v>
      </c>
      <c r="D34">
        <v>3000</v>
      </c>
      <c r="E34" s="238">
        <f>VLOOKUP(A34,Sheet1!$C$2:$E$84,3,FALSE)</f>
        <v>3000</v>
      </c>
      <c r="F34" s="239">
        <f t="shared" si="0"/>
        <v>0</v>
      </c>
      <c r="G34" s="253">
        <f t="shared" si="4"/>
        <v>0</v>
      </c>
      <c r="H34">
        <v>247854.34</v>
      </c>
      <c r="I34" s="241">
        <f>VLOOKUP(A34,Sheet1!$C$2:$F$84,4,FALSE)</f>
        <v>297065.8</v>
      </c>
      <c r="J34" s="239">
        <f t="shared" si="1"/>
        <v>-49211.459999999992</v>
      </c>
      <c r="K34" s="253">
        <f t="shared" si="5"/>
        <v>-0.1985499225</v>
      </c>
      <c r="L34" s="342">
        <v>108.120913</v>
      </c>
      <c r="M34" s="238">
        <f>VLOOKUP(A34,Sheet1!$C$2:$G$84,5,FALSE)</f>
        <v>108.2</v>
      </c>
      <c r="N34" s="239">
        <f t="shared" si="16"/>
        <v>-7.908700000000124E-2</v>
      </c>
      <c r="O34" s="253">
        <f t="shared" si="17"/>
        <v>-7.3146810000000002E-4</v>
      </c>
      <c r="P34">
        <v>324362.74</v>
      </c>
      <c r="Q34" s="238">
        <f>VLOOKUP(A34,Sheet1!$C$2:$H$84,6,FALSE)</f>
        <v>324608.82</v>
      </c>
      <c r="R34" s="239">
        <f t="shared" si="18"/>
        <v>-246.0800000000163</v>
      </c>
      <c r="S34" s="253">
        <f t="shared" si="19"/>
        <v>-7.5865679999999997E-4</v>
      </c>
      <c r="T34" s="10"/>
      <c r="U34" s="335">
        <v>6869302</v>
      </c>
    </row>
    <row r="35" spans="1:21" s="52" customFormat="1" ht="15">
      <c r="A35" s="291">
        <f>VLOOKUP(U35,Sheet1!$C$2:$C$84,1,FALSE)</f>
        <v>2640891</v>
      </c>
      <c r="B35" s="330">
        <v>654902204</v>
      </c>
      <c r="C35" s="330" t="s">
        <v>451</v>
      </c>
      <c r="D35">
        <v>40000</v>
      </c>
      <c r="E35" s="238">
        <f>VLOOKUP(A35,Sheet1!$C$2:$E$84,3,FALSE)</f>
        <v>40000</v>
      </c>
      <c r="F35" s="239">
        <f t="shared" si="0"/>
        <v>0</v>
      </c>
      <c r="G35" s="253">
        <f t="shared" si="4"/>
        <v>0</v>
      </c>
      <c r="H35">
        <v>137044</v>
      </c>
      <c r="I35" s="241">
        <f>VLOOKUP(A35,Sheet1!$C$2:$F$84,4,FALSE)</f>
        <v>137044</v>
      </c>
      <c r="J35" s="239">
        <f t="shared" si="1"/>
        <v>0</v>
      </c>
      <c r="K35" s="253">
        <f t="shared" si="5"/>
        <v>0</v>
      </c>
      <c r="L35" s="342">
        <v>3.91</v>
      </c>
      <c r="M35" s="238">
        <f>VLOOKUP(A35,Sheet1!$C$2:$G$84,5,FALSE)</f>
        <v>3.91</v>
      </c>
      <c r="N35" s="239">
        <f t="shared" si="16"/>
        <v>0</v>
      </c>
      <c r="O35" s="253">
        <f t="shared" si="17"/>
        <v>0</v>
      </c>
      <c r="P35">
        <v>156400</v>
      </c>
      <c r="Q35" s="238">
        <f>VLOOKUP(A35,Sheet1!$C$2:$H$84,6,FALSE)</f>
        <v>156400</v>
      </c>
      <c r="R35" s="239">
        <f t="shared" si="18"/>
        <v>0</v>
      </c>
      <c r="S35" s="253">
        <f t="shared" si="19"/>
        <v>0</v>
      </c>
      <c r="T35" s="10"/>
      <c r="U35" s="335">
        <v>2640891</v>
      </c>
    </row>
    <row r="36" spans="1:21" s="52" customFormat="1" ht="15">
      <c r="A36" s="291">
        <f>VLOOKUP(U36,Sheet1!$C$2:$C$84,1,FALSE)</f>
        <v>2024677</v>
      </c>
      <c r="B36" s="330" t="s">
        <v>301</v>
      </c>
      <c r="C36" s="330" t="s">
        <v>452</v>
      </c>
      <c r="D36">
        <v>38801</v>
      </c>
      <c r="E36" s="238">
        <f>VLOOKUP(A36,Sheet1!$C$2:$E$84,3,FALSE)</f>
        <v>38801</v>
      </c>
      <c r="F36" s="239">
        <f t="shared" si="0"/>
        <v>0</v>
      </c>
      <c r="G36" s="253">
        <f t="shared" si="4"/>
        <v>0</v>
      </c>
      <c r="H36">
        <v>514548.22</v>
      </c>
      <c r="I36" s="241">
        <f>VLOOKUP(A36,Sheet1!$C$2:$F$84,4,FALSE)</f>
        <v>514541.26</v>
      </c>
      <c r="J36" s="239">
        <f t="shared" si="1"/>
        <v>6.9599999999627471</v>
      </c>
      <c r="K36" s="253">
        <f t="shared" si="5"/>
        <v>1.35264E-5</v>
      </c>
      <c r="L36" s="342">
        <v>28.11</v>
      </c>
      <c r="M36" s="238">
        <f>VLOOKUP(A36,Sheet1!$C$2:$G$84,5,FALSE)</f>
        <v>28.11</v>
      </c>
      <c r="N36" s="239">
        <f t="shared" si="16"/>
        <v>0</v>
      </c>
      <c r="O36" s="253">
        <f t="shared" si="17"/>
        <v>0</v>
      </c>
      <c r="P36">
        <v>1090696.1100000001</v>
      </c>
      <c r="Q36" s="238">
        <f>VLOOKUP(A36,Sheet1!$C$2:$H$84,6,FALSE)</f>
        <v>1090696.1100000001</v>
      </c>
      <c r="R36" s="239">
        <f t="shared" si="18"/>
        <v>0</v>
      </c>
      <c r="S36" s="253">
        <f t="shared" si="19"/>
        <v>0</v>
      </c>
      <c r="T36" s="10"/>
      <c r="U36" s="335">
        <v>2024677</v>
      </c>
    </row>
    <row r="37" spans="1:21" s="52" customFormat="1" ht="15">
      <c r="A37" s="291">
        <f>VLOOKUP(U37,Sheet1!$C$2:$C$84,1,FALSE)</f>
        <v>2775135</v>
      </c>
      <c r="B37" s="330">
        <v>803054204</v>
      </c>
      <c r="C37" s="330" t="s">
        <v>453</v>
      </c>
      <c r="D37">
        <v>8250</v>
      </c>
      <c r="E37" s="238">
        <f>VLOOKUP(A37,Sheet1!$C$2:$E$84,3,FALSE)</f>
        <v>8250</v>
      </c>
      <c r="F37" s="239">
        <f t="shared" si="0"/>
        <v>0</v>
      </c>
      <c r="G37" s="253">
        <f t="shared" si="4"/>
        <v>0</v>
      </c>
      <c r="H37">
        <v>913996.52</v>
      </c>
      <c r="I37" s="241">
        <f>VLOOKUP(A37,Sheet1!$C$2:$F$84,4,FALSE)</f>
        <v>932542.09</v>
      </c>
      <c r="J37" s="239">
        <f t="shared" si="1"/>
        <v>-18545.569999999949</v>
      </c>
      <c r="K37" s="253">
        <f t="shared" si="5"/>
        <v>-2.0290635200000001E-2</v>
      </c>
      <c r="L37" s="342">
        <v>155.81</v>
      </c>
      <c r="M37" s="238">
        <f>VLOOKUP(A37,Sheet1!$C$2:$G$84,5,FALSE)</f>
        <v>155.81</v>
      </c>
      <c r="N37" s="239">
        <f t="shared" si="16"/>
        <v>0</v>
      </c>
      <c r="O37" s="253">
        <f t="shared" si="17"/>
        <v>0</v>
      </c>
      <c r="P37">
        <v>1285432.5</v>
      </c>
      <c r="Q37" s="238">
        <f>VLOOKUP(A37,Sheet1!$C$2:$H$84,6,FALSE)</f>
        <v>1285432.5</v>
      </c>
      <c r="R37" s="239">
        <f t="shared" si="18"/>
        <v>0</v>
      </c>
      <c r="S37" s="253">
        <f t="shared" si="19"/>
        <v>0</v>
      </c>
      <c r="T37" s="10"/>
      <c r="U37" s="335">
        <v>2775135</v>
      </c>
    </row>
    <row r="38" spans="1:21" s="52" customFormat="1" ht="15">
      <c r="A38" s="291">
        <f>VLOOKUP(U38,Sheet1!$C$2:$C$84,1,FALSE)</f>
        <v>2821481</v>
      </c>
      <c r="B38" s="330">
        <v>835699307</v>
      </c>
      <c r="C38" s="330" t="s">
        <v>454</v>
      </c>
      <c r="D38">
        <v>14700</v>
      </c>
      <c r="E38" s="238">
        <f>VLOOKUP(A38,Sheet1!$C$2:$E$84,3,FALSE)</f>
        <v>14700</v>
      </c>
      <c r="F38" s="239">
        <f t="shared" si="0"/>
        <v>0</v>
      </c>
      <c r="G38" s="253">
        <f t="shared" si="4"/>
        <v>0</v>
      </c>
      <c r="H38">
        <v>573758.05000000005</v>
      </c>
      <c r="I38" s="241">
        <f>VLOOKUP(A38,Sheet1!$C$2:$F$84,4,FALSE)</f>
        <v>616831.12</v>
      </c>
      <c r="J38" s="239">
        <f t="shared" si="1"/>
        <v>-43073.069999999949</v>
      </c>
      <c r="K38" s="253">
        <f t="shared" si="5"/>
        <v>-7.5071835599999998E-2</v>
      </c>
      <c r="L38" s="342">
        <v>76.75</v>
      </c>
      <c r="M38" s="238">
        <f>VLOOKUP(A38,Sheet1!$C$2:$G$84,5,FALSE)</f>
        <v>76.75</v>
      </c>
      <c r="N38" s="239">
        <f t="shared" si="16"/>
        <v>0</v>
      </c>
      <c r="O38" s="253">
        <f t="shared" si="17"/>
        <v>0</v>
      </c>
      <c r="P38">
        <v>1128225</v>
      </c>
      <c r="Q38" s="238">
        <f>VLOOKUP(A38,Sheet1!$C$2:$H$84,6,FALSE)</f>
        <v>1128225</v>
      </c>
      <c r="R38" s="239">
        <f t="shared" si="18"/>
        <v>0</v>
      </c>
      <c r="S38" s="253">
        <f t="shared" si="19"/>
        <v>0</v>
      </c>
      <c r="T38" s="10"/>
      <c r="U38" s="335">
        <v>2821481</v>
      </c>
    </row>
    <row r="39" spans="1:21" s="52" customFormat="1" ht="15">
      <c r="A39" s="291">
        <f>VLOOKUP(U39,Sheet1!$C$2:$C$84,1,FALSE)</f>
        <v>2615565</v>
      </c>
      <c r="B39" s="330" t="s">
        <v>356</v>
      </c>
      <c r="C39" s="330" t="s">
        <v>455</v>
      </c>
      <c r="D39">
        <v>23900</v>
      </c>
      <c r="E39" s="238">
        <f>VLOOKUP(A39,Sheet1!$C$2:$E$84,3,FALSE)</f>
        <v>23900</v>
      </c>
      <c r="F39" s="239">
        <f t="shared" si="0"/>
        <v>0</v>
      </c>
      <c r="G39" s="253">
        <f t="shared" si="4"/>
        <v>0</v>
      </c>
      <c r="H39">
        <v>805315.16</v>
      </c>
      <c r="I39" s="241">
        <f>VLOOKUP(A39,Sheet1!$C$2:$F$84,4,FALSE)</f>
        <v>805315.16</v>
      </c>
      <c r="J39" s="239">
        <f t="shared" si="1"/>
        <v>0</v>
      </c>
      <c r="K39" s="253">
        <f t="shared" si="5"/>
        <v>0</v>
      </c>
      <c r="L39" s="342">
        <v>39.1</v>
      </c>
      <c r="M39" s="238">
        <f>VLOOKUP(A39,Sheet1!$C$2:$G$84,5,FALSE)</f>
        <v>39.1</v>
      </c>
      <c r="N39" s="239">
        <f t="shared" si="16"/>
        <v>0</v>
      </c>
      <c r="O39" s="253">
        <f t="shared" si="17"/>
        <v>0</v>
      </c>
      <c r="P39">
        <v>934490</v>
      </c>
      <c r="Q39" s="238">
        <f>VLOOKUP(A39,Sheet1!$C$2:$H$84,6,FALSE)</f>
        <v>934490</v>
      </c>
      <c r="R39" s="239">
        <f t="shared" si="18"/>
        <v>0</v>
      </c>
      <c r="S39" s="253">
        <f t="shared" si="19"/>
        <v>0</v>
      </c>
      <c r="T39" s="10"/>
      <c r="U39" s="335">
        <v>2615565</v>
      </c>
    </row>
    <row r="40" spans="1:21" s="52" customFormat="1" ht="15">
      <c r="A40" s="291">
        <f>VLOOKUP(U40,Sheet1!$C$2:$C$84,1,FALSE)</f>
        <v>2722670</v>
      </c>
      <c r="B40" s="330" t="s">
        <v>296</v>
      </c>
      <c r="C40" s="330" t="s">
        <v>456</v>
      </c>
      <c r="D40">
        <v>22241</v>
      </c>
      <c r="E40" s="238">
        <f>VLOOKUP(A40,Sheet1!$C$2:$E$84,3,FALSE)</f>
        <v>22241</v>
      </c>
      <c r="F40" s="239">
        <f t="shared" si="0"/>
        <v>0</v>
      </c>
      <c r="G40" s="253">
        <f t="shared" si="4"/>
        <v>0</v>
      </c>
      <c r="H40">
        <v>335459.75</v>
      </c>
      <c r="I40" s="241">
        <f>VLOOKUP(A40,Sheet1!$C$2:$F$84,4,FALSE)</f>
        <v>343168.34</v>
      </c>
      <c r="J40" s="239">
        <f t="shared" si="1"/>
        <v>-7708.5900000000256</v>
      </c>
      <c r="K40" s="253">
        <f t="shared" si="5"/>
        <v>-2.29791801E-2</v>
      </c>
      <c r="L40" s="342">
        <v>12.49</v>
      </c>
      <c r="M40" s="238">
        <f>VLOOKUP(A40,Sheet1!$C$2:$G$84,5,FALSE)</f>
        <v>12.49</v>
      </c>
      <c r="N40" s="239">
        <f t="shared" si="16"/>
        <v>0</v>
      </c>
      <c r="O40" s="253">
        <f t="shared" si="17"/>
        <v>0</v>
      </c>
      <c r="P40">
        <v>277790.09000000003</v>
      </c>
      <c r="Q40" s="238">
        <f>VLOOKUP(A40,Sheet1!$C$2:$H$84,6,FALSE)</f>
        <v>277790.09000000003</v>
      </c>
      <c r="R40" s="239">
        <f t="shared" si="18"/>
        <v>0</v>
      </c>
      <c r="S40" s="253">
        <f t="shared" si="19"/>
        <v>0</v>
      </c>
      <c r="T40" s="10"/>
      <c r="U40" s="335">
        <v>2722670</v>
      </c>
    </row>
    <row r="41" spans="1:21" s="52" customFormat="1" ht="15">
      <c r="A41" s="291">
        <f>VLOOKUP(U41,Sheet1!$C$2:$C$84,1,FALSE)</f>
        <v>7124594</v>
      </c>
      <c r="B41" s="330">
        <v>712459908</v>
      </c>
      <c r="C41" s="330" t="s">
        <v>393</v>
      </c>
      <c r="D41">
        <v>3146</v>
      </c>
      <c r="E41" s="238">
        <f>VLOOKUP(A41,Sheet1!$C$2:$E$84,3,FALSE)</f>
        <v>3146</v>
      </c>
      <c r="F41" s="239">
        <f t="shared" si="0"/>
        <v>0</v>
      </c>
      <c r="G41" s="253">
        <f t="shared" si="4"/>
        <v>0</v>
      </c>
      <c r="H41">
        <v>470293.67</v>
      </c>
      <c r="I41" s="241">
        <f>VLOOKUP(A41,Sheet1!$C$2:$F$84,4,FALSE)</f>
        <v>470293.67</v>
      </c>
      <c r="J41" s="239">
        <f t="shared" si="1"/>
        <v>0</v>
      </c>
      <c r="K41" s="253">
        <f t="shared" si="5"/>
        <v>0</v>
      </c>
      <c r="L41" s="342">
        <v>147.48299299999999</v>
      </c>
      <c r="M41" s="238">
        <f>VLOOKUP(A41,Sheet1!$C$2:$G$84,5,FALSE)</f>
        <v>147.16999999999999</v>
      </c>
      <c r="N41" s="239">
        <f t="shared" si="16"/>
        <v>0.31299300000000585</v>
      </c>
      <c r="O41" s="253">
        <f t="shared" si="17"/>
        <v>2.1222311000000001E-3</v>
      </c>
      <c r="P41">
        <v>463981.5</v>
      </c>
      <c r="Q41" s="238">
        <f>VLOOKUP(A41,Sheet1!$C$2:$H$84,6,FALSE)</f>
        <v>462998.81</v>
      </c>
      <c r="R41" s="239">
        <f t="shared" si="18"/>
        <v>982.69000000000233</v>
      </c>
      <c r="S41" s="253">
        <f t="shared" si="19"/>
        <v>2.1179507999999998E-3</v>
      </c>
      <c r="T41" s="10"/>
      <c r="U41" s="335">
        <v>7124594</v>
      </c>
    </row>
    <row r="42" spans="1:21" s="52" customFormat="1" ht="15">
      <c r="A42" s="291">
        <f>VLOOKUP(U42,Sheet1!$C$2:$C$84,1,FALSE)</f>
        <v>7171589</v>
      </c>
      <c r="B42" s="330">
        <v>717158901</v>
      </c>
      <c r="C42" s="330" t="s">
        <v>395</v>
      </c>
      <c r="D42">
        <v>16931</v>
      </c>
      <c r="E42" s="238">
        <f>VLOOKUP(A42,Sheet1!$C$2:$E$84,3,FALSE)</f>
        <v>16931</v>
      </c>
      <c r="F42" s="239">
        <f t="shared" si="0"/>
        <v>0</v>
      </c>
      <c r="G42" s="253">
        <f t="shared" si="4"/>
        <v>0</v>
      </c>
      <c r="H42">
        <v>234842.52</v>
      </c>
      <c r="I42" s="241">
        <f>VLOOKUP(A42,Sheet1!$C$2:$F$84,4,FALSE)</f>
        <v>234842.51</v>
      </c>
      <c r="J42" s="239">
        <f t="shared" si="1"/>
        <v>9.9999999802093953E-3</v>
      </c>
      <c r="K42" s="253">
        <f t="shared" si="5"/>
        <v>4.2599999999999998E-8</v>
      </c>
      <c r="L42" s="342">
        <v>10.061496999999999</v>
      </c>
      <c r="M42" s="238">
        <f>VLOOKUP(A42,Sheet1!$C$2:$G$84,5,FALSE)</f>
        <v>10.039999999999999</v>
      </c>
      <c r="N42" s="239">
        <f t="shared" si="16"/>
        <v>2.1497000000000099E-2</v>
      </c>
      <c r="O42" s="253">
        <f t="shared" si="17"/>
        <v>2.1365607999999999E-3</v>
      </c>
      <c r="P42">
        <v>170351.19</v>
      </c>
      <c r="Q42" s="238">
        <f>VLOOKUP(A42,Sheet1!$C$2:$H$84,6,FALSE)</f>
        <v>169990.39999999999</v>
      </c>
      <c r="R42" s="239">
        <f t="shared" si="18"/>
        <v>360.79000000000815</v>
      </c>
      <c r="S42" s="253">
        <f t="shared" si="19"/>
        <v>2.1179189000000002E-3</v>
      </c>
      <c r="T42" s="10"/>
      <c r="U42" s="335">
        <v>7171589</v>
      </c>
    </row>
    <row r="43" spans="1:21" s="52" customFormat="1" ht="15">
      <c r="A43" s="291">
        <f>VLOOKUP(U43,Sheet1!$C$2:$C$84,1,FALSE)</f>
        <v>7333378</v>
      </c>
      <c r="B43" s="330">
        <v>733337901</v>
      </c>
      <c r="C43" s="330" t="s">
        <v>457</v>
      </c>
      <c r="D43">
        <v>2200</v>
      </c>
      <c r="E43" s="238">
        <f>VLOOKUP(A43,Sheet1!$C$2:$E$84,3,FALSE)</f>
        <v>2200</v>
      </c>
      <c r="F43" s="239">
        <f t="shared" si="0"/>
        <v>0</v>
      </c>
      <c r="G43" s="253">
        <f t="shared" si="4"/>
        <v>0</v>
      </c>
      <c r="H43">
        <v>395017</v>
      </c>
      <c r="I43" s="241">
        <f>VLOOKUP(A43,Sheet1!$C$2:$F$84,4,FALSE)</f>
        <v>395018.39</v>
      </c>
      <c r="J43" s="239">
        <f t="shared" si="1"/>
        <v>-1.3900000000139698</v>
      </c>
      <c r="K43" s="253">
        <f t="shared" si="5"/>
        <v>-3.5188000000000001E-6</v>
      </c>
      <c r="L43" s="342">
        <v>618.88435400000003</v>
      </c>
      <c r="M43" s="238">
        <f>VLOOKUP(A43,Sheet1!$C$2:$G$84,5,FALSE)</f>
        <v>617.57000000000005</v>
      </c>
      <c r="N43" s="239">
        <f t="shared" si="16"/>
        <v>1.3143539999999803</v>
      </c>
      <c r="O43" s="253">
        <f t="shared" si="17"/>
        <v>2.1237473000000002E-3</v>
      </c>
      <c r="P43">
        <v>1361545.58</v>
      </c>
      <c r="Q43" s="238">
        <f>VLOOKUP(A43,Sheet1!$C$2:$H$84,6,FALSE)</f>
        <v>1358661.89</v>
      </c>
      <c r="R43" s="239">
        <f t="shared" si="18"/>
        <v>2883.690000000177</v>
      </c>
      <c r="S43" s="253">
        <f t="shared" si="19"/>
        <v>2.1179533000000002E-3</v>
      </c>
      <c r="T43" s="10"/>
      <c r="U43" s="335">
        <v>7333378</v>
      </c>
    </row>
    <row r="44" spans="1:21" s="52" customFormat="1" ht="15">
      <c r="A44" s="291">
        <f>VLOOKUP(U44,Sheet1!$C$2:$C$84,1,FALSE)</f>
        <v>2945927</v>
      </c>
      <c r="B44" s="330" t="s">
        <v>307</v>
      </c>
      <c r="C44" s="330" t="s">
        <v>458</v>
      </c>
      <c r="D44">
        <v>28900</v>
      </c>
      <c r="E44" s="238">
        <f>VLOOKUP(A44,Sheet1!$C$2:$E$84,3,FALSE)</f>
        <v>28900</v>
      </c>
      <c r="F44" s="239">
        <f t="shared" si="0"/>
        <v>0</v>
      </c>
      <c r="G44" s="253">
        <f t="shared" si="4"/>
        <v>0</v>
      </c>
      <c r="H44">
        <v>353091.53</v>
      </c>
      <c r="I44" s="241">
        <f>VLOOKUP(A44,Sheet1!$C$2:$F$84,4,FALSE)</f>
        <v>353091.53</v>
      </c>
      <c r="J44" s="239">
        <f t="shared" si="1"/>
        <v>0</v>
      </c>
      <c r="K44" s="253">
        <f t="shared" si="5"/>
        <v>0</v>
      </c>
      <c r="L44" s="342">
        <v>8.3000000000000007</v>
      </c>
      <c r="M44" s="238">
        <f>VLOOKUP(A44,Sheet1!$C$2:$G$84,5,FALSE)</f>
        <v>8.3000000000000007</v>
      </c>
      <c r="N44" s="239">
        <f t="shared" si="16"/>
        <v>0</v>
      </c>
      <c r="O44" s="253">
        <f t="shared" si="17"/>
        <v>0</v>
      </c>
      <c r="P44">
        <v>239870</v>
      </c>
      <c r="Q44" s="238">
        <f>VLOOKUP(A44,Sheet1!$C$2:$H$84,6,FALSE)</f>
        <v>239870</v>
      </c>
      <c r="R44" s="239">
        <f t="shared" si="18"/>
        <v>0</v>
      </c>
      <c r="S44" s="253">
        <f t="shared" si="19"/>
        <v>0</v>
      </c>
      <c r="T44" s="10"/>
      <c r="U44" s="335">
        <v>2945927</v>
      </c>
    </row>
    <row r="45" spans="1:21" s="52" customFormat="1" ht="15">
      <c r="A45" s="291">
        <f>VLOOKUP(U45,Sheet1!$C$2:$C$84,1,FALSE)</f>
        <v>2803597</v>
      </c>
      <c r="B45" s="330" t="s">
        <v>362</v>
      </c>
      <c r="C45" s="330" t="s">
        <v>459</v>
      </c>
      <c r="D45">
        <v>3000</v>
      </c>
      <c r="E45" s="238">
        <f>VLOOKUP(A45,Sheet1!$C$2:$E$84,3,FALSE)</f>
        <v>3000</v>
      </c>
      <c r="F45" s="239">
        <f t="shared" si="0"/>
        <v>0</v>
      </c>
      <c r="G45" s="253">
        <f t="shared" si="4"/>
        <v>0</v>
      </c>
      <c r="H45">
        <v>66891.09</v>
      </c>
      <c r="I45" s="241">
        <f>VLOOKUP(A45,Sheet1!$C$2:$F$84,4,FALSE)</f>
        <v>66891.09</v>
      </c>
      <c r="J45" s="239">
        <f t="shared" si="1"/>
        <v>0</v>
      </c>
      <c r="K45" s="253">
        <f t="shared" si="5"/>
        <v>0</v>
      </c>
      <c r="L45" s="342">
        <v>21.69</v>
      </c>
      <c r="M45" s="238">
        <f>VLOOKUP(A45,Sheet1!$C$2:$G$84,5,FALSE)</f>
        <v>21.6</v>
      </c>
      <c r="N45" s="239">
        <f t="shared" si="16"/>
        <v>8.9999999999999858E-2</v>
      </c>
      <c r="O45" s="253">
        <f t="shared" si="17"/>
        <v>4.1493776000000003E-3</v>
      </c>
      <c r="P45">
        <v>65070</v>
      </c>
      <c r="Q45" s="238">
        <f>VLOOKUP(A45,Sheet1!$C$2:$H$84,6,FALSE)</f>
        <v>64800</v>
      </c>
      <c r="R45" s="239">
        <f t="shared" si="18"/>
        <v>270</v>
      </c>
      <c r="S45" s="253">
        <f t="shared" si="19"/>
        <v>4.1493776000000003E-3</v>
      </c>
      <c r="T45" s="10"/>
      <c r="U45" s="335">
        <v>2803597</v>
      </c>
    </row>
    <row r="46" spans="1:21" s="52" customFormat="1" ht="15">
      <c r="A46" s="291">
        <f>VLOOKUP(U46,Sheet1!$C$2:$C$84,1,FALSE)</f>
        <v>2031730</v>
      </c>
      <c r="B46" s="330">
        <v>294821608</v>
      </c>
      <c r="C46" s="330" t="s">
        <v>460</v>
      </c>
      <c r="D46">
        <v>90300</v>
      </c>
      <c r="E46" s="238">
        <f>VLOOKUP(A46,Sheet1!$C$2:$E$84,3,FALSE)</f>
        <v>90300</v>
      </c>
      <c r="F46" s="239">
        <f t="shared" si="0"/>
        <v>0</v>
      </c>
      <c r="G46" s="253">
        <f t="shared" si="4"/>
        <v>0</v>
      </c>
      <c r="H46">
        <v>678780.05</v>
      </c>
      <c r="I46" s="241">
        <f>VLOOKUP(A46,Sheet1!$C$2:$F$84,4,FALSE)</f>
        <v>678780.05</v>
      </c>
      <c r="J46" s="239">
        <f t="shared" si="1"/>
        <v>0</v>
      </c>
      <c r="K46" s="253">
        <f t="shared" si="5"/>
        <v>0</v>
      </c>
      <c r="L46" s="342">
        <v>10.89</v>
      </c>
      <c r="M46" s="238">
        <f>VLOOKUP(A46,Sheet1!$C$2:$G$84,5,FALSE)</f>
        <v>10.89</v>
      </c>
      <c r="N46" s="239">
        <f t="shared" si="16"/>
        <v>0</v>
      </c>
      <c r="O46" s="253">
        <f t="shared" si="17"/>
        <v>0</v>
      </c>
      <c r="P46">
        <v>983367</v>
      </c>
      <c r="Q46" s="238">
        <f>VLOOKUP(A46,Sheet1!$C$2:$H$84,6,FALSE)</f>
        <v>983367</v>
      </c>
      <c r="R46" s="239">
        <f t="shared" si="18"/>
        <v>0</v>
      </c>
      <c r="S46" s="253">
        <f t="shared" si="19"/>
        <v>0</v>
      </c>
      <c r="T46" s="10"/>
      <c r="U46" s="335">
        <v>2031730</v>
      </c>
    </row>
    <row r="47" spans="1:21" s="52" customFormat="1" ht="15">
      <c r="A47" s="291">
        <f>VLOOKUP(U47,Sheet1!$C$2:$C$84,1,FALSE)</f>
        <v>6616508</v>
      </c>
      <c r="B47" s="330">
        <v>661650903</v>
      </c>
      <c r="C47" s="330" t="s">
        <v>461</v>
      </c>
      <c r="D47">
        <v>10546</v>
      </c>
      <c r="E47" s="238">
        <f>VLOOKUP(A47,Sheet1!$C$2:$E$84,3,FALSE)</f>
        <v>10546</v>
      </c>
      <c r="F47" s="239">
        <f t="shared" si="0"/>
        <v>0</v>
      </c>
      <c r="G47" s="253">
        <f t="shared" si="4"/>
        <v>0</v>
      </c>
      <c r="H47">
        <v>192332.1</v>
      </c>
      <c r="I47" s="241">
        <f>VLOOKUP(A47,Sheet1!$C$2:$F$84,4,FALSE)</f>
        <v>177721.16</v>
      </c>
      <c r="J47" s="239">
        <f t="shared" si="1"/>
        <v>14610.940000000002</v>
      </c>
      <c r="K47" s="253">
        <f t="shared" si="5"/>
        <v>7.5967246200000005E-2</v>
      </c>
      <c r="L47" s="342">
        <v>11.418554</v>
      </c>
      <c r="M47" s="238">
        <f>VLOOKUP(A47,Sheet1!$C$2:$G$84,5,FALSE)</f>
        <v>11.43</v>
      </c>
      <c r="N47" s="239">
        <f t="shared" si="16"/>
        <v>-1.1445999999999401E-2</v>
      </c>
      <c r="O47" s="253">
        <f t="shared" si="17"/>
        <v>-1.0024036E-3</v>
      </c>
      <c r="P47">
        <v>120420.07</v>
      </c>
      <c r="Q47" s="238">
        <f>VLOOKUP(A47,Sheet1!$C$2:$H$84,6,FALSE)</f>
        <v>120511.43</v>
      </c>
      <c r="R47" s="239">
        <f t="shared" si="18"/>
        <v>-91.35999999998603</v>
      </c>
      <c r="S47" s="253">
        <f t="shared" si="19"/>
        <v>-7.5867749999999998E-4</v>
      </c>
      <c r="T47" s="10"/>
      <c r="U47" s="335">
        <v>6616508</v>
      </c>
    </row>
    <row r="48" spans="1:21" s="52" customFormat="1" ht="15">
      <c r="A48" s="291" t="str">
        <f>VLOOKUP(U48,Sheet1!$C$2:$C$84,1,FALSE)</f>
        <v>B0744B3</v>
      </c>
      <c r="B48" s="330" t="s">
        <v>462</v>
      </c>
      <c r="C48" s="330" t="s">
        <v>463</v>
      </c>
      <c r="D48">
        <v>20132</v>
      </c>
      <c r="E48" s="238">
        <f>VLOOKUP(A48,Sheet1!$C$2:$E$84,3,FALSE)</f>
        <v>20132</v>
      </c>
      <c r="F48" s="239">
        <f t="shared" si="0"/>
        <v>0</v>
      </c>
      <c r="G48" s="253">
        <f t="shared" si="4"/>
        <v>0</v>
      </c>
      <c r="H48">
        <v>598537.23</v>
      </c>
      <c r="I48" s="241">
        <f>VLOOKUP(A48,Sheet1!$C$2:$F$84,4,FALSE)</f>
        <v>598537.17000000004</v>
      </c>
      <c r="J48" s="239">
        <f t="shared" si="1"/>
        <v>5.9999999939464033E-2</v>
      </c>
      <c r="K48" s="253">
        <f t="shared" si="5"/>
        <v>1.002E-7</v>
      </c>
      <c r="L48" s="342">
        <v>32.410490000000003</v>
      </c>
      <c r="M48" s="238">
        <f>VLOOKUP(A48,Sheet1!$C$2:$G$84,5,FALSE)</f>
        <v>32.380000000000003</v>
      </c>
      <c r="N48" s="239">
        <f t="shared" si="16"/>
        <v>3.049000000000035E-2</v>
      </c>
      <c r="O48" s="253">
        <f t="shared" si="17"/>
        <v>9.4074480000000003E-4</v>
      </c>
      <c r="P48">
        <v>652487.98</v>
      </c>
      <c r="Q48" s="238">
        <f>VLOOKUP(A48,Sheet1!$C$2:$H$84,6,FALSE)</f>
        <v>651910.67000000004</v>
      </c>
      <c r="R48" s="239">
        <f t="shared" si="18"/>
        <v>577.30999999993946</v>
      </c>
      <c r="S48" s="253">
        <f t="shared" si="19"/>
        <v>8.8478259999999996E-4</v>
      </c>
      <c r="T48" s="10"/>
      <c r="U48" s="335" t="s">
        <v>409</v>
      </c>
    </row>
    <row r="49" spans="1:37" s="52" customFormat="1" ht="15">
      <c r="A49" s="291" t="str">
        <f>VLOOKUP(U49,Sheet1!$C$2:$C$84,1,FALSE)</f>
        <v>B0SWJX3</v>
      </c>
      <c r="B49" s="330" t="s">
        <v>464</v>
      </c>
      <c r="C49" s="330" t="s">
        <v>465</v>
      </c>
      <c r="D49">
        <v>9500</v>
      </c>
      <c r="E49" s="238">
        <f>VLOOKUP(A49,Sheet1!$C$2:$E$84,3,FALSE)</f>
        <v>9500</v>
      </c>
      <c r="F49" s="239">
        <f t="shared" si="0"/>
        <v>0</v>
      </c>
      <c r="G49" s="253">
        <f t="shared" si="4"/>
        <v>0</v>
      </c>
      <c r="H49">
        <v>559219.54</v>
      </c>
      <c r="I49" s="241">
        <f>VLOOKUP(A49,Sheet1!$C$2:$F$84,4,FALSE)</f>
        <v>559219.54</v>
      </c>
      <c r="J49" s="239">
        <f t="shared" si="1"/>
        <v>0</v>
      </c>
      <c r="K49" s="253">
        <f t="shared" si="5"/>
        <v>0</v>
      </c>
      <c r="L49" s="342">
        <v>114.74890600000001</v>
      </c>
      <c r="M49" s="238">
        <f>VLOOKUP(A49,Sheet1!$C$2:$G$84,5,FALSE)</f>
        <v>114.65</v>
      </c>
      <c r="N49" s="239">
        <f t="shared" si="16"/>
        <v>9.8905999999999494E-2</v>
      </c>
      <c r="O49" s="253">
        <f t="shared" si="17"/>
        <v>8.619341E-4</v>
      </c>
      <c r="P49">
        <v>1090114.6100000001</v>
      </c>
      <c r="Q49" s="238">
        <f>VLOOKUP(A49,Sheet1!$C$2:$H$84,6,FALSE)</f>
        <v>1089150.0900000001</v>
      </c>
      <c r="R49" s="239">
        <f t="shared" si="18"/>
        <v>964.52000000001863</v>
      </c>
      <c r="S49" s="253">
        <f t="shared" si="19"/>
        <v>8.8478769999999997E-4</v>
      </c>
      <c r="T49" s="10"/>
      <c r="U49" s="335" t="s">
        <v>411</v>
      </c>
    </row>
    <row r="50" spans="1:37" s="52" customFormat="1" ht="15">
      <c r="A50" s="291" t="str">
        <f>VLOOKUP(U50,Sheet1!$C$2:$C$84,1,FALSE)</f>
        <v>B1HHKD3</v>
      </c>
      <c r="B50" s="330" t="s">
        <v>293</v>
      </c>
      <c r="C50" s="330" t="s">
        <v>466</v>
      </c>
      <c r="D50">
        <v>7571</v>
      </c>
      <c r="E50" s="238">
        <f>VLOOKUP(A50,Sheet1!$C$2:$E$84,3,FALSE)</f>
        <v>7571</v>
      </c>
      <c r="F50" s="239">
        <f t="shared" si="0"/>
        <v>0</v>
      </c>
      <c r="G50" s="253">
        <f t="shared" si="4"/>
        <v>0</v>
      </c>
      <c r="H50">
        <v>374297.12</v>
      </c>
      <c r="I50" s="241">
        <f>VLOOKUP(A50,Sheet1!$C$2:$F$84,4,FALSE)</f>
        <v>412469.27</v>
      </c>
      <c r="J50" s="239">
        <f t="shared" si="1"/>
        <v>-38172.150000000023</v>
      </c>
      <c r="K50" s="253">
        <f t="shared" si="5"/>
        <v>-0.1019835525</v>
      </c>
      <c r="L50" s="342">
        <v>25.19</v>
      </c>
      <c r="M50" s="238">
        <f>VLOOKUP(A50,Sheet1!$C$2:$G$84,5,FALSE)</f>
        <v>25.19</v>
      </c>
      <c r="N50" s="239">
        <f t="shared" si="16"/>
        <v>0</v>
      </c>
      <c r="O50" s="253">
        <f t="shared" si="17"/>
        <v>0</v>
      </c>
      <c r="P50">
        <v>190713.49</v>
      </c>
      <c r="Q50" s="238">
        <f>VLOOKUP(A50,Sheet1!$C$2:$H$84,6,FALSE)</f>
        <v>190713.49</v>
      </c>
      <c r="R50" s="239">
        <f t="shared" si="18"/>
        <v>0</v>
      </c>
      <c r="S50" s="253">
        <f t="shared" si="19"/>
        <v>0</v>
      </c>
      <c r="T50" s="10"/>
      <c r="U50" s="335" t="s">
        <v>294</v>
      </c>
    </row>
    <row r="51" spans="1:37" s="52" customFormat="1" ht="15">
      <c r="A51" s="291" t="str">
        <f>VLOOKUP(U51,Sheet1!$C$2:$C$84,1,FALSE)</f>
        <v>B1JB4K8</v>
      </c>
      <c r="B51" s="330" t="s">
        <v>467</v>
      </c>
      <c r="C51" s="330" t="s">
        <v>468</v>
      </c>
      <c r="D51">
        <v>8509</v>
      </c>
      <c r="E51" s="238">
        <f>VLOOKUP(A51,Sheet1!$C$2:$E$84,3,FALSE)</f>
        <v>8509</v>
      </c>
      <c r="F51" s="239">
        <f t="shared" si="0"/>
        <v>0</v>
      </c>
      <c r="G51" s="253">
        <f t="shared" si="4"/>
        <v>0</v>
      </c>
      <c r="H51">
        <v>683825.18</v>
      </c>
      <c r="I51" s="241">
        <f>VLOOKUP(A51,Sheet1!$C$2:$F$84,4,FALSE)</f>
        <v>683825.18</v>
      </c>
      <c r="J51" s="239">
        <f t="shared" si="1"/>
        <v>0</v>
      </c>
      <c r="K51" s="253">
        <f t="shared" si="5"/>
        <v>0</v>
      </c>
      <c r="L51" s="342">
        <v>138.37276</v>
      </c>
      <c r="M51" s="238">
        <f>VLOOKUP(A51,Sheet1!$C$2:$G$84,5,FALSE)</f>
        <v>138.27000000000001</v>
      </c>
      <c r="N51" s="239">
        <f t="shared" si="16"/>
        <v>0.1027599999999893</v>
      </c>
      <c r="O51" s="253">
        <f t="shared" si="17"/>
        <v>7.4263170000000002E-4</v>
      </c>
      <c r="P51">
        <v>1177413.81</v>
      </c>
      <c r="Q51" s="238">
        <f>VLOOKUP(A51,Sheet1!$C$2:$H$84,6,FALSE)</f>
        <v>1176543.24</v>
      </c>
      <c r="R51" s="239">
        <f t="shared" si="18"/>
        <v>870.57000000006519</v>
      </c>
      <c r="S51" s="253">
        <f t="shared" si="19"/>
        <v>7.3939169999999996E-4</v>
      </c>
      <c r="T51" s="10"/>
      <c r="U51" s="335" t="s">
        <v>374</v>
      </c>
    </row>
    <row r="52" spans="1:37" s="52" customFormat="1" ht="15">
      <c r="A52" s="291" t="str">
        <f>VLOOKUP(U52,Sheet1!$C$2:$C$84,1,FALSE)</f>
        <v>B1Q3J35</v>
      </c>
      <c r="B52" s="330" t="s">
        <v>469</v>
      </c>
      <c r="C52" s="330" t="s">
        <v>391</v>
      </c>
      <c r="D52">
        <v>12237</v>
      </c>
      <c r="E52" s="238">
        <f>VLOOKUP(A52,Sheet1!$C$2:$E$84,3,FALSE)</f>
        <v>12237</v>
      </c>
      <c r="F52" s="239">
        <f t="shared" si="0"/>
        <v>0</v>
      </c>
      <c r="G52" s="253">
        <f t="shared" si="4"/>
        <v>0</v>
      </c>
      <c r="H52">
        <v>237984.83</v>
      </c>
      <c r="I52" s="241">
        <f>VLOOKUP(A52,Sheet1!$C$2:$F$84,4,FALSE)</f>
        <v>237984.83</v>
      </c>
      <c r="J52" s="239">
        <f t="shared" si="1"/>
        <v>0</v>
      </c>
      <c r="K52" s="253">
        <f t="shared" si="5"/>
        <v>0</v>
      </c>
      <c r="L52" s="342">
        <v>20.748602999999999</v>
      </c>
      <c r="M52" s="238">
        <f>VLOOKUP(A52,Sheet1!$C$2:$G$84,5,FALSE)</f>
        <v>20.74</v>
      </c>
      <c r="N52" s="239">
        <f t="shared" si="16"/>
        <v>8.6030000000008044E-3</v>
      </c>
      <c r="O52" s="253">
        <f t="shared" si="17"/>
        <v>4.1463029999999997E-4</v>
      </c>
      <c r="P52">
        <v>253900.66</v>
      </c>
      <c r="Q52" s="238">
        <f>VLOOKUP(A52,Sheet1!$C$2:$H$84,6,FALSE)</f>
        <v>253775.9</v>
      </c>
      <c r="R52" s="239">
        <f t="shared" si="18"/>
        <v>124.76000000000931</v>
      </c>
      <c r="S52" s="253">
        <f t="shared" si="19"/>
        <v>4.9137330000000002E-4</v>
      </c>
      <c r="T52" s="10"/>
      <c r="U52" s="335" t="s">
        <v>390</v>
      </c>
    </row>
    <row r="53" spans="1:37" s="52" customFormat="1" ht="15">
      <c r="A53" s="291" t="str">
        <f>VLOOKUP(U53,Sheet1!$C$2:$C$84,1,FALSE)</f>
        <v>B1WY233</v>
      </c>
      <c r="B53" s="330" t="s">
        <v>470</v>
      </c>
      <c r="C53" s="330" t="s">
        <v>471</v>
      </c>
      <c r="D53">
        <v>26004</v>
      </c>
      <c r="E53" s="238">
        <f>VLOOKUP(A53,Sheet1!$C$2:$E$84,3,FALSE)</f>
        <v>26004</v>
      </c>
      <c r="F53" s="239">
        <f t="shared" si="0"/>
        <v>0</v>
      </c>
      <c r="G53" s="253">
        <f t="shared" si="4"/>
        <v>0</v>
      </c>
      <c r="H53">
        <v>516628.64</v>
      </c>
      <c r="I53" s="241">
        <f>VLOOKUP(A53,Sheet1!$C$2:$F$84,4,FALSE)</f>
        <v>516628.64</v>
      </c>
      <c r="J53" s="239">
        <f t="shared" si="1"/>
        <v>0</v>
      </c>
      <c r="K53" s="253">
        <f t="shared" si="5"/>
        <v>0</v>
      </c>
      <c r="L53" s="342">
        <v>17.775997</v>
      </c>
      <c r="M53" s="238">
        <f>VLOOKUP(A53,Sheet1!$C$2:$G$84,5,FALSE)</f>
        <v>17.760000000000002</v>
      </c>
      <c r="N53" s="239">
        <f t="shared" si="16"/>
        <v>1.5996999999998707E-2</v>
      </c>
      <c r="O53" s="253">
        <f t="shared" si="17"/>
        <v>8.9992139999999995E-4</v>
      </c>
      <c r="P53">
        <v>462247.02</v>
      </c>
      <c r="Q53" s="238">
        <f>VLOOKUP(A53,Sheet1!$C$2:$H$84,6,FALSE)</f>
        <v>461838.03</v>
      </c>
      <c r="R53" s="239">
        <f t="shared" si="18"/>
        <v>408.98999999999069</v>
      </c>
      <c r="S53" s="253">
        <f t="shared" si="19"/>
        <v>8.8478669999999995E-4</v>
      </c>
      <c r="T53" s="10"/>
      <c r="U53" s="335" t="s">
        <v>413</v>
      </c>
    </row>
    <row r="54" spans="1:37" s="52" customFormat="1" ht="15">
      <c r="A54" s="291" t="str">
        <f>VLOOKUP(U54,Sheet1!$C$2:$C$84,1,FALSE)</f>
        <v>B28YTC2</v>
      </c>
      <c r="B54" s="330" t="s">
        <v>472</v>
      </c>
      <c r="C54" s="330" t="s">
        <v>402</v>
      </c>
      <c r="D54">
        <v>2719</v>
      </c>
      <c r="E54" s="238">
        <f>VLOOKUP(A54,Sheet1!$C$2:$E$84,3,FALSE)</f>
        <v>2719</v>
      </c>
      <c r="F54" s="239">
        <f t="shared" si="0"/>
        <v>0</v>
      </c>
      <c r="G54" s="253">
        <f t="shared" si="4"/>
        <v>0</v>
      </c>
      <c r="H54">
        <v>182606.07999999999</v>
      </c>
      <c r="I54" s="241">
        <f>VLOOKUP(A54,Sheet1!$C$2:$F$84,4,FALSE)</f>
        <v>182607.51</v>
      </c>
      <c r="J54" s="239">
        <f t="shared" si="1"/>
        <v>-1.4300000000221189</v>
      </c>
      <c r="K54" s="253">
        <f t="shared" si="5"/>
        <v>-7.8311000000000003E-6</v>
      </c>
      <c r="L54" s="342">
        <v>85.701773000000003</v>
      </c>
      <c r="M54" s="238">
        <f>VLOOKUP(A54,Sheet1!$C$2:$G$84,5,FALSE)</f>
        <v>85.62</v>
      </c>
      <c r="N54" s="239">
        <f t="shared" si="2"/>
        <v>8.1772999999998319E-2</v>
      </c>
      <c r="O54" s="253">
        <f t="shared" si="3"/>
        <v>9.5415759999999995E-4</v>
      </c>
      <c r="P54">
        <v>233023.12</v>
      </c>
      <c r="Q54" s="238">
        <f>VLOOKUP(A54,Sheet1!$C$2:$H$84,6,FALSE)</f>
        <v>232804.03</v>
      </c>
      <c r="R54" s="239">
        <f t="shared" si="6"/>
        <v>219.08999999999651</v>
      </c>
      <c r="S54" s="253">
        <f t="shared" si="7"/>
        <v>9.4020710000000001E-4</v>
      </c>
      <c r="T54" s="10"/>
      <c r="U54" s="335" t="s">
        <v>401</v>
      </c>
    </row>
    <row r="55" spans="1:37" s="52" customFormat="1" ht="15">
      <c r="A55" s="291" t="str">
        <f>VLOOKUP(U55,Sheet1!$C$2:$C$84,1,FALSE)</f>
        <v>B3DG2Y3</v>
      </c>
      <c r="B55" s="330" t="s">
        <v>329</v>
      </c>
      <c r="C55" s="330" t="s">
        <v>473</v>
      </c>
      <c r="D55">
        <v>4359</v>
      </c>
      <c r="E55" s="238">
        <f>VLOOKUP(A55,Sheet1!$C$2:$E$84,3,FALSE)</f>
        <v>4359</v>
      </c>
      <c r="F55" s="239">
        <f t="shared" si="0"/>
        <v>0</v>
      </c>
      <c r="G55" s="253">
        <f t="shared" si="4"/>
        <v>0</v>
      </c>
      <c r="H55">
        <v>209621.76000000001</v>
      </c>
      <c r="I55" s="241">
        <f>VLOOKUP(A55,Sheet1!$C$2:$F$84,4,FALSE)</f>
        <v>216325.64</v>
      </c>
      <c r="J55" s="239">
        <f t="shared" si="1"/>
        <v>-6703.8800000000047</v>
      </c>
      <c r="K55" s="253">
        <f t="shared" si="5"/>
        <v>-3.1980840199999999E-2</v>
      </c>
      <c r="L55" s="342">
        <v>32.119999999999997</v>
      </c>
      <c r="M55" s="238">
        <f>VLOOKUP(A55,Sheet1!$C$2:$G$84,5,FALSE)</f>
        <v>32.119999999999997</v>
      </c>
      <c r="N55" s="239">
        <f t="shared" si="2"/>
        <v>0</v>
      </c>
      <c r="O55" s="253">
        <f t="shared" si="3"/>
        <v>0</v>
      </c>
      <c r="P55">
        <v>140011.07999999999</v>
      </c>
      <c r="Q55" s="238">
        <f>VLOOKUP(A55,Sheet1!$C$2:$H$84,6,FALSE)</f>
        <v>140011.07999999999</v>
      </c>
      <c r="R55" s="239">
        <f t="shared" si="6"/>
        <v>0</v>
      </c>
      <c r="S55" s="253">
        <f t="shared" si="7"/>
        <v>0</v>
      </c>
      <c r="T55" s="10"/>
      <c r="U55" s="335" t="s">
        <v>330</v>
      </c>
    </row>
    <row r="56" spans="1:37" s="52" customFormat="1" ht="15">
      <c r="A56" s="291" t="str">
        <f>VLOOKUP(U56,Sheet1!$C$2:$C$84,1,FALSE)</f>
        <v>B3VCFN3</v>
      </c>
      <c r="B56" s="330" t="s">
        <v>340</v>
      </c>
      <c r="C56" s="330" t="s">
        <v>474</v>
      </c>
      <c r="D56">
        <v>32000</v>
      </c>
      <c r="E56" s="238">
        <f>VLOOKUP(A56,Sheet1!$C$2:$E$84,3,FALSE)</f>
        <v>32000</v>
      </c>
      <c r="F56" s="239">
        <f t="shared" si="0"/>
        <v>0</v>
      </c>
      <c r="G56" s="253">
        <f t="shared" si="4"/>
        <v>0</v>
      </c>
      <c r="H56">
        <v>354809.59999999998</v>
      </c>
      <c r="I56" s="241">
        <f>VLOOKUP(A56,Sheet1!$C$2:$F$84,4,FALSE)</f>
        <v>354809.59999999998</v>
      </c>
      <c r="J56" s="239">
        <f t="shared" si="1"/>
        <v>0</v>
      </c>
      <c r="K56" s="253">
        <f t="shared" si="5"/>
        <v>0</v>
      </c>
      <c r="L56" s="342">
        <v>6.58</v>
      </c>
      <c r="M56" s="238">
        <f>VLOOKUP(A56,Sheet1!$C$2:$G$84,5,FALSE)</f>
        <v>6.67</v>
      </c>
      <c r="N56" s="239">
        <f t="shared" si="2"/>
        <v>-8.9999999999999858E-2</v>
      </c>
      <c r="O56" s="253">
        <f t="shared" si="3"/>
        <v>-1.3677811600000001E-2</v>
      </c>
      <c r="P56">
        <v>210560</v>
      </c>
      <c r="Q56" s="238">
        <f>VLOOKUP(A56,Sheet1!$C$2:$H$84,6,FALSE)</f>
        <v>213344</v>
      </c>
      <c r="R56" s="239">
        <f t="shared" si="6"/>
        <v>-2784</v>
      </c>
      <c r="S56" s="253">
        <f t="shared" si="7"/>
        <v>-1.3221884499999999E-2</v>
      </c>
      <c r="T56" s="10"/>
      <c r="U56" s="335" t="s">
        <v>341</v>
      </c>
    </row>
    <row r="57" spans="1:37" s="52" customFormat="1" ht="15">
      <c r="A57" s="291" t="str">
        <f>VLOOKUP(U57,Sheet1!$C$2:$C$84,1,FALSE)</f>
        <v>B4R2R50</v>
      </c>
      <c r="B57" s="330" t="s">
        <v>475</v>
      </c>
      <c r="C57" s="330" t="s">
        <v>397</v>
      </c>
      <c r="D57">
        <v>4054</v>
      </c>
      <c r="E57" s="238">
        <f>VLOOKUP(A57,Sheet1!$C$2:$E$84,3,FALSE)</f>
        <v>4054</v>
      </c>
      <c r="F57" s="239">
        <f t="shared" si="0"/>
        <v>0</v>
      </c>
      <c r="G57" s="253">
        <f t="shared" si="4"/>
        <v>0</v>
      </c>
      <c r="H57">
        <v>197003.16</v>
      </c>
      <c r="I57" s="241">
        <f>VLOOKUP(A57,Sheet1!$C$2:$F$84,4,FALSE)</f>
        <v>197003.16</v>
      </c>
      <c r="J57" s="239">
        <f t="shared" si="1"/>
        <v>0</v>
      </c>
      <c r="K57" s="253">
        <f t="shared" si="5"/>
        <v>0</v>
      </c>
      <c r="L57" s="342">
        <v>42.742857000000001</v>
      </c>
      <c r="M57" s="238">
        <f>VLOOKUP(A57,Sheet1!$C$2:$G$84,5,FALSE)</f>
        <v>42.65</v>
      </c>
      <c r="N57" s="239">
        <f t="shared" si="2"/>
        <v>9.2857000000002188E-2</v>
      </c>
      <c r="O57" s="253">
        <f t="shared" si="3"/>
        <v>2.1724565999999999E-3</v>
      </c>
      <c r="P57">
        <v>173279.54</v>
      </c>
      <c r="Q57" s="238">
        <f>VLOOKUP(A57,Sheet1!$C$2:$H$84,6,FALSE)</f>
        <v>172912.54</v>
      </c>
      <c r="R57" s="239">
        <f t="shared" si="6"/>
        <v>367</v>
      </c>
      <c r="S57" s="253">
        <f t="shared" si="7"/>
        <v>2.1179649999999999E-3</v>
      </c>
      <c r="T57" s="10"/>
      <c r="U57" s="335" t="s">
        <v>396</v>
      </c>
    </row>
    <row r="58" spans="1:37" s="52" customFormat="1" ht="15">
      <c r="A58" s="291" t="str">
        <f>VLOOKUP(U58,Sheet1!$C$2:$C$84,1,FALSE)</f>
        <v>B5BH372</v>
      </c>
      <c r="B58" s="330" t="s">
        <v>326</v>
      </c>
      <c r="C58" s="330" t="s">
        <v>476</v>
      </c>
      <c r="D58">
        <v>16700</v>
      </c>
      <c r="E58" s="238">
        <f>VLOOKUP(A58,Sheet1!$C$2:$E$84,3,FALSE)</f>
        <v>16700</v>
      </c>
      <c r="F58" s="239">
        <f t="shared" ref="F58:F61" si="20">D58-E58</f>
        <v>0</v>
      </c>
      <c r="G58" s="253">
        <f t="shared" ref="G58:G61" si="21">ROUND(F58/D58,10)</f>
        <v>0</v>
      </c>
      <c r="H58">
        <v>145969.69</v>
      </c>
      <c r="I58" s="241">
        <f>VLOOKUP(A58,Sheet1!$C$2:$F$84,4,FALSE)</f>
        <v>145969.69</v>
      </c>
      <c r="J58" s="239">
        <f t="shared" ref="J58:J60" si="22">H58-I58</f>
        <v>0</v>
      </c>
      <c r="K58" s="253">
        <f t="shared" ref="K58:K60" si="23">ROUND(J58/H58,10)</f>
        <v>0</v>
      </c>
      <c r="L58" s="342">
        <v>8.43</v>
      </c>
      <c r="M58" s="238">
        <f>VLOOKUP(A58,Sheet1!$C$2:$G$84,5,FALSE)</f>
        <v>8.5500000000000007</v>
      </c>
      <c r="N58" s="239">
        <f t="shared" ref="N58" si="24">L58-M58</f>
        <v>-0.12000000000000099</v>
      </c>
      <c r="O58" s="253">
        <f t="shared" ref="O58" si="25">ROUND(N58/L58,10)</f>
        <v>-1.4234875399999999E-2</v>
      </c>
      <c r="P58">
        <v>140781</v>
      </c>
      <c r="Q58" s="238">
        <f>VLOOKUP(A58,Sheet1!$C$2:$H$84,6,FALSE)</f>
        <v>142768.29999999999</v>
      </c>
      <c r="R58" s="239">
        <f t="shared" ref="R58" si="26">P58-Q58</f>
        <v>-1987.2999999999884</v>
      </c>
      <c r="S58" s="253">
        <f t="shared" ref="S58" si="27">ROUND(R58/P58,10)</f>
        <v>-1.41162515E-2</v>
      </c>
      <c r="T58" s="172"/>
      <c r="U58" s="335" t="s">
        <v>327</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B61JC67</v>
      </c>
      <c r="B59" s="330" t="s">
        <v>477</v>
      </c>
      <c r="C59" s="330" t="s">
        <v>478</v>
      </c>
      <c r="D59">
        <v>17551</v>
      </c>
      <c r="E59" s="238">
        <f>VLOOKUP(A59,Sheet1!$C$2:$E$84,3,FALSE)</f>
        <v>17551</v>
      </c>
      <c r="F59" s="239">
        <f t="shared" si="20"/>
        <v>0</v>
      </c>
      <c r="G59" s="253">
        <f t="shared" si="21"/>
        <v>0</v>
      </c>
      <c r="H59">
        <v>157872.29999999999</v>
      </c>
      <c r="I59" s="241">
        <f>VLOOKUP(A59,Sheet1!$C$2:$F$84,4,FALSE)</f>
        <v>157872.29</v>
      </c>
      <c r="J59" s="239">
        <f t="shared" si="22"/>
        <v>9.9999999802093953E-3</v>
      </c>
      <c r="K59" s="253">
        <f t="shared" si="23"/>
        <v>6.3300000000000004E-8</v>
      </c>
      <c r="L59" s="342">
        <v>6.407743</v>
      </c>
      <c r="M59" s="238">
        <f>VLOOKUP(A59,Sheet1!$C$2:$G$84,5,FALSE)</f>
        <v>6.4</v>
      </c>
      <c r="N59" s="239">
        <f t="shared" si="2"/>
        <v>7.7429999999996113E-3</v>
      </c>
      <c r="O59" s="253">
        <f t="shared" si="3"/>
        <v>1.2083818E-3</v>
      </c>
      <c r="P59">
        <v>112462.3</v>
      </c>
      <c r="Q59" s="238">
        <f>VLOOKUP(A59,Sheet1!$C$2:$H$84,6,FALSE)</f>
        <v>112356.56</v>
      </c>
      <c r="R59" s="239">
        <f t="shared" ref="R59:R72" si="28">P59-Q59</f>
        <v>105.74000000000524</v>
      </c>
      <c r="S59" s="253">
        <f t="shared" si="7"/>
        <v>9.4022620000000002E-4</v>
      </c>
      <c r="T59" s="10"/>
      <c r="U59" s="335" t="s">
        <v>405</v>
      </c>
    </row>
    <row r="60" spans="1:37" s="52" customFormat="1" ht="15">
      <c r="A60" s="291" t="str">
        <f>VLOOKUP(U60,Sheet1!$C$2:$C$84,1,FALSE)</f>
        <v>B6331J3</v>
      </c>
      <c r="B60" s="330" t="s">
        <v>286</v>
      </c>
      <c r="C60" s="330" t="s">
        <v>479</v>
      </c>
      <c r="D60">
        <v>26500</v>
      </c>
      <c r="E60" s="238">
        <f>VLOOKUP(A60,Sheet1!$C$2:$E$84,3,FALSE)</f>
        <v>26500</v>
      </c>
      <c r="F60" s="239">
        <f t="shared" si="20"/>
        <v>0</v>
      </c>
      <c r="G60" s="253">
        <f t="shared" si="21"/>
        <v>0</v>
      </c>
      <c r="H60">
        <v>860006.55</v>
      </c>
      <c r="I60" s="241">
        <f>VLOOKUP(A60,Sheet1!$C$2:$F$84,4,FALSE)</f>
        <v>860006.55</v>
      </c>
      <c r="J60" s="239">
        <f t="shared" si="22"/>
        <v>0</v>
      </c>
      <c r="K60" s="253">
        <f t="shared" si="23"/>
        <v>0</v>
      </c>
      <c r="L60" s="342">
        <v>39.85</v>
      </c>
      <c r="M60" s="238">
        <f>VLOOKUP(A60,Sheet1!$C$2:$G$84,5,FALSE)</f>
        <v>39.17</v>
      </c>
      <c r="N60" s="239">
        <f t="shared" si="2"/>
        <v>0.67999999999999972</v>
      </c>
      <c r="O60" s="253">
        <f t="shared" si="3"/>
        <v>1.7063990000000001E-2</v>
      </c>
      <c r="P60">
        <v>1056025</v>
      </c>
      <c r="Q60" s="238">
        <f>VLOOKUP(A60,Sheet1!$C$2:$H$84,6,FALSE)</f>
        <v>1038111</v>
      </c>
      <c r="R60" s="239">
        <f t="shared" si="28"/>
        <v>17914</v>
      </c>
      <c r="S60" s="253">
        <f t="shared" si="7"/>
        <v>1.69636136E-2</v>
      </c>
      <c r="T60" s="10"/>
      <c r="U60" s="335" t="s">
        <v>287</v>
      </c>
    </row>
    <row r="61" spans="1:37" s="52" customFormat="1" ht="15">
      <c r="A61" s="291" t="str">
        <f>VLOOKUP(U61,Sheet1!$C$2:$C$84,1,FALSE)</f>
        <v>B292NQ7</v>
      </c>
      <c r="B61" s="330" t="s">
        <v>313</v>
      </c>
      <c r="C61" s="330" t="s">
        <v>480</v>
      </c>
      <c r="D61">
        <v>2400</v>
      </c>
      <c r="E61" s="238">
        <f>VLOOKUP(A61,Sheet1!$C$2:$E$84,3,FALSE)</f>
        <v>2400</v>
      </c>
      <c r="F61" s="239">
        <f t="shared" si="20"/>
        <v>0</v>
      </c>
      <c r="G61" s="253">
        <f t="shared" si="21"/>
        <v>0</v>
      </c>
      <c r="H61">
        <v>535805.72</v>
      </c>
      <c r="I61" s="241">
        <f>VLOOKUP(A61,Sheet1!$C$2:$F$84,4,FALSE)</f>
        <v>535805.72</v>
      </c>
      <c r="J61" s="239">
        <f t="shared" si="1"/>
        <v>0</v>
      </c>
      <c r="K61" s="253">
        <f t="shared" si="5"/>
        <v>0</v>
      </c>
      <c r="L61" s="342">
        <v>141.91</v>
      </c>
      <c r="M61" s="238">
        <f>VLOOKUP(A61,Sheet1!$C$2:$G$84,5,FALSE)</f>
        <v>141.91</v>
      </c>
      <c r="N61" s="239">
        <f t="shared" si="2"/>
        <v>0</v>
      </c>
      <c r="O61" s="253">
        <f t="shared" si="3"/>
        <v>0</v>
      </c>
      <c r="P61">
        <v>340584</v>
      </c>
      <c r="Q61" s="238">
        <f>VLOOKUP(A61,Sheet1!$C$2:$H$84,6,FALSE)</f>
        <v>340584</v>
      </c>
      <c r="R61" s="239">
        <f t="shared" si="28"/>
        <v>0</v>
      </c>
      <c r="S61" s="253">
        <f t="shared" si="7"/>
        <v>0</v>
      </c>
      <c r="T61" s="10"/>
      <c r="U61" s="335" t="s">
        <v>314</v>
      </c>
    </row>
    <row r="62" spans="1:37" s="52" customFormat="1" ht="15">
      <c r="A62" s="291" t="str">
        <f>VLOOKUP(U62,Sheet1!$C$2:$C$84,1,FALSE)</f>
        <v>B8K7T65</v>
      </c>
      <c r="B62" s="330">
        <v>398438408</v>
      </c>
      <c r="C62" s="330" t="s">
        <v>481</v>
      </c>
      <c r="D62">
        <v>32700</v>
      </c>
      <c r="E62" s="238">
        <f>VLOOKUP(A62,Sheet1!$C$2:$E$84,3,FALSE)</f>
        <v>32700</v>
      </c>
      <c r="F62" s="239">
        <f t="shared" si="0"/>
        <v>0</v>
      </c>
      <c r="G62" s="253">
        <f t="shared" si="4"/>
        <v>0</v>
      </c>
      <c r="H62">
        <v>671551.45</v>
      </c>
      <c r="I62" s="241">
        <f>VLOOKUP(A62,Sheet1!$C$2:$F$84,4,FALSE)</f>
        <v>671551.45</v>
      </c>
      <c r="J62" s="239">
        <f t="shared" si="1"/>
        <v>0</v>
      </c>
      <c r="K62" s="253">
        <f t="shared" si="5"/>
        <v>0</v>
      </c>
      <c r="L62" s="342">
        <v>17.350000000000001</v>
      </c>
      <c r="M62" s="238">
        <f>VLOOKUP(A62,Sheet1!$C$2:$G$84,5,FALSE)</f>
        <v>17.350000000000001</v>
      </c>
      <c r="N62" s="239">
        <f t="shared" si="2"/>
        <v>0</v>
      </c>
      <c r="O62" s="253">
        <f t="shared" si="3"/>
        <v>0</v>
      </c>
      <c r="P62">
        <v>567345</v>
      </c>
      <c r="Q62" s="238">
        <f>VLOOKUP(A62,Sheet1!$C$2:$H$84,6,FALSE)</f>
        <v>567345</v>
      </c>
      <c r="R62" s="239">
        <f t="shared" si="28"/>
        <v>0</v>
      </c>
      <c r="S62" s="253">
        <f t="shared" si="7"/>
        <v>0</v>
      </c>
      <c r="T62" s="10"/>
      <c r="U62" s="335" t="s">
        <v>316</v>
      </c>
    </row>
    <row r="63" spans="1:37" s="52" customFormat="1" ht="15">
      <c r="A63" s="291" t="str">
        <f>VLOOKUP(U63,Sheet1!$C$2:$C$84,1,FALSE)</f>
        <v>B908F01</v>
      </c>
      <c r="B63" s="330" t="s">
        <v>290</v>
      </c>
      <c r="C63" s="330" t="s">
        <v>482</v>
      </c>
      <c r="D63">
        <v>3800</v>
      </c>
      <c r="E63" s="238">
        <f>VLOOKUP(A63,Sheet1!$C$2:$E$84,3,FALSE)</f>
        <v>3800</v>
      </c>
      <c r="F63" s="239">
        <f t="shared" si="0"/>
        <v>0</v>
      </c>
      <c r="G63" s="253">
        <f t="shared" si="4"/>
        <v>0</v>
      </c>
      <c r="H63">
        <v>580751.47</v>
      </c>
      <c r="I63" s="241">
        <f>VLOOKUP(A63,Sheet1!$C$2:$F$84,4,FALSE)</f>
        <v>598909</v>
      </c>
      <c r="J63" s="239">
        <f t="shared" si="1"/>
        <v>-18157.530000000028</v>
      </c>
      <c r="K63" s="253">
        <f t="shared" si="5"/>
        <v>-3.12655773E-2</v>
      </c>
      <c r="L63" s="342">
        <v>369.27</v>
      </c>
      <c r="M63" s="238">
        <f>VLOOKUP(A63,Sheet1!$C$2:$G$84,5,FALSE)</f>
        <v>369.27</v>
      </c>
      <c r="N63" s="239">
        <f t="shared" si="2"/>
        <v>0</v>
      </c>
      <c r="O63" s="253">
        <f t="shared" si="3"/>
        <v>0</v>
      </c>
      <c r="P63">
        <v>1403226</v>
      </c>
      <c r="Q63" s="238">
        <f>VLOOKUP(A63,Sheet1!$C$2:$H$84,6,FALSE)</f>
        <v>1403226</v>
      </c>
      <c r="R63" s="239">
        <f t="shared" si="28"/>
        <v>0</v>
      </c>
      <c r="S63" s="253">
        <f t="shared" si="7"/>
        <v>0</v>
      </c>
      <c r="T63" s="10"/>
      <c r="U63" s="335" t="s">
        <v>291</v>
      </c>
    </row>
    <row r="64" spans="1:37" s="52" customFormat="1" ht="15">
      <c r="A64" s="291" t="str">
        <f>VLOOKUP(U64,Sheet1!$C$2:$C$84,1,FALSE)</f>
        <v>B94G471</v>
      </c>
      <c r="B64" s="330" t="s">
        <v>323</v>
      </c>
      <c r="C64" s="330" t="s">
        <v>483</v>
      </c>
      <c r="D64">
        <v>3200</v>
      </c>
      <c r="E64" s="238">
        <f>VLOOKUP(A64,Sheet1!$C$2:$E$84,3,FALSE)</f>
        <v>3200</v>
      </c>
      <c r="F64" s="239">
        <f t="shared" si="0"/>
        <v>0</v>
      </c>
      <c r="G64" s="253">
        <f t="shared" si="4"/>
        <v>0</v>
      </c>
      <c r="H64">
        <v>539311.41</v>
      </c>
      <c r="I64" s="241">
        <f>VLOOKUP(A64,Sheet1!$C$2:$F$84,4,FALSE)</f>
        <v>539311.41</v>
      </c>
      <c r="J64" s="239">
        <f t="shared" si="1"/>
        <v>0</v>
      </c>
      <c r="K64" s="253">
        <f t="shared" si="5"/>
        <v>0</v>
      </c>
      <c r="L64" s="342">
        <v>191.09</v>
      </c>
      <c r="M64" s="238">
        <f>VLOOKUP(A64,Sheet1!$C$2:$G$84,5,FALSE)</f>
        <v>191.09</v>
      </c>
      <c r="N64" s="239">
        <f t="shared" si="2"/>
        <v>0</v>
      </c>
      <c r="O64" s="253">
        <f t="shared" si="3"/>
        <v>0</v>
      </c>
      <c r="P64">
        <v>611488</v>
      </c>
      <c r="Q64" s="238">
        <f>VLOOKUP(A64,Sheet1!$C$2:$H$84,6,FALSE)</f>
        <v>611488</v>
      </c>
      <c r="R64" s="239">
        <f t="shared" si="28"/>
        <v>0</v>
      </c>
      <c r="S64" s="253">
        <f t="shared" si="7"/>
        <v>0</v>
      </c>
      <c r="T64" s="10"/>
      <c r="U64" s="335" t="s">
        <v>324</v>
      </c>
    </row>
    <row r="65" spans="1:16378" s="52" customFormat="1" ht="15">
      <c r="A65" s="291" t="str">
        <f>VLOOKUP(U65,Sheet1!$C$2:$C$84,1,FALSE)</f>
        <v>BJFSR88</v>
      </c>
      <c r="B65" s="330" t="s">
        <v>364</v>
      </c>
      <c r="C65" s="330" t="s">
        <v>484</v>
      </c>
      <c r="D65">
        <v>11400</v>
      </c>
      <c r="E65" s="238">
        <f>VLOOKUP(A65,Sheet1!$C$2:$E$84,3,FALSE)</f>
        <v>11400</v>
      </c>
      <c r="F65" s="239">
        <f t="shared" si="0"/>
        <v>0</v>
      </c>
      <c r="G65" s="253">
        <f t="shared" si="4"/>
        <v>0</v>
      </c>
      <c r="H65">
        <v>776752.02</v>
      </c>
      <c r="I65" s="241">
        <f>VLOOKUP(A65,Sheet1!$C$2:$F$84,4,FALSE)</f>
        <v>776752.02</v>
      </c>
      <c r="J65" s="239">
        <f t="shared" si="1"/>
        <v>0</v>
      </c>
      <c r="K65" s="253">
        <f t="shared" si="5"/>
        <v>0</v>
      </c>
      <c r="L65" s="342">
        <v>36.83</v>
      </c>
      <c r="M65" s="238">
        <f>VLOOKUP(A65,Sheet1!$C$2:$G$84,5,FALSE)</f>
        <v>36.83</v>
      </c>
      <c r="N65" s="239">
        <f t="shared" si="2"/>
        <v>0</v>
      </c>
      <c r="O65" s="253">
        <f t="shared" si="3"/>
        <v>0</v>
      </c>
      <c r="P65">
        <v>419862</v>
      </c>
      <c r="Q65" s="238">
        <f>VLOOKUP(A65,Sheet1!$C$2:$H$84,6,FALSE)</f>
        <v>419862</v>
      </c>
      <c r="R65" s="239">
        <f t="shared" si="28"/>
        <v>0</v>
      </c>
      <c r="S65" s="253">
        <f t="shared" si="7"/>
        <v>0</v>
      </c>
      <c r="T65" s="10"/>
      <c r="U65" s="335" t="s">
        <v>365</v>
      </c>
    </row>
    <row r="66" spans="1:16378" s="52" customFormat="1" ht="15">
      <c r="A66" s="291" t="str">
        <f>VLOOKUP(U66,Sheet1!$C$2:$C$84,1,FALSE)</f>
        <v>BGYPBJ8</v>
      </c>
      <c r="B66" s="330" t="s">
        <v>348</v>
      </c>
      <c r="C66" s="330" t="s">
        <v>485</v>
      </c>
      <c r="D66">
        <v>10000</v>
      </c>
      <c r="E66" s="238">
        <f>VLOOKUP(A66,Sheet1!$C$2:$E$84,3,FALSE)</f>
        <v>10000</v>
      </c>
      <c r="F66" s="239">
        <f t="shared" si="0"/>
        <v>0</v>
      </c>
      <c r="G66" s="253">
        <f t="shared" si="4"/>
        <v>0</v>
      </c>
      <c r="H66">
        <v>86065</v>
      </c>
      <c r="I66" s="241">
        <f>VLOOKUP(A66,Sheet1!$C$2:$F$84,4,FALSE)</f>
        <v>86065</v>
      </c>
      <c r="J66" s="239">
        <f t="shared" si="1"/>
        <v>0</v>
      </c>
      <c r="K66" s="253">
        <f t="shared" si="5"/>
        <v>0</v>
      </c>
      <c r="L66" s="342">
        <v>10.82</v>
      </c>
      <c r="M66" s="238">
        <f>VLOOKUP(A66,Sheet1!$C$2:$G$84,5,FALSE)</f>
        <v>10.73</v>
      </c>
      <c r="N66" s="239">
        <f t="shared" si="2"/>
        <v>8.9999999999999858E-2</v>
      </c>
      <c r="O66" s="253">
        <f t="shared" si="3"/>
        <v>8.3179298000000002E-3</v>
      </c>
      <c r="P66">
        <v>108200</v>
      </c>
      <c r="Q66" s="238">
        <f>VLOOKUP(A66,Sheet1!$C$2:$H$84,6,FALSE)</f>
        <v>107270</v>
      </c>
      <c r="R66" s="239">
        <f t="shared" si="28"/>
        <v>930</v>
      </c>
      <c r="S66" s="253">
        <f t="shared" si="7"/>
        <v>8.5951941E-3</v>
      </c>
      <c r="T66" s="10"/>
      <c r="U66" s="335" t="s">
        <v>349</v>
      </c>
    </row>
    <row r="67" spans="1:16378" s="52" customFormat="1" ht="15">
      <c r="A67" s="291" t="str">
        <f>VLOOKUP(U67,Sheet1!$C$2:$C$84,1,FALSE)</f>
        <v>BRTR118</v>
      </c>
      <c r="B67" s="330" t="s">
        <v>359</v>
      </c>
      <c r="C67" s="330" t="s">
        <v>486</v>
      </c>
      <c r="D67">
        <v>20000</v>
      </c>
      <c r="E67" s="238">
        <f>VLOOKUP(A67,Sheet1!$C$2:$E$84,3,FALSE)</f>
        <v>20000</v>
      </c>
      <c r="F67" s="239">
        <f t="shared" si="0"/>
        <v>0</v>
      </c>
      <c r="G67" s="253">
        <f t="shared" si="4"/>
        <v>0</v>
      </c>
      <c r="H67">
        <v>223700</v>
      </c>
      <c r="I67" s="241">
        <f>VLOOKUP(A67,Sheet1!$C$2:$F$84,4,FALSE)</f>
        <v>223700</v>
      </c>
      <c r="J67" s="239">
        <f t="shared" si="1"/>
        <v>0</v>
      </c>
      <c r="K67" s="253">
        <f t="shared" si="5"/>
        <v>0</v>
      </c>
      <c r="L67" s="342">
        <v>11.15</v>
      </c>
      <c r="M67" s="238">
        <f>VLOOKUP(A67,Sheet1!$C$2:$G$84,5,FALSE)</f>
        <v>11.15</v>
      </c>
      <c r="N67" s="239">
        <f t="shared" si="2"/>
        <v>0</v>
      </c>
      <c r="O67" s="253">
        <f t="shared" si="3"/>
        <v>0</v>
      </c>
      <c r="P67">
        <v>223000</v>
      </c>
      <c r="Q67" s="238">
        <f>VLOOKUP(A67,Sheet1!$C$2:$H$84,6,FALSE)</f>
        <v>223000</v>
      </c>
      <c r="R67" s="239">
        <f t="shared" si="28"/>
        <v>0</v>
      </c>
      <c r="S67" s="253">
        <f t="shared" si="7"/>
        <v>0</v>
      </c>
      <c r="T67" s="10"/>
      <c r="U67" s="335" t="s">
        <v>360</v>
      </c>
    </row>
    <row r="68" spans="1:16378" s="52" customFormat="1" ht="15">
      <c r="A68" s="291" t="str">
        <f>VLOOKUP(U68,Sheet1!$C$2:$C$84,1,FALSE)</f>
        <v>BV9G6B8</v>
      </c>
      <c r="B68" s="330" t="s">
        <v>298</v>
      </c>
      <c r="C68" s="330" t="s">
        <v>487</v>
      </c>
      <c r="D68">
        <v>6200</v>
      </c>
      <c r="E68" s="238">
        <f>VLOOKUP(A68,Sheet1!$C$2:$E$84,3,FALSE)</f>
        <v>6200</v>
      </c>
      <c r="F68" s="239">
        <f t="shared" si="0"/>
        <v>0</v>
      </c>
      <c r="G68" s="253">
        <f t="shared" si="4"/>
        <v>0</v>
      </c>
      <c r="H68">
        <v>781376.28</v>
      </c>
      <c r="I68" s="241">
        <f>VLOOKUP(A68,Sheet1!$C$2:$F$84,4,FALSE)</f>
        <v>781376.28</v>
      </c>
      <c r="J68" s="239">
        <f t="shared" si="1"/>
        <v>0</v>
      </c>
      <c r="K68" s="253">
        <f t="shared" si="5"/>
        <v>0</v>
      </c>
      <c r="L68" s="342">
        <v>154.32</v>
      </c>
      <c r="M68" s="238">
        <f>VLOOKUP(A68,Sheet1!$C$2:$G$84,5,FALSE)</f>
        <v>154.32</v>
      </c>
      <c r="N68" s="239">
        <f t="shared" si="2"/>
        <v>0</v>
      </c>
      <c r="O68" s="253">
        <f t="shared" si="3"/>
        <v>0</v>
      </c>
      <c r="P68">
        <v>956784</v>
      </c>
      <c r="Q68" s="238">
        <f>VLOOKUP(A68,Sheet1!$C$2:$H$84,6,FALSE)</f>
        <v>956784</v>
      </c>
      <c r="R68" s="239">
        <f t="shared" si="28"/>
        <v>0</v>
      </c>
      <c r="S68" s="253">
        <f t="shared" si="7"/>
        <v>0</v>
      </c>
      <c r="T68" s="10"/>
      <c r="U68" s="335" t="s">
        <v>299</v>
      </c>
    </row>
    <row r="69" spans="1:16378" s="52" customFormat="1" ht="15">
      <c r="A69" s="291" t="str">
        <f>VLOOKUP(U69,Sheet1!$C$2:$C$84,1,FALSE)</f>
        <v>BWSW5D9</v>
      </c>
      <c r="B69" s="330" t="s">
        <v>488</v>
      </c>
      <c r="C69" s="330" t="s">
        <v>404</v>
      </c>
      <c r="D69">
        <v>76943</v>
      </c>
      <c r="E69" s="238">
        <f>VLOOKUP(A69,Sheet1!$C$2:$E$84,3,FALSE)</f>
        <v>76943</v>
      </c>
      <c r="F69" s="239">
        <f t="shared" si="0"/>
        <v>0</v>
      </c>
      <c r="G69" s="253">
        <f t="shared" si="4"/>
        <v>0</v>
      </c>
      <c r="H69">
        <v>158286.45000000001</v>
      </c>
      <c r="I69" s="241">
        <f>VLOOKUP(A69,Sheet1!$C$2:$F$84,4,FALSE)</f>
        <v>158286.45000000001</v>
      </c>
      <c r="J69" s="239">
        <f t="shared" si="1"/>
        <v>0</v>
      </c>
      <c r="K69" s="253">
        <f t="shared" si="5"/>
        <v>0</v>
      </c>
      <c r="L69" s="342">
        <v>1.46217</v>
      </c>
      <c r="M69" s="238">
        <f>VLOOKUP(A69,Sheet1!$C$2:$G$84,5,FALSE)</f>
        <v>1.46</v>
      </c>
      <c r="N69" s="239">
        <f t="shared" si="2"/>
        <v>2.1700000000000053E-3</v>
      </c>
      <c r="O69" s="253">
        <f t="shared" si="3"/>
        <v>1.4840955999999999E-3</v>
      </c>
      <c r="P69">
        <v>112503.71</v>
      </c>
      <c r="Q69" s="238">
        <f>VLOOKUP(A69,Sheet1!$C$2:$H$84,6,FALSE)</f>
        <v>112397.94</v>
      </c>
      <c r="R69" s="239">
        <f t="shared" si="28"/>
        <v>105.77000000000407</v>
      </c>
      <c r="S69" s="253">
        <f t="shared" si="7"/>
        <v>9.4014680000000005E-4</v>
      </c>
      <c r="T69" s="10"/>
      <c r="U69" s="335" t="s">
        <v>403</v>
      </c>
    </row>
    <row r="70" spans="1:16378" s="52" customFormat="1" ht="15">
      <c r="A70" s="291" t="str">
        <f>VLOOKUP(U70,Sheet1!$C$2:$C$84,1,FALSE)</f>
        <v>BXDZ9Z0</v>
      </c>
      <c r="B70" s="330" t="s">
        <v>353</v>
      </c>
      <c r="C70" s="330" t="s">
        <v>489</v>
      </c>
      <c r="D70">
        <v>2190</v>
      </c>
      <c r="E70" s="238">
        <f>VLOOKUP(A70,Sheet1!$C$2:$E$84,3,FALSE)</f>
        <v>2190</v>
      </c>
      <c r="F70" s="239">
        <f t="shared" si="0"/>
        <v>0</v>
      </c>
      <c r="G70" s="253">
        <f t="shared" si="4"/>
        <v>0</v>
      </c>
      <c r="H70">
        <v>316949.96000000002</v>
      </c>
      <c r="I70" s="241">
        <f>VLOOKUP(A70,Sheet1!$C$2:$F$84,4,FALSE)</f>
        <v>288279.99</v>
      </c>
      <c r="J70" s="239">
        <f t="shared" si="1"/>
        <v>28669.97000000003</v>
      </c>
      <c r="K70" s="253">
        <f t="shared" si="5"/>
        <v>9.0455824599999998E-2</v>
      </c>
      <c r="L70" s="342">
        <v>1022.97</v>
      </c>
      <c r="M70" s="238">
        <f>VLOOKUP(A70,Sheet1!$C$2:$G$84,5,FALSE)</f>
        <v>1022.97</v>
      </c>
      <c r="N70" s="239">
        <f t="shared" si="2"/>
        <v>0</v>
      </c>
      <c r="O70" s="253">
        <f t="shared" si="3"/>
        <v>0</v>
      </c>
      <c r="P70">
        <v>2240304.2999999998</v>
      </c>
      <c r="Q70" s="238">
        <f>VLOOKUP(A70,Sheet1!$C$2:$H$84,6,FALSE)</f>
        <v>2240304.2999999998</v>
      </c>
      <c r="R70" s="239">
        <f t="shared" si="28"/>
        <v>0</v>
      </c>
      <c r="S70" s="253">
        <f t="shared" si="7"/>
        <v>0</v>
      </c>
      <c r="T70" s="10"/>
      <c r="U70" s="335" t="s">
        <v>354</v>
      </c>
    </row>
    <row r="71" spans="1:16378" s="52" customFormat="1" ht="15">
      <c r="A71" s="291" t="str">
        <f>VLOOKUP(U71,Sheet1!$C$2:$C$84,1,FALSE)</f>
        <v>BYRY2M8</v>
      </c>
      <c r="B71" s="330">
        <v>759530108</v>
      </c>
      <c r="C71" s="330" t="s">
        <v>490</v>
      </c>
      <c r="D71">
        <v>36900</v>
      </c>
      <c r="E71" s="238">
        <f>VLOOKUP(A71,Sheet1!$C$2:$E$84,3,FALSE)</f>
        <v>36900</v>
      </c>
      <c r="F71" s="239">
        <f t="shared" si="0"/>
        <v>0</v>
      </c>
      <c r="G71" s="253">
        <f t="shared" si="4"/>
        <v>0</v>
      </c>
      <c r="H71">
        <v>752984.78</v>
      </c>
      <c r="I71" s="241">
        <f>VLOOKUP(A71,Sheet1!$C$2:$F$84,4,FALSE)</f>
        <v>752984.78</v>
      </c>
      <c r="J71" s="239">
        <f t="shared" si="1"/>
        <v>0</v>
      </c>
      <c r="K71" s="253">
        <f t="shared" si="5"/>
        <v>0</v>
      </c>
      <c r="L71" s="342">
        <v>22.37</v>
      </c>
      <c r="M71" s="238">
        <f>VLOOKUP(A71,Sheet1!$C$2:$G$84,5,FALSE)</f>
        <v>22.37</v>
      </c>
      <c r="N71" s="239">
        <f t="shared" si="2"/>
        <v>0</v>
      </c>
      <c r="O71" s="253">
        <f t="shared" si="3"/>
        <v>0</v>
      </c>
      <c r="P71">
        <v>825453</v>
      </c>
      <c r="Q71" s="238">
        <f>VLOOKUP(A71,Sheet1!$C$2:$H$84,6,FALSE)</f>
        <v>825453</v>
      </c>
      <c r="R71" s="239">
        <f t="shared" si="28"/>
        <v>0</v>
      </c>
      <c r="S71" s="253">
        <f t="shared" si="7"/>
        <v>0</v>
      </c>
      <c r="T71" s="10"/>
      <c r="U71" s="335" t="s">
        <v>346</v>
      </c>
    </row>
    <row r="72" spans="1:16378" s="52" customFormat="1" ht="15">
      <c r="A72" s="291" t="str">
        <f>VLOOKUP(U72,Sheet1!$C$2:$C$84,1,FALSE)</f>
        <v>BZ1GMK5</v>
      </c>
      <c r="B72" s="330" t="s">
        <v>310</v>
      </c>
      <c r="C72" s="330" t="s">
        <v>491</v>
      </c>
      <c r="D72">
        <v>6400</v>
      </c>
      <c r="E72" s="238">
        <f>VLOOKUP(A72,Sheet1!$C$2:$E$84,3,FALSE)</f>
        <v>6400</v>
      </c>
      <c r="F72" s="239">
        <f t="shared" si="0"/>
        <v>0</v>
      </c>
      <c r="G72" s="253">
        <f t="shared" si="4"/>
        <v>0</v>
      </c>
      <c r="H72">
        <v>464829</v>
      </c>
      <c r="I72" s="241">
        <f>VLOOKUP(A72,Sheet1!$C$2:$F$84,4,FALSE)</f>
        <v>464829</v>
      </c>
      <c r="J72" s="239">
        <f t="shared" si="1"/>
        <v>0</v>
      </c>
      <c r="K72" s="253">
        <f t="shared" si="5"/>
        <v>0</v>
      </c>
      <c r="L72" s="342">
        <v>184.09</v>
      </c>
      <c r="M72" s="238">
        <f>VLOOKUP(A72,Sheet1!$C$2:$G$84,5,FALSE)</f>
        <v>184.09</v>
      </c>
      <c r="N72" s="239">
        <f t="shared" si="2"/>
        <v>0</v>
      </c>
      <c r="O72" s="253">
        <f t="shared" si="3"/>
        <v>0</v>
      </c>
      <c r="P72">
        <v>1178176</v>
      </c>
      <c r="Q72" s="238">
        <f>VLOOKUP(A72,Sheet1!$C$2:$H$84,6,FALSE)</f>
        <v>1178176</v>
      </c>
      <c r="R72" s="239">
        <f t="shared" si="28"/>
        <v>0</v>
      </c>
      <c r="S72" s="253">
        <f t="shared" si="7"/>
        <v>0</v>
      </c>
      <c r="T72" s="10"/>
      <c r="U72" s="335" t="s">
        <v>311</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1290639</v>
      </c>
      <c r="E76" s="247">
        <f t="shared" si="29"/>
        <v>1290639</v>
      </c>
      <c r="F76" s="248">
        <f t="shared" si="29"/>
        <v>0</v>
      </c>
      <c r="G76" s="284">
        <f t="shared" si="4"/>
        <v>0</v>
      </c>
      <c r="H76" s="246">
        <f>SUM(H3:H74)</f>
        <v>30576707.65000001</v>
      </c>
      <c r="I76" s="247">
        <f>SUM(I3:I74)</f>
        <v>30440132.440000009</v>
      </c>
      <c r="J76" s="248">
        <f t="shared" si="29"/>
        <v>136575.20999999985</v>
      </c>
      <c r="K76" s="285">
        <f>ROUND(J76/H76,10)</f>
        <v>4.4666421000000003E-3</v>
      </c>
      <c r="L76" s="345">
        <f t="shared" si="29"/>
        <v>6072.8500610000001</v>
      </c>
      <c r="M76" s="247">
        <f t="shared" si="29"/>
        <v>6069.28</v>
      </c>
      <c r="N76" s="248">
        <f t="shared" si="29"/>
        <v>3.5700610000000235</v>
      </c>
      <c r="O76" s="285">
        <f>ROUND(N76/L76,10)</f>
        <v>5.8787240000000005E-4</v>
      </c>
      <c r="P76" s="246">
        <f t="shared" si="29"/>
        <v>39429509.520000003</v>
      </c>
      <c r="Q76" s="247">
        <f t="shared" si="29"/>
        <v>39404005.429999992</v>
      </c>
      <c r="R76" s="248">
        <f t="shared" si="29"/>
        <v>25504.090000000404</v>
      </c>
      <c r="S76" s="314">
        <f t="shared" si="29"/>
        <v>2.3120859500000004E-2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265</v>
      </c>
      <c r="C4">
        <v>721502.62</v>
      </c>
      <c r="D4">
        <v>722099.18</v>
      </c>
      <c r="E4" s="79">
        <f>C4-D4</f>
        <v>-596.56000000005588</v>
      </c>
      <c r="F4" s="262">
        <f>ROUND(E4/C4,10)</f>
        <v>-8.2682999999999997E-4</v>
      </c>
      <c r="G4" s="80"/>
    </row>
    <row r="5" spans="1:16384" ht="13.9" customHeight="1">
      <c r="A5" t="s">
        <v>493</v>
      </c>
      <c r="B5" t="s">
        <v>494</v>
      </c>
      <c r="C5">
        <v>9700.33</v>
      </c>
      <c r="D5">
        <v>9691.2099999999991</v>
      </c>
      <c r="E5" s="79">
        <f t="shared" ref="E5:E17" si="0">C5-D5</f>
        <v>9.1200000000008004</v>
      </c>
      <c r="F5" s="262">
        <f t="shared" ref="F5:F19" si="1">ROUND(E5/C5,10)</f>
        <v>9.4017419999999996E-4</v>
      </c>
      <c r="G5" s="80"/>
    </row>
    <row r="6" spans="1:16384" ht="13.9" customHeight="1">
      <c r="A6" t="s">
        <v>495</v>
      </c>
      <c r="B6" t="s">
        <v>496</v>
      </c>
      <c r="C6">
        <v>24154.6</v>
      </c>
      <c r="D6">
        <v>24103.439999999999</v>
      </c>
      <c r="E6" s="79">
        <f t="shared" si="0"/>
        <v>51.159999999999854</v>
      </c>
      <c r="F6" s="262">
        <f t="shared" si="1"/>
        <v>2.1180231000000002E-3</v>
      </c>
      <c r="G6" s="80"/>
    </row>
    <row r="7" spans="1:16384" ht="13.9" customHeight="1">
      <c r="A7" t="s">
        <v>497</v>
      </c>
      <c r="B7" t="s">
        <v>498</v>
      </c>
      <c r="C7">
        <v>1685.93</v>
      </c>
      <c r="D7">
        <v>1684.68</v>
      </c>
      <c r="E7" s="79">
        <f t="shared" si="0"/>
        <v>1.25</v>
      </c>
      <c r="F7" s="262">
        <f t="shared" si="1"/>
        <v>7.4143050000000002E-4</v>
      </c>
      <c r="G7" s="80"/>
    </row>
    <row r="8" spans="1:16384" ht="12.75">
      <c r="A8" t="s">
        <v>499</v>
      </c>
      <c r="B8" t="s">
        <v>500</v>
      </c>
      <c r="C8">
        <v>22832.52</v>
      </c>
      <c r="D8">
        <v>22812.32</v>
      </c>
      <c r="E8" s="79">
        <f t="shared" si="0"/>
        <v>20.200000000000728</v>
      </c>
      <c r="F8" s="262">
        <f t="shared" si="1"/>
        <v>8.8470300000000003E-4</v>
      </c>
      <c r="G8" s="75"/>
    </row>
    <row r="9" spans="1:16384" ht="12.75">
      <c r="A9" t="s">
        <v>501</v>
      </c>
      <c r="B9" t="s">
        <v>502</v>
      </c>
      <c r="C9">
        <v>88081.62</v>
      </c>
      <c r="D9">
        <v>88148.44</v>
      </c>
      <c r="E9" s="79">
        <f t="shared" si="0"/>
        <v>-66.820000000006985</v>
      </c>
      <c r="F9" s="262">
        <f t="shared" si="1"/>
        <v>-7.586146E-4</v>
      </c>
    </row>
    <row r="10" spans="1:16384" ht="12.75">
      <c r="A10" t="s">
        <v>503</v>
      </c>
      <c r="B10" t="s">
        <v>504</v>
      </c>
      <c r="C10">
        <v>10065.92</v>
      </c>
      <c r="D10">
        <v>10094.61</v>
      </c>
      <c r="E10" s="79">
        <f t="shared" si="0"/>
        <v>-28.690000000000509</v>
      </c>
      <c r="F10" s="262">
        <f t="shared" si="1"/>
        <v>-2.8502114000000002E-3</v>
      </c>
      <c r="G10" s="71"/>
    </row>
    <row r="11" spans="1:16384" ht="12.75">
      <c r="A11" t="s">
        <v>505</v>
      </c>
      <c r="B11" t="s">
        <v>506</v>
      </c>
      <c r="C11">
        <v>20040.8</v>
      </c>
      <c r="D11">
        <v>20030.95</v>
      </c>
      <c r="E11" s="79">
        <f>C11-D11</f>
        <v>9.8499999999985448</v>
      </c>
      <c r="F11" s="262">
        <f t="shared" si="1"/>
        <v>4.9149730000000002E-4</v>
      </c>
      <c r="G11" s="71"/>
    </row>
    <row r="12" spans="1:16384" ht="12.75">
      <c r="A12" t="s">
        <v>507</v>
      </c>
      <c r="B12" t="s">
        <v>508</v>
      </c>
      <c r="C12">
        <v>3979.67</v>
      </c>
      <c r="D12">
        <v>3979.38</v>
      </c>
      <c r="E12" s="79">
        <f>C12-D12</f>
        <v>0.28999999999996362</v>
      </c>
      <c r="F12" s="262">
        <f t="shared" si="1"/>
        <v>7.2870399999999999E-5</v>
      </c>
      <c r="G12" s="71"/>
    </row>
    <row r="13" spans="1:16384" ht="12.75">
      <c r="A13" t="s">
        <v>509</v>
      </c>
      <c r="B13" t="s">
        <v>510</v>
      </c>
      <c r="C13">
        <v>596.55999999999995</v>
      </c>
      <c r="D13">
        <v>0</v>
      </c>
      <c r="E13" s="79">
        <f t="shared" si="0"/>
        <v>596.55999999999995</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902640.57000000018</v>
      </c>
      <c r="D19" s="85">
        <f>SUM(D4:D18)</f>
        <v>902644.21</v>
      </c>
      <c r="E19" s="85">
        <f>SUM(E4:E18)</f>
        <v>-3.6400000000635373</v>
      </c>
      <c r="F19" s="262">
        <f t="shared" si="1"/>
        <v>-4.0326000000000002E-6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262</v>
      </c>
      <c r="B2" t="s">
        <v>497</v>
      </c>
      <c r="C2" s="330">
        <v>599933900</v>
      </c>
      <c r="D2" t="s">
        <v>435</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262</v>
      </c>
      <c r="B3" t="s">
        <v>497</v>
      </c>
      <c r="C3" s="330" t="s">
        <v>429</v>
      </c>
      <c r="D3" t="s">
        <v>430</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63" si="4">M3-N3</f>
        <v>0</v>
      </c>
      <c r="P3" s="276" t="e">
        <f t="shared" ref="P3:P63" si="5">ROUND(O3/M3,10)</f>
        <v>#DIV/0!</v>
      </c>
      <c r="Q3">
        <v>0</v>
      </c>
      <c r="R3">
        <v>0</v>
      </c>
      <c r="S3" s="260">
        <f t="shared" ref="S3:S63" si="6">Q3-R3</f>
        <v>0</v>
      </c>
      <c r="T3" s="276" t="e">
        <f t="shared" ref="T3:T63" si="7">ROUND(S3/Q3,10)</f>
        <v>#DIV/0!</v>
      </c>
      <c r="U3" s="155"/>
    </row>
    <row r="4" spans="1:24" s="69" customFormat="1" ht="12.75">
      <c r="A4" t="s">
        <v>262</v>
      </c>
      <c r="B4" t="s">
        <v>497</v>
      </c>
      <c r="C4" s="330">
        <v>599933900</v>
      </c>
      <c r="D4" t="s">
        <v>435</v>
      </c>
      <c r="E4">
        <v>3800</v>
      </c>
      <c r="F4">
        <v>3800</v>
      </c>
      <c r="G4" s="260">
        <f t="shared" ref="G4:G5" si="8">E4-F4</f>
        <v>0</v>
      </c>
      <c r="H4" s="276">
        <f t="shared" ref="H4:H5" si="9">ROUND(G4/E4,10)</f>
        <v>0</v>
      </c>
      <c r="I4">
        <v>0</v>
      </c>
      <c r="J4">
        <v>0</v>
      </c>
      <c r="K4" s="260">
        <f t="shared" ref="K4:K25" si="10">I4-J4</f>
        <v>0</v>
      </c>
      <c r="L4" s="276" t="e">
        <f t="shared" ref="L4:L25" si="11">ROUND(K4/I4,10)</f>
        <v>#DIV/0!</v>
      </c>
      <c r="M4">
        <v>0</v>
      </c>
      <c r="N4">
        <v>0</v>
      </c>
      <c r="O4" s="260">
        <f t="shared" si="4"/>
        <v>0</v>
      </c>
      <c r="P4" s="276" t="e">
        <f t="shared" si="5"/>
        <v>#DIV/0!</v>
      </c>
      <c r="Q4">
        <v>0</v>
      </c>
      <c r="R4">
        <v>0</v>
      </c>
      <c r="S4" s="260">
        <f t="shared" si="6"/>
        <v>0</v>
      </c>
      <c r="T4" s="276" t="e">
        <f t="shared" si="7"/>
        <v>#DIV/0!</v>
      </c>
      <c r="U4" s="155"/>
    </row>
    <row r="5" spans="1:24" s="69" customFormat="1" ht="12.75">
      <c r="A5" t="s">
        <v>262</v>
      </c>
      <c r="B5" t="s">
        <v>497</v>
      </c>
      <c r="C5" s="330">
        <v>403187909</v>
      </c>
      <c r="D5" t="s">
        <v>437</v>
      </c>
      <c r="E5">
        <v>12938</v>
      </c>
      <c r="F5">
        <v>12938</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262</v>
      </c>
      <c r="B6" t="s">
        <v>501</v>
      </c>
      <c r="C6" s="330">
        <v>698604006</v>
      </c>
      <c r="D6" t="s">
        <v>442</v>
      </c>
      <c r="E6">
        <v>8300</v>
      </c>
      <c r="F6">
        <v>8300</v>
      </c>
      <c r="G6" s="260">
        <f t="shared" ref="G6:G24" si="12">E6-F6</f>
        <v>0</v>
      </c>
      <c r="H6" s="276">
        <f t="shared" ref="H6:H24" si="13">ROUND(G6/E6,10)</f>
        <v>0</v>
      </c>
      <c r="I6">
        <v>945.82</v>
      </c>
      <c r="J6">
        <v>945.82</v>
      </c>
      <c r="K6" s="260">
        <f t="shared" si="10"/>
        <v>0</v>
      </c>
      <c r="L6" s="276">
        <f t="shared" si="11"/>
        <v>0</v>
      </c>
      <c r="M6">
        <v>0</v>
      </c>
      <c r="N6">
        <v>0</v>
      </c>
      <c r="O6" s="260">
        <f t="shared" si="4"/>
        <v>0</v>
      </c>
      <c r="P6" s="276" t="e">
        <f t="shared" si="5"/>
        <v>#DIV/0!</v>
      </c>
      <c r="Q6">
        <v>-2.0099999999999998</v>
      </c>
      <c r="R6">
        <v>-2.0099999999999998</v>
      </c>
      <c r="S6" s="260">
        <f t="shared" si="6"/>
        <v>0</v>
      </c>
      <c r="T6" s="276">
        <f t="shared" si="7"/>
        <v>0</v>
      </c>
      <c r="U6" s="155"/>
    </row>
    <row r="7" spans="1:24" s="69" customFormat="1" ht="12.75">
      <c r="A7" t="s">
        <v>262</v>
      </c>
      <c r="B7" t="s">
        <v>497</v>
      </c>
      <c r="C7" s="330">
        <v>403197908</v>
      </c>
      <c r="D7" t="s">
        <v>367</v>
      </c>
      <c r="E7">
        <v>1275</v>
      </c>
      <c r="F7">
        <v>1275</v>
      </c>
      <c r="G7" s="260">
        <f t="shared" ref="G7" si="14">E7-F7</f>
        <v>0</v>
      </c>
      <c r="H7" s="276">
        <f t="shared" ref="H7" si="15">ROUND(G7/E7,10)</f>
        <v>0</v>
      </c>
      <c r="I7">
        <v>0</v>
      </c>
      <c r="J7">
        <v>0</v>
      </c>
      <c r="K7" s="260">
        <f t="shared" ref="K7" si="16">I7-J7</f>
        <v>0</v>
      </c>
      <c r="L7" s="276" t="e">
        <f t="shared" ref="L7" si="17">ROUND(K7/I7,10)</f>
        <v>#DIV/0!</v>
      </c>
      <c r="M7">
        <v>0</v>
      </c>
      <c r="N7">
        <v>0</v>
      </c>
      <c r="O7" s="260">
        <f t="shared" ref="O7" si="18">M7-N7</f>
        <v>0</v>
      </c>
      <c r="P7" s="276" t="e">
        <f t="shared" ref="P7" si="19">ROUND(O7/M7,10)</f>
        <v>#DIV/0!</v>
      </c>
      <c r="Q7">
        <v>0</v>
      </c>
      <c r="R7">
        <v>0</v>
      </c>
      <c r="S7" s="260">
        <f t="shared" ref="S7" si="20">Q7-R7</f>
        <v>0</v>
      </c>
      <c r="T7" s="276" t="e">
        <f t="shared" ref="T7" si="21">ROUND(S7/Q7,10)</f>
        <v>#DIV/0!</v>
      </c>
      <c r="U7" s="155"/>
    </row>
    <row r="8" spans="1:24" s="69" customFormat="1" ht="12.75">
      <c r="A8" t="s">
        <v>262</v>
      </c>
      <c r="B8" t="s">
        <v>497</v>
      </c>
      <c r="C8" s="330">
        <v>403197908</v>
      </c>
      <c r="D8" t="s">
        <v>367</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262</v>
      </c>
      <c r="B9" t="s">
        <v>497</v>
      </c>
      <c r="C9" s="330">
        <v>403197908</v>
      </c>
      <c r="D9" t="s">
        <v>367</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262</v>
      </c>
      <c r="B10" t="s">
        <v>497</v>
      </c>
      <c r="C10" s="330">
        <v>474184900</v>
      </c>
      <c r="D10" t="s">
        <v>373</v>
      </c>
      <c r="E10">
        <v>2838</v>
      </c>
      <c r="F10">
        <v>2838</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262</v>
      </c>
      <c r="B11" t="s">
        <v>497</v>
      </c>
      <c r="C11" s="330">
        <v>474184900</v>
      </c>
      <c r="D11" t="s">
        <v>373</v>
      </c>
      <c r="E11">
        <v>2838</v>
      </c>
      <c r="F11">
        <v>2838</v>
      </c>
      <c r="G11" s="260">
        <f t="shared" ref="G11:G14" si="22">E11-F11</f>
        <v>0</v>
      </c>
      <c r="H11" s="276">
        <f t="shared" ref="H11:H14" si="23">ROUND(G11/E11,10)</f>
        <v>0</v>
      </c>
      <c r="I11">
        <v>0</v>
      </c>
      <c r="J11">
        <v>0</v>
      </c>
      <c r="K11" s="260">
        <f t="shared" ref="K11:K14" si="24">I11-J11</f>
        <v>0</v>
      </c>
      <c r="L11" s="276" t="e">
        <f t="shared" ref="L11:L14" si="25">ROUND(K11/I11,10)</f>
        <v>#DIV/0!</v>
      </c>
      <c r="M11">
        <v>0</v>
      </c>
      <c r="N11">
        <v>0</v>
      </c>
      <c r="O11" s="260">
        <f t="shared" ref="O11:O14" si="26">M11-N11</f>
        <v>0</v>
      </c>
      <c r="P11" s="276" t="e">
        <f t="shared" ref="P11:P14" si="27">ROUND(O11/M11,10)</f>
        <v>#DIV/0!</v>
      </c>
      <c r="Q11">
        <v>0</v>
      </c>
      <c r="R11">
        <v>0</v>
      </c>
      <c r="S11" s="260">
        <f t="shared" ref="S11:S14" si="28">Q11-R11</f>
        <v>0</v>
      </c>
      <c r="T11" s="276" t="e">
        <f t="shared" ref="T11:T14" si="29">ROUND(S11/Q11,10)</f>
        <v>#DIV/0!</v>
      </c>
      <c r="U11" s="155"/>
    </row>
    <row r="12" spans="1:24" s="69" customFormat="1" ht="12.75">
      <c r="A12" t="s">
        <v>262</v>
      </c>
      <c r="B12" t="s">
        <v>497</v>
      </c>
      <c r="C12" s="330">
        <v>474184900</v>
      </c>
      <c r="D12" t="s">
        <v>373</v>
      </c>
      <c r="E12">
        <v>4638</v>
      </c>
      <c r="F12">
        <v>4638</v>
      </c>
      <c r="G12" s="260">
        <f t="shared" si="22"/>
        <v>0</v>
      </c>
      <c r="H12" s="276">
        <f t="shared" si="23"/>
        <v>0</v>
      </c>
      <c r="I12">
        <v>0</v>
      </c>
      <c r="J12">
        <v>0</v>
      </c>
      <c r="K12" s="260">
        <f t="shared" si="24"/>
        <v>0</v>
      </c>
      <c r="L12" s="276" t="e">
        <f t="shared" si="25"/>
        <v>#DIV/0!</v>
      </c>
      <c r="M12">
        <v>0</v>
      </c>
      <c r="N12">
        <v>0</v>
      </c>
      <c r="O12" s="260">
        <f t="shared" si="26"/>
        <v>0</v>
      </c>
      <c r="P12" s="276" t="e">
        <f t="shared" si="27"/>
        <v>#DIV/0!</v>
      </c>
      <c r="Q12">
        <v>0</v>
      </c>
      <c r="R12">
        <v>0</v>
      </c>
      <c r="S12" s="260">
        <f t="shared" si="28"/>
        <v>0</v>
      </c>
      <c r="T12" s="276" t="e">
        <f t="shared" si="29"/>
        <v>#DIV/0!</v>
      </c>
      <c r="U12" s="155"/>
    </row>
    <row r="13" spans="1:24" s="69" customFormat="1" ht="12.75">
      <c r="A13" t="s">
        <v>262</v>
      </c>
      <c r="B13" t="s">
        <v>497</v>
      </c>
      <c r="C13" s="330">
        <v>474184900</v>
      </c>
      <c r="D13" t="s">
        <v>373</v>
      </c>
      <c r="E13">
        <v>4638</v>
      </c>
      <c r="F13">
        <v>4638</v>
      </c>
      <c r="G13" s="260">
        <f t="shared" si="22"/>
        <v>0</v>
      </c>
      <c r="H13" s="276">
        <f t="shared" si="23"/>
        <v>0</v>
      </c>
      <c r="I13">
        <v>0</v>
      </c>
      <c r="J13">
        <v>0</v>
      </c>
      <c r="K13" s="260">
        <f t="shared" si="24"/>
        <v>0</v>
      </c>
      <c r="L13" s="276" t="e">
        <f t="shared" si="25"/>
        <v>#DIV/0!</v>
      </c>
      <c r="M13">
        <v>0</v>
      </c>
      <c r="N13">
        <v>0</v>
      </c>
      <c r="O13" s="260">
        <f t="shared" si="26"/>
        <v>0</v>
      </c>
      <c r="P13" s="276" t="e">
        <f t="shared" si="27"/>
        <v>#DIV/0!</v>
      </c>
      <c r="Q13">
        <v>0</v>
      </c>
      <c r="R13">
        <v>0</v>
      </c>
      <c r="S13" s="260">
        <f t="shared" si="28"/>
        <v>0</v>
      </c>
      <c r="T13" s="276" t="e">
        <f t="shared" si="29"/>
        <v>#DIV/0!</v>
      </c>
      <c r="U13" s="155"/>
    </row>
    <row r="14" spans="1:24" s="69" customFormat="1" ht="12.75">
      <c r="A14" t="s">
        <v>262</v>
      </c>
      <c r="B14" t="s">
        <v>497</v>
      </c>
      <c r="C14" s="330">
        <v>533004909</v>
      </c>
      <c r="D14" t="s">
        <v>445</v>
      </c>
      <c r="E14">
        <v>3733</v>
      </c>
      <c r="F14">
        <v>3733</v>
      </c>
      <c r="G14" s="260">
        <f t="shared" si="22"/>
        <v>0</v>
      </c>
      <c r="H14" s="276">
        <f t="shared" si="23"/>
        <v>0</v>
      </c>
      <c r="I14">
        <v>0</v>
      </c>
      <c r="J14">
        <v>0</v>
      </c>
      <c r="K14" s="260">
        <f t="shared" si="24"/>
        <v>0</v>
      </c>
      <c r="L14" s="276" t="e">
        <f t="shared" si="25"/>
        <v>#DIV/0!</v>
      </c>
      <c r="M14">
        <v>0</v>
      </c>
      <c r="N14">
        <v>0</v>
      </c>
      <c r="O14" s="260">
        <f t="shared" si="26"/>
        <v>0</v>
      </c>
      <c r="P14" s="276" t="e">
        <f t="shared" si="27"/>
        <v>#DIV/0!</v>
      </c>
      <c r="Q14">
        <v>0</v>
      </c>
      <c r="R14">
        <v>0</v>
      </c>
      <c r="S14" s="260">
        <f t="shared" si="28"/>
        <v>0</v>
      </c>
      <c r="T14" s="276" t="e">
        <f t="shared" si="29"/>
        <v>#DIV/0!</v>
      </c>
      <c r="U14" s="155"/>
    </row>
    <row r="15" spans="1:24" s="69" customFormat="1" ht="12.75">
      <c r="A15" t="s">
        <v>262</v>
      </c>
      <c r="B15" t="s">
        <v>497</v>
      </c>
      <c r="C15" s="330">
        <v>533004909</v>
      </c>
      <c r="D15" t="s">
        <v>445</v>
      </c>
      <c r="E15">
        <v>6569</v>
      </c>
      <c r="F15">
        <v>6569</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262</v>
      </c>
      <c r="B16" t="s">
        <v>497</v>
      </c>
      <c r="C16" s="330">
        <v>533004909</v>
      </c>
      <c r="D16" t="s">
        <v>445</v>
      </c>
      <c r="E16">
        <v>6569</v>
      </c>
      <c r="F16">
        <v>6569</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262</v>
      </c>
      <c r="B17" t="s">
        <v>497</v>
      </c>
      <c r="C17" s="330">
        <v>545831901</v>
      </c>
      <c r="D17" t="s">
        <v>370</v>
      </c>
      <c r="E17">
        <v>4084</v>
      </c>
      <c r="F17">
        <v>4084</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262</v>
      </c>
      <c r="B18" t="s">
        <v>497</v>
      </c>
      <c r="C18" s="330">
        <v>575035902</v>
      </c>
      <c r="D18" t="s">
        <v>511</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262</v>
      </c>
      <c r="B19" t="s">
        <v>497</v>
      </c>
      <c r="C19" s="330">
        <v>575035902</v>
      </c>
      <c r="D19" t="s">
        <v>511</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262</v>
      </c>
      <c r="B20" t="s">
        <v>497</v>
      </c>
      <c r="C20" s="330">
        <v>575035902</v>
      </c>
      <c r="D20" t="s">
        <v>511</v>
      </c>
      <c r="E20">
        <v>14142</v>
      </c>
      <c r="F20">
        <v>14142</v>
      </c>
      <c r="G20" s="260">
        <f t="shared" si="12"/>
        <v>0</v>
      </c>
      <c r="H20" s="276">
        <f t="shared" si="13"/>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262</v>
      </c>
      <c r="B21" t="s">
        <v>501</v>
      </c>
      <c r="C21" s="330">
        <v>605460005</v>
      </c>
      <c r="D21" t="s">
        <v>446</v>
      </c>
      <c r="E21">
        <v>30100</v>
      </c>
      <c r="F21">
        <v>30100</v>
      </c>
      <c r="G21" s="260">
        <f t="shared" si="12"/>
        <v>0</v>
      </c>
      <c r="H21" s="276">
        <f t="shared" si="13"/>
        <v>0</v>
      </c>
      <c r="I21">
        <v>4841.5200000000004</v>
      </c>
      <c r="J21">
        <v>4841.5200000000004</v>
      </c>
      <c r="K21" s="260">
        <f t="shared" si="10"/>
        <v>0</v>
      </c>
      <c r="L21" s="276">
        <f t="shared" si="11"/>
        <v>0</v>
      </c>
      <c r="M21">
        <v>0</v>
      </c>
      <c r="N21">
        <v>0</v>
      </c>
      <c r="O21" s="260">
        <f t="shared" si="4"/>
        <v>0</v>
      </c>
      <c r="P21" s="276" t="e">
        <f t="shared" si="5"/>
        <v>#DIV/0!</v>
      </c>
      <c r="Q21">
        <v>7.34</v>
      </c>
      <c r="R21">
        <v>7.34</v>
      </c>
      <c r="S21" s="260">
        <f t="shared" si="6"/>
        <v>0</v>
      </c>
      <c r="T21" s="276">
        <f t="shared" si="7"/>
        <v>0</v>
      </c>
      <c r="U21" s="155"/>
    </row>
    <row r="22" spans="1:21" s="69" customFormat="1" ht="12.75">
      <c r="A22" t="s">
        <v>262</v>
      </c>
      <c r="B22" t="s">
        <v>509</v>
      </c>
      <c r="C22" s="330">
        <v>618549901</v>
      </c>
      <c r="D22" t="s">
        <v>399</v>
      </c>
      <c r="E22">
        <v>1694</v>
      </c>
      <c r="F22">
        <v>1694</v>
      </c>
      <c r="G22" s="260">
        <f t="shared" si="12"/>
        <v>0</v>
      </c>
      <c r="H22" s="276">
        <f t="shared" si="13"/>
        <v>0</v>
      </c>
      <c r="I22">
        <v>1812.58</v>
      </c>
      <c r="J22">
        <v>1812.58</v>
      </c>
      <c r="K22" s="260">
        <f t="shared" si="10"/>
        <v>0</v>
      </c>
      <c r="L22" s="276">
        <f t="shared" si="11"/>
        <v>0</v>
      </c>
      <c r="M22">
        <v>0</v>
      </c>
      <c r="N22">
        <v>0</v>
      </c>
      <c r="O22" s="260">
        <f t="shared" si="4"/>
        <v>0</v>
      </c>
      <c r="P22" s="276" t="e">
        <f t="shared" si="5"/>
        <v>#DIV/0!</v>
      </c>
      <c r="Q22">
        <v>0</v>
      </c>
      <c r="R22">
        <v>0</v>
      </c>
      <c r="S22" s="260">
        <f t="shared" si="6"/>
        <v>0</v>
      </c>
      <c r="T22" s="276" t="e">
        <f t="shared" si="7"/>
        <v>#DIV/0!</v>
      </c>
      <c r="U22" s="155"/>
    </row>
    <row r="23" spans="1:21" s="69" customFormat="1" ht="12.75">
      <c r="A23" t="s">
        <v>262</v>
      </c>
      <c r="B23" t="s">
        <v>501</v>
      </c>
      <c r="C23" s="330">
        <v>649926003</v>
      </c>
      <c r="D23" t="s">
        <v>379</v>
      </c>
      <c r="E23">
        <v>4900</v>
      </c>
      <c r="F23">
        <v>4900</v>
      </c>
      <c r="G23" s="260">
        <f t="shared" si="12"/>
        <v>0</v>
      </c>
      <c r="H23" s="276">
        <f t="shared" si="13"/>
        <v>0</v>
      </c>
      <c r="I23">
        <v>2781.72</v>
      </c>
      <c r="J23">
        <v>2781.72</v>
      </c>
      <c r="K23" s="260">
        <f t="shared" si="10"/>
        <v>0</v>
      </c>
      <c r="L23" s="276">
        <f t="shared" si="11"/>
        <v>0</v>
      </c>
      <c r="M23">
        <v>0</v>
      </c>
      <c r="N23">
        <v>0</v>
      </c>
      <c r="O23" s="260">
        <f t="shared" si="4"/>
        <v>0</v>
      </c>
      <c r="P23" s="276" t="e">
        <f t="shared" si="5"/>
        <v>#DIV/0!</v>
      </c>
      <c r="Q23">
        <v>4.22</v>
      </c>
      <c r="R23">
        <v>4.22</v>
      </c>
      <c r="S23" s="260">
        <f t="shared" si="6"/>
        <v>0</v>
      </c>
      <c r="T23" s="276">
        <f t="shared" si="7"/>
        <v>0</v>
      </c>
      <c r="U23" s="155"/>
    </row>
    <row r="24" spans="1:21" s="69" customFormat="1" ht="12.75">
      <c r="A24" t="s">
        <v>262</v>
      </c>
      <c r="B24" t="s">
        <v>501</v>
      </c>
      <c r="C24" s="330">
        <v>655580009</v>
      </c>
      <c r="D24" t="s">
        <v>447</v>
      </c>
      <c r="E24">
        <v>7600</v>
      </c>
      <c r="F24">
        <v>7600</v>
      </c>
      <c r="G24" s="260">
        <f t="shared" si="12"/>
        <v>0</v>
      </c>
      <c r="H24" s="276">
        <f t="shared" si="13"/>
        <v>0</v>
      </c>
      <c r="I24">
        <v>719.08</v>
      </c>
      <c r="J24">
        <v>719.08</v>
      </c>
      <c r="K24" s="260">
        <f t="shared" si="10"/>
        <v>0</v>
      </c>
      <c r="L24" s="276">
        <f t="shared" si="11"/>
        <v>0</v>
      </c>
      <c r="M24">
        <v>0</v>
      </c>
      <c r="N24">
        <v>0</v>
      </c>
      <c r="O24" s="260">
        <f t="shared" si="4"/>
        <v>0</v>
      </c>
      <c r="P24" s="276" t="e">
        <f t="shared" si="5"/>
        <v>#DIV/0!</v>
      </c>
      <c r="Q24">
        <v>1.0900000000000001</v>
      </c>
      <c r="R24">
        <v>1.0900000000000001</v>
      </c>
      <c r="S24" s="260">
        <f t="shared" si="6"/>
        <v>0</v>
      </c>
      <c r="T24" s="276">
        <f t="shared" si="7"/>
        <v>0</v>
      </c>
      <c r="U24" s="155"/>
    </row>
    <row r="25" spans="1:21" s="69" customFormat="1" ht="12.75">
      <c r="A25" t="s">
        <v>262</v>
      </c>
      <c r="B25" t="s">
        <v>501</v>
      </c>
      <c r="C25" s="330">
        <v>664068004</v>
      </c>
      <c r="D25" t="s">
        <v>448</v>
      </c>
      <c r="E25">
        <v>9688</v>
      </c>
      <c r="F25">
        <v>9688</v>
      </c>
      <c r="G25" s="260">
        <f t="shared" ref="G25" si="30">E25-F25</f>
        <v>0</v>
      </c>
      <c r="H25" s="276">
        <f t="shared" ref="H25" si="31">ROUND(G25/E25,10)</f>
        <v>0</v>
      </c>
      <c r="I25">
        <v>2749.93</v>
      </c>
      <c r="J25">
        <v>2749.93</v>
      </c>
      <c r="K25" s="260">
        <f t="shared" si="10"/>
        <v>0</v>
      </c>
      <c r="L25" s="276">
        <f t="shared" si="11"/>
        <v>0</v>
      </c>
      <c r="M25">
        <v>0</v>
      </c>
      <c r="N25">
        <v>0</v>
      </c>
      <c r="O25" s="260">
        <f t="shared" si="4"/>
        <v>0</v>
      </c>
      <c r="P25" s="276" t="e">
        <f t="shared" si="5"/>
        <v>#DIV/0!</v>
      </c>
      <c r="Q25">
        <v>4.17</v>
      </c>
      <c r="R25">
        <v>4.17</v>
      </c>
      <c r="S25" s="260">
        <f t="shared" si="6"/>
        <v>0</v>
      </c>
      <c r="T25" s="276">
        <f t="shared" si="7"/>
        <v>0</v>
      </c>
      <c r="U25" s="155"/>
    </row>
    <row r="26" spans="1:21" s="69" customFormat="1" ht="12.75">
      <c r="A26" t="s">
        <v>262</v>
      </c>
      <c r="B26" t="s">
        <v>501</v>
      </c>
      <c r="C26" s="330">
        <v>665942009</v>
      </c>
      <c r="D26" t="s">
        <v>449</v>
      </c>
      <c r="E26">
        <v>11369</v>
      </c>
      <c r="F26">
        <v>11369</v>
      </c>
      <c r="G26" s="260">
        <f t="shared" ref="G26:G63" si="32">E26-F26</f>
        <v>0</v>
      </c>
      <c r="H26" s="276">
        <f t="shared" ref="H26:H63" si="33">ROUND(G26/E26,10)</f>
        <v>0</v>
      </c>
      <c r="I26">
        <v>4517.91</v>
      </c>
      <c r="J26">
        <v>4517.91</v>
      </c>
      <c r="K26" s="260">
        <f t="shared" ref="K26:K63" si="34">I26-J26</f>
        <v>0</v>
      </c>
      <c r="L26" s="276">
        <f t="shared" ref="L26:L63" si="35">ROUND(K26/I26,10)</f>
        <v>0</v>
      </c>
      <c r="M26">
        <v>0</v>
      </c>
      <c r="N26">
        <v>0</v>
      </c>
      <c r="O26" s="260">
        <f t="shared" si="4"/>
        <v>0</v>
      </c>
      <c r="P26" s="276" t="e">
        <f t="shared" si="5"/>
        <v>#DIV/0!</v>
      </c>
      <c r="Q26">
        <v>6.85</v>
      </c>
      <c r="R26">
        <v>6.85</v>
      </c>
      <c r="S26" s="260">
        <f t="shared" si="6"/>
        <v>0</v>
      </c>
      <c r="T26" s="276">
        <f t="shared" si="7"/>
        <v>0</v>
      </c>
      <c r="U26" s="155"/>
    </row>
    <row r="27" spans="1:21" s="69" customFormat="1" ht="12.75">
      <c r="A27" t="s">
        <v>262</v>
      </c>
      <c r="B27" t="s">
        <v>501</v>
      </c>
      <c r="C27" s="330">
        <v>666114004</v>
      </c>
      <c r="D27" t="s">
        <v>383</v>
      </c>
      <c r="E27">
        <v>23000</v>
      </c>
      <c r="F27">
        <v>23000</v>
      </c>
      <c r="G27" s="260">
        <f t="shared" si="32"/>
        <v>0</v>
      </c>
      <c r="H27" s="276">
        <f t="shared" si="33"/>
        <v>0</v>
      </c>
      <c r="I27">
        <v>7616.61</v>
      </c>
      <c r="J27">
        <v>7616.61</v>
      </c>
      <c r="K27" s="260">
        <f t="shared" si="34"/>
        <v>0</v>
      </c>
      <c r="L27" s="276">
        <f t="shared" si="35"/>
        <v>0</v>
      </c>
      <c r="M27">
        <v>0</v>
      </c>
      <c r="N27">
        <v>0</v>
      </c>
      <c r="O27" s="260">
        <f t="shared" si="4"/>
        <v>0</v>
      </c>
      <c r="P27" s="276" t="e">
        <f t="shared" si="5"/>
        <v>#DIV/0!</v>
      </c>
      <c r="Q27">
        <v>11.55</v>
      </c>
      <c r="R27">
        <v>11.55</v>
      </c>
      <c r="S27" s="260">
        <f t="shared" si="6"/>
        <v>0</v>
      </c>
      <c r="T27" s="276">
        <f t="shared" si="7"/>
        <v>0</v>
      </c>
      <c r="U27" s="155"/>
    </row>
    <row r="28" spans="1:21" s="69" customFormat="1" ht="12.75">
      <c r="A28" t="s">
        <v>262</v>
      </c>
      <c r="B28" t="s">
        <v>507</v>
      </c>
      <c r="C28" s="330">
        <v>691678007</v>
      </c>
      <c r="D28" t="s">
        <v>284</v>
      </c>
      <c r="E28">
        <v>10764</v>
      </c>
      <c r="F28">
        <v>10764</v>
      </c>
      <c r="G28" s="260">
        <f t="shared" si="32"/>
        <v>0</v>
      </c>
      <c r="H28" s="276">
        <f t="shared" si="33"/>
        <v>0</v>
      </c>
      <c r="I28">
        <v>3071.72</v>
      </c>
      <c r="J28">
        <v>3071.72</v>
      </c>
      <c r="K28" s="260">
        <f t="shared" si="34"/>
        <v>0</v>
      </c>
      <c r="L28" s="276">
        <f t="shared" si="35"/>
        <v>0</v>
      </c>
      <c r="M28">
        <v>0</v>
      </c>
      <c r="N28">
        <v>0</v>
      </c>
      <c r="O28" s="260">
        <f t="shared" si="4"/>
        <v>0</v>
      </c>
      <c r="P28" s="276" t="e">
        <f t="shared" si="5"/>
        <v>#DIV/0!</v>
      </c>
      <c r="Q28">
        <v>3.48</v>
      </c>
      <c r="R28">
        <v>3.48</v>
      </c>
      <c r="S28" s="260">
        <f t="shared" si="6"/>
        <v>0</v>
      </c>
      <c r="T28" s="276">
        <f t="shared" si="7"/>
        <v>0</v>
      </c>
      <c r="U28" s="155"/>
    </row>
    <row r="29" spans="1:21" s="69" customFormat="1" ht="12.75">
      <c r="A29" t="s">
        <v>262</v>
      </c>
      <c r="B29" t="s">
        <v>497</v>
      </c>
      <c r="C29" s="330">
        <v>588950907</v>
      </c>
      <c r="D29" t="s">
        <v>372</v>
      </c>
      <c r="E29">
        <v>24398</v>
      </c>
      <c r="F29">
        <v>24398</v>
      </c>
      <c r="G29" s="260">
        <f t="shared" si="32"/>
        <v>0</v>
      </c>
      <c r="H29" s="276">
        <f t="shared" si="33"/>
        <v>0</v>
      </c>
      <c r="I29">
        <v>0</v>
      </c>
      <c r="J29">
        <v>0</v>
      </c>
      <c r="K29" s="260">
        <f t="shared" si="34"/>
        <v>0</v>
      </c>
      <c r="L29" s="276" t="e">
        <f t="shared" si="35"/>
        <v>#DIV/0!</v>
      </c>
      <c r="M29">
        <v>0</v>
      </c>
      <c r="N29">
        <v>0</v>
      </c>
      <c r="O29" s="260">
        <f t="shared" si="4"/>
        <v>0</v>
      </c>
      <c r="P29" s="276" t="e">
        <f t="shared" si="5"/>
        <v>#DIV/0!</v>
      </c>
      <c r="Q29">
        <v>0</v>
      </c>
      <c r="R29">
        <v>0</v>
      </c>
      <c r="S29" s="260">
        <f t="shared" si="6"/>
        <v>0</v>
      </c>
      <c r="T29" s="276" t="e">
        <f t="shared" si="7"/>
        <v>#DIV/0!</v>
      </c>
      <c r="U29" s="155"/>
    </row>
    <row r="30" spans="1:21" s="69" customFormat="1" ht="12.75">
      <c r="A30" t="s">
        <v>262</v>
      </c>
      <c r="B30" t="s">
        <v>497</v>
      </c>
      <c r="C30" s="330">
        <v>588950907</v>
      </c>
      <c r="D30" t="s">
        <v>372</v>
      </c>
      <c r="E30">
        <v>24398</v>
      </c>
      <c r="F30">
        <v>24398</v>
      </c>
      <c r="G30" s="260">
        <f t="shared" si="32"/>
        <v>0</v>
      </c>
      <c r="H30" s="276">
        <f t="shared" si="33"/>
        <v>0</v>
      </c>
      <c r="I30">
        <v>0</v>
      </c>
      <c r="J30">
        <v>0</v>
      </c>
      <c r="K30" s="260">
        <f t="shared" si="34"/>
        <v>0</v>
      </c>
      <c r="L30" s="276" t="e">
        <f t="shared" si="35"/>
        <v>#DIV/0!</v>
      </c>
      <c r="M30">
        <v>0</v>
      </c>
      <c r="N30">
        <v>0</v>
      </c>
      <c r="O30" s="260">
        <f t="shared" si="4"/>
        <v>0</v>
      </c>
      <c r="P30" s="276" t="e">
        <f t="shared" si="5"/>
        <v>#DIV/0!</v>
      </c>
      <c r="Q30">
        <v>0</v>
      </c>
      <c r="R30">
        <v>0</v>
      </c>
      <c r="S30" s="260">
        <f t="shared" si="6"/>
        <v>0</v>
      </c>
      <c r="T30" s="276" t="e">
        <f t="shared" si="7"/>
        <v>#DIV/0!</v>
      </c>
      <c r="U30" s="155"/>
    </row>
    <row r="31" spans="1:21" s="69" customFormat="1" ht="12.75">
      <c r="A31" t="s">
        <v>262</v>
      </c>
      <c r="B31" t="s">
        <v>501</v>
      </c>
      <c r="C31" s="330">
        <v>635640006</v>
      </c>
      <c r="D31" t="s">
        <v>386</v>
      </c>
      <c r="E31">
        <v>7521</v>
      </c>
      <c r="F31">
        <v>7521</v>
      </c>
      <c r="G31" s="260">
        <f t="shared" si="32"/>
        <v>0</v>
      </c>
      <c r="H31" s="276">
        <f t="shared" si="33"/>
        <v>0</v>
      </c>
      <c r="I31">
        <v>1992.51</v>
      </c>
      <c r="J31">
        <v>1992.51</v>
      </c>
      <c r="K31" s="260">
        <f t="shared" si="34"/>
        <v>0</v>
      </c>
      <c r="L31" s="276">
        <f t="shared" si="35"/>
        <v>0</v>
      </c>
      <c r="M31">
        <v>0</v>
      </c>
      <c r="N31">
        <v>0</v>
      </c>
      <c r="O31" s="260">
        <f t="shared" si="4"/>
        <v>0</v>
      </c>
      <c r="P31" s="276" t="e">
        <f t="shared" si="5"/>
        <v>#DIV/0!</v>
      </c>
      <c r="Q31">
        <v>3.02</v>
      </c>
      <c r="R31">
        <v>3.02</v>
      </c>
      <c r="S31" s="260">
        <f t="shared" si="6"/>
        <v>0</v>
      </c>
      <c r="T31" s="276">
        <f t="shared" si="7"/>
        <v>0</v>
      </c>
      <c r="U31" s="155"/>
    </row>
    <row r="32" spans="1:21" s="69" customFormat="1" ht="12.75">
      <c r="A32" t="s">
        <v>262</v>
      </c>
      <c r="B32" t="s">
        <v>501</v>
      </c>
      <c r="C32" s="330">
        <v>686930009</v>
      </c>
      <c r="D32" t="s">
        <v>450</v>
      </c>
      <c r="E32">
        <v>3000</v>
      </c>
      <c r="F32">
        <v>3000</v>
      </c>
      <c r="G32" s="260">
        <f t="shared" si="32"/>
        <v>0</v>
      </c>
      <c r="H32" s="276">
        <f t="shared" si="33"/>
        <v>0</v>
      </c>
      <c r="I32">
        <v>2270.79</v>
      </c>
      <c r="J32">
        <v>2270.79</v>
      </c>
      <c r="K32" s="260">
        <f t="shared" si="34"/>
        <v>0</v>
      </c>
      <c r="L32" s="276">
        <f t="shared" si="35"/>
        <v>0</v>
      </c>
      <c r="M32">
        <v>0</v>
      </c>
      <c r="N32">
        <v>0</v>
      </c>
      <c r="O32" s="260">
        <f t="shared" si="4"/>
        <v>0</v>
      </c>
      <c r="P32" s="276" t="e">
        <f t="shared" si="5"/>
        <v>#DIV/0!</v>
      </c>
      <c r="Q32">
        <v>3.44</v>
      </c>
      <c r="R32">
        <v>3.44</v>
      </c>
      <c r="S32" s="260">
        <f t="shared" si="6"/>
        <v>0</v>
      </c>
      <c r="T32" s="276">
        <f t="shared" si="7"/>
        <v>0</v>
      </c>
      <c r="U32" s="155"/>
    </row>
    <row r="33" spans="1:21" s="69" customFormat="1" ht="12.75">
      <c r="A33" t="s">
        <v>262</v>
      </c>
      <c r="B33" t="s">
        <v>509</v>
      </c>
      <c r="C33" s="330">
        <v>803054204</v>
      </c>
      <c r="D33" t="s">
        <v>453</v>
      </c>
      <c r="E33">
        <v>3300</v>
      </c>
      <c r="F33">
        <v>3300</v>
      </c>
      <c r="G33" s="260">
        <f t="shared" si="32"/>
        <v>0</v>
      </c>
      <c r="H33" s="276">
        <f t="shared" si="33"/>
        <v>0</v>
      </c>
      <c r="I33">
        <v>0</v>
      </c>
      <c r="J33">
        <v>0</v>
      </c>
      <c r="K33" s="260">
        <f t="shared" si="34"/>
        <v>0</v>
      </c>
      <c r="L33" s="276" t="e">
        <f t="shared" si="35"/>
        <v>#DIV/0!</v>
      </c>
      <c r="M33">
        <v>0</v>
      </c>
      <c r="N33">
        <v>0</v>
      </c>
      <c r="O33" s="260">
        <f t="shared" si="4"/>
        <v>0</v>
      </c>
      <c r="P33" s="276" t="e">
        <f t="shared" si="5"/>
        <v>#DIV/0!</v>
      </c>
      <c r="Q33">
        <v>0</v>
      </c>
      <c r="R33">
        <v>0</v>
      </c>
      <c r="S33" s="260">
        <f t="shared" si="6"/>
        <v>0</v>
      </c>
      <c r="T33" s="276" t="e">
        <f t="shared" si="7"/>
        <v>#DIV/0!</v>
      </c>
      <c r="U33" s="155"/>
    </row>
    <row r="34" spans="1:21" s="69" customFormat="1" ht="12.75">
      <c r="A34" t="s">
        <v>262</v>
      </c>
      <c r="B34" t="s">
        <v>509</v>
      </c>
      <c r="C34" s="330">
        <v>803054204</v>
      </c>
      <c r="D34" t="s">
        <v>453</v>
      </c>
      <c r="E34">
        <v>5800</v>
      </c>
      <c r="F34">
        <v>5800</v>
      </c>
      <c r="G34" s="260">
        <f t="shared" si="32"/>
        <v>0</v>
      </c>
      <c r="H34" s="276">
        <f t="shared" si="33"/>
        <v>0</v>
      </c>
      <c r="I34">
        <v>0</v>
      </c>
      <c r="J34">
        <v>0</v>
      </c>
      <c r="K34" s="260">
        <f t="shared" si="34"/>
        <v>0</v>
      </c>
      <c r="L34" s="276" t="e">
        <f t="shared" si="35"/>
        <v>#DIV/0!</v>
      </c>
      <c r="M34">
        <v>0</v>
      </c>
      <c r="N34">
        <v>0</v>
      </c>
      <c r="O34" s="260">
        <f t="shared" si="4"/>
        <v>0</v>
      </c>
      <c r="P34" s="276" t="e">
        <f t="shared" si="5"/>
        <v>#DIV/0!</v>
      </c>
      <c r="Q34">
        <v>0</v>
      </c>
      <c r="R34">
        <v>0</v>
      </c>
      <c r="S34" s="260">
        <f t="shared" si="6"/>
        <v>0</v>
      </c>
      <c r="T34" s="276" t="e">
        <f t="shared" si="7"/>
        <v>#DIV/0!</v>
      </c>
      <c r="U34" s="155"/>
    </row>
    <row r="35" spans="1:21" s="69" customFormat="1" ht="12.75">
      <c r="A35" t="s">
        <v>262</v>
      </c>
      <c r="B35" t="s">
        <v>509</v>
      </c>
      <c r="C35" s="330">
        <v>803054204</v>
      </c>
      <c r="D35" t="s">
        <v>453</v>
      </c>
      <c r="E35">
        <v>9600</v>
      </c>
      <c r="F35">
        <v>9600</v>
      </c>
      <c r="G35" s="260">
        <f t="shared" si="32"/>
        <v>0</v>
      </c>
      <c r="H35" s="276">
        <f t="shared" si="33"/>
        <v>0</v>
      </c>
      <c r="I35">
        <v>0</v>
      </c>
      <c r="J35">
        <v>0</v>
      </c>
      <c r="K35" s="260">
        <f t="shared" si="34"/>
        <v>0</v>
      </c>
      <c r="L35" s="276" t="e">
        <f t="shared" si="35"/>
        <v>#DIV/0!</v>
      </c>
      <c r="M35">
        <v>0</v>
      </c>
      <c r="N35">
        <v>0</v>
      </c>
      <c r="O35" s="260">
        <f t="shared" si="4"/>
        <v>0</v>
      </c>
      <c r="P35" s="276" t="e">
        <f t="shared" si="5"/>
        <v>#DIV/0!</v>
      </c>
      <c r="Q35">
        <v>0</v>
      </c>
      <c r="R35">
        <v>0</v>
      </c>
      <c r="S35" s="260">
        <f t="shared" si="6"/>
        <v>0</v>
      </c>
      <c r="T35" s="276" t="e">
        <f t="shared" si="7"/>
        <v>#DIV/0!</v>
      </c>
      <c r="U35" s="155"/>
    </row>
    <row r="36" spans="1:21" s="69" customFormat="1" ht="12.75">
      <c r="A36" t="s">
        <v>262</v>
      </c>
      <c r="B36" t="s">
        <v>509</v>
      </c>
      <c r="C36" s="330">
        <v>803054204</v>
      </c>
      <c r="D36" t="s">
        <v>453</v>
      </c>
      <c r="E36">
        <v>8250</v>
      </c>
      <c r="F36">
        <v>8250</v>
      </c>
      <c r="G36" s="260">
        <f t="shared" si="32"/>
        <v>0</v>
      </c>
      <c r="H36" s="276">
        <f t="shared" si="33"/>
        <v>0</v>
      </c>
      <c r="I36">
        <v>0</v>
      </c>
      <c r="J36">
        <v>0</v>
      </c>
      <c r="K36" s="260">
        <f t="shared" si="34"/>
        <v>0</v>
      </c>
      <c r="L36" s="276" t="e">
        <f t="shared" si="35"/>
        <v>#DIV/0!</v>
      </c>
      <c r="M36">
        <v>0</v>
      </c>
      <c r="N36">
        <v>0</v>
      </c>
      <c r="O36" s="260">
        <f t="shared" si="4"/>
        <v>0</v>
      </c>
      <c r="P36" s="276" t="e">
        <f t="shared" si="5"/>
        <v>#DIV/0!</v>
      </c>
      <c r="Q36">
        <v>0</v>
      </c>
      <c r="R36">
        <v>0</v>
      </c>
      <c r="S36" s="260">
        <f t="shared" si="6"/>
        <v>0</v>
      </c>
      <c r="T36" s="276" t="e">
        <f t="shared" si="7"/>
        <v>#DIV/0!</v>
      </c>
      <c r="U36" s="155"/>
    </row>
    <row r="37" spans="1:21" s="69" customFormat="1" ht="12.75">
      <c r="A37" t="s">
        <v>262</v>
      </c>
      <c r="B37" t="s">
        <v>495</v>
      </c>
      <c r="C37" s="330">
        <v>712459908</v>
      </c>
      <c r="D37" t="s">
        <v>393</v>
      </c>
      <c r="E37">
        <v>3146</v>
      </c>
      <c r="F37">
        <v>3146</v>
      </c>
      <c r="G37" s="260">
        <f t="shared" si="32"/>
        <v>0</v>
      </c>
      <c r="H37" s="276">
        <f t="shared" si="33"/>
        <v>0</v>
      </c>
      <c r="I37">
        <v>0</v>
      </c>
      <c r="J37">
        <v>0</v>
      </c>
      <c r="K37" s="260">
        <f t="shared" si="34"/>
        <v>0</v>
      </c>
      <c r="L37" s="276" t="e">
        <f t="shared" si="35"/>
        <v>#DIV/0!</v>
      </c>
      <c r="M37">
        <v>0</v>
      </c>
      <c r="N37">
        <v>0</v>
      </c>
      <c r="O37" s="260">
        <f t="shared" si="4"/>
        <v>0</v>
      </c>
      <c r="P37" s="276" t="e">
        <f t="shared" si="5"/>
        <v>#DIV/0!</v>
      </c>
      <c r="Q37">
        <v>0</v>
      </c>
      <c r="R37">
        <v>0</v>
      </c>
      <c r="S37" s="260">
        <f t="shared" si="6"/>
        <v>0</v>
      </c>
      <c r="T37" s="276" t="e">
        <f t="shared" si="7"/>
        <v>#DIV/0!</v>
      </c>
      <c r="U37" s="155"/>
    </row>
    <row r="38" spans="1:21" s="69" customFormat="1" ht="12.75">
      <c r="A38" t="s">
        <v>262</v>
      </c>
      <c r="B38" t="s">
        <v>495</v>
      </c>
      <c r="C38" s="330">
        <v>712459908</v>
      </c>
      <c r="D38" t="s">
        <v>393</v>
      </c>
      <c r="E38">
        <v>3146</v>
      </c>
      <c r="F38">
        <v>3146</v>
      </c>
      <c r="G38" s="260">
        <f t="shared" si="32"/>
        <v>0</v>
      </c>
      <c r="H38" s="276">
        <f t="shared" si="33"/>
        <v>0</v>
      </c>
      <c r="I38">
        <v>0</v>
      </c>
      <c r="J38">
        <v>0</v>
      </c>
      <c r="K38" s="260">
        <f t="shared" si="34"/>
        <v>0</v>
      </c>
      <c r="L38" s="276" t="e">
        <f t="shared" si="35"/>
        <v>#DIV/0!</v>
      </c>
      <c r="M38">
        <v>0</v>
      </c>
      <c r="N38">
        <v>0</v>
      </c>
      <c r="O38" s="260">
        <f t="shared" si="4"/>
        <v>0</v>
      </c>
      <c r="P38" s="276" t="e">
        <f t="shared" si="5"/>
        <v>#DIV/0!</v>
      </c>
      <c r="Q38">
        <v>0</v>
      </c>
      <c r="R38">
        <v>0</v>
      </c>
      <c r="S38" s="260">
        <f t="shared" si="6"/>
        <v>0</v>
      </c>
      <c r="T38" s="276" t="e">
        <f t="shared" si="7"/>
        <v>#DIV/0!</v>
      </c>
      <c r="U38" s="155"/>
    </row>
    <row r="39" spans="1:21" s="69" customFormat="1" ht="12.75">
      <c r="A39" t="s">
        <v>262</v>
      </c>
      <c r="B39" t="s">
        <v>495</v>
      </c>
      <c r="C39" s="330">
        <v>717158901</v>
      </c>
      <c r="D39" t="s">
        <v>395</v>
      </c>
      <c r="E39">
        <v>16931</v>
      </c>
      <c r="F39">
        <v>16931</v>
      </c>
      <c r="G39" s="260">
        <f t="shared" si="32"/>
        <v>0</v>
      </c>
      <c r="H39" s="276">
        <f t="shared" si="33"/>
        <v>0</v>
      </c>
      <c r="I39">
        <v>0</v>
      </c>
      <c r="J39">
        <v>0</v>
      </c>
      <c r="K39" s="260">
        <f t="shared" si="34"/>
        <v>0</v>
      </c>
      <c r="L39" s="276" t="e">
        <f t="shared" si="35"/>
        <v>#DIV/0!</v>
      </c>
      <c r="M39">
        <v>0</v>
      </c>
      <c r="N39">
        <v>0</v>
      </c>
      <c r="O39" s="260">
        <f t="shared" si="4"/>
        <v>0</v>
      </c>
      <c r="P39" s="276" t="e">
        <f t="shared" si="5"/>
        <v>#DIV/0!</v>
      </c>
      <c r="Q39">
        <v>0</v>
      </c>
      <c r="R39">
        <v>0</v>
      </c>
      <c r="S39" s="260">
        <f t="shared" si="6"/>
        <v>0</v>
      </c>
      <c r="T39" s="276" t="e">
        <f t="shared" si="7"/>
        <v>#DIV/0!</v>
      </c>
      <c r="U39" s="155"/>
    </row>
    <row r="40" spans="1:21" s="69" customFormat="1" ht="12.75">
      <c r="A40" t="s">
        <v>262</v>
      </c>
      <c r="B40" t="s">
        <v>495</v>
      </c>
      <c r="C40" s="330">
        <v>733337901</v>
      </c>
      <c r="D40" t="s">
        <v>457</v>
      </c>
      <c r="E40">
        <v>2200</v>
      </c>
      <c r="F40">
        <v>2200</v>
      </c>
      <c r="G40" s="260">
        <f t="shared" si="32"/>
        <v>0</v>
      </c>
      <c r="H40" s="276">
        <f t="shared" si="33"/>
        <v>0</v>
      </c>
      <c r="I40">
        <v>0</v>
      </c>
      <c r="J40">
        <v>0</v>
      </c>
      <c r="K40" s="260">
        <f t="shared" si="34"/>
        <v>0</v>
      </c>
      <c r="L40" s="276" t="e">
        <f t="shared" si="35"/>
        <v>#DIV/0!</v>
      </c>
      <c r="M40">
        <v>0</v>
      </c>
      <c r="N40">
        <v>0</v>
      </c>
      <c r="O40" s="260">
        <f t="shared" si="4"/>
        <v>0</v>
      </c>
      <c r="P40" s="276" t="e">
        <f t="shared" si="5"/>
        <v>#DIV/0!</v>
      </c>
      <c r="Q40">
        <v>0</v>
      </c>
      <c r="R40">
        <v>0</v>
      </c>
      <c r="S40" s="260">
        <f t="shared" si="6"/>
        <v>0</v>
      </c>
      <c r="T40" s="276" t="e">
        <f t="shared" si="7"/>
        <v>#DIV/0!</v>
      </c>
      <c r="U40" s="155"/>
    </row>
    <row r="41" spans="1:21" s="69" customFormat="1" ht="12.75">
      <c r="A41" t="s">
        <v>262</v>
      </c>
      <c r="B41" t="s">
        <v>509</v>
      </c>
      <c r="C41" s="330" t="s">
        <v>362</v>
      </c>
      <c r="D41" t="s">
        <v>459</v>
      </c>
      <c r="E41">
        <v>3000</v>
      </c>
      <c r="F41">
        <v>3000</v>
      </c>
      <c r="G41" s="260">
        <f t="shared" si="32"/>
        <v>0</v>
      </c>
      <c r="H41" s="276">
        <f t="shared" si="33"/>
        <v>0</v>
      </c>
      <c r="I41">
        <v>0</v>
      </c>
      <c r="J41">
        <v>0</v>
      </c>
      <c r="K41" s="260">
        <f t="shared" si="34"/>
        <v>0</v>
      </c>
      <c r="L41" s="276" t="e">
        <f t="shared" si="35"/>
        <v>#DIV/0!</v>
      </c>
      <c r="M41">
        <v>0</v>
      </c>
      <c r="N41">
        <v>0</v>
      </c>
      <c r="O41" s="260">
        <f t="shared" si="4"/>
        <v>0</v>
      </c>
      <c r="P41" s="276" t="e">
        <f t="shared" si="5"/>
        <v>#DIV/0!</v>
      </c>
      <c r="Q41">
        <v>0</v>
      </c>
      <c r="R41">
        <v>0</v>
      </c>
      <c r="S41" s="260">
        <f t="shared" si="6"/>
        <v>0</v>
      </c>
      <c r="T41" s="276" t="e">
        <f t="shared" si="7"/>
        <v>#DIV/0!</v>
      </c>
      <c r="U41" s="155"/>
    </row>
    <row r="42" spans="1:21" s="69" customFormat="1" ht="12.75">
      <c r="A42" t="s">
        <v>262</v>
      </c>
      <c r="B42" t="s">
        <v>509</v>
      </c>
      <c r="C42" s="330" t="s">
        <v>362</v>
      </c>
      <c r="D42" t="s">
        <v>459</v>
      </c>
      <c r="E42">
        <v>3000</v>
      </c>
      <c r="F42">
        <v>3000</v>
      </c>
      <c r="G42" s="260">
        <f t="shared" si="32"/>
        <v>0</v>
      </c>
      <c r="H42" s="276">
        <f t="shared" si="33"/>
        <v>0</v>
      </c>
      <c r="I42">
        <v>0</v>
      </c>
      <c r="J42">
        <v>0</v>
      </c>
      <c r="K42" s="260">
        <f t="shared" si="34"/>
        <v>0</v>
      </c>
      <c r="L42" s="276" t="e">
        <f t="shared" si="35"/>
        <v>#DIV/0!</v>
      </c>
      <c r="M42">
        <v>0</v>
      </c>
      <c r="N42">
        <v>0</v>
      </c>
      <c r="O42" s="260">
        <f t="shared" si="4"/>
        <v>0</v>
      </c>
      <c r="P42" s="276" t="e">
        <f t="shared" si="5"/>
        <v>#DIV/0!</v>
      </c>
      <c r="Q42">
        <v>0</v>
      </c>
      <c r="R42">
        <v>0</v>
      </c>
      <c r="S42" s="260">
        <f t="shared" si="6"/>
        <v>0</v>
      </c>
      <c r="T42" s="276" t="e">
        <f t="shared" si="7"/>
        <v>#DIV/0!</v>
      </c>
      <c r="U42" s="155"/>
    </row>
    <row r="43" spans="1:21" s="69" customFormat="1" ht="12.75">
      <c r="A43" t="s">
        <v>262</v>
      </c>
      <c r="B43" t="s">
        <v>509</v>
      </c>
      <c r="C43" s="330" t="s">
        <v>362</v>
      </c>
      <c r="D43" t="s">
        <v>459</v>
      </c>
      <c r="E43">
        <v>3000</v>
      </c>
      <c r="F43">
        <v>3000</v>
      </c>
      <c r="G43" s="260">
        <f t="shared" si="32"/>
        <v>0</v>
      </c>
      <c r="H43" s="276">
        <f t="shared" si="33"/>
        <v>0</v>
      </c>
      <c r="I43">
        <v>0</v>
      </c>
      <c r="J43">
        <v>0</v>
      </c>
      <c r="K43" s="260">
        <f t="shared" si="34"/>
        <v>0</v>
      </c>
      <c r="L43" s="276" t="e">
        <f t="shared" si="35"/>
        <v>#DIV/0!</v>
      </c>
      <c r="M43">
        <v>0</v>
      </c>
      <c r="N43">
        <v>0</v>
      </c>
      <c r="O43" s="260">
        <f t="shared" si="4"/>
        <v>0</v>
      </c>
      <c r="P43" s="276" t="e">
        <f t="shared" si="5"/>
        <v>#DIV/0!</v>
      </c>
      <c r="Q43">
        <v>0</v>
      </c>
      <c r="R43">
        <v>0</v>
      </c>
      <c r="S43" s="260">
        <f t="shared" si="6"/>
        <v>0</v>
      </c>
      <c r="T43" s="276" t="e">
        <f t="shared" si="7"/>
        <v>#DIV/0!</v>
      </c>
      <c r="U43" s="155"/>
    </row>
    <row r="44" spans="1:21" s="69" customFormat="1" ht="12.75">
      <c r="A44" t="s">
        <v>262</v>
      </c>
      <c r="B44" t="s">
        <v>501</v>
      </c>
      <c r="C44" s="330">
        <v>661650903</v>
      </c>
      <c r="D44" t="s">
        <v>461</v>
      </c>
      <c r="E44">
        <v>10546</v>
      </c>
      <c r="F44">
        <v>10546</v>
      </c>
      <c r="G44" s="260">
        <f t="shared" si="32"/>
        <v>0</v>
      </c>
      <c r="H44" s="276">
        <f t="shared" si="33"/>
        <v>0</v>
      </c>
      <c r="I44">
        <v>3093.25</v>
      </c>
      <c r="J44">
        <v>3093.25</v>
      </c>
      <c r="K44" s="260">
        <f t="shared" si="34"/>
        <v>0</v>
      </c>
      <c r="L44" s="276">
        <f t="shared" si="35"/>
        <v>0</v>
      </c>
      <c r="M44">
        <v>0</v>
      </c>
      <c r="N44">
        <v>0</v>
      </c>
      <c r="O44" s="260">
        <f t="shared" si="4"/>
        <v>0</v>
      </c>
      <c r="P44" s="276" t="e">
        <f t="shared" si="5"/>
        <v>#DIV/0!</v>
      </c>
      <c r="Q44">
        <v>4.6900000000000004</v>
      </c>
      <c r="R44">
        <v>4.6900000000000004</v>
      </c>
      <c r="S44" s="260">
        <f t="shared" si="6"/>
        <v>0</v>
      </c>
      <c r="T44" s="276">
        <f t="shared" si="7"/>
        <v>0</v>
      </c>
      <c r="U44" s="155"/>
    </row>
    <row r="45" spans="1:21" s="69" customFormat="1" ht="12.75">
      <c r="A45" t="s">
        <v>262</v>
      </c>
      <c r="B45" t="s">
        <v>497</v>
      </c>
      <c r="C45" s="330" t="s">
        <v>467</v>
      </c>
      <c r="D45" t="s">
        <v>468</v>
      </c>
      <c r="E45">
        <v>2432</v>
      </c>
      <c r="F45">
        <v>2432</v>
      </c>
      <c r="G45" s="260">
        <f t="shared" si="32"/>
        <v>0</v>
      </c>
      <c r="H45" s="276">
        <f t="shared" si="33"/>
        <v>0</v>
      </c>
      <c r="I45">
        <v>0</v>
      </c>
      <c r="J45">
        <v>0</v>
      </c>
      <c r="K45" s="260">
        <f t="shared" si="34"/>
        <v>0</v>
      </c>
      <c r="L45" s="276" t="e">
        <f t="shared" si="35"/>
        <v>#DIV/0!</v>
      </c>
      <c r="M45">
        <v>0</v>
      </c>
      <c r="N45">
        <v>0</v>
      </c>
      <c r="O45" s="260">
        <f t="shared" si="4"/>
        <v>0</v>
      </c>
      <c r="P45" s="276" t="e">
        <f t="shared" si="5"/>
        <v>#DIV/0!</v>
      </c>
      <c r="Q45">
        <v>0</v>
      </c>
      <c r="R45">
        <v>0</v>
      </c>
      <c r="S45" s="260">
        <f t="shared" si="6"/>
        <v>0</v>
      </c>
      <c r="T45" s="276" t="e">
        <f t="shared" si="7"/>
        <v>#DIV/0!</v>
      </c>
      <c r="U45" s="155"/>
    </row>
    <row r="46" spans="1:21" s="69" customFormat="1" ht="12.75">
      <c r="A46" t="s">
        <v>262</v>
      </c>
      <c r="B46" t="s">
        <v>497</v>
      </c>
      <c r="C46" s="330" t="s">
        <v>467</v>
      </c>
      <c r="D46" t="s">
        <v>468</v>
      </c>
      <c r="E46">
        <v>2432</v>
      </c>
      <c r="F46">
        <v>2432</v>
      </c>
      <c r="G46" s="260">
        <f t="shared" si="32"/>
        <v>0</v>
      </c>
      <c r="H46" s="276">
        <f t="shared" si="33"/>
        <v>0</v>
      </c>
      <c r="I46">
        <v>0</v>
      </c>
      <c r="J46">
        <v>0</v>
      </c>
      <c r="K46" s="260">
        <f t="shared" si="34"/>
        <v>0</v>
      </c>
      <c r="L46" s="276" t="e">
        <f t="shared" si="35"/>
        <v>#DIV/0!</v>
      </c>
      <c r="M46">
        <v>0</v>
      </c>
      <c r="N46">
        <v>0</v>
      </c>
      <c r="O46" s="260">
        <f t="shared" si="4"/>
        <v>0</v>
      </c>
      <c r="P46" s="276" t="e">
        <f t="shared" si="5"/>
        <v>#DIV/0!</v>
      </c>
      <c r="Q46">
        <v>0</v>
      </c>
      <c r="R46">
        <v>0</v>
      </c>
      <c r="S46" s="260">
        <f t="shared" si="6"/>
        <v>0</v>
      </c>
      <c r="T46" s="276" t="e">
        <f t="shared" si="7"/>
        <v>#DIV/0!</v>
      </c>
      <c r="U46" s="155"/>
    </row>
    <row r="47" spans="1:21" s="69" customFormat="1" ht="12.75">
      <c r="A47" t="s">
        <v>262</v>
      </c>
      <c r="B47" t="s">
        <v>497</v>
      </c>
      <c r="C47" s="330" t="s">
        <v>467</v>
      </c>
      <c r="D47" t="s">
        <v>468</v>
      </c>
      <c r="E47">
        <v>8509</v>
      </c>
      <c r="F47">
        <v>8509</v>
      </c>
      <c r="G47" s="260">
        <f t="shared" si="32"/>
        <v>0</v>
      </c>
      <c r="H47" s="276">
        <f t="shared" si="33"/>
        <v>0</v>
      </c>
      <c r="I47">
        <v>0</v>
      </c>
      <c r="J47">
        <v>0</v>
      </c>
      <c r="K47" s="260">
        <f t="shared" si="34"/>
        <v>0</v>
      </c>
      <c r="L47" s="276" t="e">
        <f t="shared" si="35"/>
        <v>#DIV/0!</v>
      </c>
      <c r="M47">
        <v>0</v>
      </c>
      <c r="N47">
        <v>0</v>
      </c>
      <c r="O47" s="260">
        <f t="shared" si="4"/>
        <v>0</v>
      </c>
      <c r="P47" s="276" t="e">
        <f t="shared" si="5"/>
        <v>#DIV/0!</v>
      </c>
      <c r="Q47">
        <v>0</v>
      </c>
      <c r="R47">
        <v>0</v>
      </c>
      <c r="S47" s="260">
        <f t="shared" si="6"/>
        <v>0</v>
      </c>
      <c r="T47" s="276" t="e">
        <f t="shared" si="7"/>
        <v>#DIV/0!</v>
      </c>
      <c r="U47" s="155"/>
    </row>
    <row r="48" spans="1:21" s="69" customFormat="1" ht="12.75">
      <c r="A48" t="s">
        <v>262</v>
      </c>
      <c r="B48" t="s">
        <v>497</v>
      </c>
      <c r="C48" s="330" t="s">
        <v>467</v>
      </c>
      <c r="D48" t="s">
        <v>468</v>
      </c>
      <c r="E48">
        <v>8509</v>
      </c>
      <c r="F48">
        <v>8509</v>
      </c>
      <c r="G48" s="260">
        <f t="shared" ref="G48:G58" si="36">E48-F48</f>
        <v>0</v>
      </c>
      <c r="H48" s="276">
        <f t="shared" ref="H48:H58" si="37">ROUND(G48/E48,10)</f>
        <v>0</v>
      </c>
      <c r="I48">
        <v>0</v>
      </c>
      <c r="J48">
        <v>0</v>
      </c>
      <c r="K48" s="260">
        <f t="shared" ref="K48:K58" si="38">I48-J48</f>
        <v>0</v>
      </c>
      <c r="L48" s="276" t="e">
        <f t="shared" ref="L48:L58" si="39">ROUND(K48/I48,10)</f>
        <v>#DIV/0!</v>
      </c>
      <c r="M48">
        <v>0</v>
      </c>
      <c r="N48">
        <v>0</v>
      </c>
      <c r="O48" s="260">
        <f t="shared" ref="O48:O57" si="40">M48-N48</f>
        <v>0</v>
      </c>
      <c r="P48" s="276" t="e">
        <f t="shared" ref="P48:P57" si="41">ROUND(O48/M48,10)</f>
        <v>#DIV/0!</v>
      </c>
      <c r="Q48">
        <v>0</v>
      </c>
      <c r="R48">
        <v>0</v>
      </c>
      <c r="S48" s="260">
        <f t="shared" ref="S48:S57" si="42">Q48-R48</f>
        <v>0</v>
      </c>
      <c r="T48" s="276" t="e">
        <f t="shared" ref="T48:T57" si="43">ROUND(S48/Q48,10)</f>
        <v>#DIV/0!</v>
      </c>
      <c r="U48" s="155"/>
    </row>
    <row r="49" spans="1:21" s="69" customFormat="1" ht="12.75">
      <c r="A49" t="s">
        <v>262</v>
      </c>
      <c r="B49" t="s">
        <v>495</v>
      </c>
      <c r="C49" s="330" t="s">
        <v>475</v>
      </c>
      <c r="D49" t="s">
        <v>397</v>
      </c>
      <c r="E49">
        <v>4054</v>
      </c>
      <c r="F49">
        <v>4054</v>
      </c>
      <c r="G49" s="260">
        <f t="shared" si="36"/>
        <v>0</v>
      </c>
      <c r="H49" s="276">
        <f t="shared" si="37"/>
        <v>0</v>
      </c>
      <c r="I49">
        <v>0</v>
      </c>
      <c r="J49">
        <v>0</v>
      </c>
      <c r="K49" s="260">
        <f t="shared" si="38"/>
        <v>0</v>
      </c>
      <c r="L49" s="276" t="e">
        <f t="shared" si="39"/>
        <v>#DIV/0!</v>
      </c>
      <c r="M49">
        <v>0</v>
      </c>
      <c r="N49">
        <v>0</v>
      </c>
      <c r="O49" s="260">
        <f t="shared" si="40"/>
        <v>0</v>
      </c>
      <c r="P49" s="276" t="e">
        <f t="shared" si="41"/>
        <v>#DIV/0!</v>
      </c>
      <c r="Q49">
        <v>0</v>
      </c>
      <c r="R49">
        <v>0</v>
      </c>
      <c r="S49" s="260">
        <f t="shared" si="42"/>
        <v>0</v>
      </c>
      <c r="T49" s="276" t="e">
        <f t="shared" si="43"/>
        <v>#DIV/0!</v>
      </c>
      <c r="U49" s="155"/>
    </row>
    <row r="50" spans="1:21" s="69" customFormat="1" ht="12.75">
      <c r="A50" t="s">
        <v>262</v>
      </c>
      <c r="B50" t="s">
        <v>509</v>
      </c>
      <c r="C50" s="330" t="s">
        <v>326</v>
      </c>
      <c r="D50" t="s">
        <v>476</v>
      </c>
      <c r="E50">
        <v>16700</v>
      </c>
      <c r="F50">
        <v>16700</v>
      </c>
      <c r="G50" s="260">
        <f t="shared" si="36"/>
        <v>0</v>
      </c>
      <c r="H50" s="276">
        <f t="shared" si="37"/>
        <v>0</v>
      </c>
      <c r="I50">
        <v>0</v>
      </c>
      <c r="J50">
        <v>0</v>
      </c>
      <c r="K50" s="260">
        <f t="shared" si="38"/>
        <v>0</v>
      </c>
      <c r="L50" s="276" t="e">
        <f t="shared" si="39"/>
        <v>#DIV/0!</v>
      </c>
      <c r="M50">
        <v>0</v>
      </c>
      <c r="N50">
        <v>0</v>
      </c>
      <c r="O50" s="260">
        <f t="shared" si="40"/>
        <v>0</v>
      </c>
      <c r="P50" s="276" t="e">
        <f t="shared" si="41"/>
        <v>#DIV/0!</v>
      </c>
      <c r="Q50">
        <v>0</v>
      </c>
      <c r="R50">
        <v>0</v>
      </c>
      <c r="S50" s="260">
        <f t="shared" si="42"/>
        <v>0</v>
      </c>
      <c r="T50" s="276" t="e">
        <f t="shared" si="43"/>
        <v>#DIV/0!</v>
      </c>
      <c r="U50" s="155"/>
    </row>
    <row r="51" spans="1:21" s="69" customFormat="1" ht="12.75">
      <c r="A51" t="s">
        <v>262</v>
      </c>
      <c r="B51" t="s">
        <v>493</v>
      </c>
      <c r="C51" s="330" t="s">
        <v>477</v>
      </c>
      <c r="D51" t="s">
        <v>478</v>
      </c>
      <c r="E51">
        <v>17551</v>
      </c>
      <c r="F51">
        <v>17551</v>
      </c>
      <c r="G51" s="260">
        <f t="shared" si="36"/>
        <v>0</v>
      </c>
      <c r="H51" s="276">
        <f t="shared" si="37"/>
        <v>0</v>
      </c>
      <c r="I51">
        <v>1028.1400000000001</v>
      </c>
      <c r="J51">
        <v>1028.1400000000001</v>
      </c>
      <c r="K51" s="260">
        <f t="shared" si="38"/>
        <v>0</v>
      </c>
      <c r="L51" s="276">
        <f t="shared" si="39"/>
        <v>0</v>
      </c>
      <c r="M51">
        <v>0</v>
      </c>
      <c r="N51">
        <v>0</v>
      </c>
      <c r="O51" s="260">
        <f t="shared" si="40"/>
        <v>0</v>
      </c>
      <c r="P51" s="276" t="e">
        <f t="shared" si="41"/>
        <v>#DIV/0!</v>
      </c>
      <c r="Q51">
        <v>-21.77</v>
      </c>
      <c r="R51">
        <v>-21.77</v>
      </c>
      <c r="S51" s="260">
        <f t="shared" si="42"/>
        <v>0</v>
      </c>
      <c r="T51" s="276">
        <f t="shared" si="43"/>
        <v>0</v>
      </c>
      <c r="U51" s="155"/>
    </row>
    <row r="52" spans="1:21" s="69" customFormat="1" ht="15">
      <c r="A52" s="323" t="s">
        <v>262</v>
      </c>
      <c r="B52" s="323" t="s">
        <v>509</v>
      </c>
      <c r="C52" s="334" t="s">
        <v>286</v>
      </c>
      <c r="D52" s="323" t="s">
        <v>479</v>
      </c>
      <c r="E52" s="323">
        <v>26500</v>
      </c>
      <c r="F52" s="323">
        <v>26500</v>
      </c>
      <c r="G52" s="260">
        <f t="shared" si="36"/>
        <v>0</v>
      </c>
      <c r="H52" s="276">
        <f t="shared" si="37"/>
        <v>0</v>
      </c>
      <c r="I52" s="324">
        <v>4786.96</v>
      </c>
      <c r="J52" s="325">
        <v>4786.96</v>
      </c>
      <c r="K52" s="260">
        <f t="shared" si="38"/>
        <v>0</v>
      </c>
      <c r="L52" s="276">
        <f t="shared" si="39"/>
        <v>0</v>
      </c>
      <c r="M52" s="326">
        <v>0</v>
      </c>
      <c r="N52" s="327">
        <v>0</v>
      </c>
      <c r="O52" s="260">
        <f t="shared" si="40"/>
        <v>0</v>
      </c>
      <c r="P52" s="276" t="e">
        <f t="shared" si="41"/>
        <v>#DIV/0!</v>
      </c>
      <c r="Q52" s="328">
        <v>0</v>
      </c>
      <c r="R52" s="329">
        <v>0</v>
      </c>
      <c r="S52" s="260">
        <f t="shared" si="42"/>
        <v>0</v>
      </c>
      <c r="T52" s="276" t="e">
        <f t="shared" si="43"/>
        <v>#DIV/0!</v>
      </c>
      <c r="U52" s="155"/>
    </row>
    <row r="53" spans="1:21" s="69" customFormat="1" ht="15">
      <c r="A53" s="323" t="s">
        <v>262</v>
      </c>
      <c r="B53" s="323" t="s">
        <v>509</v>
      </c>
      <c r="C53" s="334" t="s">
        <v>290</v>
      </c>
      <c r="D53" s="323" t="s">
        <v>482</v>
      </c>
      <c r="E53" s="323">
        <v>3800</v>
      </c>
      <c r="F53" s="323">
        <v>3800</v>
      </c>
      <c r="G53" s="260">
        <f t="shared" si="36"/>
        <v>0</v>
      </c>
      <c r="H53" s="276">
        <f t="shared" si="37"/>
        <v>0</v>
      </c>
      <c r="I53" s="324">
        <v>0</v>
      </c>
      <c r="J53" s="325">
        <v>0</v>
      </c>
      <c r="K53" s="260">
        <f t="shared" si="38"/>
        <v>0</v>
      </c>
      <c r="L53" s="276" t="e">
        <f t="shared" si="39"/>
        <v>#DIV/0!</v>
      </c>
      <c r="M53" s="326">
        <v>0</v>
      </c>
      <c r="N53" s="327">
        <v>0</v>
      </c>
      <c r="O53" s="260">
        <f t="shared" si="40"/>
        <v>0</v>
      </c>
      <c r="P53" s="276" t="e">
        <f t="shared" si="41"/>
        <v>#DIV/0!</v>
      </c>
      <c r="Q53" s="328">
        <v>0</v>
      </c>
      <c r="R53" s="329">
        <v>0</v>
      </c>
      <c r="S53" s="260">
        <f t="shared" si="42"/>
        <v>0</v>
      </c>
      <c r="T53" s="276" t="e">
        <f t="shared" si="43"/>
        <v>#DIV/0!</v>
      </c>
      <c r="U53" s="155"/>
    </row>
    <row r="54" spans="1:21" s="69" customFormat="1" ht="15">
      <c r="A54" s="323" t="s">
        <v>262</v>
      </c>
      <c r="B54" s="323" t="s">
        <v>509</v>
      </c>
      <c r="C54" s="334" t="s">
        <v>290</v>
      </c>
      <c r="D54" s="323" t="s">
        <v>482</v>
      </c>
      <c r="E54" s="323">
        <v>4500</v>
      </c>
      <c r="F54" s="323">
        <v>4500</v>
      </c>
      <c r="G54" s="260">
        <f t="shared" si="36"/>
        <v>0</v>
      </c>
      <c r="H54" s="276">
        <f t="shared" si="37"/>
        <v>0</v>
      </c>
      <c r="I54" s="324">
        <v>0</v>
      </c>
      <c r="J54" s="325">
        <v>0</v>
      </c>
      <c r="K54" s="260">
        <f t="shared" si="38"/>
        <v>0</v>
      </c>
      <c r="L54" s="276" t="e">
        <f t="shared" si="39"/>
        <v>#DIV/0!</v>
      </c>
      <c r="M54" s="326">
        <v>0</v>
      </c>
      <c r="N54" s="327">
        <v>0</v>
      </c>
      <c r="O54" s="260">
        <f t="shared" si="40"/>
        <v>0</v>
      </c>
      <c r="P54" s="276" t="e">
        <f t="shared" si="41"/>
        <v>#DIV/0!</v>
      </c>
      <c r="Q54" s="328">
        <v>0</v>
      </c>
      <c r="R54" s="329">
        <v>0</v>
      </c>
      <c r="S54" s="260">
        <f t="shared" si="42"/>
        <v>0</v>
      </c>
      <c r="T54" s="276" t="e">
        <f t="shared" si="43"/>
        <v>#DIV/0!</v>
      </c>
      <c r="U54" s="155"/>
    </row>
    <row r="55" spans="1:21" s="69" customFormat="1" ht="15">
      <c r="A55" s="323" t="s">
        <v>262</v>
      </c>
      <c r="B55" s="323" t="s">
        <v>509</v>
      </c>
      <c r="C55" s="334" t="s">
        <v>488</v>
      </c>
      <c r="D55" s="323" t="s">
        <v>404</v>
      </c>
      <c r="E55" s="323">
        <v>76943</v>
      </c>
      <c r="F55" s="323">
        <v>76943</v>
      </c>
      <c r="G55" s="260">
        <f t="shared" si="36"/>
        <v>0</v>
      </c>
      <c r="H55" s="276">
        <f t="shared" si="37"/>
        <v>0</v>
      </c>
      <c r="I55" s="324">
        <v>769.43</v>
      </c>
      <c r="J55" s="325">
        <v>769.43</v>
      </c>
      <c r="K55" s="260">
        <f t="shared" si="38"/>
        <v>0</v>
      </c>
      <c r="L55" s="276">
        <f t="shared" si="39"/>
        <v>0</v>
      </c>
      <c r="M55" s="326">
        <v>0</v>
      </c>
      <c r="N55" s="327">
        <v>0</v>
      </c>
      <c r="O55" s="260">
        <f t="shared" si="40"/>
        <v>0</v>
      </c>
      <c r="P55" s="276" t="e">
        <f t="shared" si="41"/>
        <v>#DIV/0!</v>
      </c>
      <c r="Q55" s="328">
        <v>0</v>
      </c>
      <c r="R55" s="329">
        <v>0</v>
      </c>
      <c r="S55" s="260">
        <f t="shared" si="42"/>
        <v>0</v>
      </c>
      <c r="T55" s="276" t="e">
        <f t="shared" si="43"/>
        <v>#DIV/0!</v>
      </c>
      <c r="U55" s="155"/>
    </row>
    <row r="56" spans="1:21" s="69" customFormat="1" ht="15">
      <c r="A56" s="323" t="s">
        <v>262</v>
      </c>
      <c r="B56" s="323" t="s">
        <v>509</v>
      </c>
      <c r="C56" s="334" t="s">
        <v>310</v>
      </c>
      <c r="D56" s="323" t="s">
        <v>491</v>
      </c>
      <c r="E56" s="323">
        <v>2624.0030000000002</v>
      </c>
      <c r="F56" s="323">
        <v>2624.0030000000002</v>
      </c>
      <c r="G56" s="260">
        <f t="shared" si="36"/>
        <v>0</v>
      </c>
      <c r="H56" s="276">
        <f t="shared" si="37"/>
        <v>0</v>
      </c>
      <c r="I56" s="324">
        <v>3054.34</v>
      </c>
      <c r="J56" s="325">
        <v>3054.34</v>
      </c>
      <c r="K56" s="260">
        <f t="shared" si="38"/>
        <v>0</v>
      </c>
      <c r="L56" s="276">
        <f t="shared" si="39"/>
        <v>0</v>
      </c>
      <c r="M56" s="326">
        <v>0</v>
      </c>
      <c r="N56" s="327">
        <v>0</v>
      </c>
      <c r="O56" s="260">
        <f t="shared" si="40"/>
        <v>0</v>
      </c>
      <c r="P56" s="276" t="e">
        <f t="shared" si="41"/>
        <v>#DIV/0!</v>
      </c>
      <c r="Q56" s="328">
        <v>0</v>
      </c>
      <c r="R56" s="329">
        <v>0</v>
      </c>
      <c r="S56" s="260">
        <f t="shared" si="42"/>
        <v>0</v>
      </c>
      <c r="T56" s="276" t="e">
        <f t="shared" si="43"/>
        <v>#DIV/0!</v>
      </c>
      <c r="U56" s="155"/>
    </row>
    <row r="57" spans="1:21" s="69" customFormat="1" ht="15">
      <c r="A57" s="323" t="s">
        <v>262</v>
      </c>
      <c r="B57" s="323" t="s">
        <v>509</v>
      </c>
      <c r="C57" s="334" t="s">
        <v>310</v>
      </c>
      <c r="D57" s="323" t="s">
        <v>491</v>
      </c>
      <c r="E57" s="323">
        <v>6400</v>
      </c>
      <c r="F57" s="323">
        <v>6400</v>
      </c>
      <c r="G57" s="260">
        <f t="shared" si="36"/>
        <v>0</v>
      </c>
      <c r="H57" s="276">
        <f t="shared" si="37"/>
        <v>0</v>
      </c>
      <c r="I57" s="324">
        <v>0</v>
      </c>
      <c r="J57" s="325">
        <v>0</v>
      </c>
      <c r="K57" s="260">
        <f t="shared" si="38"/>
        <v>0</v>
      </c>
      <c r="L57" s="276" t="e">
        <f t="shared" si="39"/>
        <v>#DIV/0!</v>
      </c>
      <c r="M57" s="326">
        <v>0</v>
      </c>
      <c r="N57" s="327">
        <v>0</v>
      </c>
      <c r="O57" s="260">
        <f t="shared" si="40"/>
        <v>0</v>
      </c>
      <c r="P57" s="276" t="e">
        <f t="shared" si="41"/>
        <v>#DIV/0!</v>
      </c>
      <c r="Q57" s="328">
        <v>0</v>
      </c>
      <c r="R57" s="329">
        <v>0</v>
      </c>
      <c r="S57" s="260">
        <f t="shared" si="42"/>
        <v>0</v>
      </c>
      <c r="T57" s="276" t="e">
        <f t="shared" si="43"/>
        <v>#DIV/0!</v>
      </c>
      <c r="U57" s="155"/>
    </row>
    <row r="58" spans="1:21" s="69" customFormat="1" ht="15">
      <c r="A58" s="323" t="s">
        <v>262</v>
      </c>
      <c r="B58" s="323" t="s">
        <v>497</v>
      </c>
      <c r="C58" s="334" t="s">
        <v>512</v>
      </c>
      <c r="D58" s="323" t="s">
        <v>513</v>
      </c>
      <c r="E58" s="323">
        <v>4852</v>
      </c>
      <c r="F58" s="323">
        <v>4852</v>
      </c>
      <c r="G58" s="260">
        <f t="shared" si="36"/>
        <v>0</v>
      </c>
      <c r="H58" s="276">
        <f t="shared" si="37"/>
        <v>0</v>
      </c>
      <c r="I58" s="324">
        <v>0</v>
      </c>
      <c r="J58" s="325">
        <v>0</v>
      </c>
      <c r="K58" s="260">
        <f t="shared" si="38"/>
        <v>0</v>
      </c>
      <c r="L58" s="276" t="e">
        <f t="shared" si="39"/>
        <v>#DIV/0!</v>
      </c>
      <c r="M58" s="326">
        <v>0</v>
      </c>
      <c r="N58" s="327">
        <v>0</v>
      </c>
      <c r="O58" s="260">
        <f t="shared" si="4"/>
        <v>0</v>
      </c>
      <c r="P58" s="276" t="e">
        <f t="shared" si="5"/>
        <v>#DIV/0!</v>
      </c>
      <c r="Q58" s="328">
        <v>0</v>
      </c>
      <c r="R58" s="329">
        <v>0</v>
      </c>
      <c r="S58" s="260">
        <f t="shared" si="6"/>
        <v>0</v>
      </c>
      <c r="T58" s="276" t="e">
        <f t="shared" si="7"/>
        <v>#DIV/0!</v>
      </c>
      <c r="U58" s="155"/>
    </row>
    <row r="59" spans="1:21" s="69" customFormat="1" ht="15">
      <c r="A59" s="323" t="s">
        <v>262</v>
      </c>
      <c r="B59" s="323" t="s">
        <v>509</v>
      </c>
      <c r="C59" s="334">
        <v>589339209</v>
      </c>
      <c r="D59" s="323" t="s">
        <v>492</v>
      </c>
      <c r="E59" s="323">
        <v>7500</v>
      </c>
      <c r="F59" s="323">
        <v>7500</v>
      </c>
      <c r="G59" s="260">
        <f t="shared" si="32"/>
        <v>0</v>
      </c>
      <c r="H59" s="276">
        <f t="shared" si="33"/>
        <v>0</v>
      </c>
      <c r="I59" s="324">
        <v>0</v>
      </c>
      <c r="J59" s="325">
        <v>0</v>
      </c>
      <c r="K59" s="260">
        <f t="shared" si="34"/>
        <v>0</v>
      </c>
      <c r="L59" s="276" t="e">
        <f t="shared" si="35"/>
        <v>#DIV/0!</v>
      </c>
      <c r="M59" s="326">
        <v>0</v>
      </c>
      <c r="N59" s="327">
        <v>0</v>
      </c>
      <c r="O59" s="260">
        <f t="shared" si="4"/>
        <v>0</v>
      </c>
      <c r="P59" s="276" t="e">
        <f t="shared" si="5"/>
        <v>#DIV/0!</v>
      </c>
      <c r="Q59" s="328">
        <v>0</v>
      </c>
      <c r="R59" s="329">
        <v>0</v>
      </c>
      <c r="S59" s="260">
        <f t="shared" si="6"/>
        <v>0</v>
      </c>
      <c r="T59" s="276" t="e">
        <f t="shared" si="7"/>
        <v>#DIV/0!</v>
      </c>
      <c r="U59" s="155"/>
    </row>
    <row r="60" spans="1:21" s="69" customFormat="1" ht="15">
      <c r="A60" s="313" t="s">
        <v>262</v>
      </c>
      <c r="B60" s="313" t="s">
        <v>497</v>
      </c>
      <c r="C60" s="335" t="s">
        <v>429</v>
      </c>
      <c r="D60" s="313" t="s">
        <v>430</v>
      </c>
      <c r="E60" s="313">
        <v>3630</v>
      </c>
      <c r="F60" s="313">
        <v>3630</v>
      </c>
      <c r="G60" s="260">
        <f t="shared" si="32"/>
        <v>0</v>
      </c>
      <c r="H60" s="276">
        <f t="shared" si="33"/>
        <v>0</v>
      </c>
      <c r="I60">
        <v>0</v>
      </c>
      <c r="J60">
        <v>0</v>
      </c>
      <c r="K60" s="260">
        <f t="shared" si="34"/>
        <v>0</v>
      </c>
      <c r="L60" s="276" t="e">
        <f t="shared" si="35"/>
        <v>#DIV/0!</v>
      </c>
      <c r="M60" s="313">
        <v>0</v>
      </c>
      <c r="N60" s="313">
        <v>0</v>
      </c>
      <c r="O60" s="260">
        <f t="shared" si="4"/>
        <v>0</v>
      </c>
      <c r="P60" s="276" t="e">
        <f t="shared" si="5"/>
        <v>#DIV/0!</v>
      </c>
      <c r="Q60" s="313">
        <v>0</v>
      </c>
      <c r="R60" s="313">
        <v>0</v>
      </c>
      <c r="S60" s="260">
        <f t="shared" si="6"/>
        <v>0</v>
      </c>
      <c r="T60" s="276" t="e">
        <f t="shared" si="7"/>
        <v>#DIV/0!</v>
      </c>
      <c r="U60" s="155"/>
    </row>
    <row r="61" spans="1:21" s="69" customFormat="1" ht="15">
      <c r="A61" s="313" t="s">
        <v>262</v>
      </c>
      <c r="B61" s="313" t="s">
        <v>497</v>
      </c>
      <c r="C61" s="335" t="s">
        <v>429</v>
      </c>
      <c r="D61" s="313" t="s">
        <v>430</v>
      </c>
      <c r="E61" s="313">
        <v>3630</v>
      </c>
      <c r="F61" s="313">
        <v>3630</v>
      </c>
      <c r="G61" s="260">
        <f t="shared" si="32"/>
        <v>0</v>
      </c>
      <c r="H61" s="276">
        <f t="shared" si="33"/>
        <v>0</v>
      </c>
      <c r="I61">
        <v>0</v>
      </c>
      <c r="J61">
        <v>0</v>
      </c>
      <c r="K61" s="260">
        <f t="shared" si="34"/>
        <v>0</v>
      </c>
      <c r="L61" s="276" t="e">
        <f t="shared" si="35"/>
        <v>#DIV/0!</v>
      </c>
      <c r="M61" s="313">
        <v>0</v>
      </c>
      <c r="N61" s="313">
        <v>0</v>
      </c>
      <c r="O61" s="260">
        <f t="shared" si="4"/>
        <v>0</v>
      </c>
      <c r="P61" s="276" t="e">
        <f t="shared" si="5"/>
        <v>#DIV/0!</v>
      </c>
      <c r="Q61" s="313">
        <v>0</v>
      </c>
      <c r="R61" s="313">
        <v>0</v>
      </c>
      <c r="S61" s="260">
        <f t="shared" si="6"/>
        <v>0</v>
      </c>
      <c r="T61" s="276" t="e">
        <f t="shared" si="7"/>
        <v>#DIV/0!</v>
      </c>
      <c r="U61" s="155"/>
    </row>
    <row r="62" spans="1:21" s="206" customFormat="1" ht="15">
      <c r="A62" s="313" t="s">
        <v>262</v>
      </c>
      <c r="B62" s="313" t="s">
        <v>497</v>
      </c>
      <c r="C62" s="335" t="s">
        <v>429</v>
      </c>
      <c r="D62" s="313" t="s">
        <v>430</v>
      </c>
      <c r="E62" s="313">
        <v>3630</v>
      </c>
      <c r="F62" s="313">
        <v>3630</v>
      </c>
      <c r="G62" s="260">
        <f t="shared" si="32"/>
        <v>0</v>
      </c>
      <c r="H62" s="276">
        <f t="shared" si="33"/>
        <v>0</v>
      </c>
      <c r="I62">
        <v>0</v>
      </c>
      <c r="J62">
        <v>0</v>
      </c>
      <c r="K62" s="260">
        <f t="shared" si="34"/>
        <v>0</v>
      </c>
      <c r="L62" s="276" t="e">
        <f t="shared" si="35"/>
        <v>#DIV/0!</v>
      </c>
      <c r="M62" s="313">
        <v>0</v>
      </c>
      <c r="N62" s="313">
        <v>0</v>
      </c>
      <c r="O62" s="260">
        <f t="shared" si="4"/>
        <v>0</v>
      </c>
      <c r="P62" s="276" t="e">
        <f t="shared" si="5"/>
        <v>#DIV/0!</v>
      </c>
      <c r="Q62" s="313">
        <v>0</v>
      </c>
      <c r="R62" s="313">
        <v>0</v>
      </c>
      <c r="S62" s="260">
        <f t="shared" si="6"/>
        <v>0</v>
      </c>
      <c r="T62" s="276" t="e">
        <f t="shared" si="7"/>
        <v>#DIV/0!</v>
      </c>
      <c r="U62" s="203"/>
    </row>
    <row r="63" spans="1:21" s="206" customFormat="1" ht="15">
      <c r="A63" s="313"/>
      <c r="B63" s="313"/>
      <c r="C63" s="335"/>
      <c r="D63" s="313"/>
      <c r="E63" s="313"/>
      <c r="F63" s="313"/>
      <c r="G63" s="260">
        <f t="shared" si="32"/>
        <v>0</v>
      </c>
      <c r="H63" s="276" t="e">
        <f t="shared" si="33"/>
        <v>#DIV/0!</v>
      </c>
      <c r="I63"/>
      <c r="J63"/>
      <c r="K63" s="260">
        <f t="shared" si="34"/>
        <v>0</v>
      </c>
      <c r="L63" s="276" t="e">
        <f t="shared" si="35"/>
        <v>#DIV/0!</v>
      </c>
      <c r="M63"/>
      <c r="N63"/>
      <c r="O63" s="260">
        <f t="shared" si="4"/>
        <v>0</v>
      </c>
      <c r="P63" s="276" t="e">
        <f t="shared" si="5"/>
        <v>#DIV/0!</v>
      </c>
      <c r="Q63"/>
      <c r="R63"/>
      <c r="S63" s="260">
        <f t="shared" si="6"/>
        <v>0</v>
      </c>
      <c r="T63" s="276" t="e">
        <f t="shared" si="7"/>
        <v>#DIV/0!</v>
      </c>
      <c r="U63" s="203"/>
    </row>
    <row r="64" spans="1:21" s="157" customFormat="1" ht="12.75">
      <c r="A64" s="171" t="s">
        <v>143</v>
      </c>
      <c r="B64" s="179"/>
      <c r="C64" s="336"/>
      <c r="D64" s="179"/>
      <c r="E64" s="181"/>
      <c r="F64" s="271"/>
      <c r="G64" s="159"/>
      <c r="H64" s="159"/>
      <c r="I64" s="164"/>
      <c r="J64" s="158"/>
      <c r="K64" s="159"/>
      <c r="L64" s="159"/>
      <c r="M64" s="164"/>
      <c r="N64" s="158"/>
      <c r="O64" s="159"/>
      <c r="P64" s="159"/>
      <c r="Q64" s="164"/>
      <c r="R64" s="158"/>
      <c r="S64" s="159"/>
      <c r="T64" s="159"/>
      <c r="U64" s="158"/>
    </row>
    <row r="65" spans="1:21" s="67" customFormat="1">
      <c r="A65" s="112"/>
      <c r="B65" s="111"/>
      <c r="C65" s="114"/>
      <c r="D65" s="113"/>
      <c r="E65" s="204"/>
      <c r="F65" s="271"/>
      <c r="G65" s="153"/>
      <c r="H65" s="153"/>
      <c r="I65" s="164"/>
      <c r="J65" s="153"/>
      <c r="K65" s="153"/>
      <c r="L65" s="153"/>
      <c r="M65" s="164"/>
      <c r="N65" s="153"/>
      <c r="O65" s="153"/>
      <c r="P65" s="153"/>
      <c r="Q65" s="164"/>
      <c r="R65" s="153"/>
      <c r="S65" s="153"/>
      <c r="T65" s="153"/>
      <c r="U65" s="61"/>
    </row>
    <row r="66" spans="1:21" s="69" customFormat="1">
      <c r="A66" s="112"/>
      <c r="B66" s="111"/>
      <c r="C66" s="114"/>
      <c r="D66" s="113"/>
      <c r="E66" s="205">
        <f>SUM(E2:E65)</f>
        <v>550073.00300000003</v>
      </c>
      <c r="F66" s="272">
        <f>SUM(F2:F65)</f>
        <v>550073.00300000003</v>
      </c>
      <c r="G66" s="166">
        <f>SUM(G2:G65)</f>
        <v>0</v>
      </c>
      <c r="H66" s="276">
        <f>ROUND(G66/E66,10)</f>
        <v>0</v>
      </c>
      <c r="I66" s="165">
        <f>SUM(I2:I65)</f>
        <v>46052.31</v>
      </c>
      <c r="J66" s="166">
        <f>SUM(J2:J65)</f>
        <v>46052.31</v>
      </c>
      <c r="K66" s="166">
        <f>SUM(K2:K65)</f>
        <v>0</v>
      </c>
      <c r="L66" s="277">
        <f>ROUND(K66/I66,10)</f>
        <v>0</v>
      </c>
      <c r="M66" s="165">
        <f>SUM(M2:M65)</f>
        <v>0</v>
      </c>
      <c r="N66" s="166">
        <f>SUM(N2:N65)</f>
        <v>0</v>
      </c>
      <c r="O66" s="166">
        <f>SUM(O2:O65)</f>
        <v>0</v>
      </c>
      <c r="P66" s="277" t="e">
        <f>ROUND(O66/M66,10)</f>
        <v>#DIV/0!</v>
      </c>
      <c r="Q66" s="165">
        <f>SUM(Q2:Q65)</f>
        <v>26.069999999999997</v>
      </c>
      <c r="R66" s="166">
        <f>SUM(R2:R65)</f>
        <v>26.069999999999997</v>
      </c>
      <c r="S66" s="166">
        <f t="shared" ref="S66" si="44">SUM(S2:S65)</f>
        <v>0</v>
      </c>
      <c r="T66" s="277">
        <f>ROUND(S66/Q66,10)</f>
        <v>0</v>
      </c>
      <c r="U66" s="166">
        <f>SUM(U2:U65)</f>
        <v>0</v>
      </c>
    </row>
    <row r="67" spans="1:21">
      <c r="A67" s="112"/>
      <c r="B67" s="111"/>
      <c r="C67" s="114"/>
      <c r="D67" s="113"/>
      <c r="E67" s="113"/>
      <c r="F67" s="273"/>
      <c r="G67" s="160"/>
      <c r="H67" s="160"/>
      <c r="I67" s="161"/>
      <c r="J67" s="111"/>
      <c r="K67" s="111"/>
      <c r="L67" s="111"/>
      <c r="M67" s="161"/>
      <c r="N67" s="161"/>
      <c r="O67" s="161"/>
      <c r="P67" s="161"/>
      <c r="Q67" s="161"/>
      <c r="R67" s="161"/>
      <c r="S67" s="161"/>
      <c r="T67" s="161"/>
      <c r="U67" s="161"/>
    </row>
    <row r="68" spans="1:21">
      <c r="A68" s="112"/>
      <c r="B68" s="111"/>
      <c r="C68" s="114"/>
      <c r="D68" s="113"/>
      <c r="E68" s="113"/>
      <c r="F68" s="273"/>
      <c r="G68" s="160"/>
      <c r="H68" s="160"/>
      <c r="I68" s="161"/>
      <c r="J68" s="111"/>
      <c r="K68" s="111"/>
      <c r="L68" s="111"/>
      <c r="M68" s="161"/>
      <c r="N68" s="161"/>
      <c r="O68" s="161"/>
      <c r="P68" s="161"/>
      <c r="Q68" s="161"/>
      <c r="R68" s="161"/>
      <c r="S68" s="161"/>
      <c r="T68" s="161"/>
      <c r="U68" s="161"/>
    </row>
    <row r="70" spans="1:21">
      <c r="A70" s="72"/>
      <c r="Q70"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262</v>
      </c>
      <c r="B2" t="s">
        <v>279</v>
      </c>
      <c r="C2" t="s">
        <v>265</v>
      </c>
      <c r="D2" s="313">
        <v>100.59</v>
      </c>
      <c r="E2" s="313">
        <v>100.59</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100.59</v>
      </c>
      <c r="E8" s="266">
        <f>SUM(E2:E7)</f>
        <v>100.59</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2"/>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435</v>
      </c>
      <c r="C2">
        <v>3800</v>
      </c>
      <c r="D2" s="1">
        <v>43600</v>
      </c>
      <c r="E2" t="s">
        <v>497</v>
      </c>
      <c r="F2">
        <v>1083</v>
      </c>
      <c r="G2">
        <v>1083</v>
      </c>
      <c r="H2" s="199">
        <f t="shared" ref="H2:H65" si="0">F2-G2</f>
        <v>0</v>
      </c>
      <c r="I2" s="282">
        <f t="shared" ref="I2:I65" si="1">ROUND(H2/F2,10)</f>
        <v>0</v>
      </c>
      <c r="J2">
        <v>1217.6199999999999</v>
      </c>
      <c r="K2">
        <v>1217.6199999999999</v>
      </c>
      <c r="L2">
        <v>52.36</v>
      </c>
      <c r="M2">
        <v>1217.6199999999999</v>
      </c>
      <c r="N2">
        <v>1217.6199999999999</v>
      </c>
      <c r="O2">
        <v>52.36</v>
      </c>
      <c r="P2" s="199">
        <f t="shared" ref="P2:P65" si="2">J2-N2</f>
        <v>0</v>
      </c>
      <c r="Q2" s="280">
        <f>ROUND(P2/J2,10)</f>
        <v>0</v>
      </c>
      <c r="R2" s="199">
        <f>K2-M2</f>
        <v>0</v>
      </c>
      <c r="S2" s="280">
        <f>ROUND(R2/K2,10)</f>
        <v>0</v>
      </c>
      <c r="T2" s="199">
        <f>L2-O2</f>
        <v>0</v>
      </c>
      <c r="U2" s="280">
        <f>ROUND(T2/L2,10)</f>
        <v>0</v>
      </c>
      <c r="V2" s="8"/>
    </row>
    <row r="3" spans="1:22">
      <c r="A3" s="330" t="s">
        <v>429</v>
      </c>
      <c r="B3" t="s">
        <v>430</v>
      </c>
      <c r="C3">
        <v>3630</v>
      </c>
      <c r="D3" s="1">
        <v>43521</v>
      </c>
      <c r="E3" t="s">
        <v>497</v>
      </c>
      <c r="F3">
        <v>2450.25</v>
      </c>
      <c r="G3">
        <v>2450.25</v>
      </c>
      <c r="H3" s="199">
        <f t="shared" si="0"/>
        <v>0</v>
      </c>
      <c r="I3" s="282">
        <f t="shared" si="1"/>
        <v>0</v>
      </c>
      <c r="J3">
        <v>2780.79</v>
      </c>
      <c r="K3">
        <v>2780.79</v>
      </c>
      <c r="L3">
        <v>92.5</v>
      </c>
      <c r="M3">
        <v>2780.79</v>
      </c>
      <c r="N3">
        <v>2780.79</v>
      </c>
      <c r="O3">
        <v>92.5</v>
      </c>
      <c r="P3" s="199">
        <f t="shared" si="2"/>
        <v>0</v>
      </c>
      <c r="Q3" s="280">
        <f t="shared" ref="Q3:Q66" si="3">ROUND(P3/J3,10)</f>
        <v>0</v>
      </c>
      <c r="R3" s="199">
        <f t="shared" ref="R3:R65" si="4">K3-M3</f>
        <v>0</v>
      </c>
      <c r="S3" s="280">
        <f t="shared" ref="S3:S65" si="5">ROUND(R3/K3,10)</f>
        <v>0</v>
      </c>
      <c r="T3" s="199">
        <f t="shared" ref="T3:T65" si="6">L3-O3</f>
        <v>0</v>
      </c>
      <c r="U3" s="280">
        <f t="shared" ref="U3:U65" si="7">ROUND(T3/L3,10)</f>
        <v>0</v>
      </c>
      <c r="V3" s="8"/>
    </row>
    <row r="4" spans="1:22">
      <c r="A4" s="330" t="s">
        <v>279</v>
      </c>
      <c r="B4" t="s">
        <v>265</v>
      </c>
      <c r="C4">
        <v>730005.39</v>
      </c>
      <c r="D4" s="1">
        <v>44105</v>
      </c>
      <c r="E4" t="s">
        <v>509</v>
      </c>
      <c r="F4">
        <v>0</v>
      </c>
      <c r="G4">
        <v>0</v>
      </c>
      <c r="H4" s="199">
        <f t="shared" si="0"/>
        <v>0</v>
      </c>
      <c r="I4" s="282" t="e">
        <f t="shared" si="1"/>
        <v>#DIV/0!</v>
      </c>
      <c r="J4">
        <v>0</v>
      </c>
      <c r="K4">
        <v>0</v>
      </c>
      <c r="L4">
        <v>0</v>
      </c>
      <c r="M4">
        <v>0</v>
      </c>
      <c r="N4">
        <v>0</v>
      </c>
      <c r="O4">
        <v>0</v>
      </c>
      <c r="P4" s="199">
        <f t="shared" si="2"/>
        <v>0</v>
      </c>
      <c r="Q4" s="280" t="e">
        <f t="shared" si="3"/>
        <v>#DIV/0!</v>
      </c>
      <c r="R4" s="199">
        <f t="shared" si="4"/>
        <v>0</v>
      </c>
      <c r="S4" s="280" t="e">
        <f t="shared" si="5"/>
        <v>#DIV/0!</v>
      </c>
      <c r="T4" s="199">
        <f t="shared" si="6"/>
        <v>0</v>
      </c>
      <c r="U4" s="280" t="e">
        <f t="shared" si="7"/>
        <v>#DIV/0!</v>
      </c>
      <c r="V4" s="8"/>
    </row>
    <row r="5" spans="1:22">
      <c r="A5" s="330">
        <v>403187909</v>
      </c>
      <c r="B5" t="s">
        <v>437</v>
      </c>
      <c r="C5">
        <v>12938</v>
      </c>
      <c r="D5" s="1">
        <v>42851</v>
      </c>
      <c r="E5" t="s">
        <v>497</v>
      </c>
      <c r="F5">
        <v>1552.56</v>
      </c>
      <c r="G5">
        <v>1552.56</v>
      </c>
      <c r="H5" s="199">
        <f t="shared" si="0"/>
        <v>0</v>
      </c>
      <c r="I5" s="282">
        <f t="shared" si="1"/>
        <v>0</v>
      </c>
      <c r="J5">
        <v>1686.39</v>
      </c>
      <c r="K5">
        <v>1686.39</v>
      </c>
      <c r="L5">
        <v>134.22</v>
      </c>
      <c r="M5">
        <v>1686.39</v>
      </c>
      <c r="N5">
        <v>1686.39</v>
      </c>
      <c r="O5">
        <v>134.22</v>
      </c>
      <c r="P5" s="199">
        <f t="shared" si="2"/>
        <v>0</v>
      </c>
      <c r="Q5" s="280">
        <f t="shared" si="3"/>
        <v>0</v>
      </c>
      <c r="R5" s="199">
        <f t="shared" si="4"/>
        <v>0</v>
      </c>
      <c r="S5" s="280">
        <f t="shared" si="5"/>
        <v>0</v>
      </c>
      <c r="T5" s="199">
        <f t="shared" si="6"/>
        <v>0</v>
      </c>
      <c r="U5" s="280">
        <f t="shared" si="7"/>
        <v>0</v>
      </c>
      <c r="V5" s="8"/>
    </row>
    <row r="6" spans="1:22">
      <c r="A6" s="330">
        <v>698604006</v>
      </c>
      <c r="B6" t="s">
        <v>442</v>
      </c>
      <c r="C6">
        <v>8300</v>
      </c>
      <c r="D6" s="1">
        <v>44161</v>
      </c>
      <c r="E6" t="s">
        <v>501</v>
      </c>
      <c r="F6">
        <v>0</v>
      </c>
      <c r="G6">
        <v>0</v>
      </c>
      <c r="H6" s="199">
        <f t="shared" si="0"/>
        <v>0</v>
      </c>
      <c r="I6" s="282" t="e">
        <f t="shared" si="1"/>
        <v>#DIV/0!</v>
      </c>
      <c r="J6">
        <v>0</v>
      </c>
      <c r="K6">
        <v>0</v>
      </c>
      <c r="L6">
        <v>0</v>
      </c>
      <c r="M6">
        <v>0</v>
      </c>
      <c r="N6">
        <v>0</v>
      </c>
      <c r="O6">
        <v>0</v>
      </c>
      <c r="P6" s="199">
        <f t="shared" si="2"/>
        <v>0</v>
      </c>
      <c r="Q6" s="280" t="e">
        <f t="shared" si="3"/>
        <v>#DIV/0!</v>
      </c>
      <c r="R6" s="199">
        <f t="shared" si="4"/>
        <v>0</v>
      </c>
      <c r="S6" s="280" t="e">
        <f t="shared" si="5"/>
        <v>#DIV/0!</v>
      </c>
      <c r="T6" s="199">
        <f t="shared" si="6"/>
        <v>0</v>
      </c>
      <c r="U6" s="280" t="e">
        <f t="shared" si="7"/>
        <v>#DIV/0!</v>
      </c>
      <c r="V6" s="8"/>
    </row>
    <row r="7" spans="1:22">
      <c r="A7" s="330">
        <v>403197908</v>
      </c>
      <c r="B7" t="s">
        <v>367</v>
      </c>
      <c r="C7">
        <v>1275</v>
      </c>
      <c r="D7" s="1">
        <v>42871</v>
      </c>
      <c r="E7" t="s">
        <v>497</v>
      </c>
      <c r="F7">
        <v>672.56</v>
      </c>
      <c r="G7">
        <v>672.56</v>
      </c>
      <c r="H7" s="199">
        <f t="shared" si="0"/>
        <v>0</v>
      </c>
      <c r="I7" s="282">
        <f t="shared" si="1"/>
        <v>0</v>
      </c>
      <c r="J7">
        <v>734.64</v>
      </c>
      <c r="K7">
        <v>734.64</v>
      </c>
      <c r="L7">
        <v>54.04</v>
      </c>
      <c r="M7">
        <v>734.64</v>
      </c>
      <c r="N7">
        <v>734.64</v>
      </c>
      <c r="O7">
        <v>54.04</v>
      </c>
      <c r="P7" s="199">
        <f t="shared" si="2"/>
        <v>0</v>
      </c>
      <c r="Q7" s="280">
        <f t="shared" si="3"/>
        <v>0</v>
      </c>
      <c r="R7" s="199">
        <f t="shared" si="4"/>
        <v>0</v>
      </c>
      <c r="S7" s="280">
        <f t="shared" si="5"/>
        <v>0</v>
      </c>
      <c r="T7" s="199">
        <f t="shared" si="6"/>
        <v>0</v>
      </c>
      <c r="U7" s="280">
        <f t="shared" si="7"/>
        <v>0</v>
      </c>
      <c r="V7" s="8"/>
    </row>
    <row r="8" spans="1:22">
      <c r="A8" s="330">
        <v>403197908</v>
      </c>
      <c r="B8" t="s">
        <v>367</v>
      </c>
      <c r="C8">
        <v>1275</v>
      </c>
      <c r="D8" s="1">
        <v>43235</v>
      </c>
      <c r="E8" t="s">
        <v>497</v>
      </c>
      <c r="F8">
        <v>874.33</v>
      </c>
      <c r="G8">
        <v>874.33</v>
      </c>
      <c r="H8" s="199">
        <f t="shared" si="0"/>
        <v>0</v>
      </c>
      <c r="I8" s="282">
        <f t="shared" si="1"/>
        <v>0</v>
      </c>
      <c r="J8">
        <v>1038.6600000000001</v>
      </c>
      <c r="K8">
        <v>1038.6600000000001</v>
      </c>
      <c r="L8">
        <v>-13.38</v>
      </c>
      <c r="M8">
        <v>1038.6600000000001</v>
      </c>
      <c r="N8">
        <v>1038.6600000000001</v>
      </c>
      <c r="O8">
        <v>-13.38</v>
      </c>
      <c r="P8" s="199">
        <f t="shared" si="2"/>
        <v>0</v>
      </c>
      <c r="Q8" s="280">
        <f t="shared" ref="Q8" si="8">ROUND(P8/J8,10)</f>
        <v>0</v>
      </c>
      <c r="R8" s="199">
        <f t="shared" si="4"/>
        <v>0</v>
      </c>
      <c r="S8" s="280">
        <f t="shared" ref="S8" si="9">ROUND(R8/K8,10)</f>
        <v>0</v>
      </c>
      <c r="T8" s="199">
        <f t="shared" si="6"/>
        <v>0</v>
      </c>
      <c r="U8" s="280">
        <f t="shared" si="7"/>
        <v>0</v>
      </c>
      <c r="V8" s="8"/>
    </row>
    <row r="9" spans="1:22">
      <c r="A9" s="330">
        <v>403197908</v>
      </c>
      <c r="B9" t="s">
        <v>367</v>
      </c>
      <c r="C9">
        <v>2175</v>
      </c>
      <c r="D9" s="1">
        <v>43599</v>
      </c>
      <c r="E9" t="s">
        <v>497</v>
      </c>
      <c r="F9">
        <v>1921.75</v>
      </c>
      <c r="G9">
        <v>1921.75</v>
      </c>
      <c r="H9" s="199">
        <f t="shared" si="0"/>
        <v>0</v>
      </c>
      <c r="I9" s="282">
        <f t="shared" si="1"/>
        <v>0</v>
      </c>
      <c r="J9">
        <v>2160.81</v>
      </c>
      <c r="K9">
        <v>2160.81</v>
      </c>
      <c r="L9">
        <v>92.73</v>
      </c>
      <c r="M9">
        <v>2160.81</v>
      </c>
      <c r="N9">
        <v>2160.81</v>
      </c>
      <c r="O9">
        <v>92.73</v>
      </c>
      <c r="P9" s="199">
        <f t="shared" si="2"/>
        <v>0</v>
      </c>
      <c r="Q9" s="280">
        <f t="shared" si="3"/>
        <v>0</v>
      </c>
      <c r="R9" s="199">
        <f t="shared" si="4"/>
        <v>0</v>
      </c>
      <c r="S9" s="280">
        <f t="shared" si="5"/>
        <v>0</v>
      </c>
      <c r="T9" s="199">
        <f t="shared" si="6"/>
        <v>0</v>
      </c>
      <c r="U9" s="280">
        <f t="shared" si="7"/>
        <v>0</v>
      </c>
      <c r="V9" s="8"/>
    </row>
    <row r="10" spans="1:22">
      <c r="A10" s="330">
        <v>474184900</v>
      </c>
      <c r="B10" t="s">
        <v>373</v>
      </c>
      <c r="C10">
        <v>2838</v>
      </c>
      <c r="D10" s="1">
        <v>42859</v>
      </c>
      <c r="E10" t="s">
        <v>497</v>
      </c>
      <c r="F10">
        <v>898.23</v>
      </c>
      <c r="G10">
        <v>898.23</v>
      </c>
      <c r="H10" s="199">
        <f t="shared" si="0"/>
        <v>0</v>
      </c>
      <c r="I10" s="282">
        <f t="shared" si="1"/>
        <v>0</v>
      </c>
      <c r="J10">
        <v>979.2</v>
      </c>
      <c r="K10">
        <v>979.2</v>
      </c>
      <c r="L10">
        <v>74.11</v>
      </c>
      <c r="M10">
        <v>979.2</v>
      </c>
      <c r="N10">
        <v>979.2</v>
      </c>
      <c r="O10">
        <v>74.11</v>
      </c>
      <c r="P10" s="199">
        <f t="shared" si="2"/>
        <v>0</v>
      </c>
      <c r="Q10" s="280">
        <f t="shared" si="3"/>
        <v>0</v>
      </c>
      <c r="R10" s="199">
        <f t="shared" si="4"/>
        <v>0</v>
      </c>
      <c r="S10" s="280">
        <f t="shared" si="5"/>
        <v>0</v>
      </c>
      <c r="T10" s="199">
        <f t="shared" si="6"/>
        <v>0</v>
      </c>
      <c r="U10" s="280">
        <f t="shared" si="7"/>
        <v>0</v>
      </c>
      <c r="V10" s="8"/>
    </row>
    <row r="11" spans="1:22">
      <c r="A11" s="330">
        <v>474184900</v>
      </c>
      <c r="B11" t="s">
        <v>373</v>
      </c>
      <c r="C11">
        <v>2838</v>
      </c>
      <c r="D11" s="1">
        <v>43223</v>
      </c>
      <c r="E11" t="s">
        <v>497</v>
      </c>
      <c r="F11">
        <v>935.65</v>
      </c>
      <c r="G11">
        <v>935.65</v>
      </c>
      <c r="H11" s="199">
        <f t="shared" ref="H11:H13" si="10">F11-G11</f>
        <v>0</v>
      </c>
      <c r="I11" s="282">
        <f t="shared" ref="I11:I13" si="11">ROUND(H11/F11,10)</f>
        <v>0</v>
      </c>
      <c r="J11">
        <v>1130.46</v>
      </c>
      <c r="K11">
        <v>1130.46</v>
      </c>
      <c r="L11">
        <v>-33.270000000000003</v>
      </c>
      <c r="M11">
        <v>1130.46</v>
      </c>
      <c r="N11">
        <v>1130.46</v>
      </c>
      <c r="O11">
        <v>-33.270000000000003</v>
      </c>
      <c r="P11" s="199">
        <f t="shared" ref="P11:P13" si="12">J11-N11</f>
        <v>0</v>
      </c>
      <c r="Q11" s="280">
        <f t="shared" si="3"/>
        <v>0</v>
      </c>
      <c r="R11" s="199">
        <f t="shared" ref="R11:R13" si="13">K11-M11</f>
        <v>0</v>
      </c>
      <c r="S11" s="280">
        <f t="shared" si="5"/>
        <v>0</v>
      </c>
      <c r="T11" s="199">
        <f t="shared" ref="T11:T13" si="14">L11-O11</f>
        <v>0</v>
      </c>
      <c r="U11" s="280">
        <f t="shared" ref="U11:U13" si="15">ROUND(T11/L11,10)</f>
        <v>0</v>
      </c>
      <c r="V11" s="8"/>
    </row>
    <row r="12" spans="1:22">
      <c r="A12" s="330">
        <v>474184900</v>
      </c>
      <c r="B12" t="s">
        <v>373</v>
      </c>
      <c r="C12">
        <v>4638</v>
      </c>
      <c r="D12" s="1">
        <v>43587</v>
      </c>
      <c r="E12" t="s">
        <v>497</v>
      </c>
      <c r="F12">
        <v>1529.09</v>
      </c>
      <c r="G12">
        <v>1529.09</v>
      </c>
      <c r="H12" s="199">
        <f t="shared" si="10"/>
        <v>0</v>
      </c>
      <c r="I12" s="282">
        <f t="shared" si="11"/>
        <v>0</v>
      </c>
      <c r="J12">
        <v>1707.38</v>
      </c>
      <c r="K12">
        <v>1707.38</v>
      </c>
      <c r="L12">
        <v>85.71</v>
      </c>
      <c r="M12">
        <v>1707.38</v>
      </c>
      <c r="N12">
        <v>1707.38</v>
      </c>
      <c r="O12">
        <v>85.71</v>
      </c>
      <c r="P12" s="199">
        <f t="shared" si="12"/>
        <v>0</v>
      </c>
      <c r="Q12" s="280">
        <f t="shared" ref="Q12" si="16">ROUND(P12/J12,10)</f>
        <v>0</v>
      </c>
      <c r="R12" s="199">
        <f t="shared" si="13"/>
        <v>0</v>
      </c>
      <c r="S12" s="280">
        <f t="shared" ref="S12" si="17">ROUND(R12/K12,10)</f>
        <v>0</v>
      </c>
      <c r="T12" s="199">
        <f t="shared" si="14"/>
        <v>0</v>
      </c>
      <c r="U12" s="280">
        <f t="shared" si="15"/>
        <v>0</v>
      </c>
      <c r="V12" s="8"/>
    </row>
    <row r="13" spans="1:22">
      <c r="A13" s="330">
        <v>474184900</v>
      </c>
      <c r="B13" t="s">
        <v>373</v>
      </c>
      <c r="C13">
        <v>4638</v>
      </c>
      <c r="D13" s="1">
        <v>43985</v>
      </c>
      <c r="E13" t="s">
        <v>497</v>
      </c>
      <c r="F13">
        <v>1590.25</v>
      </c>
      <c r="G13">
        <v>1590.25</v>
      </c>
      <c r="H13" s="199">
        <f t="shared" si="10"/>
        <v>0</v>
      </c>
      <c r="I13" s="282">
        <f t="shared" si="11"/>
        <v>0</v>
      </c>
      <c r="J13">
        <v>1768.92</v>
      </c>
      <c r="K13">
        <v>1768.92</v>
      </c>
      <c r="L13">
        <v>95.89</v>
      </c>
      <c r="M13">
        <v>1768.92</v>
      </c>
      <c r="N13">
        <v>1768.92</v>
      </c>
      <c r="O13">
        <v>95.89</v>
      </c>
      <c r="P13" s="199">
        <f t="shared" si="12"/>
        <v>0</v>
      </c>
      <c r="Q13" s="280">
        <f t="shared" ref="Q13" si="18">ROUND(P13/J13,10)</f>
        <v>0</v>
      </c>
      <c r="R13" s="199">
        <f t="shared" si="13"/>
        <v>0</v>
      </c>
      <c r="S13" s="280">
        <f t="shared" ref="S13" si="19">ROUND(R13/K13,10)</f>
        <v>0</v>
      </c>
      <c r="T13" s="199">
        <f t="shared" si="14"/>
        <v>0</v>
      </c>
      <c r="U13" s="280">
        <f t="shared" si="15"/>
        <v>0</v>
      </c>
      <c r="V13" s="8"/>
    </row>
    <row r="14" spans="1:22">
      <c r="A14" s="330">
        <v>533004909</v>
      </c>
      <c r="B14" t="s">
        <v>445</v>
      </c>
      <c r="C14">
        <v>3733</v>
      </c>
      <c r="D14" s="1">
        <v>42912</v>
      </c>
      <c r="E14" t="s">
        <v>497</v>
      </c>
      <c r="F14">
        <v>296.77</v>
      </c>
      <c r="G14">
        <v>296.77</v>
      </c>
      <c r="H14" s="199">
        <f t="shared" si="0"/>
        <v>0</v>
      </c>
      <c r="I14" s="282">
        <f t="shared" si="1"/>
        <v>0</v>
      </c>
      <c r="J14">
        <v>331.72</v>
      </c>
      <c r="K14">
        <v>331.72</v>
      </c>
      <c r="L14">
        <v>16.29</v>
      </c>
      <c r="M14">
        <v>331.72</v>
      </c>
      <c r="N14">
        <v>331.72</v>
      </c>
      <c r="O14">
        <v>16.29</v>
      </c>
      <c r="P14" s="199">
        <f t="shared" si="2"/>
        <v>0</v>
      </c>
      <c r="Q14" s="280">
        <f t="shared" si="3"/>
        <v>0</v>
      </c>
      <c r="R14" s="199">
        <f t="shared" si="4"/>
        <v>0</v>
      </c>
      <c r="S14" s="280">
        <f t="shared" si="5"/>
        <v>0</v>
      </c>
      <c r="T14" s="199">
        <f t="shared" si="6"/>
        <v>0</v>
      </c>
      <c r="U14" s="280">
        <f t="shared" si="7"/>
        <v>0</v>
      </c>
      <c r="V14" s="8"/>
    </row>
    <row r="15" spans="1:22">
      <c r="A15" s="330">
        <v>533004909</v>
      </c>
      <c r="B15" t="s">
        <v>445</v>
      </c>
      <c r="C15">
        <v>6569</v>
      </c>
      <c r="D15" s="1">
        <v>43616</v>
      </c>
      <c r="E15" t="s">
        <v>497</v>
      </c>
      <c r="F15">
        <v>640.48</v>
      </c>
      <c r="G15">
        <v>640.48</v>
      </c>
      <c r="H15" s="199">
        <f t="shared" si="0"/>
        <v>0</v>
      </c>
      <c r="I15" s="282">
        <f t="shared" si="1"/>
        <v>0</v>
      </c>
      <c r="J15">
        <v>713.65</v>
      </c>
      <c r="K15">
        <v>713.65</v>
      </c>
      <c r="L15">
        <v>37.409999999999997</v>
      </c>
      <c r="M15">
        <v>713.65</v>
      </c>
      <c r="N15">
        <v>713.65</v>
      </c>
      <c r="O15">
        <v>37.409999999999997</v>
      </c>
      <c r="P15" s="199">
        <f t="shared" si="2"/>
        <v>0</v>
      </c>
      <c r="Q15" s="280">
        <f t="shared" si="3"/>
        <v>0</v>
      </c>
      <c r="R15" s="199">
        <f t="shared" si="4"/>
        <v>0</v>
      </c>
      <c r="S15" s="280">
        <f t="shared" si="5"/>
        <v>0</v>
      </c>
      <c r="T15" s="199">
        <f t="shared" si="6"/>
        <v>0</v>
      </c>
      <c r="U15" s="280">
        <f t="shared" si="7"/>
        <v>0</v>
      </c>
      <c r="V15" s="8"/>
    </row>
    <row r="16" spans="1:22">
      <c r="A16" s="330">
        <v>533004909</v>
      </c>
      <c r="B16" t="s">
        <v>445</v>
      </c>
      <c r="C16">
        <v>6569</v>
      </c>
      <c r="D16" s="1">
        <v>43984</v>
      </c>
      <c r="E16" t="s">
        <v>497</v>
      </c>
      <c r="F16">
        <v>597.78</v>
      </c>
      <c r="G16">
        <v>597.78</v>
      </c>
      <c r="H16" s="199">
        <f t="shared" si="0"/>
        <v>0</v>
      </c>
      <c r="I16" s="282">
        <f t="shared" si="1"/>
        <v>0</v>
      </c>
      <c r="J16">
        <v>660.87</v>
      </c>
      <c r="K16">
        <v>660.87</v>
      </c>
      <c r="L16">
        <v>40.119999999999997</v>
      </c>
      <c r="M16">
        <v>660.87</v>
      </c>
      <c r="N16">
        <v>660.87</v>
      </c>
      <c r="O16">
        <v>40.119999999999997</v>
      </c>
      <c r="P16" s="199">
        <f t="shared" si="2"/>
        <v>0</v>
      </c>
      <c r="Q16" s="280">
        <f t="shared" si="3"/>
        <v>0</v>
      </c>
      <c r="R16" s="199">
        <f t="shared" si="4"/>
        <v>0</v>
      </c>
      <c r="S16" s="280">
        <f t="shared" si="5"/>
        <v>0</v>
      </c>
      <c r="T16" s="199">
        <f t="shared" si="6"/>
        <v>0</v>
      </c>
      <c r="U16" s="280">
        <f t="shared" si="7"/>
        <v>0</v>
      </c>
      <c r="V16" s="8"/>
    </row>
    <row r="17" spans="1:22">
      <c r="A17" s="330">
        <v>545831901</v>
      </c>
      <c r="B17" t="s">
        <v>370</v>
      </c>
      <c r="C17">
        <v>4084</v>
      </c>
      <c r="D17" s="1">
        <v>43399</v>
      </c>
      <c r="E17" t="s">
        <v>497</v>
      </c>
      <c r="F17">
        <v>226.66</v>
      </c>
      <c r="G17">
        <v>226.66</v>
      </c>
      <c r="H17" s="199">
        <f t="shared" si="0"/>
        <v>0</v>
      </c>
      <c r="I17" s="282">
        <f t="shared" si="1"/>
        <v>0</v>
      </c>
      <c r="J17">
        <v>260.57</v>
      </c>
      <c r="K17">
        <v>260.57</v>
      </c>
      <c r="L17">
        <v>5.22</v>
      </c>
      <c r="M17">
        <v>260.57</v>
      </c>
      <c r="N17">
        <v>260.57</v>
      </c>
      <c r="O17">
        <v>5.22</v>
      </c>
      <c r="P17" s="199">
        <f t="shared" si="2"/>
        <v>0</v>
      </c>
      <c r="Q17" s="280">
        <f t="shared" si="3"/>
        <v>0</v>
      </c>
      <c r="R17" s="199">
        <f t="shared" si="4"/>
        <v>0</v>
      </c>
      <c r="S17" s="280">
        <f t="shared" si="5"/>
        <v>0</v>
      </c>
      <c r="T17" s="199">
        <f t="shared" si="6"/>
        <v>0</v>
      </c>
      <c r="U17" s="280">
        <f t="shared" si="7"/>
        <v>0</v>
      </c>
      <c r="V17" s="8"/>
    </row>
    <row r="18" spans="1:22">
      <c r="A18" s="330">
        <v>575035902</v>
      </c>
      <c r="B18" t="s">
        <v>511</v>
      </c>
      <c r="C18">
        <v>14142</v>
      </c>
      <c r="D18" s="1">
        <v>42878</v>
      </c>
      <c r="E18" t="s">
        <v>497</v>
      </c>
      <c r="F18">
        <v>298.39999999999998</v>
      </c>
      <c r="G18">
        <v>298.39999999999998</v>
      </c>
      <c r="H18" s="199">
        <f t="shared" si="0"/>
        <v>0</v>
      </c>
      <c r="I18" s="282">
        <f t="shared" si="1"/>
        <v>0</v>
      </c>
      <c r="J18">
        <v>334.06</v>
      </c>
      <c r="K18">
        <v>334.06</v>
      </c>
      <c r="L18">
        <v>15.86</v>
      </c>
      <c r="M18">
        <v>334.06</v>
      </c>
      <c r="N18">
        <v>334.06</v>
      </c>
      <c r="O18">
        <v>15.86</v>
      </c>
      <c r="P18" s="199">
        <f t="shared" si="2"/>
        <v>0</v>
      </c>
      <c r="Q18" s="280">
        <f t="shared" si="3"/>
        <v>0</v>
      </c>
      <c r="R18" s="199">
        <f t="shared" si="4"/>
        <v>0</v>
      </c>
      <c r="S18" s="280">
        <f t="shared" si="5"/>
        <v>0</v>
      </c>
      <c r="T18" s="199">
        <f t="shared" si="6"/>
        <v>0</v>
      </c>
      <c r="U18" s="280">
        <f t="shared" si="7"/>
        <v>0</v>
      </c>
      <c r="V18" s="8"/>
    </row>
    <row r="19" spans="1:22">
      <c r="A19" s="330">
        <v>575035902</v>
      </c>
      <c r="B19" t="s">
        <v>511</v>
      </c>
      <c r="C19">
        <v>14142</v>
      </c>
      <c r="D19" s="1">
        <v>42878</v>
      </c>
      <c r="E19" t="s">
        <v>497</v>
      </c>
      <c r="F19">
        <v>410.29</v>
      </c>
      <c r="G19">
        <v>410.29</v>
      </c>
      <c r="H19" s="199">
        <f t="shared" si="0"/>
        <v>0</v>
      </c>
      <c r="I19" s="282">
        <f t="shared" si="1"/>
        <v>0</v>
      </c>
      <c r="J19">
        <v>459.33</v>
      </c>
      <c r="K19">
        <v>459.33</v>
      </c>
      <c r="L19">
        <v>21.8</v>
      </c>
      <c r="M19">
        <v>459.33</v>
      </c>
      <c r="N19">
        <v>459.33</v>
      </c>
      <c r="O19">
        <v>21.8</v>
      </c>
      <c r="P19" s="199">
        <f t="shared" si="2"/>
        <v>0</v>
      </c>
      <c r="Q19" s="280">
        <f t="shared" si="3"/>
        <v>0</v>
      </c>
      <c r="R19" s="199">
        <f t="shared" si="4"/>
        <v>0</v>
      </c>
      <c r="S19" s="280">
        <f t="shared" si="5"/>
        <v>0</v>
      </c>
      <c r="T19" s="199">
        <f t="shared" si="6"/>
        <v>0</v>
      </c>
      <c r="U19" s="280">
        <f t="shared" si="7"/>
        <v>0</v>
      </c>
      <c r="V19" s="8"/>
    </row>
    <row r="20" spans="1:22">
      <c r="A20" s="330">
        <v>575035902</v>
      </c>
      <c r="B20" t="s">
        <v>511</v>
      </c>
      <c r="C20">
        <v>14142</v>
      </c>
      <c r="D20" s="1">
        <v>43249</v>
      </c>
      <c r="E20" t="s">
        <v>497</v>
      </c>
      <c r="F20">
        <v>410.29</v>
      </c>
      <c r="G20">
        <v>410.29</v>
      </c>
      <c r="H20" s="199">
        <f t="shared" si="0"/>
        <v>0</v>
      </c>
      <c r="I20" s="282">
        <f t="shared" si="1"/>
        <v>0</v>
      </c>
      <c r="J20">
        <v>478.18</v>
      </c>
      <c r="K20">
        <v>478.18</v>
      </c>
      <c r="L20">
        <v>2.95</v>
      </c>
      <c r="M20">
        <v>478.18</v>
      </c>
      <c r="N20">
        <v>478.18</v>
      </c>
      <c r="O20">
        <v>2.95</v>
      </c>
      <c r="P20" s="199">
        <f t="shared" si="2"/>
        <v>0</v>
      </c>
      <c r="Q20" s="280">
        <f t="shared" si="3"/>
        <v>0</v>
      </c>
      <c r="R20" s="199">
        <f t="shared" si="4"/>
        <v>0</v>
      </c>
      <c r="S20" s="280">
        <f t="shared" si="5"/>
        <v>0</v>
      </c>
      <c r="T20" s="199">
        <f t="shared" si="6"/>
        <v>0</v>
      </c>
      <c r="U20" s="280">
        <f t="shared" si="7"/>
        <v>0</v>
      </c>
      <c r="V20" s="8"/>
    </row>
    <row r="21" spans="1:22">
      <c r="A21" s="330">
        <v>605460005</v>
      </c>
      <c r="B21" t="s">
        <v>446</v>
      </c>
      <c r="C21">
        <v>30100</v>
      </c>
      <c r="D21" s="1">
        <v>44193</v>
      </c>
      <c r="E21" t="s">
        <v>501</v>
      </c>
      <c r="F21">
        <v>0</v>
      </c>
      <c r="G21">
        <v>0</v>
      </c>
      <c r="H21" s="199">
        <f t="shared" si="0"/>
        <v>0</v>
      </c>
      <c r="I21" s="282" t="e">
        <f t="shared" si="1"/>
        <v>#DIV/0!</v>
      </c>
      <c r="J21">
        <v>0</v>
      </c>
      <c r="K21">
        <v>0</v>
      </c>
      <c r="L21">
        <v>0</v>
      </c>
      <c r="M21">
        <v>0</v>
      </c>
      <c r="N21">
        <v>0</v>
      </c>
      <c r="O21">
        <v>0</v>
      </c>
      <c r="P21" s="199">
        <f t="shared" si="2"/>
        <v>0</v>
      </c>
      <c r="Q21" s="280" t="e">
        <f t="shared" si="3"/>
        <v>#DIV/0!</v>
      </c>
      <c r="R21" s="199">
        <f t="shared" si="4"/>
        <v>0</v>
      </c>
      <c r="S21" s="280" t="e">
        <f t="shared" si="5"/>
        <v>#DIV/0!</v>
      </c>
      <c r="T21" s="199">
        <f t="shared" si="6"/>
        <v>0</v>
      </c>
      <c r="U21" s="280" t="e">
        <f t="shared" si="7"/>
        <v>#DIV/0!</v>
      </c>
      <c r="V21" s="8"/>
    </row>
    <row r="22" spans="1:22">
      <c r="A22" s="330">
        <v>618549901</v>
      </c>
      <c r="B22" t="s">
        <v>399</v>
      </c>
      <c r="C22">
        <v>1694</v>
      </c>
      <c r="D22" s="1">
        <v>44113</v>
      </c>
      <c r="E22" t="s">
        <v>509</v>
      </c>
      <c r="F22">
        <v>0</v>
      </c>
      <c r="G22">
        <v>0</v>
      </c>
      <c r="H22" s="199">
        <f t="shared" si="0"/>
        <v>0</v>
      </c>
      <c r="I22" s="282" t="e">
        <f t="shared" si="1"/>
        <v>#DIV/0!</v>
      </c>
      <c r="J22">
        <v>0</v>
      </c>
      <c r="K22">
        <v>0</v>
      </c>
      <c r="L22">
        <v>0</v>
      </c>
      <c r="M22">
        <v>0</v>
      </c>
      <c r="N22">
        <v>0</v>
      </c>
      <c r="O22">
        <v>0</v>
      </c>
      <c r="P22" s="199">
        <f t="shared" si="2"/>
        <v>0</v>
      </c>
      <c r="Q22" s="280" t="e">
        <f t="shared" si="3"/>
        <v>#DIV/0!</v>
      </c>
      <c r="R22" s="199">
        <f t="shared" si="4"/>
        <v>0</v>
      </c>
      <c r="S22" s="280" t="e">
        <f t="shared" si="5"/>
        <v>#DIV/0!</v>
      </c>
      <c r="T22" s="199">
        <f t="shared" si="6"/>
        <v>0</v>
      </c>
      <c r="U22" s="280" t="e">
        <f t="shared" si="7"/>
        <v>#DIV/0!</v>
      </c>
      <c r="V22" s="8"/>
    </row>
    <row r="23" spans="1:22">
      <c r="A23" s="330">
        <v>649926003</v>
      </c>
      <c r="B23" t="s">
        <v>379</v>
      </c>
      <c r="C23">
        <v>4900</v>
      </c>
      <c r="D23" s="1">
        <v>44193</v>
      </c>
      <c r="E23" t="s">
        <v>501</v>
      </c>
      <c r="F23">
        <v>0</v>
      </c>
      <c r="G23">
        <v>0</v>
      </c>
      <c r="H23" s="199">
        <f t="shared" si="0"/>
        <v>0</v>
      </c>
      <c r="I23" s="282" t="e">
        <f t="shared" si="1"/>
        <v>#DIV/0!</v>
      </c>
      <c r="J23">
        <v>0</v>
      </c>
      <c r="K23">
        <v>0</v>
      </c>
      <c r="L23">
        <v>0</v>
      </c>
      <c r="M23">
        <v>0</v>
      </c>
      <c r="N23">
        <v>0</v>
      </c>
      <c r="O23">
        <v>0</v>
      </c>
      <c r="P23" s="199">
        <f t="shared" si="2"/>
        <v>0</v>
      </c>
      <c r="Q23" s="280" t="e">
        <f t="shared" si="3"/>
        <v>#DIV/0!</v>
      </c>
      <c r="R23" s="199">
        <f t="shared" si="4"/>
        <v>0</v>
      </c>
      <c r="S23" s="280" t="e">
        <f t="shared" si="5"/>
        <v>#DIV/0!</v>
      </c>
      <c r="T23" s="199">
        <f t="shared" si="6"/>
        <v>0</v>
      </c>
      <c r="U23" s="280" t="e">
        <f t="shared" si="7"/>
        <v>#DIV/0!</v>
      </c>
      <c r="V23" s="8"/>
    </row>
    <row r="24" spans="1:22">
      <c r="A24" s="330">
        <v>655580009</v>
      </c>
      <c r="B24" t="s">
        <v>447</v>
      </c>
      <c r="C24">
        <v>7600</v>
      </c>
      <c r="D24" s="1">
        <v>44193</v>
      </c>
      <c r="E24" t="s">
        <v>501</v>
      </c>
      <c r="F24">
        <v>0</v>
      </c>
      <c r="G24">
        <v>0</v>
      </c>
      <c r="H24" s="199">
        <f t="shared" si="0"/>
        <v>0</v>
      </c>
      <c r="I24" s="282" t="e">
        <f t="shared" si="1"/>
        <v>#DIV/0!</v>
      </c>
      <c r="J24">
        <v>0</v>
      </c>
      <c r="K24">
        <v>0</v>
      </c>
      <c r="L24">
        <v>0</v>
      </c>
      <c r="M24">
        <v>0</v>
      </c>
      <c r="N24">
        <v>0</v>
      </c>
      <c r="O24">
        <v>0</v>
      </c>
      <c r="P24" s="199">
        <f t="shared" si="2"/>
        <v>0</v>
      </c>
      <c r="Q24" s="280" t="e">
        <f t="shared" si="3"/>
        <v>#DIV/0!</v>
      </c>
      <c r="R24" s="199">
        <f t="shared" si="4"/>
        <v>0</v>
      </c>
      <c r="S24" s="280" t="e">
        <f t="shared" si="5"/>
        <v>#DIV/0!</v>
      </c>
      <c r="T24" s="199">
        <f t="shared" si="6"/>
        <v>0</v>
      </c>
      <c r="U24" s="280" t="e">
        <f t="shared" si="7"/>
        <v>#DIV/0!</v>
      </c>
      <c r="V24" s="8"/>
    </row>
    <row r="25" spans="1:22">
      <c r="A25" s="330">
        <v>664068004</v>
      </c>
      <c r="B25" t="s">
        <v>448</v>
      </c>
      <c r="C25">
        <v>9688</v>
      </c>
      <c r="D25" s="1">
        <v>44193</v>
      </c>
      <c r="E25" t="s">
        <v>501</v>
      </c>
      <c r="F25">
        <v>0</v>
      </c>
      <c r="G25">
        <v>0</v>
      </c>
      <c r="H25" s="199">
        <f t="shared" si="0"/>
        <v>0</v>
      </c>
      <c r="I25" s="282" t="e">
        <f t="shared" si="1"/>
        <v>#DIV/0!</v>
      </c>
      <c r="J25">
        <v>0</v>
      </c>
      <c r="K25">
        <v>0</v>
      </c>
      <c r="L25">
        <v>0</v>
      </c>
      <c r="M25">
        <v>0</v>
      </c>
      <c r="N25">
        <v>0</v>
      </c>
      <c r="O25">
        <v>0</v>
      </c>
      <c r="P25" s="199">
        <f t="shared" si="2"/>
        <v>0</v>
      </c>
      <c r="Q25" s="280" t="e">
        <f t="shared" si="3"/>
        <v>#DIV/0!</v>
      </c>
      <c r="R25" s="199">
        <f t="shared" si="4"/>
        <v>0</v>
      </c>
      <c r="S25" s="280" t="e">
        <f t="shared" si="5"/>
        <v>#DIV/0!</v>
      </c>
      <c r="T25" s="199">
        <f t="shared" si="6"/>
        <v>0</v>
      </c>
      <c r="U25" s="280" t="e">
        <f t="shared" si="7"/>
        <v>#DIV/0!</v>
      </c>
      <c r="V25" s="8"/>
    </row>
    <row r="26" spans="1:22">
      <c r="A26" s="330">
        <v>665942009</v>
      </c>
      <c r="B26" t="s">
        <v>449</v>
      </c>
      <c r="C26">
        <v>11369</v>
      </c>
      <c r="D26" s="1">
        <v>44193</v>
      </c>
      <c r="E26" t="s">
        <v>501</v>
      </c>
      <c r="F26">
        <v>0</v>
      </c>
      <c r="G26">
        <v>0</v>
      </c>
      <c r="H26" s="199">
        <f t="shared" si="0"/>
        <v>0</v>
      </c>
      <c r="I26" s="282" t="e">
        <f t="shared" si="1"/>
        <v>#DIV/0!</v>
      </c>
      <c r="J26">
        <v>0</v>
      </c>
      <c r="K26">
        <v>0</v>
      </c>
      <c r="L26">
        <v>0</v>
      </c>
      <c r="M26">
        <v>0</v>
      </c>
      <c r="N26">
        <v>0</v>
      </c>
      <c r="O26">
        <v>0</v>
      </c>
      <c r="P26" s="199">
        <f t="shared" si="2"/>
        <v>0</v>
      </c>
      <c r="Q26" s="280" t="e">
        <f t="shared" si="3"/>
        <v>#DIV/0!</v>
      </c>
      <c r="R26" s="199">
        <f t="shared" si="4"/>
        <v>0</v>
      </c>
      <c r="S26" s="280" t="e">
        <f t="shared" si="5"/>
        <v>#DIV/0!</v>
      </c>
      <c r="T26" s="199">
        <f t="shared" si="6"/>
        <v>0</v>
      </c>
      <c r="U26" s="280" t="e">
        <f t="shared" si="7"/>
        <v>#DIV/0!</v>
      </c>
      <c r="V26" s="8"/>
    </row>
    <row r="27" spans="1:22">
      <c r="A27" s="330">
        <v>666114004</v>
      </c>
      <c r="B27" t="s">
        <v>383</v>
      </c>
      <c r="C27">
        <v>23000</v>
      </c>
      <c r="D27" s="1">
        <v>44193</v>
      </c>
      <c r="E27" t="s">
        <v>501</v>
      </c>
      <c r="F27">
        <v>0</v>
      </c>
      <c r="G27">
        <v>0</v>
      </c>
      <c r="H27" s="199">
        <f t="shared" si="0"/>
        <v>0</v>
      </c>
      <c r="I27" s="282" t="e">
        <f t="shared" si="1"/>
        <v>#DIV/0!</v>
      </c>
      <c r="J27">
        <v>0</v>
      </c>
      <c r="K27">
        <v>0</v>
      </c>
      <c r="L27">
        <v>0</v>
      </c>
      <c r="M27">
        <v>0</v>
      </c>
      <c r="N27">
        <v>0</v>
      </c>
      <c r="O27">
        <v>0</v>
      </c>
      <c r="P27" s="199">
        <f t="shared" si="2"/>
        <v>0</v>
      </c>
      <c r="Q27" s="280" t="e">
        <f t="shared" si="3"/>
        <v>#DIV/0!</v>
      </c>
      <c r="R27" s="199">
        <f t="shared" si="4"/>
        <v>0</v>
      </c>
      <c r="S27" s="280" t="e">
        <f t="shared" si="5"/>
        <v>#DIV/0!</v>
      </c>
      <c r="T27" s="199">
        <f t="shared" si="6"/>
        <v>0</v>
      </c>
      <c r="U27" s="280" t="e">
        <f t="shared" si="7"/>
        <v>#DIV/0!</v>
      </c>
      <c r="V27" s="8"/>
    </row>
    <row r="28" spans="1:22">
      <c r="A28" s="330">
        <v>691678007</v>
      </c>
      <c r="B28" t="s">
        <v>284</v>
      </c>
      <c r="C28">
        <v>10764</v>
      </c>
      <c r="D28" s="1">
        <v>44117</v>
      </c>
      <c r="E28" t="s">
        <v>507</v>
      </c>
      <c r="F28">
        <v>0</v>
      </c>
      <c r="G28">
        <v>0</v>
      </c>
      <c r="H28" s="199">
        <f t="shared" si="0"/>
        <v>0</v>
      </c>
      <c r="I28" s="282" t="e">
        <f t="shared" si="1"/>
        <v>#DIV/0!</v>
      </c>
      <c r="J28">
        <v>0</v>
      </c>
      <c r="K28">
        <v>0</v>
      </c>
      <c r="L28">
        <v>0</v>
      </c>
      <c r="M28">
        <v>0</v>
      </c>
      <c r="N28">
        <v>0</v>
      </c>
      <c r="O28">
        <v>0</v>
      </c>
      <c r="P28" s="199">
        <f t="shared" si="2"/>
        <v>0</v>
      </c>
      <c r="Q28" s="280" t="e">
        <f t="shared" si="3"/>
        <v>#DIV/0!</v>
      </c>
      <c r="R28" s="199">
        <f t="shared" si="4"/>
        <v>0</v>
      </c>
      <c r="S28" s="280" t="e">
        <f t="shared" si="5"/>
        <v>#DIV/0!</v>
      </c>
      <c r="T28" s="199">
        <f t="shared" si="6"/>
        <v>0</v>
      </c>
      <c r="U28" s="280" t="e">
        <f t="shared" si="7"/>
        <v>#DIV/0!</v>
      </c>
      <c r="V28" s="8"/>
    </row>
    <row r="29" spans="1:22">
      <c r="A29" s="330">
        <v>588950907</v>
      </c>
      <c r="B29" t="s">
        <v>372</v>
      </c>
      <c r="C29">
        <v>24398</v>
      </c>
      <c r="D29" s="1">
        <v>43522</v>
      </c>
      <c r="E29" t="s">
        <v>497</v>
      </c>
      <c r="F29">
        <v>1737.44</v>
      </c>
      <c r="G29">
        <v>1737.44</v>
      </c>
      <c r="H29" s="199">
        <f t="shared" si="0"/>
        <v>0</v>
      </c>
      <c r="I29" s="282">
        <f t="shared" si="1"/>
        <v>0</v>
      </c>
      <c r="J29">
        <v>1970.17</v>
      </c>
      <c r="K29">
        <v>1970.17</v>
      </c>
      <c r="L29">
        <v>67.239999999999995</v>
      </c>
      <c r="M29">
        <v>1970.17</v>
      </c>
      <c r="N29">
        <v>1970.17</v>
      </c>
      <c r="O29">
        <v>67.239999999999995</v>
      </c>
      <c r="P29" s="199">
        <f t="shared" si="2"/>
        <v>0</v>
      </c>
      <c r="Q29" s="280">
        <f t="shared" si="3"/>
        <v>0</v>
      </c>
      <c r="R29" s="199">
        <f t="shared" si="4"/>
        <v>0</v>
      </c>
      <c r="S29" s="280">
        <f t="shared" si="5"/>
        <v>0</v>
      </c>
      <c r="T29" s="199">
        <f t="shared" si="6"/>
        <v>0</v>
      </c>
      <c r="U29" s="280">
        <f t="shared" si="7"/>
        <v>0</v>
      </c>
      <c r="V29" s="8"/>
    </row>
    <row r="30" spans="1:22">
      <c r="A30" s="330">
        <v>588950907</v>
      </c>
      <c r="B30" t="s">
        <v>372</v>
      </c>
      <c r="C30">
        <v>24398</v>
      </c>
      <c r="D30" s="1">
        <v>43886</v>
      </c>
      <c r="E30" t="s">
        <v>497</v>
      </c>
      <c r="F30">
        <v>1737.44</v>
      </c>
      <c r="G30">
        <v>1737.44</v>
      </c>
      <c r="H30" s="199">
        <f t="shared" si="0"/>
        <v>0</v>
      </c>
      <c r="I30" s="282">
        <f t="shared" si="1"/>
        <v>0</v>
      </c>
      <c r="J30">
        <v>1885.47</v>
      </c>
      <c r="K30">
        <v>1885.47</v>
      </c>
      <c r="L30">
        <v>151.94</v>
      </c>
      <c r="M30">
        <v>1885.47</v>
      </c>
      <c r="N30">
        <v>1885.47</v>
      </c>
      <c r="O30">
        <v>151.94</v>
      </c>
      <c r="P30" s="199">
        <f t="shared" si="2"/>
        <v>0</v>
      </c>
      <c r="Q30" s="280">
        <f t="shared" si="3"/>
        <v>0</v>
      </c>
      <c r="R30" s="199">
        <f t="shared" si="4"/>
        <v>0</v>
      </c>
      <c r="S30" s="280">
        <f t="shared" si="5"/>
        <v>0</v>
      </c>
      <c r="T30" s="199">
        <f t="shared" si="6"/>
        <v>0</v>
      </c>
      <c r="U30" s="280">
        <f t="shared" si="7"/>
        <v>0</v>
      </c>
      <c r="V30" s="8"/>
    </row>
    <row r="31" spans="1:22">
      <c r="A31" s="330">
        <v>635640006</v>
      </c>
      <c r="B31" t="s">
        <v>386</v>
      </c>
      <c r="C31">
        <v>7521</v>
      </c>
      <c r="D31" s="1">
        <v>44193</v>
      </c>
      <c r="E31" t="s">
        <v>501</v>
      </c>
      <c r="F31">
        <v>0</v>
      </c>
      <c r="G31">
        <v>0</v>
      </c>
      <c r="H31" s="199">
        <f t="shared" si="0"/>
        <v>0</v>
      </c>
      <c r="I31" s="282" t="e">
        <f t="shared" si="1"/>
        <v>#DIV/0!</v>
      </c>
      <c r="J31">
        <v>0</v>
      </c>
      <c r="K31">
        <v>0</v>
      </c>
      <c r="L31">
        <v>0</v>
      </c>
      <c r="M31">
        <v>0</v>
      </c>
      <c r="N31">
        <v>0</v>
      </c>
      <c r="O31">
        <v>0</v>
      </c>
      <c r="P31" s="199">
        <f t="shared" si="2"/>
        <v>0</v>
      </c>
      <c r="Q31" s="280" t="e">
        <f t="shared" si="3"/>
        <v>#DIV/0!</v>
      </c>
      <c r="R31" s="199">
        <f t="shared" si="4"/>
        <v>0</v>
      </c>
      <c r="S31" s="280" t="e">
        <f t="shared" si="5"/>
        <v>#DIV/0!</v>
      </c>
      <c r="T31" s="199">
        <f t="shared" si="6"/>
        <v>0</v>
      </c>
      <c r="U31" s="280" t="e">
        <f t="shared" si="7"/>
        <v>#DIV/0!</v>
      </c>
      <c r="V31" s="8"/>
    </row>
    <row r="32" spans="1:22">
      <c r="A32" s="330">
        <v>686930009</v>
      </c>
      <c r="B32" t="s">
        <v>450</v>
      </c>
      <c r="C32">
        <v>3000</v>
      </c>
      <c r="D32" s="1">
        <v>44193</v>
      </c>
      <c r="E32" t="s">
        <v>501</v>
      </c>
      <c r="F32">
        <v>0</v>
      </c>
      <c r="G32">
        <v>0</v>
      </c>
      <c r="H32" s="199">
        <f t="shared" si="0"/>
        <v>0</v>
      </c>
      <c r="I32" s="282" t="e">
        <f t="shared" si="1"/>
        <v>#DIV/0!</v>
      </c>
      <c r="J32">
        <v>0</v>
      </c>
      <c r="K32">
        <v>0</v>
      </c>
      <c r="L32">
        <v>0</v>
      </c>
      <c r="M32">
        <v>0</v>
      </c>
      <c r="N32">
        <v>0</v>
      </c>
      <c r="O32">
        <v>0</v>
      </c>
      <c r="P32" s="199">
        <f t="shared" si="2"/>
        <v>0</v>
      </c>
      <c r="Q32" s="280" t="e">
        <f t="shared" si="3"/>
        <v>#DIV/0!</v>
      </c>
      <c r="R32" s="199">
        <f t="shared" si="4"/>
        <v>0</v>
      </c>
      <c r="S32" s="280" t="e">
        <f t="shared" si="5"/>
        <v>#DIV/0!</v>
      </c>
      <c r="T32" s="199">
        <f t="shared" si="6"/>
        <v>0</v>
      </c>
      <c r="U32" s="280" t="e">
        <f t="shared" si="7"/>
        <v>#DIV/0!</v>
      </c>
      <c r="V32" s="8"/>
    </row>
    <row r="33" spans="1:22">
      <c r="A33" s="330">
        <v>803054204</v>
      </c>
      <c r="B33" t="s">
        <v>453</v>
      </c>
      <c r="C33">
        <v>3300</v>
      </c>
      <c r="D33" s="1">
        <v>42877</v>
      </c>
      <c r="E33" t="s">
        <v>509</v>
      </c>
      <c r="F33">
        <v>1305</v>
      </c>
      <c r="G33">
        <v>1305</v>
      </c>
      <c r="H33" s="199">
        <f t="shared" si="0"/>
        <v>0</v>
      </c>
      <c r="I33" s="282">
        <f t="shared" si="1"/>
        <v>0</v>
      </c>
      <c r="J33">
        <v>1305</v>
      </c>
      <c r="K33">
        <v>1305</v>
      </c>
      <c r="L33">
        <v>0</v>
      </c>
      <c r="M33">
        <v>1305</v>
      </c>
      <c r="N33">
        <v>1305</v>
      </c>
      <c r="O33">
        <v>0</v>
      </c>
      <c r="P33" s="199">
        <f t="shared" si="2"/>
        <v>0</v>
      </c>
      <c r="Q33" s="280">
        <f t="shared" si="3"/>
        <v>0</v>
      </c>
      <c r="R33" s="199">
        <f t="shared" si="4"/>
        <v>0</v>
      </c>
      <c r="S33" s="280">
        <f t="shared" si="5"/>
        <v>0</v>
      </c>
      <c r="T33" s="199">
        <f t="shared" si="6"/>
        <v>0</v>
      </c>
      <c r="U33" s="280" t="e">
        <f t="shared" si="7"/>
        <v>#DIV/0!</v>
      </c>
      <c r="V33" s="8"/>
    </row>
    <row r="34" spans="1:22">
      <c r="A34" s="330">
        <v>803054204</v>
      </c>
      <c r="B34" t="s">
        <v>453</v>
      </c>
      <c r="C34">
        <v>5800</v>
      </c>
      <c r="D34" s="1">
        <v>43249</v>
      </c>
      <c r="E34" t="s">
        <v>509</v>
      </c>
      <c r="F34">
        <v>2468.7800000000002</v>
      </c>
      <c r="G34">
        <v>2468.7800000000002</v>
      </c>
      <c r="H34" s="199">
        <f t="shared" si="0"/>
        <v>0</v>
      </c>
      <c r="I34" s="282">
        <f t="shared" si="1"/>
        <v>0</v>
      </c>
      <c r="J34">
        <v>2468.7800000000002</v>
      </c>
      <c r="K34">
        <v>2468.7800000000002</v>
      </c>
      <c r="L34">
        <v>0</v>
      </c>
      <c r="M34">
        <v>2468.7800000000002</v>
      </c>
      <c r="N34">
        <v>2468.7800000000002</v>
      </c>
      <c r="O34">
        <v>0</v>
      </c>
      <c r="P34" s="199">
        <f t="shared" si="2"/>
        <v>0</v>
      </c>
      <c r="Q34" s="280">
        <f t="shared" si="3"/>
        <v>0</v>
      </c>
      <c r="R34" s="199">
        <f t="shared" si="4"/>
        <v>0</v>
      </c>
      <c r="S34" s="280">
        <f t="shared" si="5"/>
        <v>0</v>
      </c>
      <c r="T34" s="199">
        <f t="shared" si="6"/>
        <v>0</v>
      </c>
      <c r="U34" s="280" t="e">
        <f t="shared" si="7"/>
        <v>#DIV/0!</v>
      </c>
      <c r="V34" s="8"/>
    </row>
    <row r="35" spans="1:22">
      <c r="A35" s="330">
        <v>803054204</v>
      </c>
      <c r="B35" t="s">
        <v>453</v>
      </c>
      <c r="C35">
        <v>9600</v>
      </c>
      <c r="D35" s="1">
        <v>43613</v>
      </c>
      <c r="E35" t="s">
        <v>509</v>
      </c>
      <c r="F35">
        <v>4136.07</v>
      </c>
      <c r="G35">
        <v>4136.07</v>
      </c>
      <c r="H35" s="199">
        <f t="shared" si="0"/>
        <v>0</v>
      </c>
      <c r="I35" s="282">
        <f t="shared" si="1"/>
        <v>0</v>
      </c>
      <c r="J35">
        <v>4136.07</v>
      </c>
      <c r="K35">
        <v>4136.07</v>
      </c>
      <c r="L35">
        <v>0</v>
      </c>
      <c r="M35">
        <v>4136.07</v>
      </c>
      <c r="N35">
        <v>4136.07</v>
      </c>
      <c r="O35">
        <v>0</v>
      </c>
      <c r="P35" s="199">
        <f t="shared" si="2"/>
        <v>0</v>
      </c>
      <c r="Q35" s="280">
        <f t="shared" si="3"/>
        <v>0</v>
      </c>
      <c r="R35" s="199">
        <f t="shared" si="4"/>
        <v>0</v>
      </c>
      <c r="S35" s="280">
        <f t="shared" si="5"/>
        <v>0</v>
      </c>
      <c r="T35" s="199">
        <f t="shared" si="6"/>
        <v>0</v>
      </c>
      <c r="U35" s="280" t="e">
        <f t="shared" si="7"/>
        <v>#DIV/0!</v>
      </c>
      <c r="V35" s="8"/>
    </row>
    <row r="36" spans="1:22">
      <c r="A36" s="330">
        <v>803054204</v>
      </c>
      <c r="B36" t="s">
        <v>453</v>
      </c>
      <c r="C36">
        <v>8250</v>
      </c>
      <c r="D36" s="1">
        <v>43984</v>
      </c>
      <c r="E36" t="s">
        <v>509</v>
      </c>
      <c r="F36">
        <v>3683.77</v>
      </c>
      <c r="G36">
        <v>3683.77</v>
      </c>
      <c r="H36" s="199">
        <f t="shared" si="0"/>
        <v>0</v>
      </c>
      <c r="I36" s="282">
        <f t="shared" si="1"/>
        <v>0</v>
      </c>
      <c r="J36">
        <v>3683.77</v>
      </c>
      <c r="K36">
        <v>3683.77</v>
      </c>
      <c r="L36">
        <v>0</v>
      </c>
      <c r="M36">
        <v>3683.77</v>
      </c>
      <c r="N36">
        <v>3683.77</v>
      </c>
      <c r="O36">
        <v>0</v>
      </c>
      <c r="P36" s="199">
        <f t="shared" si="2"/>
        <v>0</v>
      </c>
      <c r="Q36" s="280">
        <f t="shared" si="3"/>
        <v>0</v>
      </c>
      <c r="R36" s="199">
        <f t="shared" si="4"/>
        <v>0</v>
      </c>
      <c r="S36" s="280">
        <f t="shared" si="5"/>
        <v>0</v>
      </c>
      <c r="T36" s="199">
        <f t="shared" si="6"/>
        <v>0</v>
      </c>
      <c r="U36" s="280" t="e">
        <f t="shared" si="7"/>
        <v>#DIV/0!</v>
      </c>
      <c r="V36" s="8"/>
    </row>
    <row r="37" spans="1:22">
      <c r="A37" s="330">
        <v>712459908</v>
      </c>
      <c r="B37" t="s">
        <v>393</v>
      </c>
      <c r="C37">
        <v>3146</v>
      </c>
      <c r="D37" s="1">
        <v>43591</v>
      </c>
      <c r="E37" t="s">
        <v>495</v>
      </c>
      <c r="F37">
        <v>6606.6</v>
      </c>
      <c r="G37">
        <v>6606.6</v>
      </c>
      <c r="H37" s="199">
        <f t="shared" si="0"/>
        <v>0</v>
      </c>
      <c r="I37" s="282">
        <f t="shared" si="1"/>
        <v>0</v>
      </c>
      <c r="J37">
        <v>6482.14</v>
      </c>
      <c r="K37">
        <v>6482.14</v>
      </c>
      <c r="L37">
        <v>708.72</v>
      </c>
      <c r="M37">
        <v>6482.14</v>
      </c>
      <c r="N37">
        <v>6482.14</v>
      </c>
      <c r="O37">
        <v>708.72</v>
      </c>
      <c r="P37" s="199">
        <f t="shared" si="2"/>
        <v>0</v>
      </c>
      <c r="Q37" s="280">
        <f t="shared" si="3"/>
        <v>0</v>
      </c>
      <c r="R37" s="199">
        <f t="shared" si="4"/>
        <v>0</v>
      </c>
      <c r="S37" s="280">
        <f t="shared" si="5"/>
        <v>0</v>
      </c>
      <c r="T37" s="199">
        <f t="shared" si="6"/>
        <v>0</v>
      </c>
      <c r="U37" s="280">
        <f t="shared" si="7"/>
        <v>0</v>
      </c>
      <c r="V37" s="8"/>
    </row>
    <row r="38" spans="1:22">
      <c r="A38" s="330">
        <v>712459908</v>
      </c>
      <c r="B38" t="s">
        <v>393</v>
      </c>
      <c r="C38">
        <v>3146</v>
      </c>
      <c r="D38" s="1">
        <v>43951</v>
      </c>
      <c r="E38" t="s">
        <v>495</v>
      </c>
      <c r="F38">
        <v>7047.04</v>
      </c>
      <c r="G38">
        <v>7047.04</v>
      </c>
      <c r="H38" s="199">
        <f t="shared" si="0"/>
        <v>0</v>
      </c>
      <c r="I38" s="282">
        <f t="shared" si="1"/>
        <v>0</v>
      </c>
      <c r="J38">
        <v>7227.36</v>
      </c>
      <c r="K38">
        <v>7227.36</v>
      </c>
      <c r="L38">
        <v>442.89</v>
      </c>
      <c r="M38">
        <v>7227.36</v>
      </c>
      <c r="N38">
        <v>7227.36</v>
      </c>
      <c r="O38">
        <v>442.89</v>
      </c>
      <c r="P38" s="199">
        <f t="shared" si="2"/>
        <v>0</v>
      </c>
      <c r="Q38" s="280">
        <f t="shared" si="3"/>
        <v>0</v>
      </c>
      <c r="R38" s="199">
        <f t="shared" si="4"/>
        <v>0</v>
      </c>
      <c r="S38" s="280">
        <f t="shared" si="5"/>
        <v>0</v>
      </c>
      <c r="T38" s="199">
        <f t="shared" si="6"/>
        <v>0</v>
      </c>
      <c r="U38" s="280">
        <f t="shared" si="7"/>
        <v>0</v>
      </c>
      <c r="V38" s="8"/>
    </row>
    <row r="39" spans="1:22">
      <c r="A39" s="330">
        <v>717158901</v>
      </c>
      <c r="B39" t="s">
        <v>395</v>
      </c>
      <c r="C39">
        <v>16931</v>
      </c>
      <c r="D39" s="1">
        <v>43962</v>
      </c>
      <c r="E39" t="s">
        <v>495</v>
      </c>
      <c r="F39">
        <v>411.25</v>
      </c>
      <c r="G39">
        <v>411.25</v>
      </c>
      <c r="H39" s="199">
        <f t="shared" si="0"/>
        <v>0</v>
      </c>
      <c r="I39" s="282">
        <f t="shared" si="1"/>
        <v>0</v>
      </c>
      <c r="J39">
        <v>420.61</v>
      </c>
      <c r="K39">
        <v>420.61</v>
      </c>
      <c r="L39">
        <v>27.01</v>
      </c>
      <c r="M39">
        <v>420.61</v>
      </c>
      <c r="N39">
        <v>420.61</v>
      </c>
      <c r="O39">
        <v>27.01</v>
      </c>
      <c r="P39" s="199">
        <f t="shared" si="2"/>
        <v>0</v>
      </c>
      <c r="Q39" s="280">
        <f t="shared" si="3"/>
        <v>0</v>
      </c>
      <c r="R39" s="199">
        <f t="shared" si="4"/>
        <v>0</v>
      </c>
      <c r="S39" s="280">
        <f t="shared" si="5"/>
        <v>0</v>
      </c>
      <c r="T39" s="199">
        <f t="shared" si="6"/>
        <v>0</v>
      </c>
      <c r="U39" s="280">
        <f t="shared" si="7"/>
        <v>0</v>
      </c>
      <c r="V39" s="8"/>
    </row>
    <row r="40" spans="1:22">
      <c r="A40" s="330">
        <v>733337901</v>
      </c>
      <c r="B40" t="s">
        <v>457</v>
      </c>
      <c r="C40">
        <v>2200</v>
      </c>
      <c r="D40" s="1">
        <v>43956</v>
      </c>
      <c r="E40" t="s">
        <v>495</v>
      </c>
      <c r="F40">
        <v>1058.75</v>
      </c>
      <c r="G40">
        <v>1058.75</v>
      </c>
      <c r="H40" s="199">
        <f t="shared" ref="H40:H51" si="20">F40-G40</f>
        <v>0</v>
      </c>
      <c r="I40" s="282">
        <f t="shared" ref="I40:I51" si="21">ROUND(H40/F40,10)</f>
        <v>0</v>
      </c>
      <c r="J40">
        <v>1096.98</v>
      </c>
      <c r="K40">
        <v>1096.98</v>
      </c>
      <c r="L40">
        <v>55.4</v>
      </c>
      <c r="M40">
        <v>1096.98</v>
      </c>
      <c r="N40">
        <v>1096.98</v>
      </c>
      <c r="O40">
        <v>55.4</v>
      </c>
      <c r="P40" s="199">
        <f t="shared" ref="P40:P51" si="22">J40-N40</f>
        <v>0</v>
      </c>
      <c r="Q40" s="280">
        <f t="shared" ref="Q40:Q51" si="23">ROUND(P40/J40,10)</f>
        <v>0</v>
      </c>
      <c r="R40" s="199">
        <f t="shared" ref="R40:R51" si="24">K40-M40</f>
        <v>0</v>
      </c>
      <c r="S40" s="280">
        <f t="shared" ref="S40:S51" si="25">ROUND(R40/K40,10)</f>
        <v>0</v>
      </c>
      <c r="T40" s="199">
        <f t="shared" ref="T40:T51" si="26">L40-O40</f>
        <v>0</v>
      </c>
      <c r="U40" s="280">
        <f t="shared" ref="U40:U51" si="27">ROUND(T40/L40,10)</f>
        <v>0</v>
      </c>
      <c r="V40" s="8"/>
    </row>
    <row r="41" spans="1:22">
      <c r="A41" s="330" t="s">
        <v>362</v>
      </c>
      <c r="B41" t="s">
        <v>459</v>
      </c>
      <c r="C41">
        <v>3000</v>
      </c>
      <c r="D41" s="1">
        <v>43980</v>
      </c>
      <c r="E41" t="s">
        <v>509</v>
      </c>
      <c r="F41">
        <v>181.3</v>
      </c>
      <c r="G41">
        <v>181.3</v>
      </c>
      <c r="H41" s="199">
        <f t="shared" si="20"/>
        <v>0</v>
      </c>
      <c r="I41" s="282">
        <f t="shared" si="21"/>
        <v>0</v>
      </c>
      <c r="J41">
        <v>181.3</v>
      </c>
      <c r="K41">
        <v>181.3</v>
      </c>
      <c r="L41">
        <v>0</v>
      </c>
      <c r="M41">
        <v>181.3</v>
      </c>
      <c r="N41">
        <v>181.3</v>
      </c>
      <c r="O41">
        <v>0</v>
      </c>
      <c r="P41" s="199">
        <f t="shared" si="22"/>
        <v>0</v>
      </c>
      <c r="Q41" s="280">
        <f t="shared" si="23"/>
        <v>0</v>
      </c>
      <c r="R41" s="199">
        <f t="shared" si="24"/>
        <v>0</v>
      </c>
      <c r="S41" s="280">
        <f t="shared" si="25"/>
        <v>0</v>
      </c>
      <c r="T41" s="199">
        <f t="shared" si="26"/>
        <v>0</v>
      </c>
      <c r="U41" s="280" t="e">
        <f t="shared" si="27"/>
        <v>#DIV/0!</v>
      </c>
      <c r="V41" s="8"/>
    </row>
    <row r="42" spans="1:22">
      <c r="A42" s="330" t="s">
        <v>362</v>
      </c>
      <c r="B42" t="s">
        <v>459</v>
      </c>
      <c r="C42">
        <v>3000</v>
      </c>
      <c r="D42" s="1">
        <v>43252</v>
      </c>
      <c r="E42" t="s">
        <v>509</v>
      </c>
      <c r="F42">
        <v>400.32</v>
      </c>
      <c r="G42">
        <v>400.32</v>
      </c>
      <c r="H42" s="199">
        <f t="shared" si="20"/>
        <v>0</v>
      </c>
      <c r="I42" s="282">
        <f t="shared" si="21"/>
        <v>0</v>
      </c>
      <c r="J42">
        <v>400.32</v>
      </c>
      <c r="K42">
        <v>400.32</v>
      </c>
      <c r="L42">
        <v>0</v>
      </c>
      <c r="M42">
        <v>400.32</v>
      </c>
      <c r="N42">
        <v>400.32</v>
      </c>
      <c r="O42">
        <v>0</v>
      </c>
      <c r="P42" s="199">
        <f t="shared" si="22"/>
        <v>0</v>
      </c>
      <c r="Q42" s="280">
        <f t="shared" si="23"/>
        <v>0</v>
      </c>
      <c r="R42" s="199">
        <f t="shared" si="24"/>
        <v>0</v>
      </c>
      <c r="S42" s="280">
        <f t="shared" si="25"/>
        <v>0</v>
      </c>
      <c r="T42" s="199">
        <f t="shared" si="26"/>
        <v>0</v>
      </c>
      <c r="U42" s="280" t="e">
        <f t="shared" si="27"/>
        <v>#DIV/0!</v>
      </c>
      <c r="V42" s="8"/>
    </row>
    <row r="43" spans="1:22">
      <c r="A43" s="330" t="s">
        <v>362</v>
      </c>
      <c r="B43" t="s">
        <v>459</v>
      </c>
      <c r="C43">
        <v>3000</v>
      </c>
      <c r="D43" s="1">
        <v>43616</v>
      </c>
      <c r="E43" t="s">
        <v>509</v>
      </c>
      <c r="F43">
        <v>418.07</v>
      </c>
      <c r="G43">
        <v>418.07</v>
      </c>
      <c r="H43" s="199">
        <f t="shared" si="20"/>
        <v>0</v>
      </c>
      <c r="I43" s="282">
        <f t="shared" si="21"/>
        <v>0</v>
      </c>
      <c r="J43">
        <v>418.07</v>
      </c>
      <c r="K43">
        <v>418.07</v>
      </c>
      <c r="L43">
        <v>0</v>
      </c>
      <c r="M43">
        <v>418.07</v>
      </c>
      <c r="N43">
        <v>418.07</v>
      </c>
      <c r="O43">
        <v>0</v>
      </c>
      <c r="P43" s="199">
        <f t="shared" si="22"/>
        <v>0</v>
      </c>
      <c r="Q43" s="280">
        <f t="shared" si="23"/>
        <v>0</v>
      </c>
      <c r="R43" s="199">
        <f t="shared" si="24"/>
        <v>0</v>
      </c>
      <c r="S43" s="280">
        <f t="shared" si="25"/>
        <v>0</v>
      </c>
      <c r="T43" s="199">
        <f t="shared" si="26"/>
        <v>0</v>
      </c>
      <c r="U43" s="280" t="e">
        <f t="shared" si="27"/>
        <v>#DIV/0!</v>
      </c>
      <c r="V43" s="8"/>
    </row>
    <row r="44" spans="1:22">
      <c r="A44" s="330">
        <v>661650903</v>
      </c>
      <c r="B44" t="s">
        <v>461</v>
      </c>
      <c r="C44">
        <v>10546</v>
      </c>
      <c r="D44" s="1">
        <v>44193</v>
      </c>
      <c r="E44" t="s">
        <v>501</v>
      </c>
      <c r="F44">
        <v>0</v>
      </c>
      <c r="G44">
        <v>0</v>
      </c>
      <c r="H44" s="199">
        <f t="shared" si="20"/>
        <v>0</v>
      </c>
      <c r="I44" s="282" t="e">
        <f t="shared" si="21"/>
        <v>#DIV/0!</v>
      </c>
      <c r="J44">
        <v>0</v>
      </c>
      <c r="K44">
        <v>0</v>
      </c>
      <c r="L44">
        <v>0</v>
      </c>
      <c r="M44">
        <v>0</v>
      </c>
      <c r="N44">
        <v>0</v>
      </c>
      <c r="O44">
        <v>0</v>
      </c>
      <c r="P44" s="199">
        <f t="shared" si="22"/>
        <v>0</v>
      </c>
      <c r="Q44" s="280" t="e">
        <f t="shared" si="23"/>
        <v>#DIV/0!</v>
      </c>
      <c r="R44" s="199">
        <f t="shared" si="24"/>
        <v>0</v>
      </c>
      <c r="S44" s="280" t="e">
        <f t="shared" si="25"/>
        <v>#DIV/0!</v>
      </c>
      <c r="T44" s="199">
        <f t="shared" si="26"/>
        <v>0</v>
      </c>
      <c r="U44" s="280" t="e">
        <f t="shared" si="27"/>
        <v>#DIV/0!</v>
      </c>
      <c r="V44" s="8"/>
    </row>
    <row r="45" spans="1:22">
      <c r="A45" s="330" t="s">
        <v>467</v>
      </c>
      <c r="B45" t="s">
        <v>468</v>
      </c>
      <c r="C45">
        <v>2432</v>
      </c>
      <c r="D45" s="1">
        <v>42877</v>
      </c>
      <c r="E45" t="s">
        <v>497</v>
      </c>
      <c r="F45">
        <v>545.22</v>
      </c>
      <c r="G45">
        <v>545.22</v>
      </c>
      <c r="H45" s="199">
        <f t="shared" si="20"/>
        <v>0</v>
      </c>
      <c r="I45" s="282">
        <f t="shared" si="21"/>
        <v>0</v>
      </c>
      <c r="J45">
        <v>606.64</v>
      </c>
      <c r="K45">
        <v>606.64</v>
      </c>
      <c r="L45">
        <v>32.71</v>
      </c>
      <c r="M45">
        <v>606.64</v>
      </c>
      <c r="N45">
        <v>606.64</v>
      </c>
      <c r="O45">
        <v>32.71</v>
      </c>
      <c r="P45" s="199">
        <f t="shared" si="22"/>
        <v>0</v>
      </c>
      <c r="Q45" s="280">
        <f t="shared" si="23"/>
        <v>0</v>
      </c>
      <c r="R45" s="199">
        <f t="shared" si="24"/>
        <v>0</v>
      </c>
      <c r="S45" s="280">
        <f t="shared" si="25"/>
        <v>0</v>
      </c>
      <c r="T45" s="199">
        <f t="shared" si="26"/>
        <v>0</v>
      </c>
      <c r="U45" s="280">
        <f t="shared" si="27"/>
        <v>0</v>
      </c>
      <c r="V45" s="8"/>
    </row>
    <row r="46" spans="1:22">
      <c r="A46" s="330" t="s">
        <v>467</v>
      </c>
      <c r="B46" t="s">
        <v>468</v>
      </c>
      <c r="C46">
        <v>2432</v>
      </c>
      <c r="D46" s="1">
        <v>43242</v>
      </c>
      <c r="E46" t="s">
        <v>497</v>
      </c>
      <c r="F46">
        <v>564.47</v>
      </c>
      <c r="G46">
        <v>564.47</v>
      </c>
      <c r="H46" s="199">
        <f t="shared" si="20"/>
        <v>0</v>
      </c>
      <c r="I46" s="282">
        <f t="shared" si="21"/>
        <v>0</v>
      </c>
      <c r="J46">
        <v>665.62</v>
      </c>
      <c r="K46">
        <v>665.62</v>
      </c>
      <c r="L46">
        <v>-3.69</v>
      </c>
      <c r="M46">
        <v>665.62</v>
      </c>
      <c r="N46">
        <v>665.62</v>
      </c>
      <c r="O46">
        <v>-3.69</v>
      </c>
      <c r="P46" s="199">
        <f t="shared" si="22"/>
        <v>0</v>
      </c>
      <c r="Q46" s="280">
        <f t="shared" si="23"/>
        <v>0</v>
      </c>
      <c r="R46" s="199">
        <f t="shared" si="24"/>
        <v>0</v>
      </c>
      <c r="S46" s="280">
        <f t="shared" si="25"/>
        <v>0</v>
      </c>
      <c r="T46" s="199">
        <f t="shared" si="26"/>
        <v>0</v>
      </c>
      <c r="U46" s="280">
        <f t="shared" si="27"/>
        <v>0</v>
      </c>
      <c r="V46" s="8"/>
    </row>
    <row r="47" spans="1:22">
      <c r="A47" s="330" t="s">
        <v>467</v>
      </c>
      <c r="B47" t="s">
        <v>468</v>
      </c>
      <c r="C47">
        <v>8509</v>
      </c>
      <c r="D47" s="1">
        <v>43612</v>
      </c>
      <c r="E47" t="s">
        <v>497</v>
      </c>
      <c r="F47">
        <v>2019.82</v>
      </c>
      <c r="G47">
        <v>2019.82</v>
      </c>
      <c r="H47" s="199">
        <f t="shared" si="20"/>
        <v>0</v>
      </c>
      <c r="I47" s="282">
        <f t="shared" si="21"/>
        <v>0</v>
      </c>
      <c r="J47">
        <v>2252.1</v>
      </c>
      <c r="K47">
        <v>2252.1</v>
      </c>
      <c r="L47">
        <v>116.44</v>
      </c>
      <c r="M47">
        <v>2252.1</v>
      </c>
      <c r="N47">
        <v>2252.1</v>
      </c>
      <c r="O47">
        <v>116.44</v>
      </c>
      <c r="P47" s="199">
        <f t="shared" si="22"/>
        <v>0</v>
      </c>
      <c r="Q47" s="280">
        <f t="shared" si="23"/>
        <v>0</v>
      </c>
      <c r="R47" s="199">
        <f t="shared" si="24"/>
        <v>0</v>
      </c>
      <c r="S47" s="280">
        <f t="shared" si="25"/>
        <v>0</v>
      </c>
      <c r="T47" s="199">
        <f t="shared" si="26"/>
        <v>0</v>
      </c>
      <c r="U47" s="280">
        <f t="shared" si="27"/>
        <v>0</v>
      </c>
      <c r="V47" s="8"/>
    </row>
    <row r="48" spans="1:22">
      <c r="A48" s="330" t="s">
        <v>467</v>
      </c>
      <c r="B48" t="s">
        <v>468</v>
      </c>
      <c r="C48">
        <v>8509</v>
      </c>
      <c r="D48" s="1">
        <v>44004</v>
      </c>
      <c r="E48" t="s">
        <v>497</v>
      </c>
      <c r="F48">
        <v>2132.04</v>
      </c>
      <c r="G48">
        <v>2132.04</v>
      </c>
      <c r="H48" s="199">
        <f t="shared" si="20"/>
        <v>0</v>
      </c>
      <c r="I48" s="282">
        <f t="shared" si="21"/>
        <v>0</v>
      </c>
      <c r="J48">
        <v>2392.04</v>
      </c>
      <c r="K48">
        <v>2392.04</v>
      </c>
      <c r="L48">
        <v>108.1</v>
      </c>
      <c r="M48">
        <v>2392.04</v>
      </c>
      <c r="N48">
        <v>2392.04</v>
      </c>
      <c r="O48">
        <v>108.1</v>
      </c>
      <c r="P48" s="199">
        <f t="shared" si="22"/>
        <v>0</v>
      </c>
      <c r="Q48" s="280">
        <f t="shared" si="23"/>
        <v>0</v>
      </c>
      <c r="R48" s="199">
        <f t="shared" si="24"/>
        <v>0</v>
      </c>
      <c r="S48" s="280">
        <f t="shared" si="25"/>
        <v>0</v>
      </c>
      <c r="T48" s="199">
        <f t="shared" si="26"/>
        <v>0</v>
      </c>
      <c r="U48" s="280">
        <f t="shared" si="27"/>
        <v>0</v>
      </c>
      <c r="V48" s="8"/>
    </row>
    <row r="49" spans="1:22">
      <c r="A49" s="330" t="s">
        <v>475</v>
      </c>
      <c r="B49" t="s">
        <v>397</v>
      </c>
      <c r="C49">
        <v>4054</v>
      </c>
      <c r="D49" s="1">
        <v>43976</v>
      </c>
      <c r="E49" t="s">
        <v>495</v>
      </c>
      <c r="F49">
        <v>532.09</v>
      </c>
      <c r="G49">
        <v>532.09</v>
      </c>
      <c r="H49" s="199">
        <f t="shared" si="20"/>
        <v>0</v>
      </c>
      <c r="I49" s="282">
        <f t="shared" si="21"/>
        <v>0</v>
      </c>
      <c r="J49">
        <v>551.87</v>
      </c>
      <c r="K49">
        <v>551.87</v>
      </c>
      <c r="L49">
        <v>27.28</v>
      </c>
      <c r="M49">
        <v>551.87</v>
      </c>
      <c r="N49">
        <v>551.87</v>
      </c>
      <c r="O49">
        <v>27.28</v>
      </c>
      <c r="P49" s="199">
        <f t="shared" si="22"/>
        <v>0</v>
      </c>
      <c r="Q49" s="280">
        <f t="shared" si="23"/>
        <v>0</v>
      </c>
      <c r="R49" s="199">
        <f t="shared" si="24"/>
        <v>0</v>
      </c>
      <c r="S49" s="280">
        <f t="shared" si="25"/>
        <v>0</v>
      </c>
      <c r="T49" s="199">
        <f t="shared" si="26"/>
        <v>0</v>
      </c>
      <c r="U49" s="280">
        <f t="shared" si="27"/>
        <v>0</v>
      </c>
      <c r="V49" s="8"/>
    </row>
    <row r="50" spans="1:22">
      <c r="A50" s="330" t="s">
        <v>326</v>
      </c>
      <c r="B50" t="s">
        <v>476</v>
      </c>
      <c r="C50">
        <v>16700</v>
      </c>
      <c r="D50" s="1">
        <v>43990</v>
      </c>
      <c r="E50" t="s">
        <v>509</v>
      </c>
      <c r="F50">
        <v>313.92</v>
      </c>
      <c r="G50">
        <v>313.92</v>
      </c>
      <c r="H50" s="199">
        <f t="shared" si="20"/>
        <v>0</v>
      </c>
      <c r="I50" s="282">
        <f t="shared" si="21"/>
        <v>0</v>
      </c>
      <c r="J50">
        <v>313.92</v>
      </c>
      <c r="K50">
        <v>313.92</v>
      </c>
      <c r="L50">
        <v>0</v>
      </c>
      <c r="M50">
        <v>313.92</v>
      </c>
      <c r="N50">
        <v>313.92</v>
      </c>
      <c r="O50">
        <v>0</v>
      </c>
      <c r="P50" s="199">
        <f t="shared" si="22"/>
        <v>0</v>
      </c>
      <c r="Q50" s="280">
        <f t="shared" si="23"/>
        <v>0</v>
      </c>
      <c r="R50" s="199">
        <f t="shared" si="24"/>
        <v>0</v>
      </c>
      <c r="S50" s="280">
        <f t="shared" si="25"/>
        <v>0</v>
      </c>
      <c r="T50" s="199">
        <f t="shared" si="26"/>
        <v>0</v>
      </c>
      <c r="U50" s="280" t="e">
        <f t="shared" si="27"/>
        <v>#DIV/0!</v>
      </c>
      <c r="V50" s="8"/>
    </row>
    <row r="51" spans="1:22">
      <c r="A51" s="330" t="s">
        <v>477</v>
      </c>
      <c r="B51" t="s">
        <v>478</v>
      </c>
      <c r="C51">
        <v>17551</v>
      </c>
      <c r="D51" s="1">
        <v>44106</v>
      </c>
      <c r="E51" t="s">
        <v>493</v>
      </c>
      <c r="F51">
        <v>0</v>
      </c>
      <c r="G51">
        <v>0</v>
      </c>
      <c r="H51" s="199">
        <f t="shared" si="20"/>
        <v>0</v>
      </c>
      <c r="I51" s="282" t="e">
        <f t="shared" si="21"/>
        <v>#DIV/0!</v>
      </c>
      <c r="J51">
        <v>0</v>
      </c>
      <c r="K51">
        <v>0</v>
      </c>
      <c r="L51">
        <v>0</v>
      </c>
      <c r="M51">
        <v>0</v>
      </c>
      <c r="N51">
        <v>0</v>
      </c>
      <c r="O51">
        <v>0</v>
      </c>
      <c r="P51" s="199">
        <f t="shared" si="22"/>
        <v>0</v>
      </c>
      <c r="Q51" s="280" t="e">
        <f t="shared" si="23"/>
        <v>#DIV/0!</v>
      </c>
      <c r="R51" s="199">
        <f t="shared" si="24"/>
        <v>0</v>
      </c>
      <c r="S51" s="280" t="e">
        <f t="shared" si="25"/>
        <v>#DIV/0!</v>
      </c>
      <c r="T51" s="199">
        <f t="shared" si="26"/>
        <v>0</v>
      </c>
      <c r="U51" s="280" t="e">
        <f t="shared" si="27"/>
        <v>#DIV/0!</v>
      </c>
      <c r="V51" s="8"/>
    </row>
    <row r="52" spans="1:22" ht="15">
      <c r="A52" s="334" t="s">
        <v>286</v>
      </c>
      <c r="B52" s="318" t="s">
        <v>479</v>
      </c>
      <c r="C52" s="318">
        <v>26500</v>
      </c>
      <c r="D52" s="319">
        <v>44109</v>
      </c>
      <c r="E52" s="318" t="s">
        <v>509</v>
      </c>
      <c r="F52" s="320">
        <v>0</v>
      </c>
      <c r="G52" s="321">
        <v>0</v>
      </c>
      <c r="H52" s="199">
        <f t="shared" si="0"/>
        <v>0</v>
      </c>
      <c r="I52" s="282" t="e">
        <f t="shared" si="1"/>
        <v>#DIV/0!</v>
      </c>
      <c r="J52" s="322">
        <v>0</v>
      </c>
      <c r="K52" s="322">
        <v>0</v>
      </c>
      <c r="L52" s="322">
        <v>0</v>
      </c>
      <c r="M52" s="322">
        <v>0</v>
      </c>
      <c r="N52" s="322">
        <v>0</v>
      </c>
      <c r="O52" s="322">
        <v>0</v>
      </c>
      <c r="P52" s="199">
        <f t="shared" si="2"/>
        <v>0</v>
      </c>
      <c r="Q52" s="280" t="e">
        <f t="shared" si="3"/>
        <v>#DIV/0!</v>
      </c>
      <c r="R52" s="199">
        <f t="shared" si="4"/>
        <v>0</v>
      </c>
      <c r="S52" s="280" t="e">
        <f t="shared" si="5"/>
        <v>#DIV/0!</v>
      </c>
      <c r="T52" s="199">
        <f t="shared" si="6"/>
        <v>0</v>
      </c>
      <c r="U52" s="280" t="e">
        <f t="shared" si="7"/>
        <v>#DIV/0!</v>
      </c>
      <c r="V52" s="8"/>
    </row>
    <row r="53" spans="1:22" ht="15">
      <c r="A53" s="334" t="s">
        <v>290</v>
      </c>
      <c r="B53" s="318" t="s">
        <v>482</v>
      </c>
      <c r="C53" s="318">
        <v>3800</v>
      </c>
      <c r="D53" s="319">
        <v>43784</v>
      </c>
      <c r="E53" s="318" t="s">
        <v>509</v>
      </c>
      <c r="F53" s="320">
        <v>666.73</v>
      </c>
      <c r="G53" s="321">
        <v>666.73</v>
      </c>
      <c r="H53" s="199">
        <f t="shared" si="0"/>
        <v>0</v>
      </c>
      <c r="I53" s="282">
        <f t="shared" si="1"/>
        <v>0</v>
      </c>
      <c r="J53" s="322">
        <v>666.73</v>
      </c>
      <c r="K53" s="322">
        <v>666.73</v>
      </c>
      <c r="L53" s="322">
        <v>0</v>
      </c>
      <c r="M53" s="322">
        <v>666.73</v>
      </c>
      <c r="N53" s="322">
        <v>666.73</v>
      </c>
      <c r="O53" s="322">
        <v>0</v>
      </c>
      <c r="P53" s="199">
        <f t="shared" si="2"/>
        <v>0</v>
      </c>
      <c r="Q53" s="280">
        <f t="shared" si="3"/>
        <v>0</v>
      </c>
      <c r="R53" s="199">
        <f t="shared" si="4"/>
        <v>0</v>
      </c>
      <c r="S53" s="280">
        <f t="shared" si="5"/>
        <v>0</v>
      </c>
      <c r="T53" s="199">
        <f t="shared" si="6"/>
        <v>0</v>
      </c>
      <c r="U53" s="280" t="e">
        <f t="shared" si="7"/>
        <v>#DIV/0!</v>
      </c>
      <c r="V53" s="8"/>
    </row>
    <row r="54" spans="1:22" ht="15">
      <c r="A54" s="334" t="s">
        <v>290</v>
      </c>
      <c r="B54" s="318" t="s">
        <v>482</v>
      </c>
      <c r="C54" s="318">
        <v>4500</v>
      </c>
      <c r="D54" s="319">
        <v>43593</v>
      </c>
      <c r="E54" s="318" t="s">
        <v>509</v>
      </c>
      <c r="F54" s="320">
        <v>1581.93</v>
      </c>
      <c r="G54" s="321">
        <v>1581.93</v>
      </c>
      <c r="H54" s="199">
        <f t="shared" si="0"/>
        <v>0</v>
      </c>
      <c r="I54" s="282">
        <f t="shared" si="1"/>
        <v>0</v>
      </c>
      <c r="J54" s="322">
        <v>1581.93</v>
      </c>
      <c r="K54" s="322">
        <v>1581.93</v>
      </c>
      <c r="L54" s="322">
        <v>0</v>
      </c>
      <c r="M54" s="322">
        <v>1581.93</v>
      </c>
      <c r="N54" s="322">
        <v>1581.93</v>
      </c>
      <c r="O54" s="322">
        <v>0</v>
      </c>
      <c r="P54" s="199">
        <f t="shared" si="2"/>
        <v>0</v>
      </c>
      <c r="Q54" s="280">
        <f t="shared" si="3"/>
        <v>0</v>
      </c>
      <c r="R54" s="199">
        <f t="shared" si="4"/>
        <v>0</v>
      </c>
      <c r="S54" s="280">
        <f t="shared" si="5"/>
        <v>0</v>
      </c>
      <c r="T54" s="199">
        <f t="shared" si="6"/>
        <v>0</v>
      </c>
      <c r="U54" s="280" t="e">
        <f t="shared" si="7"/>
        <v>#DIV/0!</v>
      </c>
      <c r="V54" s="8"/>
    </row>
    <row r="55" spans="1:22" ht="15">
      <c r="A55" s="334" t="s">
        <v>488</v>
      </c>
      <c r="B55" s="318" t="s">
        <v>404</v>
      </c>
      <c r="C55" s="318">
        <v>76943</v>
      </c>
      <c r="D55" s="319">
        <v>44112</v>
      </c>
      <c r="E55" s="318" t="s">
        <v>509</v>
      </c>
      <c r="F55" s="320">
        <v>0</v>
      </c>
      <c r="G55" s="321">
        <v>0</v>
      </c>
      <c r="H55" s="199">
        <f t="shared" si="0"/>
        <v>0</v>
      </c>
      <c r="I55" s="282" t="e">
        <f t="shared" si="1"/>
        <v>#DIV/0!</v>
      </c>
      <c r="J55" s="322">
        <v>0</v>
      </c>
      <c r="K55" s="322">
        <v>0</v>
      </c>
      <c r="L55" s="322">
        <v>0</v>
      </c>
      <c r="M55" s="322">
        <v>0</v>
      </c>
      <c r="N55" s="322">
        <v>0</v>
      </c>
      <c r="O55" s="322">
        <v>0</v>
      </c>
      <c r="P55" s="199">
        <f t="shared" si="2"/>
        <v>0</v>
      </c>
      <c r="Q55" s="280" t="e">
        <f t="shared" si="3"/>
        <v>#DIV/0!</v>
      </c>
      <c r="R55" s="199">
        <f t="shared" si="4"/>
        <v>0</v>
      </c>
      <c r="S55" s="280" t="e">
        <f t="shared" si="5"/>
        <v>#DIV/0!</v>
      </c>
      <c r="T55" s="199">
        <f t="shared" si="6"/>
        <v>0</v>
      </c>
      <c r="U55" s="280" t="e">
        <f t="shared" si="7"/>
        <v>#DIV/0!</v>
      </c>
      <c r="V55" s="8"/>
    </row>
    <row r="56" spans="1:22" ht="15">
      <c r="A56" s="334" t="s">
        <v>310</v>
      </c>
      <c r="B56" s="318" t="s">
        <v>491</v>
      </c>
      <c r="C56" s="318">
        <v>2624.0030000000002</v>
      </c>
      <c r="D56" s="319">
        <v>43587</v>
      </c>
      <c r="E56" s="318" t="s">
        <v>509</v>
      </c>
      <c r="F56" s="320">
        <v>0</v>
      </c>
      <c r="G56" s="321">
        <v>0</v>
      </c>
      <c r="H56" s="199">
        <f t="shared" si="0"/>
        <v>0</v>
      </c>
      <c r="I56" s="282" t="e">
        <f t="shared" si="1"/>
        <v>#DIV/0!</v>
      </c>
      <c r="J56" s="322">
        <v>0</v>
      </c>
      <c r="K56" s="322">
        <v>0</v>
      </c>
      <c r="L56" s="322">
        <v>0</v>
      </c>
      <c r="M56" s="322">
        <v>0</v>
      </c>
      <c r="N56" s="322">
        <v>0</v>
      </c>
      <c r="O56" s="322">
        <v>0</v>
      </c>
      <c r="P56" s="199">
        <f t="shared" si="2"/>
        <v>0</v>
      </c>
      <c r="Q56" s="280" t="e">
        <f t="shared" si="3"/>
        <v>#DIV/0!</v>
      </c>
      <c r="R56" s="199">
        <f t="shared" si="4"/>
        <v>0</v>
      </c>
      <c r="S56" s="280" t="e">
        <f t="shared" si="5"/>
        <v>#DIV/0!</v>
      </c>
      <c r="T56" s="199">
        <f t="shared" si="6"/>
        <v>0</v>
      </c>
      <c r="U56" s="280" t="e">
        <f t="shared" si="7"/>
        <v>#DIV/0!</v>
      </c>
      <c r="V56" s="8"/>
    </row>
    <row r="57" spans="1:22" ht="15">
      <c r="A57" s="334" t="s">
        <v>310</v>
      </c>
      <c r="B57" s="318" t="s">
        <v>491</v>
      </c>
      <c r="C57" s="318">
        <v>6400</v>
      </c>
      <c r="D57" s="319">
        <v>43956</v>
      </c>
      <c r="E57" s="318" t="s">
        <v>509</v>
      </c>
      <c r="F57" s="320">
        <v>1242.1099999999999</v>
      </c>
      <c r="G57" s="321">
        <v>1242.1099999999999</v>
      </c>
      <c r="H57" s="199">
        <f t="shared" si="0"/>
        <v>0</v>
      </c>
      <c r="I57" s="282">
        <f t="shared" si="1"/>
        <v>0</v>
      </c>
      <c r="J57" s="322">
        <v>1242.1099999999999</v>
      </c>
      <c r="K57" s="322">
        <v>1242.1099999999999</v>
      </c>
      <c r="L57" s="322">
        <v>0</v>
      </c>
      <c r="M57" s="322">
        <v>1242.1099999999999</v>
      </c>
      <c r="N57" s="322">
        <v>1242.1099999999999</v>
      </c>
      <c r="O57" s="322">
        <v>0</v>
      </c>
      <c r="P57" s="199">
        <f t="shared" si="2"/>
        <v>0</v>
      </c>
      <c r="Q57" s="280">
        <f t="shared" si="3"/>
        <v>0</v>
      </c>
      <c r="R57" s="199">
        <f t="shared" si="4"/>
        <v>0</v>
      </c>
      <c r="S57" s="280">
        <f t="shared" si="5"/>
        <v>0</v>
      </c>
      <c r="T57" s="199">
        <f t="shared" si="6"/>
        <v>0</v>
      </c>
      <c r="U57" s="280" t="e">
        <f t="shared" si="7"/>
        <v>#DIV/0!</v>
      </c>
      <c r="V57" s="8"/>
    </row>
    <row r="58" spans="1:22" ht="15">
      <c r="A58" s="335" t="s">
        <v>512</v>
      </c>
      <c r="B58" s="313" t="s">
        <v>513</v>
      </c>
      <c r="C58" s="313">
        <v>4852</v>
      </c>
      <c r="D58" s="316">
        <v>42887</v>
      </c>
      <c r="E58" s="313" t="s">
        <v>497</v>
      </c>
      <c r="F58" s="313">
        <v>909.75</v>
      </c>
      <c r="G58" s="313">
        <v>909.75</v>
      </c>
      <c r="H58" s="199">
        <f t="shared" si="0"/>
        <v>0</v>
      </c>
      <c r="I58" s="282">
        <f t="shared" si="1"/>
        <v>0</v>
      </c>
      <c r="J58">
        <v>1016.87</v>
      </c>
      <c r="K58">
        <v>1016.87</v>
      </c>
      <c r="L58">
        <v>49.95</v>
      </c>
      <c r="M58">
        <v>1016.87</v>
      </c>
      <c r="N58">
        <v>1016.87</v>
      </c>
      <c r="O58">
        <v>49.95</v>
      </c>
      <c r="P58" s="199">
        <f t="shared" si="2"/>
        <v>0</v>
      </c>
      <c r="Q58" s="280">
        <f t="shared" si="3"/>
        <v>0</v>
      </c>
      <c r="R58" s="199">
        <f t="shared" si="4"/>
        <v>0</v>
      </c>
      <c r="S58" s="280">
        <f t="shared" si="5"/>
        <v>0</v>
      </c>
      <c r="T58" s="199">
        <f t="shared" si="6"/>
        <v>0</v>
      </c>
      <c r="U58" s="280">
        <f t="shared" si="7"/>
        <v>0</v>
      </c>
      <c r="V58" s="8"/>
    </row>
    <row r="59" spans="1:22" ht="15">
      <c r="A59" s="335">
        <v>589339209</v>
      </c>
      <c r="B59" s="313" t="s">
        <v>492</v>
      </c>
      <c r="C59" s="313">
        <v>7500</v>
      </c>
      <c r="D59" s="316">
        <v>43992</v>
      </c>
      <c r="E59" s="313" t="s">
        <v>509</v>
      </c>
      <c r="F59" s="313">
        <v>522.6</v>
      </c>
      <c r="G59" s="313">
        <v>522.6</v>
      </c>
      <c r="H59" s="199">
        <f t="shared" si="0"/>
        <v>0</v>
      </c>
      <c r="I59" s="282">
        <f t="shared" si="1"/>
        <v>0</v>
      </c>
      <c r="J59">
        <v>522.6</v>
      </c>
      <c r="K59">
        <v>522.6</v>
      </c>
      <c r="L59">
        <v>0</v>
      </c>
      <c r="M59">
        <v>522.6</v>
      </c>
      <c r="N59">
        <v>522.6</v>
      </c>
      <c r="O59">
        <v>0</v>
      </c>
      <c r="P59" s="199">
        <f t="shared" si="2"/>
        <v>0</v>
      </c>
      <c r="Q59" s="280">
        <f t="shared" si="3"/>
        <v>0</v>
      </c>
      <c r="R59" s="199">
        <f t="shared" si="4"/>
        <v>0</v>
      </c>
      <c r="S59" s="280">
        <f t="shared" si="5"/>
        <v>0</v>
      </c>
      <c r="T59" s="199">
        <f t="shared" si="6"/>
        <v>0</v>
      </c>
      <c r="U59" s="280" t="e">
        <f t="shared" si="7"/>
        <v>#DIV/0!</v>
      </c>
      <c r="V59" s="8"/>
    </row>
    <row r="60" spans="1:22" ht="15">
      <c r="A60" s="335" t="s">
        <v>429</v>
      </c>
      <c r="B60" s="313" t="s">
        <v>430</v>
      </c>
      <c r="C60" s="313">
        <v>3630</v>
      </c>
      <c r="D60" s="316">
        <v>43775</v>
      </c>
      <c r="E60" s="313" t="s">
        <v>497</v>
      </c>
      <c r="F60" s="313">
        <v>223.24</v>
      </c>
      <c r="G60" s="313">
        <v>223.24</v>
      </c>
      <c r="H60" s="199">
        <f t="shared" si="0"/>
        <v>0</v>
      </c>
      <c r="I60" s="282">
        <f t="shared" si="1"/>
        <v>0</v>
      </c>
      <c r="J60">
        <v>247.59</v>
      </c>
      <c r="K60">
        <v>247.59</v>
      </c>
      <c r="L60">
        <v>14.19</v>
      </c>
      <c r="M60">
        <v>247.59</v>
      </c>
      <c r="N60">
        <v>247.59</v>
      </c>
      <c r="O60">
        <v>14.19</v>
      </c>
      <c r="P60" s="199">
        <f t="shared" si="2"/>
        <v>0</v>
      </c>
      <c r="Q60" s="280">
        <f t="shared" si="3"/>
        <v>0</v>
      </c>
      <c r="R60" s="199">
        <f t="shared" si="4"/>
        <v>0</v>
      </c>
      <c r="S60" s="280">
        <f t="shared" si="5"/>
        <v>0</v>
      </c>
      <c r="T60" s="199">
        <f t="shared" si="6"/>
        <v>0</v>
      </c>
      <c r="U60" s="280">
        <f t="shared" si="7"/>
        <v>0</v>
      </c>
      <c r="V60" s="8"/>
    </row>
    <row r="61" spans="1:22" ht="15">
      <c r="A61" s="335" t="s">
        <v>429</v>
      </c>
      <c r="B61" s="313" t="s">
        <v>430</v>
      </c>
      <c r="C61" s="313">
        <v>3630</v>
      </c>
      <c r="D61" s="316">
        <v>43591</v>
      </c>
      <c r="E61" s="313" t="s">
        <v>497</v>
      </c>
      <c r="F61" s="313">
        <v>778.63</v>
      </c>
      <c r="G61" s="313">
        <v>778.63</v>
      </c>
      <c r="H61" s="199">
        <f t="shared" si="0"/>
        <v>0</v>
      </c>
      <c r="I61" s="282">
        <f t="shared" si="1"/>
        <v>0</v>
      </c>
      <c r="J61">
        <v>869.41</v>
      </c>
      <c r="K61">
        <v>869.41</v>
      </c>
      <c r="L61">
        <v>43.65</v>
      </c>
      <c r="M61">
        <v>869.41</v>
      </c>
      <c r="N61">
        <v>869.41</v>
      </c>
      <c r="O61">
        <v>43.65</v>
      </c>
      <c r="P61" s="199">
        <f t="shared" si="2"/>
        <v>0</v>
      </c>
      <c r="Q61" s="280">
        <f t="shared" si="3"/>
        <v>0</v>
      </c>
      <c r="R61" s="199">
        <f t="shared" si="4"/>
        <v>0</v>
      </c>
      <c r="S61" s="280">
        <f t="shared" si="5"/>
        <v>0</v>
      </c>
      <c r="T61" s="199">
        <f t="shared" si="6"/>
        <v>0</v>
      </c>
      <c r="U61" s="280">
        <f t="shared" si="7"/>
        <v>0</v>
      </c>
      <c r="V61" s="8"/>
    </row>
    <row r="62" spans="1:22" ht="15">
      <c r="A62" s="335" t="s">
        <v>429</v>
      </c>
      <c r="B62" s="313" t="s">
        <v>430</v>
      </c>
      <c r="C62" s="313">
        <v>3630</v>
      </c>
      <c r="D62" s="316">
        <v>43958</v>
      </c>
      <c r="E62" s="313" t="s">
        <v>497</v>
      </c>
      <c r="F62" s="313">
        <v>811.3</v>
      </c>
      <c r="G62" s="313">
        <v>811.3</v>
      </c>
      <c r="H62" s="199">
        <f t="shared" si="0"/>
        <v>0</v>
      </c>
      <c r="I62" s="282">
        <f t="shared" si="1"/>
        <v>0</v>
      </c>
      <c r="J62">
        <v>879.49</v>
      </c>
      <c r="K62">
        <v>879.49</v>
      </c>
      <c r="L62">
        <v>71.88</v>
      </c>
      <c r="M62">
        <v>879.49</v>
      </c>
      <c r="N62">
        <v>879.49</v>
      </c>
      <c r="O62">
        <v>71.88</v>
      </c>
      <c r="P62" s="199">
        <f t="shared" si="2"/>
        <v>0</v>
      </c>
      <c r="Q62" s="280">
        <f t="shared" si="3"/>
        <v>0</v>
      </c>
      <c r="R62" s="199">
        <f t="shared" si="4"/>
        <v>0</v>
      </c>
      <c r="S62" s="280">
        <f t="shared" si="5"/>
        <v>0</v>
      </c>
      <c r="T62" s="199">
        <f t="shared" si="6"/>
        <v>0</v>
      </c>
      <c r="U62" s="280">
        <f t="shared" si="7"/>
        <v>0</v>
      </c>
      <c r="V62" s="8"/>
    </row>
    <row r="63" spans="1:22">
      <c r="A63" s="330">
        <v>599933900</v>
      </c>
      <c r="B63" t="s">
        <v>435</v>
      </c>
      <c r="C63">
        <v>3800</v>
      </c>
      <c r="D63" s="1">
        <v>44018</v>
      </c>
      <c r="E63" t="s">
        <v>497</v>
      </c>
      <c r="F63">
        <v>1185.5999999999999</v>
      </c>
      <c r="G63">
        <v>1185.5999999999999</v>
      </c>
      <c r="H63" s="199">
        <f t="shared" si="0"/>
        <v>0</v>
      </c>
      <c r="I63" s="282">
        <f t="shared" si="1"/>
        <v>0</v>
      </c>
      <c r="J63">
        <v>1331.25</v>
      </c>
      <c r="K63">
        <v>1331.25</v>
      </c>
      <c r="L63">
        <v>59.04</v>
      </c>
      <c r="M63">
        <v>1331.25</v>
      </c>
      <c r="N63">
        <v>1331.25</v>
      </c>
      <c r="O63">
        <v>59.04</v>
      </c>
      <c r="P63" s="199">
        <f t="shared" si="2"/>
        <v>0</v>
      </c>
      <c r="Q63" s="280">
        <f t="shared" si="3"/>
        <v>0</v>
      </c>
      <c r="R63" s="199">
        <f t="shared" si="4"/>
        <v>0</v>
      </c>
      <c r="S63" s="280">
        <f t="shared" si="5"/>
        <v>0</v>
      </c>
      <c r="T63" s="199">
        <f t="shared" si="6"/>
        <v>0</v>
      </c>
      <c r="U63" s="280">
        <f t="shared" si="7"/>
        <v>0</v>
      </c>
      <c r="V63" s="8"/>
    </row>
    <row r="64" spans="1:22">
      <c r="A64" s="330"/>
      <c r="B64"/>
      <c r="C64"/>
      <c r="D64" s="1"/>
      <c r="E64"/>
      <c r="F64"/>
      <c r="G64"/>
      <c r="H64" s="199">
        <f t="shared" si="0"/>
        <v>0</v>
      </c>
      <c r="I64" s="282" t="e">
        <f t="shared" si="1"/>
        <v>#DIV/0!</v>
      </c>
      <c r="J64"/>
      <c r="K64"/>
      <c r="L64"/>
      <c r="M64"/>
      <c r="N64"/>
      <c r="O64"/>
      <c r="P64" s="199">
        <f t="shared" si="2"/>
        <v>0</v>
      </c>
      <c r="Q64" s="280" t="e">
        <f t="shared" si="3"/>
        <v>#DIV/0!</v>
      </c>
      <c r="R64" s="199">
        <f t="shared" si="4"/>
        <v>0</v>
      </c>
      <c r="S64" s="280" t="e">
        <f t="shared" si="5"/>
        <v>#DIV/0!</v>
      </c>
      <c r="T64" s="199">
        <f t="shared" si="6"/>
        <v>0</v>
      </c>
      <c r="U64" s="280" t="e">
        <f t="shared" si="7"/>
        <v>#DIV/0!</v>
      </c>
      <c r="V64" s="8"/>
    </row>
    <row r="65" spans="1:22">
      <c r="A65" s="338" t="s">
        <v>143</v>
      </c>
      <c r="B65" s="192"/>
      <c r="C65" s="256"/>
      <c r="D65" s="183"/>
      <c r="E65" s="182"/>
      <c r="F65" s="175">
        <v>0</v>
      </c>
      <c r="G65" s="173">
        <v>0</v>
      </c>
      <c r="H65" s="199">
        <f t="shared" si="0"/>
        <v>0</v>
      </c>
      <c r="I65" s="282" t="e">
        <f t="shared" si="1"/>
        <v>#DIV/0!</v>
      </c>
      <c r="J65" s="175"/>
      <c r="K65" s="175"/>
      <c r="L65" s="207"/>
      <c r="M65" s="197"/>
      <c r="N65" s="197"/>
      <c r="O65" s="207"/>
      <c r="P65" s="199">
        <f t="shared" si="2"/>
        <v>0</v>
      </c>
      <c r="Q65" s="280" t="e">
        <f t="shared" si="3"/>
        <v>#DIV/0!</v>
      </c>
      <c r="R65" s="199">
        <f t="shared" si="4"/>
        <v>0</v>
      </c>
      <c r="S65" s="280" t="e">
        <f t="shared" si="5"/>
        <v>#DIV/0!</v>
      </c>
      <c r="T65" s="199">
        <f t="shared" si="6"/>
        <v>0</v>
      </c>
      <c r="U65" s="280" t="e">
        <f t="shared" si="7"/>
        <v>#DIV/0!</v>
      </c>
      <c r="V65" s="8"/>
    </row>
    <row r="66" spans="1:22" ht="13.5" thickBot="1">
      <c r="A66" s="339"/>
      <c r="B66" s="185"/>
      <c r="C66" s="257"/>
      <c r="D66" s="186"/>
      <c r="E66" s="186"/>
      <c r="F66" s="176">
        <f>SUM(F2:F65)</f>
        <v>61609.619999999995</v>
      </c>
      <c r="G66" s="174">
        <f>SUM(G2:G65)</f>
        <v>61609.619999999995</v>
      </c>
      <c r="H66" s="12">
        <f>SUM(H2:H65)</f>
        <v>0</v>
      </c>
      <c r="I66" s="283">
        <f t="shared" ref="I66" si="28">ROUND(H66/F66,10)</f>
        <v>0</v>
      </c>
      <c r="J66" s="195">
        <f t="shared" ref="J66:P66" si="29">SUM(J2:J65)</f>
        <v>65259.460000000014</v>
      </c>
      <c r="K66" s="176">
        <f t="shared" si="29"/>
        <v>65259.460000000014</v>
      </c>
      <c r="L66" s="195">
        <f t="shared" si="29"/>
        <v>2747.3100000000004</v>
      </c>
      <c r="M66" s="198">
        <f t="shared" si="29"/>
        <v>65259.460000000014</v>
      </c>
      <c r="N66" s="198">
        <f t="shared" si="29"/>
        <v>65259.460000000014</v>
      </c>
      <c r="O66" s="198">
        <f t="shared" si="29"/>
        <v>2747.3100000000004</v>
      </c>
      <c r="P66" s="9">
        <f t="shared" si="29"/>
        <v>0</v>
      </c>
      <c r="Q66" s="281">
        <f t="shared" si="3"/>
        <v>0</v>
      </c>
      <c r="R66" s="9">
        <f>SUM(R2:R65)</f>
        <v>0</v>
      </c>
      <c r="S66" s="281">
        <f>ROUND(R66/K66,10)</f>
        <v>0</v>
      </c>
      <c r="T66" s="281"/>
      <c r="U66" s="281">
        <f>ROUND(T66/L66,10)</f>
        <v>0</v>
      </c>
      <c r="V66" s="184"/>
    </row>
    <row r="67" spans="1:22" ht="13.5" thickTop="1">
      <c r="A67" s="339"/>
      <c r="B67" s="185"/>
      <c r="C67" s="258"/>
      <c r="D67" s="188"/>
      <c r="E67" s="188"/>
      <c r="F67" s="13"/>
      <c r="G67" s="13"/>
      <c r="H67" s="13"/>
      <c r="I67" s="13"/>
      <c r="J67" s="189"/>
      <c r="K67" s="13"/>
      <c r="L67" s="189"/>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0" spans="1:22">
      <c r="A70" s="339"/>
      <c r="B70" s="185"/>
      <c r="C70" s="258"/>
      <c r="D70" s="188"/>
      <c r="E70" s="188"/>
      <c r="F70" s="13"/>
      <c r="G70" s="13"/>
      <c r="H70" s="13"/>
      <c r="I70" s="13"/>
      <c r="J70" s="187"/>
      <c r="K70" s="13"/>
      <c r="L70" s="187"/>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7" spans="1:22">
      <c r="J77" s="19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509</v>
      </c>
      <c r="B4" s="102">
        <v>2839.48</v>
      </c>
      <c r="C4" s="102">
        <v>2839.48</v>
      </c>
      <c r="D4" s="102" t="s">
        <v>499</v>
      </c>
      <c r="E4" s="102">
        <v>2839.48</v>
      </c>
      <c r="F4" s="102">
        <v>2839.48</v>
      </c>
      <c r="G4" s="102">
        <v>-22.13</v>
      </c>
      <c r="H4" s="102">
        <v>-22.13</v>
      </c>
      <c r="I4" s="110"/>
      <c r="J4" s="148">
        <v>44104</v>
      </c>
      <c r="K4" s="148">
        <v>44105</v>
      </c>
      <c r="L4" s="110"/>
    </row>
    <row r="5" spans="1:16">
      <c r="A5" s="102" t="s">
        <v>509</v>
      </c>
      <c r="B5" s="102">
        <v>1649.52</v>
      </c>
      <c r="C5" s="102">
        <v>1649.52</v>
      </c>
      <c r="D5" s="102" t="s">
        <v>501</v>
      </c>
      <c r="E5" s="102">
        <v>1649.52</v>
      </c>
      <c r="F5" s="102">
        <v>1649.52</v>
      </c>
      <c r="G5" s="102">
        <v>-7.37</v>
      </c>
      <c r="H5" s="102">
        <v>-7.37</v>
      </c>
      <c r="I5" s="110"/>
      <c r="J5" s="148">
        <v>44104</v>
      </c>
      <c r="K5" s="148">
        <v>44105</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4489</v>
      </c>
      <c r="C11" s="88">
        <f t="shared" ref="C11:H11" si="0">SUM(C4:C10)</f>
        <v>4489</v>
      </c>
      <c r="D11" s="88">
        <f t="shared" si="0"/>
        <v>0</v>
      </c>
      <c r="E11" s="88">
        <f>SUM(E4:E10)</f>
        <v>4489</v>
      </c>
      <c r="F11" s="88">
        <f t="shared" si="0"/>
        <v>4489</v>
      </c>
      <c r="G11" s="88">
        <f t="shared" si="0"/>
        <v>-29.5</v>
      </c>
      <c r="H11" s="88">
        <f t="shared" si="0"/>
        <v>-29.5</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509</v>
      </c>
      <c r="B15" s="149">
        <v>39.159999999999997</v>
      </c>
      <c r="C15" s="149">
        <v>39.159999999999997</v>
      </c>
      <c r="D15" s="149" t="s">
        <v>495</v>
      </c>
      <c r="E15" s="149">
        <v>39.159999999999997</v>
      </c>
      <c r="F15" s="149">
        <v>39.159999999999997</v>
      </c>
      <c r="G15" s="149">
        <v>-7.0000000000000007E-2</v>
      </c>
      <c r="H15" s="149">
        <v>-7.0000000000000007E-2</v>
      </c>
      <c r="I15" s="103"/>
      <c r="J15" s="317">
        <v>44104</v>
      </c>
      <c r="K15" s="317">
        <v>44105</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39.159999999999997</v>
      </c>
      <c r="C22" s="88">
        <f>SUM(C15:C21)</f>
        <v>39.159999999999997</v>
      </c>
      <c r="D22" s="88"/>
      <c r="E22" s="88">
        <f>SUM(E15:E21)</f>
        <v>39.159999999999997</v>
      </c>
      <c r="F22" s="88">
        <f>SUM(F15:F21)</f>
        <v>39.159999999999997</v>
      </c>
      <c r="G22" s="88">
        <f>SUM(G15:G21)</f>
        <v>-7.0000000000000007E-2</v>
      </c>
      <c r="H22" s="88">
        <f>SUM(H15:H21)</f>
        <v>-7.0000000000000007E-2</v>
      </c>
      <c r="I22" s="88"/>
      <c r="J22" s="88"/>
      <c r="K22" s="88"/>
      <c r="L22" s="88"/>
    </row>
    <row r="23" spans="1:16" ht="14.25" thickTop="1" thickBot="1"/>
    <row r="24" spans="1:16" ht="13.5" thickBot="1">
      <c r="D24" s="91" t="s">
        <v>79</v>
      </c>
      <c r="E24" s="92" t="s">
        <v>78</v>
      </c>
      <c r="F24" s="93" t="s">
        <v>7</v>
      </c>
    </row>
    <row r="25" spans="1:16" ht="51.75" thickBot="1">
      <c r="C25" s="89" t="s">
        <v>179</v>
      </c>
      <c r="D25" s="94">
        <f>G11</f>
        <v>-29.5</v>
      </c>
      <c r="E25" s="95">
        <f>H11</f>
        <v>-29.5</v>
      </c>
      <c r="F25" s="96">
        <f>D25-E25</f>
        <v>0</v>
      </c>
    </row>
    <row r="26" spans="1:16" ht="44.25" customHeight="1" thickBot="1">
      <c r="C26" s="89" t="s">
        <v>180</v>
      </c>
      <c r="D26" s="94">
        <f>G22</f>
        <v>-7.0000000000000007E-2</v>
      </c>
      <c r="E26" s="95">
        <f>H22</f>
        <v>-7.0000000000000007E-2</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266</v>
      </c>
      <c r="B1" s="330" t="s">
        <v>267</v>
      </c>
      <c r="C1" s="330" t="s">
        <v>268</v>
      </c>
      <c r="D1" t="s">
        <v>269</v>
      </c>
      <c r="E1" t="s">
        <v>270</v>
      </c>
      <c r="F1" t="s">
        <v>271</v>
      </c>
      <c r="G1" t="s">
        <v>272</v>
      </c>
      <c r="H1" t="s">
        <v>273</v>
      </c>
      <c r="I1" t="s">
        <v>274</v>
      </c>
      <c r="J1" t="s">
        <v>275</v>
      </c>
      <c r="K1" t="s">
        <v>276</v>
      </c>
      <c r="L1" t="s">
        <v>277</v>
      </c>
      <c r="M1" t="s">
        <v>278</v>
      </c>
    </row>
    <row r="2" spans="1:13">
      <c r="A2" t="s">
        <v>283</v>
      </c>
      <c r="B2" s="330">
        <v>6916781</v>
      </c>
      <c r="C2" s="330">
        <v>6916781</v>
      </c>
      <c r="D2" t="s">
        <v>284</v>
      </c>
      <c r="E2">
        <v>10764</v>
      </c>
      <c r="F2">
        <v>167574.95000000001</v>
      </c>
      <c r="G2">
        <v>13.94</v>
      </c>
      <c r="H2">
        <v>150043.16</v>
      </c>
      <c r="I2">
        <v>233759.15</v>
      </c>
      <c r="J2">
        <v>19.03</v>
      </c>
      <c r="K2">
        <v>204838.92</v>
      </c>
      <c r="L2" t="s">
        <v>285</v>
      </c>
      <c r="M2" s="1">
        <v>44104</v>
      </c>
    </row>
    <row r="3" spans="1:13">
      <c r="A3" t="s">
        <v>283</v>
      </c>
      <c r="B3" s="332" t="s">
        <v>286</v>
      </c>
      <c r="C3" s="330" t="s">
        <v>287</v>
      </c>
      <c r="D3" t="s">
        <v>288</v>
      </c>
      <c r="E3">
        <v>26500</v>
      </c>
      <c r="F3">
        <v>860006.55</v>
      </c>
      <c r="G3">
        <v>39.17</v>
      </c>
      <c r="H3">
        <v>1038111</v>
      </c>
      <c r="I3">
        <v>860006.55</v>
      </c>
      <c r="J3">
        <v>39.17</v>
      </c>
      <c r="K3">
        <v>1038111</v>
      </c>
      <c r="L3" t="s">
        <v>289</v>
      </c>
      <c r="M3" s="1">
        <v>44104</v>
      </c>
    </row>
    <row r="4" spans="1:13">
      <c r="A4" t="s">
        <v>283</v>
      </c>
      <c r="B4" s="330" t="s">
        <v>290</v>
      </c>
      <c r="C4" s="330" t="s">
        <v>291</v>
      </c>
      <c r="D4" t="s">
        <v>292</v>
      </c>
      <c r="E4">
        <v>3800</v>
      </c>
      <c r="F4">
        <v>598909</v>
      </c>
      <c r="G4">
        <v>369.27</v>
      </c>
      <c r="H4">
        <v>1403226</v>
      </c>
      <c r="I4">
        <v>598909</v>
      </c>
      <c r="J4">
        <v>369.27</v>
      </c>
      <c r="K4">
        <v>1403226</v>
      </c>
      <c r="L4" t="s">
        <v>289</v>
      </c>
      <c r="M4" s="1">
        <v>44104</v>
      </c>
    </row>
    <row r="5" spans="1:13">
      <c r="A5" t="s">
        <v>283</v>
      </c>
      <c r="B5" s="330" t="s">
        <v>293</v>
      </c>
      <c r="C5" s="330" t="s">
        <v>294</v>
      </c>
      <c r="D5" t="s">
        <v>295</v>
      </c>
      <c r="E5">
        <v>7571</v>
      </c>
      <c r="F5">
        <v>412469.27</v>
      </c>
      <c r="G5">
        <v>25.19</v>
      </c>
      <c r="H5">
        <v>190713.49</v>
      </c>
      <c r="I5">
        <v>412469.27</v>
      </c>
      <c r="J5">
        <v>25.19</v>
      </c>
      <c r="K5">
        <v>190713.49</v>
      </c>
      <c r="L5" t="s">
        <v>289</v>
      </c>
      <c r="M5" s="1">
        <v>44104</v>
      </c>
    </row>
    <row r="6" spans="1:13">
      <c r="A6" t="s">
        <v>283</v>
      </c>
      <c r="B6" s="330" t="s">
        <v>296</v>
      </c>
      <c r="C6" s="330">
        <v>2722670</v>
      </c>
      <c r="D6" t="s">
        <v>297</v>
      </c>
      <c r="E6">
        <v>22241</v>
      </c>
      <c r="F6">
        <v>343168.34</v>
      </c>
      <c r="G6">
        <v>12.49</v>
      </c>
      <c r="H6">
        <v>277790.09000000003</v>
      </c>
      <c r="I6">
        <v>343168.34</v>
      </c>
      <c r="J6">
        <v>12.49</v>
      </c>
      <c r="K6">
        <v>277790.09000000003</v>
      </c>
      <c r="L6" t="s">
        <v>289</v>
      </c>
      <c r="M6" s="1">
        <v>44104</v>
      </c>
    </row>
    <row r="7" spans="1:13">
      <c r="A7" t="s">
        <v>283</v>
      </c>
      <c r="B7" s="330" t="s">
        <v>298</v>
      </c>
      <c r="C7" s="330" t="s">
        <v>299</v>
      </c>
      <c r="D7" t="s">
        <v>300</v>
      </c>
      <c r="E7">
        <v>6200</v>
      </c>
      <c r="F7">
        <v>781376.28</v>
      </c>
      <c r="G7">
        <v>154.32</v>
      </c>
      <c r="H7">
        <v>956784</v>
      </c>
      <c r="I7">
        <v>781376.28</v>
      </c>
      <c r="J7">
        <v>154.32</v>
      </c>
      <c r="K7">
        <v>956784</v>
      </c>
      <c r="L7" t="s">
        <v>289</v>
      </c>
      <c r="M7" s="1">
        <v>44104</v>
      </c>
    </row>
    <row r="8" spans="1:13">
      <c r="A8" t="s">
        <v>283</v>
      </c>
      <c r="B8" s="332" t="s">
        <v>301</v>
      </c>
      <c r="C8" s="330">
        <v>2024677</v>
      </c>
      <c r="D8" t="s">
        <v>302</v>
      </c>
      <c r="E8">
        <v>38801</v>
      </c>
      <c r="F8">
        <v>514541.26</v>
      </c>
      <c r="G8">
        <v>28.11</v>
      </c>
      <c r="H8">
        <v>1090696.1100000001</v>
      </c>
      <c r="I8">
        <v>514541.26</v>
      </c>
      <c r="J8">
        <v>28.11</v>
      </c>
      <c r="K8">
        <v>1090696.1100000001</v>
      </c>
      <c r="L8" t="s">
        <v>289</v>
      </c>
      <c r="M8" s="1">
        <v>44104</v>
      </c>
    </row>
    <row r="9" spans="1:13">
      <c r="A9" t="s">
        <v>283</v>
      </c>
      <c r="B9" s="330" t="s">
        <v>303</v>
      </c>
      <c r="C9" s="330" t="s">
        <v>304</v>
      </c>
      <c r="D9" t="s">
        <v>305</v>
      </c>
      <c r="E9">
        <v>11500</v>
      </c>
      <c r="F9">
        <v>647302.86</v>
      </c>
      <c r="G9">
        <v>67.77</v>
      </c>
      <c r="H9">
        <v>779355</v>
      </c>
      <c r="I9">
        <v>647302.86</v>
      </c>
      <c r="J9">
        <v>67.77</v>
      </c>
      <c r="K9">
        <v>779355</v>
      </c>
      <c r="L9" t="s">
        <v>289</v>
      </c>
      <c r="M9" s="1">
        <v>44104</v>
      </c>
    </row>
    <row r="10" spans="1:13">
      <c r="A10" t="s">
        <v>283</v>
      </c>
      <c r="B10" s="330">
        <v>124765108</v>
      </c>
      <c r="C10" s="330">
        <v>2125097</v>
      </c>
      <c r="D10" t="s">
        <v>306</v>
      </c>
      <c r="E10">
        <v>31400</v>
      </c>
      <c r="F10">
        <v>561500.48</v>
      </c>
      <c r="G10">
        <v>14.62</v>
      </c>
      <c r="H10">
        <v>459068</v>
      </c>
      <c r="I10">
        <v>561500.48</v>
      </c>
      <c r="J10">
        <v>14.62</v>
      </c>
      <c r="K10">
        <v>459068</v>
      </c>
      <c r="L10" t="s">
        <v>289</v>
      </c>
      <c r="M10" s="1">
        <v>44104</v>
      </c>
    </row>
    <row r="11" spans="1:13">
      <c r="A11" t="s">
        <v>283</v>
      </c>
      <c r="B11" s="330" t="s">
        <v>307</v>
      </c>
      <c r="C11" s="330">
        <v>2945927</v>
      </c>
      <c r="D11" t="s">
        <v>308</v>
      </c>
      <c r="E11">
        <v>28900</v>
      </c>
      <c r="F11">
        <v>353091.53</v>
      </c>
      <c r="G11">
        <v>8.3000000000000007</v>
      </c>
      <c r="H11">
        <v>239870</v>
      </c>
      <c r="I11">
        <v>353091.53</v>
      </c>
      <c r="J11">
        <v>8.3000000000000007</v>
      </c>
      <c r="K11">
        <v>239870</v>
      </c>
      <c r="L11" t="s">
        <v>289</v>
      </c>
      <c r="M11" s="1">
        <v>44104</v>
      </c>
    </row>
    <row r="12" spans="1:13">
      <c r="A12" t="s">
        <v>283</v>
      </c>
      <c r="B12" s="330">
        <v>294821608</v>
      </c>
      <c r="C12" s="330">
        <v>2031730</v>
      </c>
      <c r="D12" t="s">
        <v>309</v>
      </c>
      <c r="E12">
        <v>90300</v>
      </c>
      <c r="F12">
        <v>678780.05</v>
      </c>
      <c r="G12">
        <v>10.89</v>
      </c>
      <c r="H12">
        <v>983367</v>
      </c>
      <c r="I12">
        <v>678780.05</v>
      </c>
      <c r="J12">
        <v>10.89</v>
      </c>
      <c r="K12">
        <v>983367</v>
      </c>
      <c r="L12" t="s">
        <v>289</v>
      </c>
      <c r="M12" s="1">
        <v>44104</v>
      </c>
    </row>
    <row r="13" spans="1:13">
      <c r="A13" t="s">
        <v>283</v>
      </c>
      <c r="B13" s="330" t="s">
        <v>310</v>
      </c>
      <c r="C13" s="330" t="s">
        <v>311</v>
      </c>
      <c r="D13" t="s">
        <v>312</v>
      </c>
      <c r="E13">
        <v>6400</v>
      </c>
      <c r="F13">
        <v>464829</v>
      </c>
      <c r="G13">
        <v>184.09</v>
      </c>
      <c r="H13">
        <v>1178176</v>
      </c>
      <c r="I13">
        <v>464829</v>
      </c>
      <c r="J13">
        <v>184.09</v>
      </c>
      <c r="K13">
        <v>1178176</v>
      </c>
      <c r="L13" t="s">
        <v>289</v>
      </c>
      <c r="M13" s="1">
        <v>44104</v>
      </c>
    </row>
    <row r="14" spans="1:13">
      <c r="A14" t="s">
        <v>283</v>
      </c>
      <c r="B14" s="330" t="s">
        <v>313</v>
      </c>
      <c r="C14" s="330" t="s">
        <v>314</v>
      </c>
      <c r="D14" t="s">
        <v>315</v>
      </c>
      <c r="E14">
        <v>2400</v>
      </c>
      <c r="F14">
        <v>535805.72</v>
      </c>
      <c r="G14">
        <v>141.91</v>
      </c>
      <c r="H14">
        <v>340584</v>
      </c>
      <c r="I14">
        <v>535805.72</v>
      </c>
      <c r="J14">
        <v>141.91</v>
      </c>
      <c r="K14">
        <v>340584</v>
      </c>
      <c r="L14" t="s">
        <v>289</v>
      </c>
      <c r="M14" s="1">
        <v>44104</v>
      </c>
    </row>
    <row r="15" spans="1:13">
      <c r="A15" t="s">
        <v>283</v>
      </c>
      <c r="B15" s="330">
        <v>398438408</v>
      </c>
      <c r="C15" s="330" t="s">
        <v>316</v>
      </c>
      <c r="D15" t="s">
        <v>317</v>
      </c>
      <c r="E15">
        <v>32700</v>
      </c>
      <c r="F15">
        <v>671551.45</v>
      </c>
      <c r="G15">
        <v>17.350000000000001</v>
      </c>
      <c r="H15">
        <v>567345</v>
      </c>
      <c r="I15">
        <v>671551.45</v>
      </c>
      <c r="J15">
        <v>17.350000000000001</v>
      </c>
      <c r="K15">
        <v>567345</v>
      </c>
      <c r="L15" t="s">
        <v>289</v>
      </c>
      <c r="M15" s="1">
        <v>44104</v>
      </c>
    </row>
    <row r="16" spans="1:13">
      <c r="A16" t="s">
        <v>283</v>
      </c>
      <c r="B16" s="330" t="s">
        <v>318</v>
      </c>
      <c r="C16" s="330">
        <v>2569286</v>
      </c>
      <c r="D16" t="s">
        <v>319</v>
      </c>
      <c r="E16">
        <v>52000</v>
      </c>
      <c r="F16">
        <v>610308.28</v>
      </c>
      <c r="G16">
        <v>9.83</v>
      </c>
      <c r="H16">
        <v>511160</v>
      </c>
      <c r="I16">
        <v>610308.28</v>
      </c>
      <c r="J16">
        <v>9.83</v>
      </c>
      <c r="K16">
        <v>511160</v>
      </c>
      <c r="L16" t="s">
        <v>289</v>
      </c>
      <c r="M16" s="1">
        <v>44104</v>
      </c>
    </row>
    <row r="17" spans="1:13">
      <c r="A17" t="s">
        <v>283</v>
      </c>
      <c r="B17" s="330" t="s">
        <v>320</v>
      </c>
      <c r="C17" s="330" t="s">
        <v>321</v>
      </c>
      <c r="D17" t="s">
        <v>322</v>
      </c>
      <c r="E17">
        <v>15191</v>
      </c>
      <c r="F17">
        <v>885587.83</v>
      </c>
      <c r="G17">
        <v>52.48</v>
      </c>
      <c r="H17">
        <v>797223.68</v>
      </c>
      <c r="I17">
        <v>885587.83</v>
      </c>
      <c r="J17">
        <v>52.48</v>
      </c>
      <c r="K17">
        <v>797223.68</v>
      </c>
      <c r="L17" t="s">
        <v>289</v>
      </c>
      <c r="M17" s="1">
        <v>44104</v>
      </c>
    </row>
    <row r="18" spans="1:13">
      <c r="A18" t="s">
        <v>283</v>
      </c>
      <c r="B18" s="330" t="s">
        <v>323</v>
      </c>
      <c r="C18" s="330" t="s">
        <v>324</v>
      </c>
      <c r="D18" t="s">
        <v>325</v>
      </c>
      <c r="E18">
        <v>3200</v>
      </c>
      <c r="F18">
        <v>539311.41</v>
      </c>
      <c r="G18">
        <v>191.09</v>
      </c>
      <c r="H18">
        <v>611488</v>
      </c>
      <c r="I18">
        <v>539311.41</v>
      </c>
      <c r="J18">
        <v>191.09</v>
      </c>
      <c r="K18">
        <v>611488</v>
      </c>
      <c r="L18" t="s">
        <v>289</v>
      </c>
      <c r="M18" s="1">
        <v>44104</v>
      </c>
    </row>
    <row r="19" spans="1:13">
      <c r="A19" t="s">
        <v>283</v>
      </c>
      <c r="B19" s="330" t="s">
        <v>326</v>
      </c>
      <c r="C19" s="330" t="s">
        <v>327</v>
      </c>
      <c r="D19" t="s">
        <v>328</v>
      </c>
      <c r="E19">
        <v>16700</v>
      </c>
      <c r="F19">
        <v>145969.69</v>
      </c>
      <c r="G19">
        <v>8.5500000000000007</v>
      </c>
      <c r="H19">
        <v>142768.29999999999</v>
      </c>
      <c r="I19">
        <v>145969.69</v>
      </c>
      <c r="J19">
        <v>8.5500000000000007</v>
      </c>
      <c r="K19">
        <v>142768.29999999999</v>
      </c>
      <c r="L19" t="s">
        <v>289</v>
      </c>
      <c r="M19" s="1">
        <v>44104</v>
      </c>
    </row>
    <row r="20" spans="1:13">
      <c r="A20" t="s">
        <v>283</v>
      </c>
      <c r="B20" s="330" t="s">
        <v>329</v>
      </c>
      <c r="C20" s="330" t="s">
        <v>330</v>
      </c>
      <c r="D20" t="s">
        <v>331</v>
      </c>
      <c r="E20">
        <v>4359</v>
      </c>
      <c r="F20">
        <v>216325.64</v>
      </c>
      <c r="G20">
        <v>32.119999999999997</v>
      </c>
      <c r="H20">
        <v>140011.07999999999</v>
      </c>
      <c r="I20">
        <v>216325.64</v>
      </c>
      <c r="J20">
        <v>32.119999999999997</v>
      </c>
      <c r="K20">
        <v>140011.07999999999</v>
      </c>
      <c r="L20" t="s">
        <v>289</v>
      </c>
      <c r="M20" s="1">
        <v>44104</v>
      </c>
    </row>
    <row r="21" spans="1:13">
      <c r="A21" t="s">
        <v>283</v>
      </c>
      <c r="B21" s="330">
        <v>589339209</v>
      </c>
      <c r="C21" s="330" t="s">
        <v>332</v>
      </c>
      <c r="D21" t="s">
        <v>333</v>
      </c>
      <c r="E21">
        <v>7500</v>
      </c>
      <c r="F21">
        <v>196530</v>
      </c>
      <c r="G21">
        <v>29.21</v>
      </c>
      <c r="H21">
        <v>219082.5</v>
      </c>
      <c r="I21">
        <v>196530</v>
      </c>
      <c r="J21">
        <v>29.21</v>
      </c>
      <c r="K21">
        <v>219082.5</v>
      </c>
      <c r="L21" t="s">
        <v>289</v>
      </c>
      <c r="M21" s="1">
        <v>44104</v>
      </c>
    </row>
    <row r="22" spans="1:13">
      <c r="A22" t="s">
        <v>283</v>
      </c>
      <c r="B22" s="330">
        <v>654902204</v>
      </c>
      <c r="C22" s="330">
        <v>2640891</v>
      </c>
      <c r="D22" t="s">
        <v>334</v>
      </c>
      <c r="E22">
        <v>40000</v>
      </c>
      <c r="F22">
        <v>137044</v>
      </c>
      <c r="G22">
        <v>3.91</v>
      </c>
      <c r="H22">
        <v>156400</v>
      </c>
      <c r="I22">
        <v>137044</v>
      </c>
      <c r="J22">
        <v>3.91</v>
      </c>
      <c r="K22">
        <v>156400</v>
      </c>
      <c r="L22" t="s">
        <v>289</v>
      </c>
      <c r="M22" s="1">
        <v>44104</v>
      </c>
    </row>
    <row r="23" spans="1:13">
      <c r="A23" t="s">
        <v>283</v>
      </c>
      <c r="B23" s="330">
        <v>631512209</v>
      </c>
      <c r="C23" s="330" t="s">
        <v>335</v>
      </c>
      <c r="D23" t="s">
        <v>336</v>
      </c>
      <c r="E23">
        <v>18570</v>
      </c>
      <c r="F23">
        <v>507071.38</v>
      </c>
      <c r="G23">
        <v>35.51</v>
      </c>
      <c r="H23">
        <v>659420.69999999995</v>
      </c>
      <c r="I23">
        <v>507071.38</v>
      </c>
      <c r="J23">
        <v>35.51</v>
      </c>
      <c r="K23">
        <v>659420.69999999995</v>
      </c>
      <c r="L23" t="s">
        <v>289</v>
      </c>
      <c r="M23" s="1">
        <v>44104</v>
      </c>
    </row>
    <row r="24" spans="1:13">
      <c r="A24" t="s">
        <v>283</v>
      </c>
      <c r="B24" s="330">
        <v>683715106</v>
      </c>
      <c r="C24" s="330">
        <v>2655657</v>
      </c>
      <c r="D24" t="s">
        <v>337</v>
      </c>
      <c r="E24">
        <v>15400</v>
      </c>
      <c r="F24">
        <v>547201.56000000006</v>
      </c>
      <c r="G24">
        <v>42.24</v>
      </c>
      <c r="H24">
        <v>650496</v>
      </c>
      <c r="I24">
        <v>547201.56000000006</v>
      </c>
      <c r="J24">
        <v>42.24</v>
      </c>
      <c r="K24">
        <v>650496</v>
      </c>
      <c r="L24" t="s">
        <v>289</v>
      </c>
      <c r="M24" s="1">
        <v>44104</v>
      </c>
    </row>
    <row r="25" spans="1:13">
      <c r="A25" t="s">
        <v>283</v>
      </c>
      <c r="B25" s="330">
        <v>686330101</v>
      </c>
      <c r="C25" s="330">
        <v>2402444</v>
      </c>
      <c r="D25" t="s">
        <v>338</v>
      </c>
      <c r="E25">
        <v>1850</v>
      </c>
      <c r="F25">
        <v>147640.54999999999</v>
      </c>
      <c r="G25">
        <v>62.57</v>
      </c>
      <c r="H25">
        <v>115754.5</v>
      </c>
      <c r="I25">
        <v>147640.54999999999</v>
      </c>
      <c r="J25">
        <v>62.57</v>
      </c>
      <c r="K25">
        <v>115754.5</v>
      </c>
      <c r="L25" t="s">
        <v>289</v>
      </c>
      <c r="M25" s="1">
        <v>44104</v>
      </c>
    </row>
    <row r="26" spans="1:13">
      <c r="A26" t="s">
        <v>283</v>
      </c>
      <c r="B26" s="330">
        <v>705015105</v>
      </c>
      <c r="C26" s="330">
        <v>2704485</v>
      </c>
      <c r="D26" t="s">
        <v>339</v>
      </c>
      <c r="E26">
        <v>46000</v>
      </c>
      <c r="F26">
        <v>532692.30000000005</v>
      </c>
      <c r="G26">
        <v>7.11</v>
      </c>
      <c r="H26">
        <v>327060</v>
      </c>
      <c r="I26">
        <v>532692.30000000005</v>
      </c>
      <c r="J26">
        <v>7.11</v>
      </c>
      <c r="K26">
        <v>327060</v>
      </c>
      <c r="L26" t="s">
        <v>289</v>
      </c>
      <c r="M26" s="1">
        <v>44104</v>
      </c>
    </row>
    <row r="27" spans="1:13">
      <c r="A27" t="s">
        <v>283</v>
      </c>
      <c r="B27" s="330" t="s">
        <v>340</v>
      </c>
      <c r="C27" s="330" t="s">
        <v>341</v>
      </c>
      <c r="D27" t="s">
        <v>342</v>
      </c>
      <c r="E27">
        <v>32000</v>
      </c>
      <c r="F27">
        <v>354809.59999999998</v>
      </c>
      <c r="G27">
        <v>6.67</v>
      </c>
      <c r="H27">
        <v>213344</v>
      </c>
      <c r="I27">
        <v>354809.59999999998</v>
      </c>
      <c r="J27">
        <v>6.67</v>
      </c>
      <c r="K27">
        <v>213344</v>
      </c>
      <c r="L27" t="s">
        <v>289</v>
      </c>
      <c r="M27" s="1">
        <v>44104</v>
      </c>
    </row>
    <row r="28" spans="1:13">
      <c r="A28" t="s">
        <v>283</v>
      </c>
      <c r="B28" s="330" t="s">
        <v>343</v>
      </c>
      <c r="C28" s="330" t="s">
        <v>344</v>
      </c>
      <c r="D28" t="s">
        <v>345</v>
      </c>
      <c r="E28">
        <v>18570</v>
      </c>
      <c r="F28">
        <v>234489.01</v>
      </c>
      <c r="G28">
        <v>18.46</v>
      </c>
      <c r="H28">
        <v>342765.06</v>
      </c>
      <c r="I28">
        <v>234489.01</v>
      </c>
      <c r="J28">
        <v>18.46</v>
      </c>
      <c r="K28">
        <v>342765.06</v>
      </c>
      <c r="L28" t="s">
        <v>289</v>
      </c>
      <c r="M28" s="1">
        <v>44104</v>
      </c>
    </row>
    <row r="29" spans="1:13">
      <c r="A29" t="s">
        <v>283</v>
      </c>
      <c r="B29" s="330">
        <v>759530108</v>
      </c>
      <c r="C29" s="330" t="s">
        <v>346</v>
      </c>
      <c r="D29" t="s">
        <v>347</v>
      </c>
      <c r="E29">
        <v>36900</v>
      </c>
      <c r="F29">
        <v>752984.78</v>
      </c>
      <c r="G29">
        <v>22.37</v>
      </c>
      <c r="H29">
        <v>825453</v>
      </c>
      <c r="I29">
        <v>752984.78</v>
      </c>
      <c r="J29">
        <v>22.37</v>
      </c>
      <c r="K29">
        <v>825453</v>
      </c>
      <c r="L29" t="s">
        <v>289</v>
      </c>
      <c r="M29" s="1">
        <v>44104</v>
      </c>
    </row>
    <row r="30" spans="1:13">
      <c r="A30" t="s">
        <v>283</v>
      </c>
      <c r="B30" s="330" t="s">
        <v>348</v>
      </c>
      <c r="C30" s="330" t="s">
        <v>349</v>
      </c>
      <c r="D30" t="s">
        <v>350</v>
      </c>
      <c r="E30">
        <v>10000</v>
      </c>
      <c r="F30">
        <v>86065</v>
      </c>
      <c r="G30">
        <v>10.73</v>
      </c>
      <c r="H30">
        <v>107270</v>
      </c>
      <c r="I30">
        <v>86065</v>
      </c>
      <c r="J30">
        <v>10.73</v>
      </c>
      <c r="K30">
        <v>107270</v>
      </c>
      <c r="L30" t="s">
        <v>289</v>
      </c>
      <c r="M30" s="1">
        <v>44104</v>
      </c>
    </row>
    <row r="31" spans="1:13">
      <c r="A31" t="s">
        <v>283</v>
      </c>
      <c r="B31" s="330">
        <v>803054204</v>
      </c>
      <c r="C31" s="330">
        <v>2775135</v>
      </c>
      <c r="D31" t="s">
        <v>351</v>
      </c>
      <c r="E31">
        <v>8250</v>
      </c>
      <c r="F31">
        <v>932542.09</v>
      </c>
      <c r="G31">
        <v>155.81</v>
      </c>
      <c r="H31">
        <v>1285432.5</v>
      </c>
      <c r="I31">
        <v>932542.09</v>
      </c>
      <c r="J31">
        <v>155.81</v>
      </c>
      <c r="K31">
        <v>1285432.5</v>
      </c>
      <c r="L31" t="s">
        <v>289</v>
      </c>
      <c r="M31" s="1">
        <v>44104</v>
      </c>
    </row>
    <row r="32" spans="1:13">
      <c r="A32" t="s">
        <v>283</v>
      </c>
      <c r="B32" s="330">
        <v>835699307</v>
      </c>
      <c r="C32" s="330">
        <v>2821481</v>
      </c>
      <c r="D32" t="s">
        <v>352</v>
      </c>
      <c r="E32">
        <v>14700</v>
      </c>
      <c r="F32">
        <v>616831.12</v>
      </c>
      <c r="G32">
        <v>76.75</v>
      </c>
      <c r="H32">
        <v>1128225</v>
      </c>
      <c r="I32">
        <v>616831.12</v>
      </c>
      <c r="J32">
        <v>76.75</v>
      </c>
      <c r="K32">
        <v>1128225</v>
      </c>
      <c r="L32" t="s">
        <v>289</v>
      </c>
      <c r="M32" s="1">
        <v>44104</v>
      </c>
    </row>
    <row r="33" spans="1:13">
      <c r="A33" t="s">
        <v>283</v>
      </c>
      <c r="B33" s="330" t="s">
        <v>353</v>
      </c>
      <c r="C33" s="330" t="s">
        <v>354</v>
      </c>
      <c r="D33" t="s">
        <v>355</v>
      </c>
      <c r="E33">
        <v>2190</v>
      </c>
      <c r="F33">
        <v>288279.99</v>
      </c>
      <c r="G33">
        <v>1022.97</v>
      </c>
      <c r="H33">
        <v>2240304.2999999998</v>
      </c>
      <c r="I33">
        <v>288279.99</v>
      </c>
      <c r="J33">
        <v>1022.97</v>
      </c>
      <c r="K33">
        <v>2240304.2999999998</v>
      </c>
      <c r="L33" t="s">
        <v>289</v>
      </c>
      <c r="M33" s="1">
        <v>44104</v>
      </c>
    </row>
    <row r="34" spans="1:13">
      <c r="A34" t="s">
        <v>283</v>
      </c>
      <c r="B34" s="330" t="s">
        <v>356</v>
      </c>
      <c r="C34" s="330">
        <v>2615565</v>
      </c>
      <c r="D34" t="s">
        <v>357</v>
      </c>
      <c r="E34">
        <v>23900</v>
      </c>
      <c r="F34">
        <v>805315.16</v>
      </c>
      <c r="G34">
        <v>39.1</v>
      </c>
      <c r="H34">
        <v>934490</v>
      </c>
      <c r="I34">
        <v>805315.16</v>
      </c>
      <c r="J34">
        <v>39.1</v>
      </c>
      <c r="K34">
        <v>934490</v>
      </c>
      <c r="L34" t="s">
        <v>289</v>
      </c>
      <c r="M34" s="1">
        <v>44104</v>
      </c>
    </row>
    <row r="35" spans="1:13">
      <c r="A35" t="s">
        <v>283</v>
      </c>
      <c r="B35" s="330">
        <v>878742204</v>
      </c>
      <c r="C35" s="330">
        <v>2124533</v>
      </c>
      <c r="D35" t="s">
        <v>358</v>
      </c>
      <c r="E35">
        <v>15900</v>
      </c>
      <c r="F35">
        <v>359813.37</v>
      </c>
      <c r="G35">
        <v>13.92</v>
      </c>
      <c r="H35">
        <v>221328</v>
      </c>
      <c r="I35">
        <v>359813.37</v>
      </c>
      <c r="J35">
        <v>13.92</v>
      </c>
      <c r="K35">
        <v>221328</v>
      </c>
      <c r="L35" t="s">
        <v>289</v>
      </c>
      <c r="M35" s="1">
        <v>44104</v>
      </c>
    </row>
    <row r="36" spans="1:13">
      <c r="A36" t="s">
        <v>283</v>
      </c>
      <c r="B36" s="330" t="s">
        <v>359</v>
      </c>
      <c r="C36" s="330" t="s">
        <v>360</v>
      </c>
      <c r="D36" t="s">
        <v>361</v>
      </c>
      <c r="E36">
        <v>20000</v>
      </c>
      <c r="F36">
        <v>223700</v>
      </c>
      <c r="G36">
        <v>11.15</v>
      </c>
      <c r="H36">
        <v>223000</v>
      </c>
      <c r="I36">
        <v>223700</v>
      </c>
      <c r="J36">
        <v>11.15</v>
      </c>
      <c r="K36">
        <v>223000</v>
      </c>
      <c r="L36" t="s">
        <v>289</v>
      </c>
      <c r="M36" s="1">
        <v>44104</v>
      </c>
    </row>
    <row r="37" spans="1:13">
      <c r="A37" t="s">
        <v>283</v>
      </c>
      <c r="B37" s="330" t="s">
        <v>362</v>
      </c>
      <c r="C37" s="330">
        <v>2803597</v>
      </c>
      <c r="D37" t="s">
        <v>363</v>
      </c>
      <c r="E37">
        <v>3000</v>
      </c>
      <c r="F37">
        <v>66891.09</v>
      </c>
      <c r="G37">
        <v>21.6</v>
      </c>
      <c r="H37">
        <v>64800</v>
      </c>
      <c r="I37">
        <v>66891.09</v>
      </c>
      <c r="J37">
        <v>21.6</v>
      </c>
      <c r="K37">
        <v>64800</v>
      </c>
      <c r="L37" t="s">
        <v>289</v>
      </c>
      <c r="M37" s="1">
        <v>44104</v>
      </c>
    </row>
    <row r="38" spans="1:13">
      <c r="A38" t="s">
        <v>283</v>
      </c>
      <c r="B38" s="330" t="s">
        <v>364</v>
      </c>
      <c r="C38" s="330" t="s">
        <v>365</v>
      </c>
      <c r="D38" t="s">
        <v>366</v>
      </c>
      <c r="E38">
        <v>11400</v>
      </c>
      <c r="F38">
        <v>776752.02</v>
      </c>
      <c r="G38">
        <v>36.83</v>
      </c>
      <c r="H38">
        <v>419862</v>
      </c>
      <c r="I38">
        <v>776752.02</v>
      </c>
      <c r="J38">
        <v>36.83</v>
      </c>
      <c r="K38">
        <v>419862</v>
      </c>
      <c r="L38" t="s">
        <v>289</v>
      </c>
      <c r="M38" s="1">
        <v>44104</v>
      </c>
    </row>
    <row r="39" spans="1:13">
      <c r="A39" t="s">
        <v>283</v>
      </c>
      <c r="B39" s="330">
        <v>4031976</v>
      </c>
      <c r="C39" s="330">
        <v>4031976</v>
      </c>
      <c r="D39" t="s">
        <v>367</v>
      </c>
      <c r="E39">
        <v>2175</v>
      </c>
      <c r="F39">
        <v>442936.32000000001</v>
      </c>
      <c r="G39">
        <v>323.52999999999997</v>
      </c>
      <c r="H39">
        <v>703676.47</v>
      </c>
      <c r="I39">
        <v>399696.88</v>
      </c>
      <c r="J39">
        <v>276.10000000000002</v>
      </c>
      <c r="K39">
        <v>600517.5</v>
      </c>
      <c r="L39" t="s">
        <v>368</v>
      </c>
      <c r="M39" s="1">
        <v>44104</v>
      </c>
    </row>
    <row r="40" spans="1:13">
      <c r="A40" t="s">
        <v>283</v>
      </c>
      <c r="B40" s="330" t="s">
        <v>369</v>
      </c>
      <c r="C40" s="330" t="s">
        <v>369</v>
      </c>
      <c r="D40" t="s">
        <v>370</v>
      </c>
      <c r="E40">
        <v>3630</v>
      </c>
      <c r="F40">
        <v>344371.12</v>
      </c>
      <c r="G40">
        <v>101.27</v>
      </c>
      <c r="H40">
        <v>367593.86</v>
      </c>
      <c r="I40">
        <v>320329.48</v>
      </c>
      <c r="J40">
        <v>86.42</v>
      </c>
      <c r="K40">
        <v>313704.59999999998</v>
      </c>
      <c r="L40" t="s">
        <v>368</v>
      </c>
      <c r="M40" s="1">
        <v>44104</v>
      </c>
    </row>
    <row r="41" spans="1:13">
      <c r="A41" t="s">
        <v>283</v>
      </c>
      <c r="B41" s="330">
        <v>5330047</v>
      </c>
      <c r="C41" s="330">
        <v>5330047</v>
      </c>
      <c r="D41" t="s">
        <v>371</v>
      </c>
      <c r="E41">
        <v>6569</v>
      </c>
      <c r="F41">
        <v>707076.58</v>
      </c>
      <c r="G41">
        <v>187.19</v>
      </c>
      <c r="H41">
        <v>1229666.92</v>
      </c>
      <c r="I41">
        <v>634632.89</v>
      </c>
      <c r="J41">
        <v>159.75</v>
      </c>
      <c r="K41">
        <v>1049397.75</v>
      </c>
      <c r="L41" t="s">
        <v>368</v>
      </c>
      <c r="M41" s="1">
        <v>44104</v>
      </c>
    </row>
    <row r="42" spans="1:13">
      <c r="A42" t="s">
        <v>283</v>
      </c>
      <c r="B42" s="330">
        <v>5889505</v>
      </c>
      <c r="C42" s="330">
        <v>5889505</v>
      </c>
      <c r="D42" t="s">
        <v>372</v>
      </c>
      <c r="E42">
        <v>24398</v>
      </c>
      <c r="F42">
        <v>488975.04</v>
      </c>
      <c r="G42">
        <v>28.26</v>
      </c>
      <c r="H42">
        <v>689427.9</v>
      </c>
      <c r="I42">
        <v>444139.74</v>
      </c>
      <c r="J42">
        <v>24.11</v>
      </c>
      <c r="K42">
        <v>588357.77</v>
      </c>
      <c r="L42" t="s">
        <v>368</v>
      </c>
      <c r="M42" s="1">
        <v>44104</v>
      </c>
    </row>
    <row r="43" spans="1:13">
      <c r="A43" t="s">
        <v>283</v>
      </c>
      <c r="B43" s="330">
        <v>4741844</v>
      </c>
      <c r="C43" s="330">
        <v>4741844</v>
      </c>
      <c r="D43" t="s">
        <v>373</v>
      </c>
      <c r="E43">
        <v>4638</v>
      </c>
      <c r="F43">
        <v>497928.6</v>
      </c>
      <c r="G43">
        <v>145.94999999999999</v>
      </c>
      <c r="H43">
        <v>676895.83</v>
      </c>
      <c r="I43">
        <v>452311.28</v>
      </c>
      <c r="J43">
        <v>124.55</v>
      </c>
      <c r="K43">
        <v>577662.9</v>
      </c>
      <c r="L43" t="s">
        <v>368</v>
      </c>
      <c r="M43" s="1">
        <v>44104</v>
      </c>
    </row>
    <row r="44" spans="1:13">
      <c r="A44" t="s">
        <v>283</v>
      </c>
      <c r="B44" s="330" t="s">
        <v>374</v>
      </c>
      <c r="C44" s="330" t="s">
        <v>374</v>
      </c>
      <c r="D44" t="s">
        <v>375</v>
      </c>
      <c r="E44">
        <v>8509</v>
      </c>
      <c r="F44">
        <v>683825.18</v>
      </c>
      <c r="G44">
        <v>138.27000000000001</v>
      </c>
      <c r="H44">
        <v>1176543.24</v>
      </c>
      <c r="I44">
        <v>611503.18999999994</v>
      </c>
      <c r="J44">
        <v>118</v>
      </c>
      <c r="K44">
        <v>1004062</v>
      </c>
      <c r="L44" t="s">
        <v>368</v>
      </c>
      <c r="M44" s="1">
        <v>44104</v>
      </c>
    </row>
    <row r="45" spans="1:13">
      <c r="A45" t="s">
        <v>283</v>
      </c>
      <c r="B45" s="330">
        <v>5999330</v>
      </c>
      <c r="C45" s="330">
        <v>5999330</v>
      </c>
      <c r="D45" t="s">
        <v>376</v>
      </c>
      <c r="E45">
        <v>3800</v>
      </c>
      <c r="F45">
        <v>672025.92</v>
      </c>
      <c r="G45">
        <v>308.88</v>
      </c>
      <c r="H45">
        <v>1173752.05</v>
      </c>
      <c r="I45">
        <v>585399.44999999995</v>
      </c>
      <c r="J45">
        <v>263.60000000000002</v>
      </c>
      <c r="K45">
        <v>1001680</v>
      </c>
      <c r="L45" t="s">
        <v>368</v>
      </c>
      <c r="M45" s="1">
        <v>44104</v>
      </c>
    </row>
    <row r="46" spans="1:13">
      <c r="A46" t="s">
        <v>283</v>
      </c>
      <c r="B46" s="330">
        <v>4031879</v>
      </c>
      <c r="C46" s="330">
        <v>4031879</v>
      </c>
      <c r="D46" t="s">
        <v>363</v>
      </c>
      <c r="E46">
        <v>22938</v>
      </c>
      <c r="F46">
        <v>437104.83</v>
      </c>
      <c r="G46">
        <v>21.58</v>
      </c>
      <c r="H46">
        <v>495099.55</v>
      </c>
      <c r="I46">
        <v>394671.39</v>
      </c>
      <c r="J46">
        <v>18.420000000000002</v>
      </c>
      <c r="K46">
        <v>422517.96</v>
      </c>
      <c r="L46" t="s">
        <v>368</v>
      </c>
      <c r="M46" s="1">
        <v>44104</v>
      </c>
    </row>
    <row r="47" spans="1:13">
      <c r="A47" t="s">
        <v>283</v>
      </c>
      <c r="B47" s="330">
        <v>6054603</v>
      </c>
      <c r="C47" s="330">
        <v>6054603</v>
      </c>
      <c r="D47" t="s">
        <v>377</v>
      </c>
      <c r="E47">
        <v>30100</v>
      </c>
      <c r="F47">
        <v>356666.66</v>
      </c>
      <c r="G47">
        <v>8.67</v>
      </c>
      <c r="H47">
        <v>261095.02</v>
      </c>
      <c r="I47">
        <v>39693534</v>
      </c>
      <c r="J47">
        <v>914.7</v>
      </c>
      <c r="K47">
        <v>27532470</v>
      </c>
      <c r="L47" t="s">
        <v>378</v>
      </c>
      <c r="M47" s="1">
        <v>44104</v>
      </c>
    </row>
    <row r="48" spans="1:13">
      <c r="A48" t="s">
        <v>283</v>
      </c>
      <c r="B48" s="330">
        <v>6499260</v>
      </c>
      <c r="C48" s="330">
        <v>6499260</v>
      </c>
      <c r="D48" t="s">
        <v>379</v>
      </c>
      <c r="E48">
        <v>4900</v>
      </c>
      <c r="F48">
        <v>273131.55</v>
      </c>
      <c r="G48">
        <v>56.87</v>
      </c>
      <c r="H48">
        <v>278665.71999999997</v>
      </c>
      <c r="I48">
        <v>30249672</v>
      </c>
      <c r="J48">
        <v>5997</v>
      </c>
      <c r="K48">
        <v>29385300</v>
      </c>
      <c r="L48" t="s">
        <v>378</v>
      </c>
      <c r="M48" s="1">
        <v>44104</v>
      </c>
    </row>
    <row r="49" spans="1:13">
      <c r="A49" t="s">
        <v>283</v>
      </c>
      <c r="B49" s="330">
        <v>6555805</v>
      </c>
      <c r="C49" s="330">
        <v>6555805</v>
      </c>
      <c r="D49" t="s">
        <v>380</v>
      </c>
      <c r="E49">
        <v>7600</v>
      </c>
      <c r="F49">
        <v>302299.82</v>
      </c>
      <c r="G49">
        <v>47.61</v>
      </c>
      <c r="H49">
        <v>361801.8</v>
      </c>
      <c r="I49">
        <v>33528932</v>
      </c>
      <c r="J49">
        <v>5020</v>
      </c>
      <c r="K49">
        <v>38152000</v>
      </c>
      <c r="L49" t="s">
        <v>378</v>
      </c>
      <c r="M49" s="1">
        <v>44104</v>
      </c>
    </row>
    <row r="50" spans="1:13">
      <c r="A50" t="s">
        <v>283</v>
      </c>
      <c r="B50" s="330">
        <v>6640682</v>
      </c>
      <c r="C50" s="330">
        <v>6640682</v>
      </c>
      <c r="D50" t="s">
        <v>381</v>
      </c>
      <c r="E50">
        <v>9688</v>
      </c>
      <c r="F50">
        <v>554007.82999999996</v>
      </c>
      <c r="G50">
        <v>92.98</v>
      </c>
      <c r="H50">
        <v>900814.04</v>
      </c>
      <c r="I50">
        <v>61791790</v>
      </c>
      <c r="J50">
        <v>9805</v>
      </c>
      <c r="K50">
        <v>94990840</v>
      </c>
      <c r="L50" t="s">
        <v>378</v>
      </c>
      <c r="M50" s="1">
        <v>44104</v>
      </c>
    </row>
    <row r="51" spans="1:13">
      <c r="A51" t="s">
        <v>283</v>
      </c>
      <c r="B51" s="330">
        <v>6659428</v>
      </c>
      <c r="C51" s="330">
        <v>6659428</v>
      </c>
      <c r="D51" t="s">
        <v>382</v>
      </c>
      <c r="E51">
        <v>11369</v>
      </c>
      <c r="F51">
        <v>512177.05</v>
      </c>
      <c r="G51">
        <v>77.569999999999993</v>
      </c>
      <c r="H51">
        <v>881919.58</v>
      </c>
      <c r="I51">
        <v>57428222</v>
      </c>
      <c r="J51">
        <v>8180</v>
      </c>
      <c r="K51">
        <v>92998420</v>
      </c>
      <c r="L51" t="s">
        <v>378</v>
      </c>
      <c r="M51" s="1">
        <v>44104</v>
      </c>
    </row>
    <row r="52" spans="1:13">
      <c r="A52" t="s">
        <v>283</v>
      </c>
      <c r="B52" s="330">
        <v>6661144</v>
      </c>
      <c r="C52" s="330">
        <v>6661144</v>
      </c>
      <c r="D52" t="s">
        <v>383</v>
      </c>
      <c r="E52">
        <v>23000</v>
      </c>
      <c r="F52">
        <v>365871.12</v>
      </c>
      <c r="G52">
        <v>12.38</v>
      </c>
      <c r="H52">
        <v>284637.27</v>
      </c>
      <c r="I52">
        <v>40687512</v>
      </c>
      <c r="J52">
        <v>1305</v>
      </c>
      <c r="K52">
        <v>30015000</v>
      </c>
      <c r="L52" t="s">
        <v>378</v>
      </c>
      <c r="M52" s="1">
        <v>44104</v>
      </c>
    </row>
    <row r="53" spans="1:13">
      <c r="A53" t="s">
        <v>283</v>
      </c>
      <c r="B53" s="330">
        <v>6269861</v>
      </c>
      <c r="C53" s="330">
        <v>6269861</v>
      </c>
      <c r="D53" t="s">
        <v>384</v>
      </c>
      <c r="E53">
        <v>14800</v>
      </c>
      <c r="F53">
        <v>236106</v>
      </c>
      <c r="G53">
        <v>23.23</v>
      </c>
      <c r="H53">
        <v>343859.65</v>
      </c>
      <c r="I53">
        <v>26679978</v>
      </c>
      <c r="J53">
        <v>2450</v>
      </c>
      <c r="K53">
        <v>36260000</v>
      </c>
      <c r="L53" t="s">
        <v>378</v>
      </c>
      <c r="M53" s="1">
        <v>44104</v>
      </c>
    </row>
    <row r="54" spans="1:13">
      <c r="A54" t="s">
        <v>283</v>
      </c>
      <c r="B54" s="330">
        <v>6229597</v>
      </c>
      <c r="C54" s="330">
        <v>6229597</v>
      </c>
      <c r="D54" t="s">
        <v>385</v>
      </c>
      <c r="E54">
        <v>65312</v>
      </c>
      <c r="F54">
        <v>520489.58</v>
      </c>
      <c r="G54">
        <v>10.73</v>
      </c>
      <c r="H54">
        <v>701120.76</v>
      </c>
      <c r="I54">
        <v>58335633</v>
      </c>
      <c r="J54">
        <v>1132</v>
      </c>
      <c r="K54">
        <v>73933184</v>
      </c>
      <c r="L54" t="s">
        <v>378</v>
      </c>
      <c r="M54" s="1">
        <v>44104</v>
      </c>
    </row>
    <row r="55" spans="1:13">
      <c r="A55" t="s">
        <v>283</v>
      </c>
      <c r="B55" s="330">
        <v>6356406</v>
      </c>
      <c r="C55" s="330">
        <v>6356406</v>
      </c>
      <c r="D55" t="s">
        <v>386</v>
      </c>
      <c r="E55">
        <v>7521</v>
      </c>
      <c r="F55">
        <v>230255.65</v>
      </c>
      <c r="G55">
        <v>19.27</v>
      </c>
      <c r="H55">
        <v>144928.14000000001</v>
      </c>
      <c r="I55">
        <v>25932473</v>
      </c>
      <c r="J55">
        <v>2032</v>
      </c>
      <c r="K55">
        <v>15282672</v>
      </c>
      <c r="L55" t="s">
        <v>378</v>
      </c>
      <c r="M55" s="1">
        <v>44104</v>
      </c>
    </row>
    <row r="56" spans="1:13">
      <c r="A56" t="s">
        <v>283</v>
      </c>
      <c r="B56" s="330">
        <v>6616508</v>
      </c>
      <c r="C56" s="330">
        <v>6616508</v>
      </c>
      <c r="D56" t="s">
        <v>387</v>
      </c>
      <c r="E56">
        <v>10546</v>
      </c>
      <c r="F56">
        <v>177721.16</v>
      </c>
      <c r="G56">
        <v>11.43</v>
      </c>
      <c r="H56">
        <v>120511.43</v>
      </c>
      <c r="I56">
        <v>20110926.18</v>
      </c>
      <c r="J56">
        <v>1205</v>
      </c>
      <c r="K56">
        <v>12707930</v>
      </c>
      <c r="L56" t="s">
        <v>378</v>
      </c>
      <c r="M56" s="1">
        <v>44104</v>
      </c>
    </row>
    <row r="57" spans="1:13">
      <c r="A57" t="s">
        <v>283</v>
      </c>
      <c r="B57" s="330">
        <v>6869302</v>
      </c>
      <c r="C57" s="330">
        <v>6869302</v>
      </c>
      <c r="D57" t="s">
        <v>388</v>
      </c>
      <c r="E57">
        <v>3000</v>
      </c>
      <c r="F57">
        <v>297065.8</v>
      </c>
      <c r="G57">
        <v>108.2</v>
      </c>
      <c r="H57">
        <v>324608.82</v>
      </c>
      <c r="I57">
        <v>33615966.490000002</v>
      </c>
      <c r="J57">
        <v>11410</v>
      </c>
      <c r="K57">
        <v>34230000</v>
      </c>
      <c r="L57" t="s">
        <v>378</v>
      </c>
      <c r="M57" s="1">
        <v>44104</v>
      </c>
    </row>
    <row r="58" spans="1:13">
      <c r="A58" t="s">
        <v>283</v>
      </c>
      <c r="B58" s="330">
        <v>6986041</v>
      </c>
      <c r="C58" s="330">
        <v>6986041</v>
      </c>
      <c r="D58" t="s">
        <v>389</v>
      </c>
      <c r="E58">
        <v>8300</v>
      </c>
      <c r="F58">
        <v>221817.63</v>
      </c>
      <c r="G58">
        <v>38.83</v>
      </c>
      <c r="H58">
        <v>322318.63</v>
      </c>
      <c r="I58">
        <v>25065392</v>
      </c>
      <c r="J58">
        <v>4095</v>
      </c>
      <c r="K58">
        <v>33988500</v>
      </c>
      <c r="L58" t="s">
        <v>378</v>
      </c>
      <c r="M58" s="1">
        <v>44104</v>
      </c>
    </row>
    <row r="59" spans="1:13">
      <c r="A59" t="s">
        <v>283</v>
      </c>
      <c r="B59" s="330" t="s">
        <v>390</v>
      </c>
      <c r="C59" s="330" t="s">
        <v>390</v>
      </c>
      <c r="D59" t="s">
        <v>391</v>
      </c>
      <c r="E59">
        <v>12237</v>
      </c>
      <c r="F59">
        <v>237984.83</v>
      </c>
      <c r="G59">
        <v>20.74</v>
      </c>
      <c r="H59">
        <v>253775.9</v>
      </c>
      <c r="I59">
        <v>2136580.2000000002</v>
      </c>
      <c r="J59">
        <v>185.7</v>
      </c>
      <c r="K59">
        <v>2272410.9</v>
      </c>
      <c r="L59" t="s">
        <v>392</v>
      </c>
      <c r="M59" s="1">
        <v>44104</v>
      </c>
    </row>
    <row r="60" spans="1:13">
      <c r="A60" t="s">
        <v>283</v>
      </c>
      <c r="B60" s="330">
        <v>7124594</v>
      </c>
      <c r="C60" s="330">
        <v>7124594</v>
      </c>
      <c r="D60" t="s">
        <v>393</v>
      </c>
      <c r="E60">
        <v>3146</v>
      </c>
      <c r="F60">
        <v>470293.67</v>
      </c>
      <c r="G60">
        <v>147.16999999999999</v>
      </c>
      <c r="H60">
        <v>462998.81</v>
      </c>
      <c r="I60">
        <v>472170.82</v>
      </c>
      <c r="J60">
        <v>135.5</v>
      </c>
      <c r="K60">
        <v>426283</v>
      </c>
      <c r="L60" t="s">
        <v>394</v>
      </c>
      <c r="M60" s="1">
        <v>44104</v>
      </c>
    </row>
    <row r="61" spans="1:13">
      <c r="A61" t="s">
        <v>283</v>
      </c>
      <c r="B61" s="330">
        <v>7171589</v>
      </c>
      <c r="C61" s="330">
        <v>7171589</v>
      </c>
      <c r="D61" t="s">
        <v>395</v>
      </c>
      <c r="E61">
        <v>16931</v>
      </c>
      <c r="F61">
        <v>234842.51</v>
      </c>
      <c r="G61">
        <v>10.039999999999999</v>
      </c>
      <c r="H61">
        <v>169990.39999999999</v>
      </c>
      <c r="I61">
        <v>233135.48</v>
      </c>
      <c r="J61">
        <v>9.24</v>
      </c>
      <c r="K61">
        <v>156510.16</v>
      </c>
      <c r="L61" t="s">
        <v>394</v>
      </c>
      <c r="M61" s="1">
        <v>44104</v>
      </c>
    </row>
    <row r="62" spans="1:13">
      <c r="A62" t="s">
        <v>283</v>
      </c>
      <c r="B62" s="330" t="s">
        <v>396</v>
      </c>
      <c r="C62" s="330" t="s">
        <v>396</v>
      </c>
      <c r="D62" t="s">
        <v>397</v>
      </c>
      <c r="E62">
        <v>4054</v>
      </c>
      <c r="F62">
        <v>197003.16</v>
      </c>
      <c r="G62">
        <v>42.65</v>
      </c>
      <c r="H62">
        <v>172912.54</v>
      </c>
      <c r="I62">
        <v>196619</v>
      </c>
      <c r="J62">
        <v>39.270000000000003</v>
      </c>
      <c r="K62">
        <v>159200.57999999999</v>
      </c>
      <c r="L62" t="s">
        <v>394</v>
      </c>
      <c r="M62" s="1">
        <v>44104</v>
      </c>
    </row>
    <row r="63" spans="1:13">
      <c r="A63" t="s">
        <v>283</v>
      </c>
      <c r="B63" s="330">
        <v>7333378</v>
      </c>
      <c r="C63" s="330">
        <v>7333378</v>
      </c>
      <c r="D63" t="s">
        <v>398</v>
      </c>
      <c r="E63">
        <v>2200</v>
      </c>
      <c r="F63">
        <v>395018.39</v>
      </c>
      <c r="G63">
        <v>617.57000000000005</v>
      </c>
      <c r="H63">
        <v>1358661.89</v>
      </c>
      <c r="I63">
        <v>394729.6</v>
      </c>
      <c r="J63">
        <v>568.6</v>
      </c>
      <c r="K63">
        <v>1250920</v>
      </c>
      <c r="L63" t="s">
        <v>394</v>
      </c>
      <c r="M63" s="1">
        <v>44104</v>
      </c>
    </row>
    <row r="64" spans="1:13">
      <c r="A64" t="s">
        <v>283</v>
      </c>
      <c r="B64" s="330">
        <v>6185495</v>
      </c>
      <c r="C64" s="330">
        <v>6185495</v>
      </c>
      <c r="D64" t="s">
        <v>399</v>
      </c>
      <c r="E64">
        <v>1694</v>
      </c>
      <c r="F64">
        <v>162339.54999999999</v>
      </c>
      <c r="G64">
        <v>205.51</v>
      </c>
      <c r="H64">
        <v>348140.35</v>
      </c>
      <c r="I64">
        <v>216222.16</v>
      </c>
      <c r="J64">
        <v>287</v>
      </c>
      <c r="K64">
        <v>486178</v>
      </c>
      <c r="L64" t="s">
        <v>400</v>
      </c>
      <c r="M64" s="1">
        <v>44104</v>
      </c>
    </row>
    <row r="65" spans="1:13">
      <c r="A65" t="s">
        <v>283</v>
      </c>
      <c r="B65" s="330" t="s">
        <v>401</v>
      </c>
      <c r="C65" s="330" t="s">
        <v>401</v>
      </c>
      <c r="D65" t="s">
        <v>402</v>
      </c>
      <c r="E65">
        <v>2719</v>
      </c>
      <c r="F65">
        <v>182607.51</v>
      </c>
      <c r="G65">
        <v>85.62</v>
      </c>
      <c r="H65">
        <v>232804.03</v>
      </c>
      <c r="I65">
        <v>244858.86</v>
      </c>
      <c r="J65">
        <v>119.57</v>
      </c>
      <c r="K65">
        <v>325110.83</v>
      </c>
      <c r="L65" t="s">
        <v>400</v>
      </c>
      <c r="M65" s="1">
        <v>44104</v>
      </c>
    </row>
    <row r="66" spans="1:13">
      <c r="A66" t="s">
        <v>283</v>
      </c>
      <c r="B66" s="332" t="s">
        <v>403</v>
      </c>
      <c r="C66" s="332" t="s">
        <v>403</v>
      </c>
      <c r="D66" t="s">
        <v>404</v>
      </c>
      <c r="E66">
        <v>76943</v>
      </c>
      <c r="F66">
        <v>158286.45000000001</v>
      </c>
      <c r="G66">
        <v>1.46</v>
      </c>
      <c r="H66">
        <v>112397.94</v>
      </c>
      <c r="I66">
        <v>210823.82</v>
      </c>
      <c r="J66">
        <v>2.04</v>
      </c>
      <c r="K66">
        <v>156963.72</v>
      </c>
      <c r="L66" t="s">
        <v>400</v>
      </c>
      <c r="M66" s="1">
        <v>44104</v>
      </c>
    </row>
    <row r="67" spans="1:13">
      <c r="A67" t="s">
        <v>283</v>
      </c>
      <c r="B67" s="330" t="s">
        <v>405</v>
      </c>
      <c r="C67" s="330" t="s">
        <v>405</v>
      </c>
      <c r="D67" t="s">
        <v>406</v>
      </c>
      <c r="E67">
        <v>17551</v>
      </c>
      <c r="F67">
        <v>157872.29</v>
      </c>
      <c r="G67">
        <v>6.4</v>
      </c>
      <c r="H67">
        <v>112356.56</v>
      </c>
      <c r="I67">
        <v>210625.32</v>
      </c>
      <c r="J67">
        <v>8.94</v>
      </c>
      <c r="K67">
        <v>156905.94</v>
      </c>
      <c r="L67" t="s">
        <v>400</v>
      </c>
      <c r="M67" s="1">
        <v>44104</v>
      </c>
    </row>
    <row r="68" spans="1:13">
      <c r="A68" t="s">
        <v>283</v>
      </c>
      <c r="B68" s="348" t="s">
        <v>426</v>
      </c>
      <c r="C68" s="348" t="s">
        <v>426</v>
      </c>
      <c r="D68" t="s">
        <v>407</v>
      </c>
      <c r="E68">
        <v>87678</v>
      </c>
      <c r="F68">
        <v>692582.68</v>
      </c>
      <c r="G68">
        <v>6.23</v>
      </c>
      <c r="H68">
        <v>545864.06999999995</v>
      </c>
      <c r="I68">
        <v>534086.14</v>
      </c>
      <c r="J68">
        <v>4.82</v>
      </c>
      <c r="K68">
        <v>422607.96</v>
      </c>
      <c r="L68" t="s">
        <v>408</v>
      </c>
      <c r="M68" s="1">
        <v>44104</v>
      </c>
    </row>
    <row r="69" spans="1:13">
      <c r="A69" t="s">
        <v>283</v>
      </c>
      <c r="B69" s="330" t="s">
        <v>409</v>
      </c>
      <c r="C69" s="330" t="s">
        <v>409</v>
      </c>
      <c r="D69" t="s">
        <v>410</v>
      </c>
      <c r="E69">
        <v>20132</v>
      </c>
      <c r="F69">
        <v>598537.17000000004</v>
      </c>
      <c r="G69">
        <v>32.380000000000003</v>
      </c>
      <c r="H69">
        <v>651910.67000000004</v>
      </c>
      <c r="I69">
        <v>463359.89</v>
      </c>
      <c r="J69">
        <v>25.07</v>
      </c>
      <c r="K69">
        <v>504709.24</v>
      </c>
      <c r="L69" t="s">
        <v>408</v>
      </c>
      <c r="M69" s="1">
        <v>44104</v>
      </c>
    </row>
    <row r="70" spans="1:13">
      <c r="A70" t="s">
        <v>283</v>
      </c>
      <c r="B70" s="330" t="s">
        <v>411</v>
      </c>
      <c r="C70" s="330" t="s">
        <v>411</v>
      </c>
      <c r="D70" t="s">
        <v>412</v>
      </c>
      <c r="E70">
        <v>9500</v>
      </c>
      <c r="F70">
        <v>559219.54</v>
      </c>
      <c r="G70">
        <v>114.65</v>
      </c>
      <c r="H70">
        <v>1089150.0900000001</v>
      </c>
      <c r="I70">
        <v>424160.04</v>
      </c>
      <c r="J70">
        <v>88.76</v>
      </c>
      <c r="K70">
        <v>843220</v>
      </c>
      <c r="L70" t="s">
        <v>408</v>
      </c>
      <c r="M70" s="1">
        <v>44104</v>
      </c>
    </row>
    <row r="71" spans="1:13">
      <c r="A71" t="s">
        <v>283</v>
      </c>
      <c r="B71" s="330" t="s">
        <v>413</v>
      </c>
      <c r="C71" s="330" t="s">
        <v>413</v>
      </c>
      <c r="D71" t="s">
        <v>414</v>
      </c>
      <c r="E71">
        <v>26004</v>
      </c>
      <c r="F71">
        <v>516628.64</v>
      </c>
      <c r="G71">
        <v>17.760000000000002</v>
      </c>
      <c r="H71">
        <v>461838.03</v>
      </c>
      <c r="I71">
        <v>400306.32</v>
      </c>
      <c r="J71">
        <v>13.75</v>
      </c>
      <c r="K71">
        <v>357555</v>
      </c>
      <c r="L71" t="s">
        <v>408</v>
      </c>
      <c r="M71" s="1">
        <v>44104</v>
      </c>
    </row>
    <row r="72" spans="1:13">
      <c r="A72" t="s">
        <v>283</v>
      </c>
      <c r="B72" s="330" t="s">
        <v>415</v>
      </c>
      <c r="C72" s="330" t="s">
        <v>415</v>
      </c>
      <c r="D72" t="s">
        <v>416</v>
      </c>
      <c r="F72">
        <v>722099.18</v>
      </c>
      <c r="H72">
        <v>722099.18</v>
      </c>
      <c r="I72">
        <v>722099.18</v>
      </c>
      <c r="K72">
        <v>722099.18</v>
      </c>
      <c r="L72" t="s">
        <v>289</v>
      </c>
      <c r="M72" s="1">
        <v>44104</v>
      </c>
    </row>
    <row r="73" spans="1:13">
      <c r="A73" t="s">
        <v>283</v>
      </c>
      <c r="B73" s="330" t="s">
        <v>415</v>
      </c>
      <c r="C73" s="330" t="s">
        <v>415</v>
      </c>
      <c r="D73" t="s">
        <v>417</v>
      </c>
      <c r="E73">
        <v>13533.77</v>
      </c>
      <c r="F73">
        <v>9034.3799999999992</v>
      </c>
      <c r="G73">
        <v>0.72</v>
      </c>
      <c r="H73">
        <v>9691.2099999999991</v>
      </c>
      <c r="I73">
        <v>13533.77</v>
      </c>
      <c r="J73">
        <v>1</v>
      </c>
      <c r="K73">
        <v>13533.77</v>
      </c>
      <c r="L73" t="s">
        <v>400</v>
      </c>
      <c r="M73" s="1">
        <v>44104</v>
      </c>
    </row>
    <row r="74" spans="1:13">
      <c r="A74" t="s">
        <v>283</v>
      </c>
      <c r="B74" s="330" t="s">
        <v>415</v>
      </c>
      <c r="C74" s="330" t="s">
        <v>415</v>
      </c>
      <c r="D74" t="s">
        <v>418</v>
      </c>
      <c r="E74">
        <v>22192.04</v>
      </c>
      <c r="F74">
        <v>22642.74</v>
      </c>
      <c r="G74">
        <v>1.0900000000000001</v>
      </c>
      <c r="H74">
        <v>24103.439999999999</v>
      </c>
      <c r="I74">
        <v>22192.04</v>
      </c>
      <c r="J74">
        <v>1</v>
      </c>
      <c r="K74">
        <v>22192.04</v>
      </c>
      <c r="L74" t="s">
        <v>394</v>
      </c>
      <c r="M74" s="1">
        <v>44104</v>
      </c>
    </row>
    <row r="75" spans="1:13">
      <c r="A75" t="s">
        <v>283</v>
      </c>
      <c r="B75" s="330" t="s">
        <v>415</v>
      </c>
      <c r="C75" s="330" t="s">
        <v>415</v>
      </c>
      <c r="D75" t="s">
        <v>419</v>
      </c>
      <c r="E75">
        <v>1437.71</v>
      </c>
      <c r="F75">
        <v>1622.75</v>
      </c>
      <c r="G75">
        <v>1.17</v>
      </c>
      <c r="H75">
        <v>1684.68</v>
      </c>
      <c r="I75">
        <v>1437.71</v>
      </c>
      <c r="J75">
        <v>1</v>
      </c>
      <c r="K75">
        <v>1437.71</v>
      </c>
      <c r="L75" t="s">
        <v>368</v>
      </c>
      <c r="M75" s="1">
        <v>44104</v>
      </c>
    </row>
    <row r="76" spans="1:13">
      <c r="A76" t="s">
        <v>283</v>
      </c>
      <c r="B76" s="330" t="s">
        <v>415</v>
      </c>
      <c r="C76" s="330" t="s">
        <v>415</v>
      </c>
      <c r="D76" t="s">
        <v>420</v>
      </c>
      <c r="E76">
        <v>17661.3</v>
      </c>
      <c r="F76">
        <v>22558.79</v>
      </c>
      <c r="G76">
        <v>1.29</v>
      </c>
      <c r="H76">
        <v>22812.32</v>
      </c>
      <c r="I76">
        <v>17661.3</v>
      </c>
      <c r="J76">
        <v>1</v>
      </c>
      <c r="K76">
        <v>17661.3</v>
      </c>
      <c r="L76" t="s">
        <v>408</v>
      </c>
      <c r="M76" s="1">
        <v>44104</v>
      </c>
    </row>
    <row r="77" spans="1:13">
      <c r="A77" t="s">
        <v>283</v>
      </c>
      <c r="B77" s="330" t="s">
        <v>415</v>
      </c>
      <c r="C77" s="330" t="s">
        <v>415</v>
      </c>
      <c r="D77" t="s">
        <v>421</v>
      </c>
      <c r="E77">
        <v>9295253</v>
      </c>
      <c r="F77">
        <v>85995.76</v>
      </c>
      <c r="G77">
        <v>0.01</v>
      </c>
      <c r="H77">
        <v>88148.44</v>
      </c>
      <c r="I77">
        <v>9295253</v>
      </c>
      <c r="J77">
        <v>1</v>
      </c>
      <c r="K77">
        <v>9295253</v>
      </c>
      <c r="L77" t="s">
        <v>378</v>
      </c>
      <c r="M77" s="1">
        <v>44104</v>
      </c>
    </row>
    <row r="78" spans="1:13">
      <c r="A78" t="s">
        <v>283</v>
      </c>
      <c r="B78" s="330" t="s">
        <v>415</v>
      </c>
      <c r="C78" s="330" t="s">
        <v>415</v>
      </c>
      <c r="D78" t="s">
        <v>422</v>
      </c>
      <c r="E78">
        <v>94182.75</v>
      </c>
      <c r="F78">
        <v>10905.77</v>
      </c>
      <c r="G78">
        <v>0.11</v>
      </c>
      <c r="H78">
        <v>10094.61</v>
      </c>
      <c r="I78">
        <v>94182.75</v>
      </c>
      <c r="J78">
        <v>1</v>
      </c>
      <c r="K78">
        <v>94182.75</v>
      </c>
      <c r="L78" t="s">
        <v>423</v>
      </c>
      <c r="M78" s="1">
        <v>44104</v>
      </c>
    </row>
    <row r="79" spans="1:13">
      <c r="A79" t="s">
        <v>283</v>
      </c>
      <c r="B79" s="330" t="s">
        <v>415</v>
      </c>
      <c r="C79" s="330" t="s">
        <v>415</v>
      </c>
      <c r="D79" t="s">
        <v>424</v>
      </c>
      <c r="E79">
        <v>179365.13</v>
      </c>
      <c r="F79">
        <v>19116.07</v>
      </c>
      <c r="G79">
        <v>0.11</v>
      </c>
      <c r="H79">
        <v>20030.95</v>
      </c>
      <c r="I79">
        <v>179365.13</v>
      </c>
      <c r="J79">
        <v>1</v>
      </c>
      <c r="K79">
        <v>179365.13</v>
      </c>
      <c r="L79" t="s">
        <v>392</v>
      </c>
      <c r="M79" s="1">
        <v>44104</v>
      </c>
    </row>
    <row r="80" spans="1:13">
      <c r="A80" t="s">
        <v>283</v>
      </c>
      <c r="B80" s="330" t="s">
        <v>415</v>
      </c>
      <c r="C80" s="330" t="s">
        <v>415</v>
      </c>
      <c r="D80" t="s">
        <v>425</v>
      </c>
      <c r="E80">
        <v>5432.65</v>
      </c>
      <c r="F80">
        <v>3915.7</v>
      </c>
      <c r="G80">
        <v>0.73</v>
      </c>
      <c r="H80">
        <v>3979.38</v>
      </c>
      <c r="I80">
        <v>5432.65</v>
      </c>
      <c r="J80">
        <v>1</v>
      </c>
      <c r="K80">
        <v>5432.65</v>
      </c>
      <c r="L80" t="s">
        <v>285</v>
      </c>
      <c r="M80" s="1">
        <v>44104</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2020-10-15T15:49:36Z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