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2019\December\NYC Final Reconciliation\"/>
    </mc:Choice>
  </mc:AlternateContent>
  <xr:revisionPtr revIDLastSave="735" documentId="8_{169AF59F-3209-42B1-B155-B5A93A02557F}" xr6:coauthVersionLast="45" xr6:coauthVersionMax="45" xr10:uidLastSave="{E78228D6-9D72-479B-8E54-1F32F1797018}"/>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9" i="2" l="1"/>
  <c r="A76" i="2" l="1"/>
  <c r="M76" i="2" s="1"/>
  <c r="N76" i="2" s="1"/>
  <c r="O76" i="2" s="1"/>
  <c r="E76" i="2" l="1"/>
  <c r="F76" i="2" s="1"/>
  <c r="G76" i="2" s="1"/>
  <c r="I76" i="2"/>
  <c r="J76" i="2" s="1"/>
  <c r="K76" i="2" s="1"/>
  <c r="Q76" i="2"/>
  <c r="R76" i="2" s="1"/>
  <c r="S76" i="2"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A72" i="2"/>
  <c r="Q72" i="2" s="1"/>
  <c r="R72" i="2" s="1"/>
  <c r="S72" i="2" s="1"/>
  <c r="A73" i="2"/>
  <c r="Q73" i="2" s="1"/>
  <c r="R73" i="2" s="1"/>
  <c r="S73" i="2" s="1"/>
  <c r="E72" i="2" l="1"/>
  <c r="F72" i="2" s="1"/>
  <c r="G72" i="2" s="1"/>
  <c r="M72" i="2"/>
  <c r="N72" i="2" s="1"/>
  <c r="O72" i="2" s="1"/>
  <c r="E73" i="2"/>
  <c r="F73" i="2" s="1"/>
  <c r="G73" i="2" s="1"/>
  <c r="I73" i="2"/>
  <c r="J73" i="2" s="1"/>
  <c r="K73" i="2" s="1"/>
  <c r="I72" i="2"/>
  <c r="J72" i="2" s="1"/>
  <c r="K72" i="2" s="1"/>
  <c r="M73" i="2"/>
  <c r="N73" i="2" s="1"/>
  <c r="O73" i="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H10" i="7"/>
  <c r="I10" i="7" s="1"/>
  <c r="H11" i="7"/>
  <c r="I11" i="7" s="1"/>
  <c r="H12" i="7"/>
  <c r="I12" i="7" s="1"/>
  <c r="H13" i="7"/>
  <c r="I13" i="7" s="1"/>
  <c r="H14" i="7"/>
  <c r="I14" i="7" s="1"/>
  <c r="H15" i="7"/>
  <c r="I15" i="7" s="1"/>
  <c r="H16" i="7"/>
  <c r="I16" i="7" s="1"/>
  <c r="H17" i="7"/>
  <c r="H2" i="7"/>
  <c r="I2" i="7" s="1"/>
  <c r="I3" i="7"/>
  <c r="I4" i="7"/>
  <c r="I5" i="7"/>
  <c r="I6" i="7"/>
  <c r="I7" i="7"/>
  <c r="I9"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52" i="12"/>
  <c r="T52" i="12" s="1"/>
  <c r="S53" i="12"/>
  <c r="T53" i="12" s="1"/>
  <c r="S54" i="12"/>
  <c r="T54"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52" i="12"/>
  <c r="P52" i="12" s="1"/>
  <c r="O53" i="12"/>
  <c r="P53" i="12" s="1"/>
  <c r="O54" i="12"/>
  <c r="P54" i="12" s="1"/>
  <c r="O55" i="12"/>
  <c r="P55" i="12" s="1"/>
  <c r="O56" i="12"/>
  <c r="P56" i="12" s="1"/>
  <c r="O57" i="12"/>
  <c r="P57"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53" i="12"/>
  <c r="L53" i="12" s="1"/>
  <c r="K54" i="12"/>
  <c r="L54" i="12" s="1"/>
  <c r="K55" i="12"/>
  <c r="L55" i="12" s="1"/>
  <c r="K56" i="12"/>
  <c r="L56" i="12" s="1"/>
  <c r="K57" i="12"/>
  <c r="L57" i="12" s="1"/>
  <c r="G20" i="12"/>
  <c r="H2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53" i="12"/>
  <c r="H53" i="12" s="1"/>
  <c r="G54" i="12"/>
  <c r="H54"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19" i="12" l="1"/>
  <c r="L19" i="12" s="1"/>
  <c r="G19" i="12"/>
  <c r="H19" i="12" s="1"/>
  <c r="K17" i="12"/>
  <c r="L17" i="12" s="1"/>
  <c r="K13" i="12"/>
  <c r="L13" i="12" s="1"/>
  <c r="G17" i="12"/>
  <c r="H17" i="12" s="1"/>
  <c r="G13" i="12"/>
  <c r="H13"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U8" i="7" l="1"/>
  <c r="S8" i="7"/>
  <c r="Q8" i="7"/>
  <c r="K18" i="12"/>
  <c r="L18" i="12" s="1"/>
  <c r="K16" i="12"/>
  <c r="L16" i="12" s="1"/>
  <c r="K15" i="12"/>
  <c r="L15" i="12" s="1"/>
  <c r="K14" i="12"/>
  <c r="L14" i="12" s="1"/>
  <c r="K12" i="12"/>
  <c r="L12" i="12" s="1"/>
  <c r="K11" i="12"/>
  <c r="L11" i="12" s="1"/>
  <c r="K10" i="12"/>
  <c r="L10" i="12" s="1"/>
  <c r="K9" i="12"/>
  <c r="L9" i="12" s="1"/>
  <c r="K8" i="12"/>
  <c r="L8" i="12" s="1"/>
  <c r="K7" i="12"/>
  <c r="L7" i="12" s="1"/>
  <c r="K6" i="12"/>
  <c r="L6" i="12" s="1"/>
  <c r="K5" i="12"/>
  <c r="L5" i="12" s="1"/>
  <c r="K4" i="12"/>
  <c r="L4" i="12" s="1"/>
  <c r="G18" i="12"/>
  <c r="H18" i="12" s="1"/>
  <c r="G16" i="12"/>
  <c r="H16" i="12" s="1"/>
  <c r="G15" i="12"/>
  <c r="H15" i="12" s="1"/>
  <c r="G14" i="12"/>
  <c r="H14"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0" i="12" l="1"/>
  <c r="T60" i="12" s="1"/>
  <c r="O63" i="7"/>
  <c r="N63" i="7"/>
  <c r="M63" i="7"/>
  <c r="D25" i="1" s="1"/>
  <c r="L63" i="7"/>
  <c r="U63" i="7" s="1"/>
  <c r="K63" i="7"/>
  <c r="S63" i="7" s="1"/>
  <c r="J63" i="7"/>
  <c r="C25" i="1" s="1"/>
  <c r="U60" i="12"/>
  <c r="R60" i="12"/>
  <c r="N60" i="12"/>
  <c r="M60" i="12"/>
  <c r="P60" i="12" s="1"/>
  <c r="J60" i="12"/>
  <c r="G60" i="12"/>
  <c r="F60" i="12"/>
  <c r="E60" i="12"/>
  <c r="I60" i="12"/>
  <c r="L60" i="12" s="1"/>
  <c r="Q79" i="2"/>
  <c r="P79" i="2"/>
  <c r="M79" i="2"/>
  <c r="L79" i="2"/>
  <c r="O79" i="2" s="1"/>
  <c r="D19" i="9"/>
  <c r="H60" i="12" l="1"/>
  <c r="D37" i="1"/>
  <c r="C31" i="1"/>
  <c r="G19" i="9"/>
  <c r="C37" i="1"/>
  <c r="Q49" i="7"/>
  <c r="Q50" i="7"/>
  <c r="Q51" i="7"/>
  <c r="Q52" i="7"/>
  <c r="Q53" i="7"/>
  <c r="Q54" i="7"/>
  <c r="Q55" i="7"/>
  <c r="Q56" i="7"/>
  <c r="Q57" i="7"/>
  <c r="Q58" i="7"/>
  <c r="Q59" i="7"/>
  <c r="Q60" i="7"/>
  <c r="Q61" i="7"/>
  <c r="Q62" i="7"/>
  <c r="H63" i="7" l="1"/>
  <c r="I63" i="7" s="1"/>
  <c r="P63" i="7"/>
  <c r="Q63"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<sst xmlns="http://schemas.openxmlformats.org/spreadsheetml/2006/main" count="1241" uniqueCount="527">
  <si>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</si>
  <si>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</si>
  <si>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</si>
  <si>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</si>
  <si>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</si>
  <si>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</si>
  <si>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</si>
  <si>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</si>
  <si>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</si>
  <si>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</si>
  <si>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</si>
  <si>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</si>
  <si>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</si>
  <si>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</si>
  <si>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</si>
  <si>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</si>
  <si>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</si>
  <si>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</si>
  <si>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</si>
  <si>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</si>
  <si>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</si>
  <si>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</si>
  <si>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</si>
  <si>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</si>
  <si>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</si>
  <si>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</si>
  <si>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</si>
  <si>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</si>
  <si>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</si>
  <si>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</si>
  <si>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</si>
  <si>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</si>
  <si>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</si>
  <si>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</si>
  <si>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</si>
  <si>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</si>
  <si>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</si>
  <si>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</si>
  <si>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</si>
  <si>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</si>
  <si>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</si>
  <si>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</si>
  <si>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</si>
  <si>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</si>
  <si>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</si>
  <si>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</si>
  <si>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</si>
  <si>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</si>
  <si>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</si>
  <si>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</si>
  <si>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</si>
  <si>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</si>
  <si>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</si>
  <si>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</si>
  <si>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</si>
  <si>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</si>
  <si>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</si>
  <si>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</si>
  <si>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</si>
  <si>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</si>
  <si>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</si>
  <si>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</si>
  <si>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</si>
  <si>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</si>
  <si>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</si>
  <si>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</si>
  <si>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</si>
  <si>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</si>
  <si>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</si>
  <si>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</si>
  <si>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</si>
  <si>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</si>
  <si>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</si>
  <si>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</si>
  <si>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</si>
  <si>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</si>
  <si>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</si>
  <si>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</si>
  <si>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</si>
  <si>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</si>
  <si>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</si>
  <si>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</si>
  <si>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</si>
  <si>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</si>
  <si>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</si>
  <si>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</si>
  <si>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</si>
  <si>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</si>
  <si>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</si>
  <si>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</si>
  <si>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</si>
  <si>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</si>
  <si>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</si>
  <si>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</si>
  <si>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</si>
  <si>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</si>
  <si>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</si>
  <si>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</si>
  <si>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</si>
  <si>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</si>
  <si>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</si>
  <si>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</si>
  <si>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</si>
  <si>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</si>
  <si>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</si>
  <si>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</si>
  <si>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</si>
  <si>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</si>
  <si>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</si>
  <si>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</si>
  <si>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</si>
  <si>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</si>
  <si>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</si>
  <si>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</si>
  <si>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</si>
  <si>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</si>
  <si>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</si>
  <si>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</si>
  <si>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</si>
  <si>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</si>
  <si>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</si>
  <si>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</si>
  <si>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</si>
  <si>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</si>
  <si>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</si>
  <si>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</si>
  <si>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</si>
  <si>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</si>
  <si>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</si>
  <si>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</si>
  <si>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</si>
  <si>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</si>
  <si>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</si>
  <si>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</si>
  <si>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</si>
  <si>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</si>
  <si>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</si>
  <si>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</si>
  <si>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</si>
  <si>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</si>
  <si>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</si>
  <si>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</si>
  <si>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</si>
  <si>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</si>
  <si>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</si>
  <si>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</si>
  <si>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</si>
  <si>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</si>
  <si>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</si>
  <si>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</si>
  <si>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</si>
  <si>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</si>
  <si>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</si>
  <si>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</si>
  <si>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</si>
  <si>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</si>
  <si>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</si>
  <si>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</si>
  <si>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</si>
  <si>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</si>
  <si>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</si>
  <si>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</si>
  <si>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</si>
  <si>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</si>
  <si>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</si>
  <si>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</si>
  <si>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</si>
  <si>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</si>
  <si>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</si>
  <si>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</si>
  <si>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</si>
  <si>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</si>
  <si>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</si>
  <si>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</si>
  <si>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</si>
  <si>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</si>
  <si>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</si>
  <si>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</si>
  <si>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</si>
  <si>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</si>
  <si>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</si>
  <si>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</si>
  <si>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</si>
  <si>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</si>
  <si>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</si>
  <si>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</si>
  <si>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</si>
  <si>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</si>
  <si>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</si>
  <si>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</si>
  <si>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</si>
  <si>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</si>
  <si>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</si>
  <si>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</si>
  <si>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</si>
  <si>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</si>
  <si>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</si>
  <si>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</si>
  <si>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</si>
  <si>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</si>
  <si>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</si>
  <si>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</si>
  <si>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</si>
  <si>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</si>
  <si>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</si>
  <si>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</si>
  <si>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</si>
  <si>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</si>
  <si>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</si>
  <si>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</si>
  <si>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</si>
  <si>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</si>
  <si>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</si>
  <si>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</si>
  <si>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</si>
  <si>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</si>
  <si>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</si>
  <si>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</si>
  <si>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</si>
  <si>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</si>
  <si>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</si>
  <si>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</si>
  <si>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</si>
  <si>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</si>
  <si>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</si>
  <si>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</si>
  <si>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</si>
  <si>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</si>
  <si>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</si>
  <si>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</si>
  <si>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</si>
  <si>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</si>
  <si>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</si>
  <si>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</si>
  <si>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</si>
  <si>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</si>
  <si>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</si>
  <si>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</si>
  <si>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</si>
  <si>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</si>
  <si>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</si>
  <si>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</si>
  <si>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</si>
  <si>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</si>
  <si>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</si>
  <si>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</si>
  <si>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</si>
  <si>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</si>
  <si>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</si>
  <si>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</si>
  <si>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</si>
  <si>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</si>
  <si>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</si>
  <si>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</si>
  <si>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</si>
  <si>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</si>
  <si>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</si>
  <si>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</si>
  <si>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</si>
  <si>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</si>
  <si>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</si>
  <si>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</si>
  <si>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</si>
  <si>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</si>
  <si>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</si>
  <si>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</si>
  <si>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</si>
  <si>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</si>
  <si>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</si>
  <si>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</si>
  <si>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</si>
  <si>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</si>
  <si>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</si>
  <si>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</si>
  <si>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</si>
  <si>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</si>
  <si>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</si>
  <si>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</si>
  <si>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</si>
  <si>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</si>
  <si>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</si>
  <si>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</si>
  <si>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</si>
  <si>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nyc3</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</si>
  <si>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</si>
  <si>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</si>
  <si>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</si>
  <si>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</si>
  <si>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</si>
  <si>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</si>
  <si>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</si>
  <si>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</si>
  <si>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</si>
  <si>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</si>
  <si>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</si>
  <si>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</si>
  <si>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</si>
  <si>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</si>
  <si>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</si>
  <si>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</si>
  <si>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</si>
  <si>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</si>
  <si>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</si>
  <si>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</si>
  <si>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</si>
  <si>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</si>
  <si>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</si>
  <si>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</si>
  <si>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</si>
  <si>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</si>
  <si>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</si>
  <si>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</si>
  <si>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</si>
  <si>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</si>
  <si>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</si>
  <si>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</si>
  <si>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</si>
  <si>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</si>
  <si>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</si>
  <si>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</si>
  <si>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</si>
  <si>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</si>
  <si>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</si>
  <si>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</si>
  <si>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</si>
  <si>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</si>
  <si>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</si>
  <si>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</si>
  <si>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</si>
  <si>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</si>
  <si>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</si>
  <si>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</si>
  <si>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</si>
  <si>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</si>
  <si>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</si>
  <si>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</si>
  <si>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</si>
  <si>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</si>
  <si>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</si>
  <si>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</si>
  <si>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</si>
  <si>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</si>
  <si>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</si>
  <si>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</si>
  <si>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</si>
  <si>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</si>
  <si>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</si>
  <si>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</si>
  <si>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</si>
  <si>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</si>
  <si>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</si>
  <si>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</si>
  <si>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</si>
  <si>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</si>
  <si>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</si>
  <si>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</si>
  <si>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</si>
  <si>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</si>
  <si>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</si>
  <si>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</si>
  <si>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</si>
  <si>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</si>
  <si>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</si>
  <si>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</si>
  <si>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</si>
  <si>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</si>
  <si>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</si>
  <si>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</si>
  <si>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</si>
  <si>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</si>
  <si>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</si>
  <si>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</si>
  <si>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</si>
  <si>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</si>
  <si>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</si>
  <si>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</si>
  <si>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</si>
  <si>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</si>
  <si>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</si>
  <si>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</si>
  <si>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</si>
  <si>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</si>
  <si>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</si>
  <si>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</si>
  <si>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</si>
  <si>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</si>
  <si>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</si>
  <si>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</si>
  <si>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</si>
  <si>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</si>
  <si>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</si>
  <si>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</si>
  <si>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</si>
  <si>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</si>
  <si>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</si>
  <si>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</si>
  <si>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</si>
  <si>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</si>
  <si>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</si>
  <si>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</si>
  <si>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</si>
  <si>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</si>
  <si>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</si>
  <si>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</si>
  <si>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</si>
  <si>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</si>
  <si>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</si>
  <si>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</si>
  <si>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</si>
  <si>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</si>
  <si>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</si>
  <si>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</si>
  <si>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</si>
  <si>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</si>
  <si>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</si>
  <si>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</si>
  <si>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</si>
  <si>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</si>
  <si>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</si>
  <si>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</si>
  <si>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</si>
  <si>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</si>
  <si>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</si>
  <si>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</si>
  <si>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</si>
  <si>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</si>
  <si>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</si>
  <si>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</si>
  <si>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</si>
  <si>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</si>
  <si>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</si>
  <si>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</si>
  <si>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</si>
  <si>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</si>
  <si>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</si>
  <si>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JPY</t>
  </si>
  <si>
    <t>EUR</t>
  </si>
  <si>
    <t>TELEPERFORMANCE</t>
  </si>
  <si>
    <t>BJ2KSG907</t>
  </si>
  <si>
    <t>AKZO NOBEL N.V.</t>
  </si>
  <si>
    <t>RAKUTEN INC</t>
  </si>
  <si>
    <t>VEOLIA ENVIRONNEMENT</t>
  </si>
  <si>
    <t>TECK RESOURCES LTD CLS B</t>
  </si>
  <si>
    <t>CAD</t>
  </si>
  <si>
    <t>PAN PACIFIC INTERNATIONAL HO</t>
  </si>
  <si>
    <t>DASSAULT SYSTEMES SA</t>
  </si>
  <si>
    <t>DEUTSCHE BANK AG REGISTERED</t>
  </si>
  <si>
    <t>STMICROELECTRONICS NV NY SHS</t>
  </si>
  <si>
    <t>SAP SE SPONSORED ADR</t>
  </si>
  <si>
    <t>CHF</t>
  </si>
  <si>
    <t>VEOLIA ENVIRONNEMENT ADR</t>
  </si>
  <si>
    <t>B0744B906</t>
  </si>
  <si>
    <t>BUNZL PLC</t>
  </si>
  <si>
    <t>GBP</t>
  </si>
  <si>
    <t>B1JB4K905</t>
  </si>
  <si>
    <t>SYMRISE AG</t>
  </si>
  <si>
    <t>GRIFOLS SA ADR</t>
  </si>
  <si>
    <t>ASML HOLDING NV NY REG SHS</t>
  </si>
  <si>
    <t>AMBEV SA ADR</t>
  </si>
  <si>
    <t>FERRARI NV</t>
  </si>
  <si>
    <t>BDC5ST904</t>
  </si>
  <si>
    <t>VALEO SA</t>
  </si>
  <si>
    <t>SGD</t>
  </si>
  <si>
    <t>SINGAPORE DOLLAR</t>
  </si>
  <si>
    <t>POUND STERLING</t>
  </si>
  <si>
    <t>JAPANESE YEN</t>
  </si>
  <si>
    <t>CANADIAN DOLLAR</t>
  </si>
  <si>
    <t>EURO CURRENCY</t>
  </si>
  <si>
    <t>NOK</t>
  </si>
  <si>
    <t>NORWEGIAN KRONE</t>
  </si>
  <si>
    <t>SEK</t>
  </si>
  <si>
    <t>SWEDISH KRONA</t>
  </si>
  <si>
    <t>SWISS FRANC</t>
  </si>
  <si>
    <t>US DOLLAR</t>
  </si>
  <si>
    <t>AUD</t>
  </si>
  <si>
    <t>AUSTRALIAN DOLLAR</t>
  </si>
  <si>
    <t>LONZA GROUP AG REG</t>
  </si>
  <si>
    <t>B28YTC906</t>
  </si>
  <si>
    <t>BANK MANDIRI TBK UNSPON ADR</t>
  </si>
  <si>
    <t>JULIUS BAER GROUP LTD UN ADR</t>
  </si>
  <si>
    <t>KASIKORNBANK PCL UNSPON ADR</t>
  </si>
  <si>
    <t>UNIQURE NV</t>
  </si>
  <si>
    <t>MULTICHOICE GROUP LTD   ADR</t>
  </si>
  <si>
    <t>PEARSON PLC SPONSORED ADR</t>
  </si>
  <si>
    <t>ORIX    SPONSORED ADR</t>
  </si>
  <si>
    <t>ICICI BANK LTD SPON ADR</t>
  </si>
  <si>
    <t>CAE INC</t>
  </si>
  <si>
    <t>YASKAWA ELECTRIC CORP</t>
  </si>
  <si>
    <t>OPEN TEXT CORP</t>
  </si>
  <si>
    <t>ASAHI KASEI CORP</t>
  </si>
  <si>
    <t>MAKITA CORP</t>
  </si>
  <si>
    <t>NIDEC CORP</t>
  </si>
  <si>
    <t>OMRON CORP</t>
  </si>
  <si>
    <t>TDK CORP</t>
  </si>
  <si>
    <t>BARRICK GOLD CORP</t>
  </si>
  <si>
    <t>CANON INC SPONS ADR</t>
  </si>
  <si>
    <t>SONY CORP SPONSORED ADR</t>
  </si>
  <si>
    <t>SK TELECOM CO LTD SPON ADR</t>
  </si>
  <si>
    <t>CENTRAIS ELETRICAS BR SP ADR</t>
  </si>
  <si>
    <t>SMITH + NEPHEW PLC  SPON ADR</t>
  </si>
  <si>
    <t>AMERICA MOVIL SPN ADR CL L</t>
  </si>
  <si>
    <t>ENCANA CORP</t>
  </si>
  <si>
    <t>CIA SANEAMENTO BASICO DE ADR</t>
  </si>
  <si>
    <t>BANCO SANTANDER CHILE ADR</t>
  </si>
  <si>
    <t>ERICSSON (LM) TEL SP ADR</t>
  </si>
  <si>
    <t>SEIKO EPSON CORP</t>
  </si>
  <si>
    <t>B0SWJX907</t>
  </si>
  <si>
    <t>LONDON STOCK EXCHANGE GROUP</t>
  </si>
  <si>
    <t>AERCAP HOLDINGS NV</t>
  </si>
  <si>
    <t>B1Q3J3907</t>
  </si>
  <si>
    <t>B1WY23900</t>
  </si>
  <si>
    <t>SMITHS GROUP PLC</t>
  </si>
  <si>
    <t>KB FINANCIAL GROUP INC ADR</t>
  </si>
  <si>
    <t>B4R2R5908</t>
  </si>
  <si>
    <t>B61JC6908</t>
  </si>
  <si>
    <t>TREASURY WINE ESTATES LTD</t>
  </si>
  <si>
    <t>AIA GROUP LTD SP ADR</t>
  </si>
  <si>
    <t>GALAPAGOS NV SPON ADR</t>
  </si>
  <si>
    <t>ICON PLC</t>
  </si>
  <si>
    <t>ASCENDIS PHARMA A/S   ADR</t>
  </si>
  <si>
    <t>BWSW5D906</t>
  </si>
  <si>
    <t>SHOPIFY INC   CLASS A</t>
  </si>
  <si>
    <t>RELX PLC   SPON ADR</t>
  </si>
  <si>
    <t>NASPERS LTD N SHS SPON ADR</t>
  </si>
  <si>
    <t>INTERCONTINENTAL HOTELS ADR</t>
  </si>
  <si>
    <t>CGI INC</t>
  </si>
  <si>
    <t>PROSUS NV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</si>
</sst>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1">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0" fillId="0" borderId="0" xfId="0" quotePrefix="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49" fontId="0" fillId="0" borderId="0" xfId="0" applyNumberFormat="1"/>
    <xf numFmtId="0" fontId="78" fillId="0" borderId="0" xfId="0" applyFont="1" applyFill="1" applyBorder="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815C6F85-3149-4BAF-801D-324A85D60F83}"/>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24" xfId="426" xr:uid="{093C2328-BB8A-4E39-84DB-532BA104C502}"/>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24" xfId="429" xr:uid="{604E1302-071E-4665-AC86-7D3BC4445795}"/>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24" xfId="432" xr:uid="{4AF6DF01-3668-412C-BF28-03011A52CE24}"/>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24" xfId="435" xr:uid="{8C5B060A-F7D7-4B61-96B3-BD5C20A0E647}"/>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24" xfId="438" xr:uid="{48938B93-FA12-494C-AD7A-881EE50B0762}"/>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24" xfId="424" xr:uid="{7F69A6A7-59B4-4702-B0B4-E6004339B31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24" xfId="427" xr:uid="{EB84B40D-E724-45BB-BCD7-89549290C21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24" xfId="430" xr:uid="{E464783D-73A0-44E1-8696-FB51A08E3CC1}"/>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24" xfId="433" xr:uid="{D52D4CD7-D01B-411B-AE7F-250A4FBB916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24" xfId="436" xr:uid="{1E3A76BC-F060-4D79-91CD-53126666AF22}"/>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24" xfId="439" xr:uid="{8CF101A4-E9A5-43F8-B432-A3EA50E178D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1 2" xfId="425" xr:uid="{1E4F1D62-F3FD-4A77-BEC2-C9E244F87614}"/>
    <cellStyle name="60% - Accent2" xfId="29" builtinId="36" customBuiltin="1"/>
    <cellStyle name="60% - Accent2 2" xfId="428" xr:uid="{20DA8A88-AD22-4319-9FA4-81D8F52FC29F}"/>
    <cellStyle name="60% - Accent3" xfId="33" builtinId="40" customBuiltin="1"/>
    <cellStyle name="60% - Accent3 2" xfId="431" xr:uid="{CA679B7D-463C-4BE1-B3F9-EF901BED94D5}"/>
    <cellStyle name="60% - Accent4" xfId="37" builtinId="44" customBuiltin="1"/>
    <cellStyle name="60% - Accent4 2" xfId="434" xr:uid="{E3E91026-7D09-4668-A885-6FBE894C278C}"/>
    <cellStyle name="60% - Accent5" xfId="41" builtinId="48" customBuiltin="1"/>
    <cellStyle name="60% - Accent5 2" xfId="437" xr:uid="{8D6F89AB-B61F-42BF-9DB5-DAC46DC6C3DC}"/>
    <cellStyle name="60% - Accent6" xfId="45" builtinId="52" customBuiltin="1"/>
    <cellStyle name="60% - Accent6 2" xfId="440" xr:uid="{E166A537-98A5-474F-8485-C04FFE517944}"/>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15F8337C-B80E-4ACA-93FF-7009DE43E153}"/>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3920D4F-0406-42F1-95C8-6AE16AD2A952}"/>
    <cellStyle name="Normal 32" xfId="321" xr:uid="{00000000-0005-0000-0000-000067010000}"/>
    <cellStyle name="Normal 33" xfId="419" xr:uid="{D0B60260-3643-4A37-B9A9-4F9B63F7DA6C}"/>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35" xfId="422" xr:uid="{93453C5E-D303-404A-95DD-E0CFEB7719E6}"/>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itle 2" xfId="420" xr:uid="{BE95948D-B15A-4D41-87F9-4B1F88672639}"/>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38" t="s">
        <v>202</v>
      </c>
      <c r="C5" s="338"/>
      <c r="D5" s="338"/>
      <c r="E5" s="338"/>
      <c r="F5" s="338"/>
      <c r="G5" s="338"/>
      <c r="H5" s="338"/>
      <c r="I5" s="338"/>
      <c r="J5" s="338"/>
      <c r="K5" s="338"/>
      <c r="L5" s="338"/>
      <c r="M5" s="338"/>
      <c r="N5" s="338"/>
      <c r="O5" s="338"/>
      <c r="P5" s="338"/>
    </row>
    <row r="6" spans="1:19">
      <c r="B6" s="338"/>
      <c r="C6" s="338"/>
      <c r="D6" s="338"/>
      <c r="E6" s="338"/>
      <c r="F6" s="338"/>
      <c r="G6" s="338"/>
      <c r="H6" s="338"/>
      <c r="I6" s="338"/>
      <c r="J6" s="338"/>
      <c r="K6" s="338"/>
      <c r="L6" s="338"/>
      <c r="M6" s="338"/>
      <c r="N6" s="338"/>
      <c r="O6" s="338"/>
      <c r="P6" s="338"/>
    </row>
    <row r="7" spans="1:19">
      <c r="B7" s="338"/>
      <c r="C7" s="338"/>
      <c r="D7" s="338"/>
      <c r="E7" s="338"/>
      <c r="F7" s="338"/>
      <c r="G7" s="338"/>
      <c r="H7" s="338"/>
      <c r="I7" s="338"/>
      <c r="J7" s="338"/>
      <c r="K7" s="338"/>
      <c r="L7" s="338"/>
      <c r="M7" s="338"/>
      <c r="N7" s="338"/>
      <c r="O7" s="338"/>
      <c r="P7" s="338"/>
    </row>
    <row r="8" spans="1:19" ht="12.75" customHeight="1">
      <c r="B8" s="152"/>
      <c r="C8" s="152"/>
      <c r="D8" s="152"/>
      <c r="E8" s="152"/>
      <c r="F8" s="152"/>
      <c r="G8" s="152"/>
      <c r="H8" s="152"/>
      <c r="I8" s="152"/>
      <c r="J8" s="152"/>
      <c r="K8" s="152"/>
      <c r="L8" s="152"/>
      <c r="M8" s="152"/>
      <c r="N8" s="152"/>
      <c r="O8" s="152"/>
      <c r="P8" s="152"/>
    </row>
    <row r="9" spans="1:19" ht="15" customHeight="1">
      <c r="B9" s="339" t="s">
        <v>189</v>
      </c>
      <c r="C9" s="339"/>
      <c r="D9" s="339"/>
      <c r="E9" s="339"/>
      <c r="F9" s="339"/>
      <c r="G9" s="339"/>
      <c r="H9" s="339"/>
      <c r="I9" s="339"/>
      <c r="J9" s="339"/>
      <c r="K9" s="339"/>
      <c r="L9" s="339"/>
      <c r="M9" s="339"/>
      <c r="N9" s="339"/>
      <c r="O9" s="339"/>
      <c r="P9" s="339"/>
      <c r="Q9" s="339"/>
    </row>
    <row r="10" spans="1:19" ht="15" customHeight="1">
      <c r="B10" s="339"/>
      <c r="C10" s="339"/>
      <c r="D10" s="339"/>
      <c r="E10" s="339"/>
      <c r="F10" s="339"/>
      <c r="G10" s="339"/>
      <c r="H10" s="339"/>
      <c r="I10" s="339"/>
      <c r="J10" s="339"/>
      <c r="K10" s="339"/>
      <c r="L10" s="339"/>
      <c r="M10" s="339"/>
      <c r="N10" s="339"/>
      <c r="O10" s="339"/>
      <c r="P10" s="339"/>
      <c r="Q10" s="339"/>
    </row>
    <row r="11" spans="1:19" ht="15" customHeight="1">
      <c r="B11" s="339" t="s">
        <v>246</v>
      </c>
      <c r="C11" s="339"/>
      <c r="D11" s="339"/>
      <c r="E11" s="339"/>
      <c r="F11" s="339"/>
      <c r="G11" s="339"/>
      <c r="H11" s="339"/>
      <c r="I11" s="339"/>
      <c r="J11" s="339"/>
      <c r="K11" s="339"/>
      <c r="L11" s="339"/>
      <c r="M11" s="339"/>
      <c r="N11" s="339"/>
      <c r="O11" s="339"/>
      <c r="P11" s="339"/>
      <c r="Q11" s="339"/>
    </row>
    <row r="12" spans="1:19" ht="26.25" customHeight="1">
      <c r="B12" s="339"/>
      <c r="C12" s="339"/>
      <c r="D12" s="339"/>
      <c r="E12" s="339"/>
      <c r="F12" s="339"/>
      <c r="G12" s="339"/>
      <c r="H12" s="339"/>
      <c r="I12" s="339"/>
      <c r="J12" s="339"/>
      <c r="K12" s="339"/>
      <c r="L12" s="339"/>
      <c r="M12" s="339"/>
      <c r="N12" s="339"/>
      <c r="O12" s="339"/>
      <c r="P12" s="339"/>
      <c r="Q12" s="339"/>
    </row>
    <row r="13" spans="1:19">
      <c r="C13" s="15"/>
    </row>
    <row r="14" spans="1:19">
      <c r="B14" s="337" t="s">
        <v>247</v>
      </c>
      <c r="C14" s="337"/>
      <c r="D14" s="337"/>
      <c r="E14" s="337"/>
      <c r="F14" s="337"/>
      <c r="G14" s="337"/>
      <c r="H14" s="337"/>
      <c r="I14" s="337"/>
      <c r="J14" s="337"/>
      <c r="K14" s="337"/>
      <c r="L14" s="337"/>
      <c r="M14" s="337"/>
      <c r="N14" s="337"/>
      <c r="O14" s="337"/>
      <c r="P14" s="337"/>
      <c r="Q14" s="337"/>
      <c r="R14" s="337"/>
      <c r="S14" s="337"/>
    </row>
    <row r="15" spans="1:19" ht="38.25" customHeight="1">
      <c r="B15" s="337"/>
      <c r="C15" s="337"/>
      <c r="D15" s="337"/>
      <c r="E15" s="337"/>
      <c r="F15" s="337"/>
      <c r="G15" s="337"/>
      <c r="H15" s="337"/>
      <c r="I15" s="337"/>
      <c r="J15" s="337"/>
      <c r="K15" s="337"/>
      <c r="L15" s="337"/>
      <c r="M15" s="337"/>
      <c r="N15" s="337"/>
      <c r="O15" s="337"/>
      <c r="P15" s="337"/>
      <c r="Q15" s="337"/>
      <c r="R15" s="337"/>
      <c r="S15" s="337"/>
    </row>
    <row r="16" spans="1:19">
      <c r="B16" s="16" t="s">
        <v>110</v>
      </c>
      <c r="C16" s="15"/>
    </row>
    <row r="17" spans="2:19">
      <c r="B17" s="16" t="s">
        <v>111</v>
      </c>
      <c r="C17" s="15"/>
    </row>
    <row r="18" spans="2:19" ht="8.25" customHeight="1">
      <c r="C18" s="15"/>
    </row>
    <row r="19" spans="2:19" s="236" customFormat="1" ht="15" customHeight="1">
      <c r="B19" s="340" t="s">
        <v>248</v>
      </c>
      <c r="C19" s="340"/>
      <c r="D19" s="340"/>
      <c r="E19" s="340"/>
      <c r="F19" s="340"/>
      <c r="G19" s="340"/>
      <c r="H19" s="340"/>
      <c r="I19" s="340"/>
      <c r="J19" s="340"/>
      <c r="K19" s="340"/>
      <c r="L19" s="340"/>
      <c r="M19" s="340"/>
      <c r="N19" s="340"/>
      <c r="O19" s="340"/>
      <c r="P19" s="340"/>
      <c r="Q19" s="340"/>
      <c r="R19" s="340"/>
      <c r="S19" s="340"/>
    </row>
    <row r="20" spans="2:19" s="236" customFormat="1" ht="37.5" customHeight="1">
      <c r="B20" s="340" t="s">
        <v>187</v>
      </c>
      <c r="C20" s="340"/>
      <c r="D20" s="340"/>
      <c r="E20" s="340"/>
      <c r="F20" s="340"/>
      <c r="G20" s="340"/>
      <c r="H20" s="340"/>
      <c r="I20" s="340"/>
      <c r="J20" s="340"/>
      <c r="K20" s="340"/>
      <c r="L20" s="340"/>
      <c r="M20" s="340"/>
      <c r="N20" s="340"/>
      <c r="O20" s="340"/>
      <c r="P20" s="340"/>
      <c r="Q20" s="340"/>
      <c r="R20" s="340"/>
      <c r="S20" s="340"/>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32" activePane="bottomLeft" state="frozen"/>
      <selection activeCell="G22" sqref="G22"/>
      <selection pane="bottomLeft" activeCell="F58" sqref="F58"/>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263</v>
      </c>
    </row>
    <row r="3" spans="1:8" ht="19.5" customHeight="1">
      <c r="A3" s="226" t="s">
        <v>107</v>
      </c>
      <c r="B3" s="227"/>
      <c r="C3" s="228">
        <v>43830</v>
      </c>
      <c r="D3" s="223"/>
      <c r="E3" s="223"/>
      <c r="F3" s="223"/>
      <c r="G3" s="224" t="s">
        <v>27</v>
      </c>
      <c r="H3" s="225" t="s">
        <v>264</v>
      </c>
    </row>
    <row r="4" spans="1:8" ht="19.5" customHeight="1">
      <c r="A4" s="232" t="s">
        <v>200</v>
      </c>
      <c r="B4" s="229"/>
      <c r="C4" s="229" t="s">
        <v>266</v>
      </c>
      <c r="D4" s="229"/>
      <c r="E4" s="223"/>
      <c r="F4" s="223"/>
      <c r="G4" s="224" t="s">
        <v>28</v>
      </c>
      <c r="H4" s="225" t="s">
        <v>265</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284363.07</v>
      </c>
      <c r="D14" s="213">
        <f>Cash!D19</f>
        <v>284136.46999999997</v>
      </c>
      <c r="E14" s="214">
        <f>C14-D14</f>
        <v>226.60000000003492</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Share_Cost_Mkt!D79</f>
        <v>1401317</v>
      </c>
      <c r="D17" s="217">
        <f>Share_Cost_Mkt!E79</f>
        <v>1401317</v>
      </c>
      <c r="E17" s="214">
        <f>C17-D17</f>
        <v>0</v>
      </c>
      <c r="F17" s="37"/>
      <c r="G17" s="38" t="s">
        <v>51</v>
      </c>
      <c r="H17" s="39"/>
    </row>
    <row r="18" spans="1:8" ht="15.75">
      <c r="A18" s="46"/>
      <c r="B18" s="48" t="s">
        <v>39</v>
      </c>
      <c r="C18" s="214">
        <f>Share_Cost_Mkt!H79</f>
        <v>31452310.460000005</v>
      </c>
      <c r="D18" s="214">
        <f>Share_Cost_Mkt!I79</f>
        <v>31323381.459999997</v>
      </c>
      <c r="E18" s="214">
        <f>C18-D18</f>
        <v>128929.00000000745</v>
      </c>
      <c r="F18" s="37"/>
      <c r="G18" s="38" t="s">
        <v>51</v>
      </c>
      <c r="H18" s="39"/>
    </row>
    <row r="19" spans="1:8" ht="79.900000000000006" customHeight="1">
      <c r="A19" s="46"/>
      <c r="B19" s="48" t="s">
        <v>40</v>
      </c>
      <c r="C19" s="214">
        <f>Share_Cost_Mkt!P79</f>
        <v>38638221.149999991</v>
      </c>
      <c r="D19" s="214">
        <f>Share_Cost_Mkt!Q79</f>
        <v>38634678.379999995</v>
      </c>
      <c r="E19" s="214">
        <f>C19-D19</f>
        <v>3542.7699999958277</v>
      </c>
      <c r="F19" s="37"/>
      <c r="G19" s="38" t="s">
        <v>51</v>
      </c>
      <c r="H19" s="39"/>
    </row>
    <row r="20" spans="1:8" ht="19.5" customHeight="1">
      <c r="A20" s="30"/>
      <c r="B20" s="30"/>
      <c r="C20" s="215"/>
      <c r="D20" s="215"/>
      <c r="E20" s="215"/>
      <c r="F20" s="40"/>
      <c r="G20" s="49"/>
      <c r="H20" s="230"/>
    </row>
    <row r="21" spans="1:8" ht="18.9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494.19</v>
      </c>
      <c r="D23" s="214">
        <f>SUM(INT_BNI_IM)</f>
        <v>494.19</v>
      </c>
      <c r="E23" s="214">
        <f t="shared" si="0"/>
        <v>0</v>
      </c>
      <c r="F23" s="37"/>
      <c r="G23" s="38" t="s">
        <v>3</v>
      </c>
      <c r="H23" s="39"/>
    </row>
    <row r="24" spans="1:8" ht="95.45" customHeight="1">
      <c r="A24" s="46"/>
      <c r="B24" s="46" t="s">
        <v>228</v>
      </c>
      <c r="C24" s="214">
        <f>SUM(Dividends!I60)</f>
        <v>17377.059999999998</v>
      </c>
      <c r="D24" s="214">
        <f>SUM(Dividends!J60)</f>
        <v>17377.059999999998</v>
      </c>
      <c r="E24" s="214">
        <f t="shared" si="0"/>
        <v>0</v>
      </c>
      <c r="F24" s="37"/>
      <c r="G24" s="38" t="s">
        <v>1</v>
      </c>
      <c r="H24" s="39"/>
    </row>
    <row r="25" spans="1:8" ht="15.75">
      <c r="A25" s="46"/>
      <c r="B25" s="46" t="s">
        <v>244</v>
      </c>
      <c r="C25" s="214">
        <f>Tax_Reclaims!J63</f>
        <v>46600.630000000005</v>
      </c>
      <c r="D25" s="214">
        <f>SUM(Tax_Reclaims!M63)</f>
        <v>46600.630000000005</v>
      </c>
      <c r="E25" s="214">
        <f t="shared" si="0"/>
        <v>0</v>
      </c>
      <c r="F25" s="37"/>
      <c r="G25" s="38" t="s">
        <v>2</v>
      </c>
      <c r="H25" s="39"/>
    </row>
    <row r="26" spans="1:8" ht="23.25" customHeight="1">
      <c r="A26" s="46"/>
      <c r="B26" s="48" t="s">
        <v>49</v>
      </c>
      <c r="C26" s="214">
        <f>SUM('Pending_FX '!B22)</f>
        <v>55.13</v>
      </c>
      <c r="D26" s="214">
        <f>SUM('Pending_FX '!C22)</f>
        <v>55.13</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v>0</v>
      </c>
      <c r="D28" s="218">
        <v>0</v>
      </c>
      <c r="E28" s="214">
        <f t="shared" si="0"/>
        <v>0</v>
      </c>
      <c r="F28" s="37"/>
      <c r="G28" s="38" t="s">
        <v>238</v>
      </c>
      <c r="H28" s="39"/>
    </row>
    <row r="29" spans="1:8" ht="19.5" customHeight="1">
      <c r="A29" s="30"/>
      <c r="B29" s="220" t="s">
        <v>46</v>
      </c>
      <c r="C29" s="215"/>
      <c r="D29" s="215"/>
      <c r="E29" s="215"/>
      <c r="F29" s="40"/>
      <c r="G29" s="49"/>
      <c r="H29" s="231"/>
    </row>
    <row r="30" spans="1:8" ht="18.9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95" customHeight="1">
      <c r="A32" s="46"/>
      <c r="B32" s="48" t="s">
        <v>44</v>
      </c>
      <c r="C32" s="214">
        <f>SUM('Pending_FX '!B11)</f>
        <v>30225.07</v>
      </c>
      <c r="D32" s="214">
        <f>SUM('Pending_FX '!C11)</f>
        <v>30225.07</v>
      </c>
      <c r="E32" s="214">
        <f t="shared" ref="E32:E41" si="1">C32-D32</f>
        <v>0</v>
      </c>
      <c r="F32" s="37"/>
      <c r="G32" s="38" t="s">
        <v>45</v>
      </c>
      <c r="H32" s="39"/>
    </row>
    <row r="33" spans="1:8" ht="15.75">
      <c r="A33" s="298"/>
      <c r="B33" s="219" t="s">
        <v>225</v>
      </c>
      <c r="C33" s="218">
        <v>57872.56</v>
      </c>
      <c r="D33" s="218">
        <v>57872.56</v>
      </c>
      <c r="E33" s="214">
        <f>C33-D33</f>
        <v>0</v>
      </c>
      <c r="F33" s="37"/>
      <c r="G33" s="38" t="s">
        <v>238</v>
      </c>
      <c r="H33" s="39"/>
    </row>
    <row r="34" spans="1:8" ht="15.75">
      <c r="A34" s="46"/>
      <c r="B34" s="219" t="s">
        <v>226</v>
      </c>
      <c r="C34" s="218">
        <v>0</v>
      </c>
      <c r="D34" s="218">
        <v>0</v>
      </c>
      <c r="E34" s="214">
        <f>C34-D34</f>
        <v>0</v>
      </c>
      <c r="F34" s="37"/>
      <c r="G34" s="38" t="s">
        <v>238</v>
      </c>
      <c r="H34" s="39"/>
    </row>
    <row r="35" spans="1:8" ht="15.75">
      <c r="A35" s="298"/>
      <c r="B35" s="219" t="s">
        <v>178</v>
      </c>
      <c r="C35" s="218">
        <v>0</v>
      </c>
      <c r="D35" s="218">
        <v>0</v>
      </c>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SUM(Dividends!Q60,Tax_Reclaims!L63)</f>
        <v>465.28</v>
      </c>
      <c r="D37" s="218">
        <f>SUM(Dividends!R60,Tax_Reclaims!O63)</f>
        <v>465.28</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-87.61</v>
      </c>
      <c r="D40" s="214">
        <f>'Pending_FX '!E25</f>
        <v>-87.61</v>
      </c>
      <c r="E40" s="214">
        <f t="shared" si="1"/>
        <v>0</v>
      </c>
      <c r="F40" s="37"/>
      <c r="G40" s="38" t="s">
        <v>45</v>
      </c>
      <c r="H40" s="47"/>
    </row>
    <row r="41" spans="1:8" ht="19.5" customHeight="1">
      <c r="A41" s="46"/>
      <c r="B41" s="219" t="s">
        <v>219</v>
      </c>
      <c r="C41" s="214">
        <f>'Pending_FX '!D26</f>
        <v>-0.11</v>
      </c>
      <c r="D41" s="214">
        <f>'Pending_FX '!E26</f>
        <v>-0.11</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38957263.719999999</v>
      </c>
      <c r="D43" s="214">
        <f>D14+D19+D22+D23+D24+D25+D26+D27-D31-D32+D35+D37+D39+D38+D40+D41</f>
        <v>38953494.350000001</v>
      </c>
      <c r="E43" s="217">
        <f>C43-D43</f>
        <v>3769.3699999973178</v>
      </c>
      <c r="F43" s="306">
        <f>(E43/$D43)*10000</f>
        <v>0.96765901567886359</v>
      </c>
      <c r="G43" s="38" t="s">
        <v>249</v>
      </c>
      <c r="H43" s="47"/>
    </row>
    <row r="44" spans="1:8" ht="20.25" customHeight="1">
      <c r="A44" s="46"/>
      <c r="B44" s="307" t="s">
        <v>50</v>
      </c>
      <c r="C44" s="46"/>
      <c r="D44" s="46"/>
      <c r="E44" s="305">
        <f>IF(ISERROR(E43/C43),0,E43/C43)</f>
        <v>9.6756538834173481E-5</v>
      </c>
      <c r="F44" s="37"/>
      <c r="G44" s="38"/>
      <c r="H44" s="47"/>
    </row>
    <row r="45" spans="1:8">
      <c r="A45" s="52"/>
    </row>
    <row r="46" spans="1:8" ht="15.75">
      <c r="A46" s="46"/>
      <c r="B46" s="299" t="s">
        <v>240</v>
      </c>
      <c r="C46" s="319">
        <v>38929561.100000001</v>
      </c>
      <c r="D46" s="319">
        <v>38929561.100000001</v>
      </c>
      <c r="E46" s="214">
        <f t="shared" ref="E46" si="2">C46-D46</f>
        <v>0</v>
      </c>
      <c r="F46" s="306">
        <f>(E46/$D46)*10000</f>
        <v>0</v>
      </c>
      <c r="G46" s="38" t="s">
        <v>238</v>
      </c>
      <c r="H46" s="47"/>
    </row>
    <row r="47" spans="1:8">
      <c r="A47" s="52"/>
      <c r="B47" s="303"/>
      <c r="C47" s="304"/>
      <c r="D47" s="303"/>
      <c r="E47" s="303"/>
      <c r="F47" s="303"/>
      <c r="G47" s="303"/>
      <c r="H47" s="303"/>
    </row>
    <row r="48" spans="1:8" ht="16.5" thickBot="1">
      <c r="B48" s="308" t="s">
        <v>243</v>
      </c>
      <c r="C48" s="309">
        <f>C46-C43</f>
        <v>-27702.619999997318</v>
      </c>
      <c r="D48" s="309">
        <f>D46-D43</f>
        <v>-23933.25</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1"/>
  <sheetViews>
    <sheetView zoomScale="80" zoomScaleNormal="80" workbookViewId="0">
      <pane xSplit="3" ySplit="2" topLeftCell="D42" activePane="bottomRight" state="frozen"/>
      <selection activeCell="G22" sqref="G22"/>
      <selection pane="topRight" activeCell="G22" sqref="G22"/>
      <selection pane="bottomLeft" activeCell="G22" sqref="G22"/>
      <selection pane="bottomRight" activeCell="U79" sqref="U79"/>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267</v>
      </c>
    </row>
    <row r="3" spans="1:21" s="53" customFormat="1">
      <c r="A3" s="295">
        <f>VLOOKUP(U3,Sheet1!$C$2:$C$84,1,FALSE)</f>
        <v>6661144</v>
      </c>
      <c r="B3">
        <v>666114004</v>
      </c>
      <c r="C3" t="s">
        <v>390</v>
      </c>
      <c r="D3">
        <v>23000</v>
      </c>
      <c r="E3" s="240">
        <f>VLOOKUP(A3,Sheet1!$C$2:$E$84,3,FALSE)</f>
        <v>23000</v>
      </c>
      <c r="F3" s="241">
        <f t="shared" ref="F3:F75" si="0">D3-E3</f>
        <v>0</v>
      </c>
      <c r="G3" s="257">
        <f>ROUND(F3/D3,10)</f>
        <v>0</v>
      </c>
      <c r="H3">
        <v>365871.12</v>
      </c>
      <c r="I3" s="243">
        <f>VLOOKUP(A3,Sheet1!$C$2:$F$84,4,FALSE)</f>
        <v>365871.12</v>
      </c>
      <c r="J3" s="241">
        <f t="shared" ref="J3:J75" si="1">H3-I3</f>
        <v>0</v>
      </c>
      <c r="K3" s="257">
        <f>ROUND(J3/H3,10)</f>
        <v>0</v>
      </c>
      <c r="L3">
        <v>16.664366000000001</v>
      </c>
      <c r="M3" s="240">
        <f>VLOOKUP(A3,Sheet1!$C$2:$G$84,5,FALSE)</f>
        <v>16.670000000000002</v>
      </c>
      <c r="N3" s="241">
        <f t="shared" ref="N3:N75" si="2">L3-M3</f>
        <v>-5.634000000000583E-3</v>
      </c>
      <c r="O3" s="257">
        <f t="shared" ref="O3:O75" si="3">ROUND(N3/L3,10)</f>
        <v>-3.380867E-4</v>
      </c>
      <c r="P3">
        <v>383280.42</v>
      </c>
      <c r="Q3" s="240">
        <f>VLOOKUP(A3,Sheet1!$C$2:$H$84,6,FALSE)</f>
        <v>383509.81</v>
      </c>
      <c r="R3" s="241">
        <f>P3-Q3</f>
        <v>-229.39000000001397</v>
      </c>
      <c r="S3" s="257">
        <f>ROUND(R3/P3,10)</f>
        <v>-5.9849130000000003E-4</v>
      </c>
      <c r="T3" s="10"/>
      <c r="U3">
        <v>6661144</v>
      </c>
    </row>
    <row r="4" spans="1:21" s="53" customFormat="1">
      <c r="A4" s="295">
        <f>VLOOKUP(U4,Sheet1!$C$2:$C$84,1,FALSE)</f>
        <v>6916781</v>
      </c>
      <c r="B4">
        <v>691678007</v>
      </c>
      <c r="C4" t="s">
        <v>284</v>
      </c>
      <c r="D4">
        <v>10764</v>
      </c>
      <c r="E4" s="240">
        <f>VLOOKUP(A4,Sheet1!$C$2:$E$84,3,FALSE)</f>
        <v>10764</v>
      </c>
      <c r="F4" s="241">
        <f t="shared" si="0"/>
        <v>0</v>
      </c>
      <c r="G4" s="257">
        <f t="shared" ref="G4:G79" si="4">ROUND(F4/D4,10)</f>
        <v>0</v>
      </c>
      <c r="H4">
        <v>167574.99</v>
      </c>
      <c r="I4" s="243">
        <f>VLOOKUP(A4,Sheet1!$C$2:$F$84,4,FALSE)</f>
        <v>167574.95000000001</v>
      </c>
      <c r="J4" s="241">
        <f t="shared" si="1"/>
        <v>3.9999999979045242E-2</v>
      </c>
      <c r="K4" s="257">
        <f t="shared" ref="K4:K75" si="5">ROUND(J4/H4,10)</f>
        <v>2.3869999999999999E-7</v>
      </c>
      <c r="L4">
        <v>19.640799000000001</v>
      </c>
      <c r="M4" s="240">
        <f>VLOOKUP(A4,Sheet1!$C$2:$G$84,5,FALSE)</f>
        <v>19.64</v>
      </c>
      <c r="N4" s="241">
        <f t="shared" si="2"/>
        <v>7.9900000000066029E-4</v>
      </c>
      <c r="O4" s="257">
        <f t="shared" si="3"/>
        <v>4.0680599999999998E-5</v>
      </c>
      <c r="P4">
        <v>211413.56</v>
      </c>
      <c r="Q4" s="240">
        <f>VLOOKUP(A4,Sheet1!$C$2:$H$84,6,FALSE)</f>
        <v>211452.87</v>
      </c>
      <c r="R4" s="241">
        <f t="shared" ref="R4:R55" si="6">P4-Q4</f>
        <v>-39.309999999997672</v>
      </c>
      <c r="S4" s="257">
        <f t="shared" ref="S4:S75" si="7">ROUND(R4/P4,10)</f>
        <v>-1.859389E-4</v>
      </c>
      <c r="T4" s="10"/>
      <c r="U4">
        <v>6916781</v>
      </c>
    </row>
    <row r="5" spans="1:21" s="53" customFormat="1">
      <c r="A5" s="295">
        <f>VLOOKUP(U5,Sheet1!$C$2:$C$84,1,FALSE)</f>
        <v>7333378</v>
      </c>
      <c r="B5">
        <v>733337901</v>
      </c>
      <c r="C5" t="s">
        <v>476</v>
      </c>
      <c r="D5">
        <v>2200</v>
      </c>
      <c r="E5" s="240">
        <f>VLOOKUP(A5,Sheet1!$C$2:$E$84,3,FALSE)</f>
        <v>2200</v>
      </c>
      <c r="F5" s="241">
        <f t="shared" si="0"/>
        <v>0</v>
      </c>
      <c r="G5" s="257">
        <f t="shared" si="4"/>
        <v>0</v>
      </c>
      <c r="H5">
        <v>395017</v>
      </c>
      <c r="I5" s="243">
        <f>VLOOKUP(A5,Sheet1!$C$2:$F$84,4,FALSE)</f>
        <v>395018.39</v>
      </c>
      <c r="J5" s="241">
        <f t="shared" si="1"/>
        <v>-1.3900000000139698</v>
      </c>
      <c r="K5" s="257">
        <f t="shared" si="5"/>
        <v>-3.5188000000000001E-6</v>
      </c>
      <c r="L5">
        <v>364.74415199999999</v>
      </c>
      <c r="M5" s="240">
        <f>VLOOKUP(A5,Sheet1!$C$2:$G$84,5,FALSE)</f>
        <v>364.95</v>
      </c>
      <c r="N5" s="241">
        <f t="shared" si="2"/>
        <v>-0.20584800000000314</v>
      </c>
      <c r="O5" s="257">
        <f t="shared" si="3"/>
        <v>-5.6436270000000002E-4</v>
      </c>
      <c r="P5">
        <v>802437.14</v>
      </c>
      <c r="Q5" s="240">
        <f>VLOOKUP(A5,Sheet1!$C$2:$H$84,6,FALSE)</f>
        <v>802893.16</v>
      </c>
      <c r="R5" s="241">
        <f t="shared" si="6"/>
        <v>-456.02000000001863</v>
      </c>
      <c r="S5" s="257">
        <f t="shared" si="7"/>
        <v>-5.6829370000000001E-4</v>
      </c>
      <c r="T5" s="10"/>
      <c r="U5">
        <v>7333378</v>
      </c>
    </row>
    <row r="6" spans="1:21" s="53" customFormat="1">
      <c r="A6" s="295">
        <f>VLOOKUP(U6,Sheet1!$C$2:$C$84,1,FALSE)</f>
        <v>2803597</v>
      </c>
      <c r="B6" t="s">
        <v>369</v>
      </c>
      <c r="C6" t="s">
        <v>450</v>
      </c>
      <c r="D6">
        <v>3000</v>
      </c>
      <c r="E6" s="240">
        <f>VLOOKUP(A6,Sheet1!$C$2:$E$84,3,FALSE)</f>
        <v>3000</v>
      </c>
      <c r="F6" s="241">
        <f t="shared" si="0"/>
        <v>0</v>
      </c>
      <c r="G6" s="257">
        <f t="shared" si="4"/>
        <v>0</v>
      </c>
      <c r="H6">
        <v>66891.09</v>
      </c>
      <c r="I6" s="243">
        <f>VLOOKUP(A6,Sheet1!$C$2:$F$84,4,FALSE)</f>
        <v>66891.09</v>
      </c>
      <c r="J6" s="241">
        <f t="shared" si="1"/>
        <v>0</v>
      </c>
      <c r="K6" s="257">
        <f t="shared" si="5"/>
        <v>0</v>
      </c>
      <c r="L6">
        <v>26.579000000000001</v>
      </c>
      <c r="M6" s="240">
        <f>VLOOKUP(A6,Sheet1!$C$2:$G$84,5,FALSE)</f>
        <v>26.61</v>
      </c>
      <c r="N6" s="241">
        <f t="shared" si="2"/>
        <v>-3.0999999999998806E-2</v>
      </c>
      <c r="O6" s="257">
        <f t="shared" si="3"/>
        <v>-1.1663343000000001E-3</v>
      </c>
      <c r="P6">
        <v>79737</v>
      </c>
      <c r="Q6" s="240">
        <f>VLOOKUP(A6,Sheet1!$C$2:$H$84,6,FALSE)</f>
        <v>79842</v>
      </c>
      <c r="R6" s="241">
        <f t="shared" si="6"/>
        <v>-105</v>
      </c>
      <c r="S6" s="257">
        <f t="shared" si="7"/>
        <v>-1.3168291000000001E-3</v>
      </c>
      <c r="T6" s="10"/>
      <c r="U6">
        <v>2803597</v>
      </c>
    </row>
    <row r="7" spans="1:21" s="53" customFormat="1">
      <c r="A7" s="295" t="str">
        <f>VLOOKUP(U7,Sheet1!$C$2:$C$84,1,FALSE)</f>
        <v>B28YTC2</v>
      </c>
      <c r="B7" t="s">
        <v>477</v>
      </c>
      <c r="C7" t="s">
        <v>409</v>
      </c>
      <c r="D7">
        <v>2719</v>
      </c>
      <c r="E7" s="240">
        <f>VLOOKUP(A7,Sheet1!$C$2:$E$84,3,FALSE)</f>
        <v>2719</v>
      </c>
      <c r="F7" s="241">
        <f t="shared" si="0"/>
        <v>0</v>
      </c>
      <c r="G7" s="257">
        <f t="shared" si="4"/>
        <v>0</v>
      </c>
      <c r="H7">
        <v>182606.07999999999</v>
      </c>
      <c r="I7" s="243">
        <f>VLOOKUP(A7,Sheet1!$C$2:$F$84,4,FALSE)</f>
        <v>182607.51</v>
      </c>
      <c r="J7" s="241">
        <f t="shared" si="1"/>
        <v>-1.4300000000221189</v>
      </c>
      <c r="K7" s="257">
        <f t="shared" si="5"/>
        <v>-7.8311000000000003E-6</v>
      </c>
      <c r="L7">
        <v>96.901677000000007</v>
      </c>
      <c r="M7" s="240">
        <f>VLOOKUP(A7,Sheet1!$C$2:$G$84,5,FALSE)</f>
        <v>96.78</v>
      </c>
      <c r="N7" s="241">
        <f t="shared" si="2"/>
        <v>0.12167700000000536</v>
      </c>
      <c r="O7" s="257">
        <f t="shared" si="3"/>
        <v>1.2556748999999999E-3</v>
      </c>
      <c r="P7">
        <v>263475.65999999997</v>
      </c>
      <c r="Q7" s="240">
        <f>VLOOKUP(A7,Sheet1!$C$2:$H$84,6,FALSE)</f>
        <v>263157.01</v>
      </c>
      <c r="R7" s="241">
        <f t="shared" si="6"/>
        <v>318.64999999996508</v>
      </c>
      <c r="S7" s="257">
        <f t="shared" si="7"/>
        <v>1.2094096E-3</v>
      </c>
      <c r="T7" s="10"/>
      <c r="U7" t="s">
        <v>408</v>
      </c>
    </row>
    <row r="8" spans="1:21" s="53" customFormat="1">
      <c r="A8" s="295" t="str">
        <f>VLOOKUP(U8,Sheet1!$C$2:$C$84,1,FALSE)</f>
        <v>B3VCFN3</v>
      </c>
      <c r="B8" t="s">
        <v>351</v>
      </c>
      <c r="C8" t="s">
        <v>478</v>
      </c>
      <c r="D8">
        <v>32000</v>
      </c>
      <c r="E8" s="240">
        <f>VLOOKUP(A8,Sheet1!$C$2:$E$84,3,FALSE)</f>
        <v>32000</v>
      </c>
      <c r="F8" s="241">
        <f t="shared" si="0"/>
        <v>0</v>
      </c>
      <c r="G8" s="257">
        <f t="shared" si="4"/>
        <v>0</v>
      </c>
      <c r="H8">
        <v>354809.59999999998</v>
      </c>
      <c r="I8" s="243">
        <f>VLOOKUP(A8,Sheet1!$C$2:$F$84,4,FALSE)</f>
        <v>354809.59999999998</v>
      </c>
      <c r="J8" s="241">
        <f t="shared" si="1"/>
        <v>0</v>
      </c>
      <c r="K8" s="257">
        <f t="shared" si="5"/>
        <v>0</v>
      </c>
      <c r="L8">
        <v>11.1</v>
      </c>
      <c r="M8" s="240">
        <f>VLOOKUP(A8,Sheet1!$C$2:$G$84,5,FALSE)</f>
        <v>11.06</v>
      </c>
      <c r="N8" s="241">
        <f t="shared" si="2"/>
        <v>3.9999999999999147E-2</v>
      </c>
      <c r="O8" s="257">
        <f t="shared" si="3"/>
        <v>3.6036036000000001E-3</v>
      </c>
      <c r="P8">
        <v>355200</v>
      </c>
      <c r="Q8" s="240">
        <f>VLOOKUP(A8,Sheet1!$C$2:$H$84,6,FALSE)</f>
        <v>353824</v>
      </c>
      <c r="R8" s="241">
        <f t="shared" si="6"/>
        <v>1376</v>
      </c>
      <c r="S8" s="257">
        <f t="shared" si="7"/>
        <v>3.8738739000000002E-3</v>
      </c>
      <c r="T8" s="10"/>
      <c r="U8" t="s">
        <v>352</v>
      </c>
    </row>
    <row r="9" spans="1:21" s="53" customFormat="1">
      <c r="A9" s="295" t="str">
        <f>VLOOKUP(U9,Sheet1!$C$2:$C$84,1,FALSE)</f>
        <v>B5BH372</v>
      </c>
      <c r="B9" t="s">
        <v>335</v>
      </c>
      <c r="C9" t="s">
        <v>479</v>
      </c>
      <c r="D9">
        <v>16700</v>
      </c>
      <c r="E9" s="240">
        <f>VLOOKUP(A9,Sheet1!$C$2:$E$84,3,FALSE)</f>
        <v>16700</v>
      </c>
      <c r="F9" s="241">
        <f t="shared" si="0"/>
        <v>0</v>
      </c>
      <c r="G9" s="257">
        <f t="shared" si="4"/>
        <v>0</v>
      </c>
      <c r="H9">
        <v>145969.69</v>
      </c>
      <c r="I9" s="243">
        <f>VLOOKUP(A9,Sheet1!$C$2:$F$84,4,FALSE)</f>
        <v>145969.69</v>
      </c>
      <c r="J9" s="241">
        <f t="shared" si="1"/>
        <v>0</v>
      </c>
      <c r="K9" s="257">
        <f t="shared" si="5"/>
        <v>0</v>
      </c>
      <c r="L9">
        <v>10.2575</v>
      </c>
      <c r="M9" s="240">
        <f>VLOOKUP(A9,Sheet1!$C$2:$G$84,5,FALSE)</f>
        <v>10.31</v>
      </c>
      <c r="N9" s="241">
        <f t="shared" si="2"/>
        <v>-5.2500000000000213E-2</v>
      </c>
      <c r="O9" s="257">
        <f t="shared" si="3"/>
        <v>-5.1182062000000002E-3</v>
      </c>
      <c r="P9">
        <v>171300.25</v>
      </c>
      <c r="Q9" s="240">
        <f>VLOOKUP(A9,Sheet1!$C$2:$H$84,6,FALSE)</f>
        <v>172210.4</v>
      </c>
      <c r="R9" s="241">
        <f t="shared" si="6"/>
        <v>-910.14999999999418</v>
      </c>
      <c r="S9" s="257">
        <f t="shared" si="7"/>
        <v>-5.3131855000000004E-3</v>
      </c>
      <c r="T9" s="10"/>
      <c r="U9" t="s">
        <v>336</v>
      </c>
    </row>
    <row r="10" spans="1:21" s="53" customFormat="1">
      <c r="A10" s="295" t="str">
        <f>VLOOKUP(U10,Sheet1!$C$2:$C$84,1,FALSE)</f>
        <v>B3WDPG8</v>
      </c>
      <c r="B10">
        <v>485785109</v>
      </c>
      <c r="C10" t="s">
        <v>480</v>
      </c>
      <c r="D10">
        <v>14300</v>
      </c>
      <c r="E10" s="240">
        <f>VLOOKUP(A10,Sheet1!$C$2:$E$84,3,FALSE)</f>
        <v>14300</v>
      </c>
      <c r="F10" s="241">
        <f t="shared" si="0"/>
        <v>0</v>
      </c>
      <c r="G10" s="257">
        <f t="shared" si="4"/>
        <v>0</v>
      </c>
      <c r="H10">
        <v>356815.03</v>
      </c>
      <c r="I10" s="243">
        <f>VLOOKUP(A10,Sheet1!$C$2:$F$84,4,FALSE)</f>
        <v>356815.03</v>
      </c>
      <c r="J10" s="241">
        <f t="shared" si="1"/>
        <v>0</v>
      </c>
      <c r="K10" s="257">
        <f t="shared" si="5"/>
        <v>0</v>
      </c>
      <c r="L10">
        <v>20.05</v>
      </c>
      <c r="M10" s="240">
        <f>VLOOKUP(A10,Sheet1!$C$2:$G$84,5,FALSE)</f>
        <v>20.100000000000001</v>
      </c>
      <c r="N10" s="241">
        <f t="shared" si="2"/>
        <v>-5.0000000000000711E-2</v>
      </c>
      <c r="O10" s="257">
        <f t="shared" si="3"/>
        <v>-2.4937656E-3</v>
      </c>
      <c r="P10">
        <v>286715</v>
      </c>
      <c r="Q10" s="240">
        <f>VLOOKUP(A10,Sheet1!$C$2:$H$84,6,FALSE)</f>
        <v>287401.40000000002</v>
      </c>
      <c r="R10" s="241">
        <f t="shared" si="6"/>
        <v>-686.40000000002328</v>
      </c>
      <c r="S10" s="257">
        <f t="shared" si="7"/>
        <v>-2.3940150000000002E-3</v>
      </c>
      <c r="T10" s="10"/>
      <c r="U10" t="s">
        <v>341</v>
      </c>
    </row>
    <row r="11" spans="1:21" s="53" customFormat="1">
      <c r="A11" s="295" t="str">
        <f>VLOOKUP(U11,Sheet1!$C$2:$C$84,1,FALSE)</f>
        <v>BJFSR88</v>
      </c>
      <c r="B11" t="s">
        <v>371</v>
      </c>
      <c r="C11" t="s">
        <v>481</v>
      </c>
      <c r="D11">
        <v>9500</v>
      </c>
      <c r="E11" s="240">
        <f>VLOOKUP(A11,Sheet1!$C$2:$E$84,3,FALSE)</f>
        <v>9500</v>
      </c>
      <c r="F11" s="241">
        <f t="shared" si="0"/>
        <v>0</v>
      </c>
      <c r="G11" s="257">
        <f t="shared" si="4"/>
        <v>0</v>
      </c>
      <c r="H11">
        <v>656933.65</v>
      </c>
      <c r="I11" s="243">
        <f>VLOOKUP(A11,Sheet1!$C$2:$F$84,4,FALSE)</f>
        <v>656933.65</v>
      </c>
      <c r="J11" s="241">
        <f t="shared" si="1"/>
        <v>0</v>
      </c>
      <c r="K11" s="257">
        <f t="shared" si="5"/>
        <v>0</v>
      </c>
      <c r="L11">
        <v>71.66</v>
      </c>
      <c r="M11" s="240">
        <f>VLOOKUP(A11,Sheet1!$C$2:$G$84,5,FALSE)</f>
        <v>71.66</v>
      </c>
      <c r="N11" s="241">
        <f t="shared" si="2"/>
        <v>0</v>
      </c>
      <c r="O11" s="257">
        <f t="shared" si="3"/>
        <v>0</v>
      </c>
      <c r="P11">
        <v>680770</v>
      </c>
      <c r="Q11" s="240">
        <f>VLOOKUP(A11,Sheet1!$C$2:$H$84,6,FALSE)</f>
        <v>680770</v>
      </c>
      <c r="R11" s="241">
        <f t="shared" si="6"/>
        <v>0</v>
      </c>
      <c r="S11" s="257">
        <f t="shared" si="7"/>
        <v>0</v>
      </c>
      <c r="T11" s="10"/>
      <c r="U11" t="s">
        <v>372</v>
      </c>
    </row>
    <row r="12" spans="1:21" s="53" customFormat="1">
      <c r="A12" s="295" t="str">
        <f>VLOOKUP(U12,Sheet1!$C$2:$C$84,1,FALSE)</f>
        <v>BJLKFN9</v>
      </c>
      <c r="B12" t="s">
        <v>343</v>
      </c>
      <c r="C12" t="s">
        <v>482</v>
      </c>
      <c r="D12">
        <v>3714</v>
      </c>
      <c r="E12" s="240">
        <f>VLOOKUP(A12,Sheet1!$C$2:$E$84,3,FALSE)</f>
        <v>3714</v>
      </c>
      <c r="F12" s="241">
        <f t="shared" si="0"/>
        <v>0</v>
      </c>
      <c r="G12" s="257">
        <f t="shared" si="4"/>
        <v>0</v>
      </c>
      <c r="H12">
        <v>22100.75</v>
      </c>
      <c r="I12" s="243">
        <f>VLOOKUP(A12,Sheet1!$C$2:$F$84,4,FALSE)</f>
        <v>14338.64</v>
      </c>
      <c r="J12" s="241">
        <f t="shared" si="1"/>
        <v>7762.1100000000006</v>
      </c>
      <c r="K12" s="257">
        <f t="shared" si="5"/>
        <v>0.35121477779999999</v>
      </c>
      <c r="L12">
        <v>8.15</v>
      </c>
      <c r="M12" s="240">
        <f>VLOOKUP(A12,Sheet1!$C$2:$G$84,5,FALSE)</f>
        <v>8.33</v>
      </c>
      <c r="N12" s="241">
        <f t="shared" si="2"/>
        <v>-0.17999999999999972</v>
      </c>
      <c r="O12" s="257">
        <f t="shared" si="3"/>
        <v>-2.2085889599999999E-2</v>
      </c>
      <c r="P12">
        <v>30269.1</v>
      </c>
      <c r="Q12" s="240">
        <f>VLOOKUP(A12,Sheet1!$C$2:$H$84,6,FALSE)</f>
        <v>30941.33</v>
      </c>
      <c r="R12" s="241">
        <f t="shared" si="6"/>
        <v>-672.2300000000032</v>
      </c>
      <c r="S12" s="257">
        <f t="shared" si="7"/>
        <v>-2.2208456800000002E-2</v>
      </c>
      <c r="T12" s="10"/>
      <c r="U12" t="s">
        <v>344</v>
      </c>
    </row>
    <row r="13" spans="1:21" s="53" customFormat="1">
      <c r="A13" s="295">
        <f>VLOOKUP(U13,Sheet1!$C$2:$C$84,1,FALSE)</f>
        <v>2704485</v>
      </c>
      <c r="B13">
        <v>705015105</v>
      </c>
      <c r="C13" t="s">
        <v>483</v>
      </c>
      <c r="D13">
        <v>46000</v>
      </c>
      <c r="E13" s="240">
        <f>VLOOKUP(A13,Sheet1!$C$2:$E$84,3,FALSE)</f>
        <v>46000</v>
      </c>
      <c r="F13" s="241">
        <f t="shared" si="0"/>
        <v>0</v>
      </c>
      <c r="G13" s="257">
        <f t="shared" si="4"/>
        <v>0</v>
      </c>
      <c r="H13">
        <v>532692.30000000005</v>
      </c>
      <c r="I13" s="243">
        <f>VLOOKUP(A13,Sheet1!$C$2:$F$84,4,FALSE)</f>
        <v>532692.30000000005</v>
      </c>
      <c r="J13" s="241">
        <f t="shared" si="1"/>
        <v>0</v>
      </c>
      <c r="K13" s="257">
        <f t="shared" si="5"/>
        <v>0</v>
      </c>
      <c r="L13">
        <v>8.43</v>
      </c>
      <c r="M13" s="240">
        <f>VLOOKUP(A13,Sheet1!$C$2:$G$84,5,FALSE)</f>
        <v>8.43</v>
      </c>
      <c r="N13" s="241">
        <f t="shared" si="2"/>
        <v>0</v>
      </c>
      <c r="O13" s="257">
        <f t="shared" si="3"/>
        <v>0</v>
      </c>
      <c r="P13">
        <v>387780</v>
      </c>
      <c r="Q13" s="240">
        <f>VLOOKUP(A13,Sheet1!$C$2:$H$84,6,FALSE)</f>
        <v>387780</v>
      </c>
      <c r="R13" s="241">
        <f t="shared" si="6"/>
        <v>0</v>
      </c>
      <c r="S13" s="257">
        <f t="shared" si="7"/>
        <v>0</v>
      </c>
      <c r="T13" s="10"/>
      <c r="U13">
        <v>2704485</v>
      </c>
    </row>
    <row r="14" spans="1:21" s="53" customFormat="1">
      <c r="A14" s="295">
        <f>VLOOKUP(U14,Sheet1!$C$2:$C$84,1,FALSE)</f>
        <v>2402444</v>
      </c>
      <c r="B14">
        <v>686330101</v>
      </c>
      <c r="C14" t="s">
        <v>484</v>
      </c>
      <c r="D14">
        <v>1850</v>
      </c>
      <c r="E14" s="240">
        <f>VLOOKUP(A14,Sheet1!$C$2:$E$84,3,FALSE)</f>
        <v>1850</v>
      </c>
      <c r="F14" s="241">
        <f t="shared" si="0"/>
        <v>0</v>
      </c>
      <c r="G14" s="257">
        <f t="shared" si="4"/>
        <v>0</v>
      </c>
      <c r="H14">
        <v>147640.54999999999</v>
      </c>
      <c r="I14" s="243">
        <f>VLOOKUP(A14,Sheet1!$C$2:$F$84,4,FALSE)</f>
        <v>147640.54999999999</v>
      </c>
      <c r="J14" s="241">
        <f t="shared" si="1"/>
        <v>0</v>
      </c>
      <c r="K14" s="257">
        <f t="shared" si="5"/>
        <v>0</v>
      </c>
      <c r="L14">
        <v>83.41</v>
      </c>
      <c r="M14" s="240">
        <f>VLOOKUP(A14,Sheet1!$C$2:$G$84,5,FALSE)</f>
        <v>83.41</v>
      </c>
      <c r="N14" s="241">
        <f t="shared" si="2"/>
        <v>0</v>
      </c>
      <c r="O14" s="257">
        <f t="shared" si="3"/>
        <v>0</v>
      </c>
      <c r="P14">
        <v>154308.5</v>
      </c>
      <c r="Q14" s="240">
        <f>VLOOKUP(A14,Sheet1!$C$2:$H$84,6,FALSE)</f>
        <v>154308.5</v>
      </c>
      <c r="R14" s="241">
        <f t="shared" si="6"/>
        <v>0</v>
      </c>
      <c r="S14" s="257">
        <f t="shared" si="7"/>
        <v>0</v>
      </c>
      <c r="T14" s="10"/>
      <c r="U14">
        <v>2402444</v>
      </c>
    </row>
    <row r="15" spans="1:21" s="53" customFormat="1">
      <c r="A15" s="295">
        <f>VLOOKUP(U15,Sheet1!$C$2:$C$84,1,FALSE)</f>
        <v>5999330</v>
      </c>
      <c r="B15">
        <v>599933900</v>
      </c>
      <c r="C15" t="s">
        <v>437</v>
      </c>
      <c r="D15">
        <v>3800</v>
      </c>
      <c r="E15" s="240">
        <f>VLOOKUP(A15,Sheet1!$C$2:$E$84,3,FALSE)</f>
        <v>3800</v>
      </c>
      <c r="F15" s="241">
        <f t="shared" si="0"/>
        <v>0</v>
      </c>
      <c r="G15" s="257">
        <f t="shared" si="4"/>
        <v>0</v>
      </c>
      <c r="H15">
        <v>672025.92</v>
      </c>
      <c r="I15" s="243">
        <f>VLOOKUP(A15,Sheet1!$C$2:$F$84,4,FALSE)</f>
        <v>672025.92</v>
      </c>
      <c r="J15" s="241">
        <f t="shared" si="1"/>
        <v>0</v>
      </c>
      <c r="K15" s="257">
        <f t="shared" si="5"/>
        <v>0</v>
      </c>
      <c r="L15">
        <v>244.03138999999999</v>
      </c>
      <c r="M15" s="240">
        <f>VLOOKUP(A15,Sheet1!$C$2:$G$84,5,FALSE)</f>
        <v>243.71</v>
      </c>
      <c r="N15" s="241">
        <f t="shared" si="2"/>
        <v>0.32138999999997964</v>
      </c>
      <c r="O15" s="257">
        <f t="shared" si="3"/>
        <v>1.3170027000000001E-3</v>
      </c>
      <c r="P15">
        <v>927319.28</v>
      </c>
      <c r="Q15" s="240">
        <f>VLOOKUP(A15,Sheet1!$C$2:$H$84,6,FALSE)</f>
        <v>926080.52</v>
      </c>
      <c r="R15" s="241">
        <f t="shared" si="6"/>
        <v>1238.7600000000093</v>
      </c>
      <c r="S15" s="257">
        <f t="shared" si="7"/>
        <v>1.3358506E-3</v>
      </c>
      <c r="T15" s="10"/>
      <c r="U15">
        <v>5999330</v>
      </c>
    </row>
    <row r="16" spans="1:21" s="53" customFormat="1">
      <c r="A16" s="295">
        <f>VLOOKUP(U16,Sheet1!$C$2:$C$84,1,FALSE)</f>
        <v>6229597</v>
      </c>
      <c r="B16">
        <v>622959906</v>
      </c>
      <c r="C16" t="s">
        <v>440</v>
      </c>
      <c r="D16">
        <v>65312</v>
      </c>
      <c r="E16" s="240">
        <f>VLOOKUP(A16,Sheet1!$C$2:$E$84,3,FALSE)</f>
        <v>65312</v>
      </c>
      <c r="F16" s="241">
        <f t="shared" si="0"/>
        <v>0</v>
      </c>
      <c r="G16" s="257">
        <f t="shared" si="4"/>
        <v>0</v>
      </c>
      <c r="H16">
        <v>520489.58</v>
      </c>
      <c r="I16" s="243">
        <f>VLOOKUP(A16,Sheet1!$C$2:$F$84,4,FALSE)</f>
        <v>520489.58</v>
      </c>
      <c r="J16" s="241">
        <f t="shared" si="1"/>
        <v>0</v>
      </c>
      <c r="K16" s="257">
        <f t="shared" si="5"/>
        <v>0</v>
      </c>
      <c r="L16">
        <v>8.6036350000000006</v>
      </c>
      <c r="M16" s="240">
        <f>VLOOKUP(A16,Sheet1!$C$2:$G$84,5,FALSE)</f>
        <v>8.61</v>
      </c>
      <c r="N16" s="241">
        <f t="shared" si="2"/>
        <v>-6.3649999999988438E-3</v>
      </c>
      <c r="O16" s="257">
        <f t="shared" si="3"/>
        <v>-7.3980360000000002E-4</v>
      </c>
      <c r="P16">
        <v>561920.59</v>
      </c>
      <c r="Q16" s="240">
        <f>VLOOKUP(A16,Sheet1!$C$2:$H$84,6,FALSE)</f>
        <v>562256.88</v>
      </c>
      <c r="R16" s="241">
        <f t="shared" si="6"/>
        <v>-336.29000000003725</v>
      </c>
      <c r="S16" s="257">
        <f t="shared" si="7"/>
        <v>-5.9846529999999995E-4</v>
      </c>
      <c r="T16" s="10"/>
      <c r="U16">
        <v>6229597</v>
      </c>
    </row>
    <row r="17" spans="1:21" s="53" customFormat="1">
      <c r="A17" s="295">
        <f>VLOOKUP(U17,Sheet1!$C$2:$C$84,1,FALSE)</f>
        <v>4031879</v>
      </c>
      <c r="B17">
        <v>403187909</v>
      </c>
      <c r="C17" t="s">
        <v>441</v>
      </c>
      <c r="D17">
        <v>22938</v>
      </c>
      <c r="E17" s="240">
        <f>VLOOKUP(A17,Sheet1!$C$2:$E$84,3,FALSE)</f>
        <v>22938</v>
      </c>
      <c r="F17" s="241">
        <f t="shared" si="0"/>
        <v>0</v>
      </c>
      <c r="G17" s="257">
        <f t="shared" si="4"/>
        <v>0</v>
      </c>
      <c r="H17">
        <v>437104.83</v>
      </c>
      <c r="I17" s="243">
        <f>VLOOKUP(A17,Sheet1!$C$2:$F$84,4,FALSE)</f>
        <v>437104.83</v>
      </c>
      <c r="J17" s="241">
        <f t="shared" si="1"/>
        <v>0</v>
      </c>
      <c r="K17" s="257">
        <f t="shared" si="5"/>
        <v>0</v>
      </c>
      <c r="L17">
        <v>26.614463000000001</v>
      </c>
      <c r="M17" s="240">
        <f>VLOOKUP(A17,Sheet1!$C$2:$G$84,5,FALSE)</f>
        <v>26.58</v>
      </c>
      <c r="N17" s="241">
        <f t="shared" si="2"/>
        <v>3.4463000000002353E-2</v>
      </c>
      <c r="O17" s="257">
        <f t="shared" si="3"/>
        <v>1.2948974000000001E-3</v>
      </c>
      <c r="P17">
        <v>610482.55000000005</v>
      </c>
      <c r="Q17" s="240">
        <f>VLOOKUP(A17,Sheet1!$C$2:$H$84,6,FALSE)</f>
        <v>609667.04</v>
      </c>
      <c r="R17" s="241">
        <f t="shared" si="6"/>
        <v>815.51000000000931</v>
      </c>
      <c r="S17" s="257">
        <f t="shared" si="7"/>
        <v>1.3358449E-3</v>
      </c>
      <c r="T17" s="10"/>
      <c r="U17">
        <v>4031879</v>
      </c>
    </row>
    <row r="18" spans="1:21" s="53" customFormat="1">
      <c r="A18" s="295">
        <f>VLOOKUP(U18,Sheet1!$C$2:$C$84,1,FALSE)</f>
        <v>2124533</v>
      </c>
      <c r="B18">
        <v>878742204</v>
      </c>
      <c r="C18" t="s">
        <v>442</v>
      </c>
      <c r="D18">
        <v>15900</v>
      </c>
      <c r="E18" s="240">
        <f>VLOOKUP(A18,Sheet1!$C$2:$E$84,3,FALSE)</f>
        <v>15900</v>
      </c>
      <c r="F18" s="241">
        <f t="shared" si="0"/>
        <v>0</v>
      </c>
      <c r="G18" s="257">
        <f t="shared" si="4"/>
        <v>0</v>
      </c>
      <c r="H18">
        <v>359813.37</v>
      </c>
      <c r="I18" s="243">
        <f>VLOOKUP(A18,Sheet1!$C$2:$F$84,4,FALSE)</f>
        <v>359813.37</v>
      </c>
      <c r="J18" s="241">
        <f t="shared" si="1"/>
        <v>0</v>
      </c>
      <c r="K18" s="257">
        <f t="shared" si="5"/>
        <v>0</v>
      </c>
      <c r="L18">
        <v>17.37</v>
      </c>
      <c r="M18" s="240">
        <f>VLOOKUP(A18,Sheet1!$C$2:$G$84,5,FALSE)</f>
        <v>17.37</v>
      </c>
      <c r="N18" s="241">
        <f t="shared" si="2"/>
        <v>0</v>
      </c>
      <c r="O18" s="257">
        <f t="shared" si="3"/>
        <v>0</v>
      </c>
      <c r="P18">
        <v>276183</v>
      </c>
      <c r="Q18" s="240">
        <f>VLOOKUP(A18,Sheet1!$C$2:$H$84,6,FALSE)</f>
        <v>276183</v>
      </c>
      <c r="R18" s="241">
        <f t="shared" si="6"/>
        <v>0</v>
      </c>
      <c r="S18" s="257">
        <f t="shared" si="7"/>
        <v>0</v>
      </c>
      <c r="T18" s="10"/>
      <c r="U18">
        <v>2124533</v>
      </c>
    </row>
    <row r="19" spans="1:21" s="53" customFormat="1">
      <c r="A19" s="295">
        <f>VLOOKUP(U19,Sheet1!$C$2:$C$84,1,FALSE)</f>
        <v>2569286</v>
      </c>
      <c r="B19" t="s">
        <v>327</v>
      </c>
      <c r="C19" t="s">
        <v>485</v>
      </c>
      <c r="D19">
        <v>52000</v>
      </c>
      <c r="E19" s="240">
        <f>VLOOKUP(A19,Sheet1!$C$2:$E$84,3,FALSE)</f>
        <v>52000</v>
      </c>
      <c r="F19" s="241">
        <f t="shared" si="0"/>
        <v>0</v>
      </c>
      <c r="G19" s="257">
        <f t="shared" si="4"/>
        <v>0</v>
      </c>
      <c r="H19">
        <v>610308.28</v>
      </c>
      <c r="I19" s="243">
        <f>VLOOKUP(A19,Sheet1!$C$2:$F$84,4,FALSE)</f>
        <v>610308.28</v>
      </c>
      <c r="J19" s="241">
        <f t="shared" si="1"/>
        <v>0</v>
      </c>
      <c r="K19" s="257">
        <f t="shared" si="5"/>
        <v>0</v>
      </c>
      <c r="L19">
        <v>15.09</v>
      </c>
      <c r="M19" s="240">
        <f>VLOOKUP(A19,Sheet1!$C$2:$G$84,5,FALSE)</f>
        <v>15.09</v>
      </c>
      <c r="N19" s="241">
        <f t="shared" si="2"/>
        <v>0</v>
      </c>
      <c r="O19" s="257">
        <f t="shared" si="3"/>
        <v>0</v>
      </c>
      <c r="P19">
        <v>784680</v>
      </c>
      <c r="Q19" s="240">
        <f>VLOOKUP(A19,Sheet1!$C$2:$H$84,6,FALSE)</f>
        <v>784680</v>
      </c>
      <c r="R19" s="241">
        <f t="shared" si="6"/>
        <v>0</v>
      </c>
      <c r="S19" s="257">
        <f t="shared" si="7"/>
        <v>0</v>
      </c>
      <c r="T19" s="10"/>
      <c r="U19">
        <v>2569286</v>
      </c>
    </row>
    <row r="20" spans="1:21" s="53" customFormat="1">
      <c r="A20" s="295">
        <f>VLOOKUP(U20,Sheet1!$C$2:$C$84,1,FALSE)</f>
        <v>6269861</v>
      </c>
      <c r="B20">
        <v>626986905</v>
      </c>
      <c r="C20" t="s">
        <v>444</v>
      </c>
      <c r="D20">
        <v>14800</v>
      </c>
      <c r="E20" s="240">
        <f>VLOOKUP(A20,Sheet1!$C$2:$E$84,3,FALSE)</f>
        <v>14800</v>
      </c>
      <c r="F20" s="241">
        <f t="shared" si="0"/>
        <v>0</v>
      </c>
      <c r="G20" s="257">
        <f t="shared" si="4"/>
        <v>0</v>
      </c>
      <c r="H20">
        <v>236106</v>
      </c>
      <c r="I20" s="243">
        <f>VLOOKUP(A20,Sheet1!$C$2:$F$84,4,FALSE)</f>
        <v>236106</v>
      </c>
      <c r="J20" s="241">
        <f t="shared" si="1"/>
        <v>0</v>
      </c>
      <c r="K20" s="257">
        <f t="shared" si="5"/>
        <v>0</v>
      </c>
      <c r="L20">
        <v>16.664366000000001</v>
      </c>
      <c r="M20" s="240">
        <f>VLOOKUP(A20,Sheet1!$C$2:$G$84,5,FALSE)</f>
        <v>16.670000000000002</v>
      </c>
      <c r="N20" s="241">
        <f t="shared" si="2"/>
        <v>-5.634000000000583E-3</v>
      </c>
      <c r="O20" s="257">
        <f t="shared" si="3"/>
        <v>-3.380867E-4</v>
      </c>
      <c r="P20">
        <v>246632.62</v>
      </c>
      <c r="Q20" s="240">
        <f>VLOOKUP(A20,Sheet1!$C$2:$H$84,6,FALSE)</f>
        <v>246780.22</v>
      </c>
      <c r="R20" s="241">
        <f t="shared" si="6"/>
        <v>-147.60000000000582</v>
      </c>
      <c r="S20" s="257">
        <f t="shared" si="7"/>
        <v>-5.98461E-4</v>
      </c>
      <c r="T20" s="10"/>
      <c r="U20">
        <v>6269861</v>
      </c>
    </row>
    <row r="21" spans="1:21" s="53" customFormat="1">
      <c r="A21" s="295">
        <f>VLOOKUP(U21,Sheet1!$C$2:$C$84,1,FALSE)</f>
        <v>2125097</v>
      </c>
      <c r="B21">
        <v>124765108</v>
      </c>
      <c r="C21" t="s">
        <v>486</v>
      </c>
      <c r="D21">
        <v>31400</v>
      </c>
      <c r="E21" s="240">
        <f>VLOOKUP(A21,Sheet1!$C$2:$E$84,3,FALSE)</f>
        <v>31400</v>
      </c>
      <c r="F21" s="241">
        <f t="shared" si="0"/>
        <v>0</v>
      </c>
      <c r="G21" s="257">
        <f t="shared" si="4"/>
        <v>0</v>
      </c>
      <c r="H21">
        <v>561500.48</v>
      </c>
      <c r="I21" s="243">
        <f>VLOOKUP(A21,Sheet1!$C$2:$F$84,4,FALSE)</f>
        <v>561500.48</v>
      </c>
      <c r="J21" s="241">
        <f t="shared" si="1"/>
        <v>0</v>
      </c>
      <c r="K21" s="257">
        <f t="shared" si="5"/>
        <v>0</v>
      </c>
      <c r="L21">
        <v>26.46</v>
      </c>
      <c r="M21" s="240">
        <f>VLOOKUP(A21,Sheet1!$C$2:$G$84,5,FALSE)</f>
        <v>26.46</v>
      </c>
      <c r="N21" s="241">
        <f t="shared" si="2"/>
        <v>0</v>
      </c>
      <c r="O21" s="257">
        <f t="shared" si="3"/>
        <v>0</v>
      </c>
      <c r="P21">
        <v>830844</v>
      </c>
      <c r="Q21" s="240">
        <f>VLOOKUP(A21,Sheet1!$C$2:$H$84,6,FALSE)</f>
        <v>830844</v>
      </c>
      <c r="R21" s="241">
        <f t="shared" si="6"/>
        <v>0</v>
      </c>
      <c r="S21" s="257">
        <f t="shared" si="7"/>
        <v>0</v>
      </c>
      <c r="T21" s="10"/>
      <c r="U21">
        <v>2125097</v>
      </c>
    </row>
    <row r="22" spans="1:21" s="53" customFormat="1">
      <c r="A22" s="295">
        <f>VLOOKUP(U22,Sheet1!$C$2:$C$84,1,FALSE)</f>
        <v>6986041</v>
      </c>
      <c r="B22">
        <v>698604006</v>
      </c>
      <c r="C22" t="s">
        <v>487</v>
      </c>
      <c r="D22">
        <v>8300</v>
      </c>
      <c r="E22" s="240">
        <f>VLOOKUP(A22,Sheet1!$C$2:$E$84,3,FALSE)</f>
        <v>8300</v>
      </c>
      <c r="F22" s="241">
        <f t="shared" si="0"/>
        <v>0</v>
      </c>
      <c r="G22" s="257">
        <f t="shared" si="4"/>
        <v>0</v>
      </c>
      <c r="H22">
        <v>221817.63</v>
      </c>
      <c r="I22" s="243">
        <f>VLOOKUP(A22,Sheet1!$C$2:$F$84,4,FALSE)</f>
        <v>221817.63</v>
      </c>
      <c r="J22" s="241">
        <f t="shared" si="1"/>
        <v>0</v>
      </c>
      <c r="K22" s="257">
        <f t="shared" si="5"/>
        <v>0</v>
      </c>
      <c r="L22">
        <v>38.371290999999999</v>
      </c>
      <c r="M22" s="240">
        <f>VLOOKUP(A22,Sheet1!$C$2:$G$84,5,FALSE)</f>
        <v>38.39</v>
      </c>
      <c r="N22" s="241">
        <f t="shared" si="2"/>
        <v>-1.8709000000001197E-2</v>
      </c>
      <c r="O22" s="257">
        <f t="shared" si="3"/>
        <v>-4.8757809999999999E-4</v>
      </c>
      <c r="P22">
        <v>318481.71000000002</v>
      </c>
      <c r="Q22" s="240">
        <f>VLOOKUP(A22,Sheet1!$C$2:$H$84,6,FALSE)</f>
        <v>318672.31</v>
      </c>
      <c r="R22" s="241">
        <f t="shared" si="6"/>
        <v>-190.59999999997672</v>
      </c>
      <c r="S22" s="257">
        <f t="shared" si="7"/>
        <v>-5.984645E-4</v>
      </c>
      <c r="T22" s="10"/>
      <c r="U22">
        <v>6986041</v>
      </c>
    </row>
    <row r="23" spans="1:21" s="53" customFormat="1">
      <c r="A23" s="295">
        <f>VLOOKUP(U23,Sheet1!$C$2:$C$84,1,FALSE)</f>
        <v>2655657</v>
      </c>
      <c r="B23">
        <v>683715106</v>
      </c>
      <c r="C23" t="s">
        <v>488</v>
      </c>
      <c r="D23">
        <v>15400</v>
      </c>
      <c r="E23" s="240">
        <f>VLOOKUP(A23,Sheet1!$C$2:$E$84,3,FALSE)</f>
        <v>15400</v>
      </c>
      <c r="F23" s="241">
        <f t="shared" si="0"/>
        <v>0</v>
      </c>
      <c r="G23" s="257">
        <f t="shared" si="4"/>
        <v>0</v>
      </c>
      <c r="H23">
        <v>547201.56000000006</v>
      </c>
      <c r="I23" s="243">
        <f>VLOOKUP(A23,Sheet1!$C$2:$F$84,4,FALSE)</f>
        <v>547201.56000000006</v>
      </c>
      <c r="J23" s="241">
        <f t="shared" si="1"/>
        <v>0</v>
      </c>
      <c r="K23" s="257">
        <f t="shared" si="5"/>
        <v>0</v>
      </c>
      <c r="L23">
        <v>44.07</v>
      </c>
      <c r="M23" s="240">
        <f>VLOOKUP(A23,Sheet1!$C$2:$G$84,5,FALSE)</f>
        <v>44.07</v>
      </c>
      <c r="N23" s="241">
        <f t="shared" si="2"/>
        <v>0</v>
      </c>
      <c r="O23" s="257">
        <f t="shared" si="3"/>
        <v>0</v>
      </c>
      <c r="P23">
        <v>678678</v>
      </c>
      <c r="Q23" s="240">
        <f>VLOOKUP(A23,Sheet1!$C$2:$H$84,6,FALSE)</f>
        <v>678678</v>
      </c>
      <c r="R23" s="241">
        <f t="shared" si="6"/>
        <v>0</v>
      </c>
      <c r="S23" s="257">
        <f t="shared" si="7"/>
        <v>0</v>
      </c>
      <c r="T23" s="10"/>
      <c r="U23">
        <v>2655657</v>
      </c>
    </row>
    <row r="24" spans="1:21" s="53" customFormat="1">
      <c r="A24" s="295" t="str">
        <f>VLOOKUP(U24,Sheet1!$C$2:$C$84,1,FALSE)</f>
        <v>0263494</v>
      </c>
      <c r="B24">
        <v>26349902</v>
      </c>
      <c r="C24" t="s">
        <v>415</v>
      </c>
      <c r="D24">
        <v>85457</v>
      </c>
      <c r="E24" s="240">
        <f>VLOOKUP(A24,Sheet1!$C$2:$E$84,3,FALSE)</f>
        <v>85457</v>
      </c>
      <c r="F24" s="241">
        <f t="shared" si="0"/>
        <v>0</v>
      </c>
      <c r="G24" s="257">
        <f t="shared" si="4"/>
        <v>0</v>
      </c>
      <c r="H24">
        <v>677298.27</v>
      </c>
      <c r="I24" s="243">
        <f>VLOOKUP(A24,Sheet1!$C$2:$F$84,4,FALSE)</f>
        <v>677298.27</v>
      </c>
      <c r="J24" s="241">
        <f t="shared" si="1"/>
        <v>0</v>
      </c>
      <c r="K24" s="257">
        <f t="shared" si="5"/>
        <v>0</v>
      </c>
      <c r="L24">
        <v>7.4821920000000004</v>
      </c>
      <c r="M24" s="240">
        <f>VLOOKUP(A24,Sheet1!$C$2:$G$84,5,FALSE)</f>
        <v>7.49</v>
      </c>
      <c r="N24" s="241">
        <f t="shared" si="2"/>
        <v>-7.8079999999998151E-3</v>
      </c>
      <c r="O24" s="257">
        <f t="shared" si="3"/>
        <v>-1.0435444999999999E-3</v>
      </c>
      <c r="P24">
        <v>639405.68999999994</v>
      </c>
      <c r="Q24" s="240">
        <f>VLOOKUP(A24,Sheet1!$C$2:$H$84,6,FALSE)</f>
        <v>639960.4</v>
      </c>
      <c r="R24" s="241">
        <f t="shared" si="6"/>
        <v>-554.71000000007916</v>
      </c>
      <c r="S24" s="257">
        <f t="shared" si="7"/>
        <v>-8.6753999999999998E-4</v>
      </c>
      <c r="T24" s="10"/>
      <c r="U24" s="322" t="s">
        <v>414</v>
      </c>
    </row>
    <row r="25" spans="1:21" s="53" customFormat="1">
      <c r="A25" s="295">
        <f>VLOOKUP(U25,Sheet1!$C$2:$C$84,1,FALSE)</f>
        <v>4031976</v>
      </c>
      <c r="B25">
        <v>403197908</v>
      </c>
      <c r="C25" t="s">
        <v>374</v>
      </c>
      <c r="D25">
        <v>2175</v>
      </c>
      <c r="E25" s="240">
        <f>VLOOKUP(A25,Sheet1!$C$2:$E$84,3,FALSE)</f>
        <v>2175</v>
      </c>
      <c r="F25" s="241">
        <f t="shared" si="0"/>
        <v>0</v>
      </c>
      <c r="G25" s="257">
        <f t="shared" si="4"/>
        <v>0</v>
      </c>
      <c r="H25">
        <v>442936.32000000001</v>
      </c>
      <c r="I25" s="243">
        <f>VLOOKUP(A25,Sheet1!$C$2:$F$84,4,FALSE)</f>
        <v>442936.32000000001</v>
      </c>
      <c r="J25" s="241">
        <f t="shared" si="1"/>
        <v>0</v>
      </c>
      <c r="K25" s="257">
        <f t="shared" si="5"/>
        <v>0</v>
      </c>
      <c r="L25">
        <v>325.30035299999997</v>
      </c>
      <c r="M25" s="240">
        <f>VLOOKUP(A25,Sheet1!$C$2:$G$84,5,FALSE)</f>
        <v>324.87</v>
      </c>
      <c r="N25" s="241">
        <f t="shared" si="2"/>
        <v>0.43035299999996823</v>
      </c>
      <c r="O25" s="257">
        <f t="shared" si="3"/>
        <v>1.3229405000000001E-3</v>
      </c>
      <c r="P25">
        <v>707528.27</v>
      </c>
      <c r="Q25" s="240">
        <f>VLOOKUP(A25,Sheet1!$C$2:$H$84,6,FALSE)</f>
        <v>706583.11</v>
      </c>
      <c r="R25" s="241">
        <f t="shared" si="6"/>
        <v>945.1600000000326</v>
      </c>
      <c r="S25" s="257">
        <f t="shared" si="7"/>
        <v>1.3358618000000001E-3</v>
      </c>
      <c r="T25" s="10"/>
      <c r="U25">
        <v>4031976</v>
      </c>
    </row>
    <row r="26" spans="1:21" s="53" customFormat="1">
      <c r="A26" s="295">
        <f>VLOOKUP(U26,Sheet1!$C$2:$C$84,1,FALSE)</f>
        <v>4741844</v>
      </c>
      <c r="B26">
        <v>474184900</v>
      </c>
      <c r="C26" t="s">
        <v>380</v>
      </c>
      <c r="D26">
        <v>4638</v>
      </c>
      <c r="E26" s="240">
        <f>VLOOKUP(A26,Sheet1!$C$2:$E$84,3,FALSE)</f>
        <v>4638</v>
      </c>
      <c r="F26" s="241">
        <f t="shared" si="0"/>
        <v>0</v>
      </c>
      <c r="G26" s="257">
        <f t="shared" si="4"/>
        <v>0</v>
      </c>
      <c r="H26">
        <v>497928.6</v>
      </c>
      <c r="I26" s="243">
        <f>VLOOKUP(A26,Sheet1!$C$2:$F$84,4,FALSE)</f>
        <v>497928.6</v>
      </c>
      <c r="J26" s="241">
        <f t="shared" si="1"/>
        <v>0</v>
      </c>
      <c r="K26" s="257">
        <f t="shared" si="5"/>
        <v>0</v>
      </c>
      <c r="L26">
        <v>118.255321</v>
      </c>
      <c r="M26" s="240">
        <f>VLOOKUP(A26,Sheet1!$C$2:$G$84,5,FALSE)</f>
        <v>118.1</v>
      </c>
      <c r="N26" s="241">
        <f t="shared" si="2"/>
        <v>0.15532100000000071</v>
      </c>
      <c r="O26" s="257">
        <f t="shared" si="3"/>
        <v>1.3134377E-3</v>
      </c>
      <c r="P26">
        <v>548468.18000000005</v>
      </c>
      <c r="Q26" s="240">
        <f>VLOOKUP(A26,Sheet1!$C$2:$H$84,6,FALSE)</f>
        <v>547735.51</v>
      </c>
      <c r="R26" s="241">
        <f t="shared" si="6"/>
        <v>732.67000000004191</v>
      </c>
      <c r="S26" s="257">
        <f t="shared" si="7"/>
        <v>1.3358478000000001E-3</v>
      </c>
      <c r="T26" s="10"/>
      <c r="U26">
        <v>4741844</v>
      </c>
    </row>
    <row r="27" spans="1:21" s="53" customFormat="1">
      <c r="A27" s="295">
        <f>VLOOKUP(U27,Sheet1!$C$2:$C$84,1,FALSE)</f>
        <v>6054603</v>
      </c>
      <c r="B27">
        <v>605460005</v>
      </c>
      <c r="C27" t="s">
        <v>489</v>
      </c>
      <c r="D27">
        <v>30100</v>
      </c>
      <c r="E27" s="240">
        <f>VLOOKUP(A27,Sheet1!$C$2:$E$84,3,FALSE)</f>
        <v>30100</v>
      </c>
      <c r="F27" s="241">
        <f t="shared" si="0"/>
        <v>0</v>
      </c>
      <c r="G27" s="257">
        <f t="shared" si="4"/>
        <v>0</v>
      </c>
      <c r="H27">
        <v>356666.66</v>
      </c>
      <c r="I27" s="243">
        <f>VLOOKUP(A27,Sheet1!$C$2:$F$84,4,FALSE)</f>
        <v>356666.66</v>
      </c>
      <c r="J27" s="241">
        <f t="shared" si="1"/>
        <v>0</v>
      </c>
      <c r="K27" s="257">
        <f t="shared" si="5"/>
        <v>0</v>
      </c>
      <c r="L27">
        <v>11.354957000000001</v>
      </c>
      <c r="M27" s="240">
        <f>VLOOKUP(A27,Sheet1!$C$2:$G$84,5,FALSE)</f>
        <v>11.36</v>
      </c>
      <c r="N27" s="241">
        <f t="shared" si="2"/>
        <v>-5.0429999999987984E-3</v>
      </c>
      <c r="O27" s="257">
        <f t="shared" si="3"/>
        <v>-4.441232E-4</v>
      </c>
      <c r="P27">
        <v>341784.22</v>
      </c>
      <c r="Q27" s="240">
        <f>VLOOKUP(A27,Sheet1!$C$2:$H$84,6,FALSE)</f>
        <v>341988.77</v>
      </c>
      <c r="R27" s="241">
        <f t="shared" si="6"/>
        <v>-204.55000000004657</v>
      </c>
      <c r="S27" s="257">
        <f t="shared" si="7"/>
        <v>-5.9847700000000004E-4</v>
      </c>
      <c r="T27" s="10"/>
      <c r="U27">
        <v>6054603</v>
      </c>
    </row>
    <row r="28" spans="1:21" s="53" customFormat="1">
      <c r="A28" s="295">
        <f>VLOOKUP(U28,Sheet1!$C$2:$C$84,1,FALSE)</f>
        <v>6185495</v>
      </c>
      <c r="B28">
        <v>618549901</v>
      </c>
      <c r="C28" t="s">
        <v>406</v>
      </c>
      <c r="D28">
        <v>1694</v>
      </c>
      <c r="E28" s="240">
        <f>VLOOKUP(A28,Sheet1!$C$2:$E$84,3,FALSE)</f>
        <v>1694</v>
      </c>
      <c r="F28" s="241">
        <f t="shared" si="0"/>
        <v>0</v>
      </c>
      <c r="G28" s="257">
        <f t="shared" si="4"/>
        <v>0</v>
      </c>
      <c r="H28">
        <v>162339.54999999999</v>
      </c>
      <c r="I28" s="243">
        <f>VLOOKUP(A28,Sheet1!$C$2:$F$84,4,FALSE)</f>
        <v>162339.54999999999</v>
      </c>
      <c r="J28" s="241">
        <f t="shared" si="1"/>
        <v>0</v>
      </c>
      <c r="K28" s="257">
        <f t="shared" si="5"/>
        <v>0</v>
      </c>
      <c r="L28">
        <v>193.84553099999999</v>
      </c>
      <c r="M28" s="240">
        <f>VLOOKUP(A28,Sheet1!$C$2:$G$84,5,FALSE)</f>
        <v>193.61</v>
      </c>
      <c r="N28" s="241">
        <f t="shared" si="2"/>
        <v>0.23553099999998039</v>
      </c>
      <c r="O28" s="257">
        <f t="shared" si="3"/>
        <v>1.2150448E-3</v>
      </c>
      <c r="P28">
        <v>328374.33</v>
      </c>
      <c r="Q28" s="240">
        <f>VLOOKUP(A28,Sheet1!$C$2:$H$84,6,FALSE)</f>
        <v>327977.2</v>
      </c>
      <c r="R28" s="241">
        <f t="shared" si="6"/>
        <v>397.13000000000466</v>
      </c>
      <c r="S28" s="257">
        <f t="shared" si="7"/>
        <v>1.2093819999999999E-3</v>
      </c>
      <c r="T28" s="10"/>
      <c r="U28">
        <v>6185495</v>
      </c>
    </row>
    <row r="29" spans="1:21" s="53" customFormat="1">
      <c r="A29" s="295">
        <f>VLOOKUP(U29,Sheet1!$C$2:$C$84,1,FALSE)</f>
        <v>6555805</v>
      </c>
      <c r="B29">
        <v>655580009</v>
      </c>
      <c r="C29" t="s">
        <v>490</v>
      </c>
      <c r="D29">
        <v>7600</v>
      </c>
      <c r="E29" s="240">
        <f>VLOOKUP(A29,Sheet1!$C$2:$E$84,3,FALSE)</f>
        <v>7600</v>
      </c>
      <c r="F29" s="241">
        <f t="shared" si="0"/>
        <v>0</v>
      </c>
      <c r="G29" s="257">
        <f t="shared" si="4"/>
        <v>0</v>
      </c>
      <c r="H29">
        <v>302299.82</v>
      </c>
      <c r="I29" s="243">
        <f>VLOOKUP(A29,Sheet1!$C$2:$F$84,4,FALSE)</f>
        <v>302299.82</v>
      </c>
      <c r="J29" s="241">
        <f t="shared" si="1"/>
        <v>0</v>
      </c>
      <c r="K29" s="257">
        <f t="shared" si="5"/>
        <v>0</v>
      </c>
      <c r="L29">
        <v>35.058661000000001</v>
      </c>
      <c r="M29" s="240">
        <f>VLOOKUP(A29,Sheet1!$C$2:$G$84,5,FALSE)</f>
        <v>35.08</v>
      </c>
      <c r="N29" s="241">
        <f t="shared" si="2"/>
        <v>-2.1338999999997554E-2</v>
      </c>
      <c r="O29" s="257">
        <f t="shared" si="3"/>
        <v>-6.0866559999999998E-4</v>
      </c>
      <c r="P29">
        <v>266445.82</v>
      </c>
      <c r="Q29" s="240">
        <f>VLOOKUP(A29,Sheet1!$C$2:$H$84,6,FALSE)</f>
        <v>266605.28000000003</v>
      </c>
      <c r="R29" s="241">
        <f t="shared" si="6"/>
        <v>-159.46000000002095</v>
      </c>
      <c r="S29" s="257">
        <f t="shared" si="7"/>
        <v>-5.9847060000000002E-4</v>
      </c>
      <c r="T29" s="10"/>
      <c r="U29">
        <v>6555805</v>
      </c>
    </row>
    <row r="30" spans="1:21" s="53" customFormat="1">
      <c r="A30" s="295">
        <f>VLOOKUP(U30,Sheet1!$C$2:$C$84,1,FALSE)</f>
        <v>6640682</v>
      </c>
      <c r="B30">
        <v>664068004</v>
      </c>
      <c r="C30" t="s">
        <v>491</v>
      </c>
      <c r="D30">
        <v>4844</v>
      </c>
      <c r="E30" s="240">
        <f>VLOOKUP(A30,Sheet1!$C$2:$E$84,3,FALSE)</f>
        <v>4844</v>
      </c>
      <c r="F30" s="241">
        <f t="shared" si="0"/>
        <v>0</v>
      </c>
      <c r="G30" s="257">
        <f t="shared" si="4"/>
        <v>0</v>
      </c>
      <c r="H30">
        <v>534560.6</v>
      </c>
      <c r="I30" s="243">
        <f>VLOOKUP(A30,Sheet1!$C$2:$F$84,4,FALSE)</f>
        <v>554007.82999999996</v>
      </c>
      <c r="J30" s="241">
        <f t="shared" si="1"/>
        <v>-19447.229999999981</v>
      </c>
      <c r="K30" s="257">
        <f t="shared" si="5"/>
        <v>-3.6379841699999999E-2</v>
      </c>
      <c r="L30">
        <v>138.07223400000001</v>
      </c>
      <c r="M30" s="240">
        <f>VLOOKUP(A30,Sheet1!$C$2:$G$84,5,FALSE)</f>
        <v>138.15</v>
      </c>
      <c r="N30" s="241">
        <f t="shared" si="2"/>
        <v>-7.7765999999996893E-2</v>
      </c>
      <c r="O30" s="257">
        <f t="shared" si="3"/>
        <v>-5.6322689999999999E-4</v>
      </c>
      <c r="P30">
        <v>668821.9</v>
      </c>
      <c r="Q30" s="240">
        <f>VLOOKUP(A30,Sheet1!$C$2:$H$84,6,FALSE)</f>
        <v>669222.17000000004</v>
      </c>
      <c r="R30" s="241">
        <f t="shared" si="6"/>
        <v>-400.27000000001863</v>
      </c>
      <c r="S30" s="257">
        <f t="shared" si="7"/>
        <v>-5.9847019999999999E-4</v>
      </c>
      <c r="T30" s="10"/>
      <c r="U30">
        <v>6640682</v>
      </c>
    </row>
    <row r="31" spans="1:21" s="53" customFormat="1">
      <c r="A31" s="295">
        <f>VLOOKUP(U31,Sheet1!$C$2:$C$84,1,FALSE)</f>
        <v>6659428</v>
      </c>
      <c r="B31">
        <v>665942009</v>
      </c>
      <c r="C31" t="s">
        <v>492</v>
      </c>
      <c r="D31">
        <v>11369</v>
      </c>
      <c r="E31" s="240">
        <f>VLOOKUP(A31,Sheet1!$C$2:$E$84,3,FALSE)</f>
        <v>11369</v>
      </c>
      <c r="F31" s="241">
        <f t="shared" si="0"/>
        <v>0</v>
      </c>
      <c r="G31" s="257">
        <f t="shared" si="4"/>
        <v>0</v>
      </c>
      <c r="H31">
        <v>512177.05</v>
      </c>
      <c r="I31" s="243">
        <f>VLOOKUP(A31,Sheet1!$C$2:$F$84,4,FALSE)</f>
        <v>512177.05</v>
      </c>
      <c r="J31" s="241">
        <f t="shared" si="1"/>
        <v>0</v>
      </c>
      <c r="K31" s="257">
        <f t="shared" si="5"/>
        <v>0</v>
      </c>
      <c r="L31">
        <v>59.075223999999999</v>
      </c>
      <c r="M31" s="240">
        <f>VLOOKUP(A31,Sheet1!$C$2:$G$84,5,FALSE)</f>
        <v>59.11</v>
      </c>
      <c r="N31" s="241">
        <f t="shared" ref="N31:N51" si="8">L31-M31</f>
        <v>-3.4776000000000806E-2</v>
      </c>
      <c r="O31" s="257">
        <f t="shared" ref="O31:O51" si="9">ROUND(N31/L31,10)</f>
        <v>-5.8867320000000002E-4</v>
      </c>
      <c r="P31">
        <v>671626.22</v>
      </c>
      <c r="Q31" s="240">
        <f>VLOOKUP(A31,Sheet1!$C$2:$H$84,6,FALSE)</f>
        <v>672028.17</v>
      </c>
      <c r="R31" s="241">
        <f t="shared" ref="R31:R51" si="10">P31-Q31</f>
        <v>-401.95000000006985</v>
      </c>
      <c r="S31" s="257">
        <f t="shared" ref="S31:S51" si="11">ROUND(R31/P31,10)</f>
        <v>-5.9847280000000001E-4</v>
      </c>
      <c r="T31" s="10"/>
      <c r="U31">
        <v>6659428</v>
      </c>
    </row>
    <row r="32" spans="1:21" s="53" customFormat="1">
      <c r="A32" s="295">
        <f>VLOOKUP(U32,Sheet1!$C$2:$C$84,1,FALSE)</f>
        <v>5889505</v>
      </c>
      <c r="B32">
        <v>588950907</v>
      </c>
      <c r="C32" t="s">
        <v>379</v>
      </c>
      <c r="D32">
        <v>24398</v>
      </c>
      <c r="E32" s="240">
        <f>VLOOKUP(A32,Sheet1!$C$2:$E$84,3,FALSE)</f>
        <v>24398</v>
      </c>
      <c r="F32" s="241">
        <f t="shared" si="0"/>
        <v>0</v>
      </c>
      <c r="G32" s="257">
        <f t="shared" si="4"/>
        <v>0</v>
      </c>
      <c r="H32">
        <v>488975.04</v>
      </c>
      <c r="I32" s="243">
        <f>VLOOKUP(A32,Sheet1!$C$2:$F$84,4,FALSE)</f>
        <v>488975.04</v>
      </c>
      <c r="J32" s="241">
        <f t="shared" si="1"/>
        <v>0</v>
      </c>
      <c r="K32" s="257">
        <f t="shared" si="5"/>
        <v>0</v>
      </c>
      <c r="L32">
        <v>22.797965000000001</v>
      </c>
      <c r="M32" s="240">
        <f>VLOOKUP(A32,Sheet1!$C$2:$G$84,5,FALSE)</f>
        <v>22.77</v>
      </c>
      <c r="N32" s="241">
        <f t="shared" si="8"/>
        <v>2.7965000000001794E-2</v>
      </c>
      <c r="O32" s="257">
        <f t="shared" si="9"/>
        <v>1.2266446E-3</v>
      </c>
      <c r="P32">
        <v>556224.74</v>
      </c>
      <c r="Q32" s="240">
        <f>VLOOKUP(A32,Sheet1!$C$2:$H$84,6,FALSE)</f>
        <v>555481.71</v>
      </c>
      <c r="R32" s="241">
        <f t="shared" si="10"/>
        <v>743.03000000002794</v>
      </c>
      <c r="S32" s="257">
        <f t="shared" si="11"/>
        <v>1.3358449E-3</v>
      </c>
      <c r="T32" s="10"/>
      <c r="U32">
        <v>5889505</v>
      </c>
    </row>
    <row r="33" spans="1:21" s="53" customFormat="1">
      <c r="A33" s="295">
        <f>VLOOKUP(U33,Sheet1!$C$2:$C$84,1,FALSE)</f>
        <v>6356406</v>
      </c>
      <c r="B33">
        <v>635640006</v>
      </c>
      <c r="C33" t="s">
        <v>393</v>
      </c>
      <c r="D33">
        <v>7521</v>
      </c>
      <c r="E33" s="240">
        <f>VLOOKUP(A33,Sheet1!$C$2:$E$84,3,FALSE)</f>
        <v>7521</v>
      </c>
      <c r="F33" s="241">
        <f t="shared" si="0"/>
        <v>0</v>
      </c>
      <c r="G33" s="257">
        <f t="shared" si="4"/>
        <v>0</v>
      </c>
      <c r="H33">
        <v>250945.74</v>
      </c>
      <c r="I33" s="243">
        <f>VLOOKUP(A33,Sheet1!$C$2:$F$84,4,FALSE)</f>
        <v>230255.65</v>
      </c>
      <c r="J33" s="241">
        <f t="shared" si="1"/>
        <v>20690.089999999997</v>
      </c>
      <c r="K33" s="257">
        <f t="shared" si="5"/>
        <v>8.2448460799999998E-2</v>
      </c>
      <c r="L33">
        <v>24.968944</v>
      </c>
      <c r="M33" s="240">
        <f>VLOOKUP(A33,Sheet1!$C$2:$G$84,5,FALSE)</f>
        <v>24.98</v>
      </c>
      <c r="N33" s="241">
        <f t="shared" si="8"/>
        <v>-1.1055999999999955E-2</v>
      </c>
      <c r="O33" s="257">
        <f t="shared" si="9"/>
        <v>-4.4279010000000001E-4</v>
      </c>
      <c r="P33">
        <v>187791.43</v>
      </c>
      <c r="Q33" s="240">
        <f>VLOOKUP(A33,Sheet1!$C$2:$H$84,6,FALSE)</f>
        <v>187903.82</v>
      </c>
      <c r="R33" s="241">
        <f t="shared" si="10"/>
        <v>-112.39000000001397</v>
      </c>
      <c r="S33" s="257">
        <f t="shared" si="11"/>
        <v>-5.9848309999999995E-4</v>
      </c>
      <c r="T33" s="10"/>
      <c r="U33">
        <v>6356406</v>
      </c>
    </row>
    <row r="34" spans="1:21" s="53" customFormat="1">
      <c r="A34" s="295">
        <f>VLOOKUP(U34,Sheet1!$C$2:$C$84,1,FALSE)</f>
        <v>6869302</v>
      </c>
      <c r="B34">
        <v>686930009</v>
      </c>
      <c r="C34" t="s">
        <v>493</v>
      </c>
      <c r="D34">
        <v>3000</v>
      </c>
      <c r="E34" s="240">
        <f>VLOOKUP(A34,Sheet1!$C$2:$E$84,3,FALSE)</f>
        <v>3000</v>
      </c>
      <c r="F34" s="241">
        <f t="shared" si="0"/>
        <v>0</v>
      </c>
      <c r="G34" s="257">
        <f t="shared" si="4"/>
        <v>0</v>
      </c>
      <c r="H34">
        <v>247854.34</v>
      </c>
      <c r="I34" s="243">
        <f>VLOOKUP(A34,Sheet1!$C$2:$F$84,4,FALSE)</f>
        <v>297065.8</v>
      </c>
      <c r="J34" s="241">
        <f t="shared" si="1"/>
        <v>-49211.459999999992</v>
      </c>
      <c r="K34" s="257">
        <f t="shared" si="5"/>
        <v>-0.1985499225</v>
      </c>
      <c r="L34">
        <v>114.00966200000001</v>
      </c>
      <c r="M34" s="240">
        <f>VLOOKUP(A34,Sheet1!$C$2:$G$84,5,FALSE)</f>
        <v>114.08</v>
      </c>
      <c r="N34" s="241">
        <f t="shared" si="8"/>
        <v>-7.0337999999992462E-2</v>
      </c>
      <c r="O34" s="257">
        <f t="shared" si="9"/>
        <v>-6.1694769999999998E-4</v>
      </c>
      <c r="P34">
        <v>342028.99</v>
      </c>
      <c r="Q34" s="240">
        <f>VLOOKUP(A34,Sheet1!$C$2:$H$84,6,FALSE)</f>
        <v>342233.68</v>
      </c>
      <c r="R34" s="241">
        <f t="shared" si="10"/>
        <v>-204.69000000000233</v>
      </c>
      <c r="S34" s="257">
        <f t="shared" si="11"/>
        <v>-5.9845799999999995E-4</v>
      </c>
      <c r="T34" s="10"/>
      <c r="U34">
        <v>6869302</v>
      </c>
    </row>
    <row r="35" spans="1:21" s="53" customFormat="1">
      <c r="A35" s="295">
        <f>VLOOKUP(U35,Sheet1!$C$2:$C$84,1,FALSE)</f>
        <v>2024677</v>
      </c>
      <c r="B35">
        <v>67901108</v>
      </c>
      <c r="C35" t="s">
        <v>494</v>
      </c>
      <c r="D35">
        <v>28801</v>
      </c>
      <c r="E35" s="240">
        <f>VLOOKUP(A35,Sheet1!$C$2:$E$84,3,FALSE)</f>
        <v>28801</v>
      </c>
      <c r="F35" s="241">
        <f t="shared" si="0"/>
        <v>0</v>
      </c>
      <c r="G35" s="257">
        <f t="shared" si="4"/>
        <v>0</v>
      </c>
      <c r="H35">
        <v>334229.21999999997</v>
      </c>
      <c r="I35" s="243">
        <f>VLOOKUP(A35,Sheet1!$C$2:$F$84,4,FALSE)</f>
        <v>334222.26</v>
      </c>
      <c r="J35" s="241">
        <f t="shared" si="1"/>
        <v>6.9599999999627471</v>
      </c>
      <c r="K35" s="257">
        <f t="shared" si="5"/>
        <v>2.0823999999999999E-5</v>
      </c>
      <c r="L35">
        <v>18.59</v>
      </c>
      <c r="M35" s="240">
        <f>VLOOKUP(A35,Sheet1!$C$2:$G$84,5,FALSE)</f>
        <v>18.59</v>
      </c>
      <c r="N35" s="241">
        <f t="shared" si="8"/>
        <v>0</v>
      </c>
      <c r="O35" s="257">
        <f t="shared" si="9"/>
        <v>0</v>
      </c>
      <c r="P35">
        <v>535410.59</v>
      </c>
      <c r="Q35" s="240">
        <f>VLOOKUP(A35,Sheet1!$C$2:$H$84,6,FALSE)</f>
        <v>535410.59</v>
      </c>
      <c r="R35" s="241">
        <f t="shared" si="10"/>
        <v>0</v>
      </c>
      <c r="S35" s="257">
        <f t="shared" si="11"/>
        <v>0</v>
      </c>
      <c r="T35" s="10"/>
      <c r="U35">
        <v>2024677</v>
      </c>
    </row>
    <row r="36" spans="1:21" s="53" customFormat="1">
      <c r="A36" s="295">
        <f>VLOOKUP(U36,Sheet1!$C$2:$C$84,1,FALSE)</f>
        <v>2173706</v>
      </c>
      <c r="B36">
        <v>138006309</v>
      </c>
      <c r="C36" t="s">
        <v>495</v>
      </c>
      <c r="D36">
        <v>10825</v>
      </c>
      <c r="E36" s="240">
        <f>VLOOKUP(A36,Sheet1!$C$2:$E$84,3,FALSE)</f>
        <v>10825</v>
      </c>
      <c r="F36" s="241">
        <f t="shared" si="0"/>
        <v>0</v>
      </c>
      <c r="G36" s="257">
        <f t="shared" si="4"/>
        <v>0</v>
      </c>
      <c r="H36">
        <v>348019.33</v>
      </c>
      <c r="I36" s="243">
        <f>VLOOKUP(A36,Sheet1!$C$2:$F$84,4,FALSE)</f>
        <v>350816.34</v>
      </c>
      <c r="J36" s="241">
        <f t="shared" si="1"/>
        <v>-2797.0100000000093</v>
      </c>
      <c r="K36" s="257">
        <f t="shared" si="5"/>
        <v>-8.0369385999999998E-3</v>
      </c>
      <c r="L36">
        <v>27.35</v>
      </c>
      <c r="M36" s="240">
        <f>VLOOKUP(A36,Sheet1!$C$2:$G$84,5,FALSE)</f>
        <v>27.35</v>
      </c>
      <c r="N36" s="241">
        <f t="shared" si="8"/>
        <v>0</v>
      </c>
      <c r="O36" s="257">
        <f t="shared" si="9"/>
        <v>0</v>
      </c>
      <c r="P36">
        <v>296063.75</v>
      </c>
      <c r="Q36" s="240">
        <f>VLOOKUP(A36,Sheet1!$C$2:$H$84,6,FALSE)</f>
        <v>296063.75</v>
      </c>
      <c r="R36" s="241">
        <f t="shared" si="10"/>
        <v>0</v>
      </c>
      <c r="S36" s="257">
        <f t="shared" si="11"/>
        <v>0</v>
      </c>
      <c r="T36" s="10"/>
      <c r="U36">
        <v>2173706</v>
      </c>
    </row>
    <row r="37" spans="1:21" s="53" customFormat="1">
      <c r="A37" s="295">
        <f>VLOOKUP(U37,Sheet1!$C$2:$C$84,1,FALSE)</f>
        <v>2775135</v>
      </c>
      <c r="B37">
        <v>803054204</v>
      </c>
      <c r="C37" t="s">
        <v>448</v>
      </c>
      <c r="D37">
        <v>8250</v>
      </c>
      <c r="E37" s="240">
        <f>VLOOKUP(A37,Sheet1!$C$2:$E$84,3,FALSE)</f>
        <v>8250</v>
      </c>
      <c r="F37" s="241">
        <f t="shared" si="0"/>
        <v>0</v>
      </c>
      <c r="G37" s="257">
        <f t="shared" si="4"/>
        <v>0</v>
      </c>
      <c r="H37">
        <v>913996.52</v>
      </c>
      <c r="I37" s="243">
        <f>VLOOKUP(A37,Sheet1!$C$2:$F$84,4,FALSE)</f>
        <v>932542.09</v>
      </c>
      <c r="J37" s="241">
        <f t="shared" si="1"/>
        <v>-18545.569999999949</v>
      </c>
      <c r="K37" s="257">
        <f t="shared" si="5"/>
        <v>-2.0290635200000001E-2</v>
      </c>
      <c r="L37">
        <v>133.99</v>
      </c>
      <c r="M37" s="240">
        <f>VLOOKUP(A37,Sheet1!$C$2:$G$84,5,FALSE)</f>
        <v>133.99</v>
      </c>
      <c r="N37" s="241">
        <f t="shared" si="8"/>
        <v>0</v>
      </c>
      <c r="O37" s="257">
        <f t="shared" si="9"/>
        <v>0</v>
      </c>
      <c r="P37">
        <v>1105417.5</v>
      </c>
      <c r="Q37" s="240">
        <f>VLOOKUP(A37,Sheet1!$C$2:$H$84,6,FALSE)</f>
        <v>1105417.5</v>
      </c>
      <c r="R37" s="241">
        <f t="shared" si="10"/>
        <v>0</v>
      </c>
      <c r="S37" s="257">
        <f t="shared" si="11"/>
        <v>0</v>
      </c>
      <c r="T37" s="10"/>
      <c r="U37">
        <v>2775135</v>
      </c>
    </row>
    <row r="38" spans="1:21" s="53" customFormat="1">
      <c r="A38" s="295">
        <f>VLOOKUP(U38,Sheet1!$C$2:$C$84,1,FALSE)</f>
        <v>2821481</v>
      </c>
      <c r="B38">
        <v>835699307</v>
      </c>
      <c r="C38" t="s">
        <v>496</v>
      </c>
      <c r="D38">
        <v>14700</v>
      </c>
      <c r="E38" s="240">
        <f>VLOOKUP(A38,Sheet1!$C$2:$E$84,3,FALSE)</f>
        <v>14700</v>
      </c>
      <c r="F38" s="241">
        <f t="shared" si="0"/>
        <v>0</v>
      </c>
      <c r="G38" s="257">
        <f t="shared" si="4"/>
        <v>0</v>
      </c>
      <c r="H38">
        <v>573758.05000000005</v>
      </c>
      <c r="I38" s="243">
        <f>VLOOKUP(A38,Sheet1!$C$2:$F$84,4,FALSE)</f>
        <v>616831.12</v>
      </c>
      <c r="J38" s="241">
        <f t="shared" si="1"/>
        <v>-43073.069999999949</v>
      </c>
      <c r="K38" s="257">
        <f t="shared" si="5"/>
        <v>-7.5071835599999998E-2</v>
      </c>
      <c r="L38">
        <v>68</v>
      </c>
      <c r="M38" s="240">
        <f>VLOOKUP(A38,Sheet1!$C$2:$G$84,5,FALSE)</f>
        <v>68</v>
      </c>
      <c r="N38" s="241">
        <f t="shared" si="8"/>
        <v>0</v>
      </c>
      <c r="O38" s="257">
        <f t="shared" si="9"/>
        <v>0</v>
      </c>
      <c r="P38">
        <v>999600</v>
      </c>
      <c r="Q38" s="240">
        <f>VLOOKUP(A38,Sheet1!$C$2:$H$84,6,FALSE)</f>
        <v>999600</v>
      </c>
      <c r="R38" s="241">
        <f t="shared" si="10"/>
        <v>0</v>
      </c>
      <c r="S38" s="257">
        <f t="shared" si="11"/>
        <v>0</v>
      </c>
      <c r="T38" s="10"/>
      <c r="U38">
        <v>2821481</v>
      </c>
    </row>
    <row r="39" spans="1:21" s="53" customFormat="1">
      <c r="A39" s="295">
        <f>VLOOKUP(U39,Sheet1!$C$2:$C$84,1,FALSE)</f>
        <v>2495648</v>
      </c>
      <c r="B39" t="s">
        <v>360</v>
      </c>
      <c r="C39" t="s">
        <v>497</v>
      </c>
      <c r="D39">
        <v>10900</v>
      </c>
      <c r="E39" s="240">
        <f>VLOOKUP(A39,Sheet1!$C$2:$E$84,3,FALSE)</f>
        <v>10900</v>
      </c>
      <c r="F39" s="241">
        <f t="shared" si="0"/>
        <v>0</v>
      </c>
      <c r="G39" s="257">
        <f t="shared" si="4"/>
        <v>0</v>
      </c>
      <c r="H39">
        <v>277101.75</v>
      </c>
      <c r="I39" s="243">
        <f>VLOOKUP(A39,Sheet1!$C$2:$F$84,4,FALSE)</f>
        <v>277101.75</v>
      </c>
      <c r="J39" s="241">
        <f t="shared" si="1"/>
        <v>0</v>
      </c>
      <c r="K39" s="257">
        <f t="shared" si="5"/>
        <v>0</v>
      </c>
      <c r="L39">
        <v>23.11</v>
      </c>
      <c r="M39" s="240">
        <f>VLOOKUP(A39,Sheet1!$C$2:$G$84,5,FALSE)</f>
        <v>23.11</v>
      </c>
      <c r="N39" s="241">
        <f t="shared" si="8"/>
        <v>0</v>
      </c>
      <c r="O39" s="257">
        <f t="shared" si="9"/>
        <v>0</v>
      </c>
      <c r="P39">
        <v>251899</v>
      </c>
      <c r="Q39" s="240">
        <f>VLOOKUP(A39,Sheet1!$C$2:$H$84,6,FALSE)</f>
        <v>251899</v>
      </c>
      <c r="R39" s="241">
        <f t="shared" si="10"/>
        <v>0</v>
      </c>
      <c r="S39" s="257">
        <f t="shared" si="11"/>
        <v>0</v>
      </c>
      <c r="T39" s="10"/>
      <c r="U39">
        <v>2495648</v>
      </c>
    </row>
    <row r="40" spans="1:21" s="53" customFormat="1">
      <c r="A40" s="295">
        <f>VLOOKUP(U40,Sheet1!$C$2:$C$84,1,FALSE)</f>
        <v>2186812</v>
      </c>
      <c r="B40" t="s">
        <v>313</v>
      </c>
      <c r="C40" t="s">
        <v>498</v>
      </c>
      <c r="D40">
        <v>37500</v>
      </c>
      <c r="E40" s="240">
        <f>VLOOKUP(A40,Sheet1!$C$2:$E$84,3,FALSE)</f>
        <v>37500</v>
      </c>
      <c r="F40" s="241">
        <f t="shared" si="0"/>
        <v>0</v>
      </c>
      <c r="G40" s="257">
        <f t="shared" si="4"/>
        <v>0</v>
      </c>
      <c r="H40">
        <v>357957.37</v>
      </c>
      <c r="I40" s="243">
        <f>VLOOKUP(A40,Sheet1!$C$2:$F$84,4,FALSE)</f>
        <v>357957.37</v>
      </c>
      <c r="J40" s="241">
        <f t="shared" si="1"/>
        <v>0</v>
      </c>
      <c r="K40" s="257">
        <f t="shared" si="5"/>
        <v>0</v>
      </c>
      <c r="L40">
        <v>9.32</v>
      </c>
      <c r="M40" s="240">
        <f>VLOOKUP(A40,Sheet1!$C$2:$G$84,5,FALSE)</f>
        <v>9.32</v>
      </c>
      <c r="N40" s="241">
        <f t="shared" si="8"/>
        <v>0</v>
      </c>
      <c r="O40" s="257">
        <f t="shared" si="9"/>
        <v>0</v>
      </c>
      <c r="P40">
        <v>349500</v>
      </c>
      <c r="Q40" s="240">
        <f>VLOOKUP(A40,Sheet1!$C$2:$H$84,6,FALSE)</f>
        <v>349500</v>
      </c>
      <c r="R40" s="241">
        <f t="shared" si="10"/>
        <v>0</v>
      </c>
      <c r="S40" s="257">
        <f t="shared" si="11"/>
        <v>0</v>
      </c>
      <c r="T40" s="10"/>
      <c r="U40">
        <v>2186812</v>
      </c>
    </row>
    <row r="41" spans="1:21" s="53" customFormat="1">
      <c r="A41" s="295">
        <f>VLOOKUP(U41,Sheet1!$C$2:$C$84,1,FALSE)</f>
        <v>2615565</v>
      </c>
      <c r="B41" t="s">
        <v>366</v>
      </c>
      <c r="C41" t="s">
        <v>499</v>
      </c>
      <c r="D41">
        <v>23900</v>
      </c>
      <c r="E41" s="240">
        <f>VLOOKUP(A41,Sheet1!$C$2:$E$84,3,FALSE)</f>
        <v>23900</v>
      </c>
      <c r="F41" s="241">
        <f t="shared" si="0"/>
        <v>0</v>
      </c>
      <c r="G41" s="257">
        <f t="shared" si="4"/>
        <v>0</v>
      </c>
      <c r="H41">
        <v>805315.16</v>
      </c>
      <c r="I41" s="243">
        <f>VLOOKUP(A41,Sheet1!$C$2:$F$84,4,FALSE)</f>
        <v>805315.16</v>
      </c>
      <c r="J41" s="241">
        <f t="shared" si="1"/>
        <v>0</v>
      </c>
      <c r="K41" s="257">
        <f t="shared" si="5"/>
        <v>0</v>
      </c>
      <c r="L41">
        <v>48.07</v>
      </c>
      <c r="M41" s="240">
        <f>VLOOKUP(A41,Sheet1!$C$2:$G$84,5,FALSE)</f>
        <v>48.07</v>
      </c>
      <c r="N41" s="241">
        <f t="shared" si="8"/>
        <v>0</v>
      </c>
      <c r="O41" s="257">
        <f t="shared" si="9"/>
        <v>0</v>
      </c>
      <c r="P41">
        <v>1148873</v>
      </c>
      <c r="Q41" s="240">
        <f>VLOOKUP(A41,Sheet1!$C$2:$H$84,6,FALSE)</f>
        <v>1148873</v>
      </c>
      <c r="R41" s="241">
        <f t="shared" si="10"/>
        <v>0</v>
      </c>
      <c r="S41" s="257">
        <f t="shared" si="11"/>
        <v>0</v>
      </c>
      <c r="T41" s="10"/>
      <c r="U41">
        <v>2615565</v>
      </c>
    </row>
    <row r="42" spans="1:21" s="53" customFormat="1">
      <c r="A42" s="295">
        <f>VLOOKUP(U42,Sheet1!$C$2:$C$84,1,FALSE)</f>
        <v>2722670</v>
      </c>
      <c r="B42" t="s">
        <v>299</v>
      </c>
      <c r="C42" t="s">
        <v>500</v>
      </c>
      <c r="D42">
        <v>22241</v>
      </c>
      <c r="E42" s="240">
        <f>VLOOKUP(A42,Sheet1!$C$2:$E$84,3,FALSE)</f>
        <v>22241</v>
      </c>
      <c r="F42" s="241">
        <f t="shared" si="0"/>
        <v>0</v>
      </c>
      <c r="G42" s="257">
        <f t="shared" si="4"/>
        <v>0</v>
      </c>
      <c r="H42">
        <v>335459.75</v>
      </c>
      <c r="I42" s="243">
        <f>VLOOKUP(A42,Sheet1!$C$2:$F$84,4,FALSE)</f>
        <v>343168.34</v>
      </c>
      <c r="J42" s="241">
        <f t="shared" si="1"/>
        <v>-7708.5900000000256</v>
      </c>
      <c r="K42" s="257">
        <f t="shared" si="5"/>
        <v>-2.29791801E-2</v>
      </c>
      <c r="L42">
        <v>16</v>
      </c>
      <c r="M42" s="240">
        <f>VLOOKUP(A42,Sheet1!$C$2:$G$84,5,FALSE)</f>
        <v>16</v>
      </c>
      <c r="N42" s="241">
        <f t="shared" si="8"/>
        <v>0</v>
      </c>
      <c r="O42" s="257">
        <f t="shared" si="9"/>
        <v>0</v>
      </c>
      <c r="P42">
        <v>355856</v>
      </c>
      <c r="Q42" s="240">
        <f>VLOOKUP(A42,Sheet1!$C$2:$H$84,6,FALSE)</f>
        <v>355856</v>
      </c>
      <c r="R42" s="241">
        <f t="shared" si="10"/>
        <v>0</v>
      </c>
      <c r="S42" s="257">
        <f t="shared" si="11"/>
        <v>0</v>
      </c>
      <c r="T42" s="10"/>
      <c r="U42">
        <v>2722670</v>
      </c>
    </row>
    <row r="43" spans="1:21" s="53" customFormat="1">
      <c r="A43" s="295">
        <f>VLOOKUP(U43,Sheet1!$C$2:$C$84,1,FALSE)</f>
        <v>7124594</v>
      </c>
      <c r="B43">
        <v>712459908</v>
      </c>
      <c r="C43" t="s">
        <v>400</v>
      </c>
      <c r="D43">
        <v>3146</v>
      </c>
      <c r="E43" s="240">
        <f>VLOOKUP(A43,Sheet1!$C$2:$E$84,3,FALSE)</f>
        <v>3146</v>
      </c>
      <c r="F43" s="241">
        <f t="shared" si="0"/>
        <v>0</v>
      </c>
      <c r="G43" s="257">
        <f t="shared" si="4"/>
        <v>0</v>
      </c>
      <c r="H43">
        <v>470293.67</v>
      </c>
      <c r="I43" s="243">
        <f>VLOOKUP(A43,Sheet1!$C$2:$F$84,4,FALSE)</f>
        <v>470293.67</v>
      </c>
      <c r="J43" s="241">
        <f t="shared" si="1"/>
        <v>0</v>
      </c>
      <c r="K43" s="257">
        <f t="shared" si="5"/>
        <v>0</v>
      </c>
      <c r="L43">
        <v>180.71978100000001</v>
      </c>
      <c r="M43" s="240">
        <f>VLOOKUP(A43,Sheet1!$C$2:$G$84,5,FALSE)</f>
        <v>180.82</v>
      </c>
      <c r="N43" s="241">
        <f t="shared" si="8"/>
        <v>-0.10021899999998141</v>
      </c>
      <c r="O43" s="257">
        <f t="shared" si="9"/>
        <v>-5.5455469999999998E-4</v>
      </c>
      <c r="P43">
        <v>568544.43000000005</v>
      </c>
      <c r="Q43" s="240">
        <f>VLOOKUP(A43,Sheet1!$C$2:$H$84,6,FALSE)</f>
        <v>568867.53</v>
      </c>
      <c r="R43" s="241">
        <f t="shared" si="10"/>
        <v>-323.09999999997672</v>
      </c>
      <c r="S43" s="257">
        <f t="shared" si="11"/>
        <v>-5.6829329999999998E-4</v>
      </c>
      <c r="T43" s="10"/>
      <c r="U43">
        <v>7124594</v>
      </c>
    </row>
    <row r="44" spans="1:21" s="53" customFormat="1">
      <c r="A44" s="295">
        <f>VLOOKUP(U44,Sheet1!$C$2:$C$84,1,FALSE)</f>
        <v>7171589</v>
      </c>
      <c r="B44">
        <v>717158901</v>
      </c>
      <c r="C44" t="s">
        <v>402</v>
      </c>
      <c r="D44">
        <v>16931</v>
      </c>
      <c r="E44" s="240">
        <f>VLOOKUP(A44,Sheet1!$C$2:$E$84,3,FALSE)</f>
        <v>16931</v>
      </c>
      <c r="F44" s="241">
        <f t="shared" si="0"/>
        <v>0</v>
      </c>
      <c r="G44" s="257">
        <f t="shared" si="4"/>
        <v>0</v>
      </c>
      <c r="H44">
        <v>234842.52</v>
      </c>
      <c r="I44" s="243">
        <f>VLOOKUP(A44,Sheet1!$C$2:$F$84,4,FALSE)</f>
        <v>234842.51</v>
      </c>
      <c r="J44" s="241">
        <f t="shared" si="1"/>
        <v>9.9999999802093953E-3</v>
      </c>
      <c r="K44" s="257">
        <f t="shared" si="5"/>
        <v>4.2599999999999998E-8</v>
      </c>
      <c r="L44">
        <v>13.533329999999999</v>
      </c>
      <c r="M44" s="240">
        <f>VLOOKUP(A44,Sheet1!$C$2:$G$84,5,FALSE)</f>
        <v>13.54</v>
      </c>
      <c r="N44" s="241">
        <f t="shared" si="8"/>
        <v>-6.6699999999997317E-3</v>
      </c>
      <c r="O44" s="257">
        <f t="shared" si="9"/>
        <v>-4.9285729999999997E-4</v>
      </c>
      <c r="P44">
        <v>229132.81</v>
      </c>
      <c r="Q44" s="240">
        <f>VLOOKUP(A44,Sheet1!$C$2:$H$84,6,FALSE)</f>
        <v>229263.02</v>
      </c>
      <c r="R44" s="241">
        <f t="shared" si="10"/>
        <v>-130.20999999999185</v>
      </c>
      <c r="S44" s="257">
        <f t="shared" si="11"/>
        <v>-5.68273E-4</v>
      </c>
      <c r="T44" s="10"/>
      <c r="U44">
        <v>7171589</v>
      </c>
    </row>
    <row r="45" spans="1:21" s="53" customFormat="1">
      <c r="A45" s="295">
        <f>VLOOKUP(U45,Sheet1!$C$2:$C$84,1,FALSE)</f>
        <v>2793182</v>
      </c>
      <c r="B45">
        <v>292505104</v>
      </c>
      <c r="C45" t="s">
        <v>501</v>
      </c>
      <c r="D45">
        <v>58700</v>
      </c>
      <c r="E45" s="240">
        <f>VLOOKUP(A45,Sheet1!$C$2:$E$84,3,FALSE)</f>
        <v>58700</v>
      </c>
      <c r="F45" s="241">
        <f t="shared" si="0"/>
        <v>0</v>
      </c>
      <c r="G45" s="257">
        <f t="shared" si="4"/>
        <v>0</v>
      </c>
      <c r="H45">
        <v>715551.56</v>
      </c>
      <c r="I45" s="243">
        <f>VLOOKUP(A45,Sheet1!$C$2:$F$84,4,FALSE)</f>
        <v>715551.56</v>
      </c>
      <c r="J45" s="241">
        <f t="shared" si="1"/>
        <v>0</v>
      </c>
      <c r="K45" s="257">
        <f t="shared" si="5"/>
        <v>0</v>
      </c>
      <c r="L45">
        <v>4.6900000000000004</v>
      </c>
      <c r="M45" s="240">
        <f>VLOOKUP(A45,Sheet1!$C$2:$G$84,5,FALSE)</f>
        <v>4.6900000000000004</v>
      </c>
      <c r="N45" s="241">
        <f t="shared" si="8"/>
        <v>0</v>
      </c>
      <c r="O45" s="257">
        <f t="shared" si="9"/>
        <v>0</v>
      </c>
      <c r="P45">
        <v>275303</v>
      </c>
      <c r="Q45" s="240">
        <f>VLOOKUP(A45,Sheet1!$C$2:$H$84,6,FALSE)</f>
        <v>275303</v>
      </c>
      <c r="R45" s="241">
        <f t="shared" si="10"/>
        <v>0</v>
      </c>
      <c r="S45" s="257">
        <f t="shared" si="11"/>
        <v>0</v>
      </c>
      <c r="T45" s="10"/>
      <c r="U45">
        <v>2793182</v>
      </c>
    </row>
    <row r="46" spans="1:21" s="53" customFormat="1">
      <c r="A46" s="295">
        <f>VLOOKUP(U46,Sheet1!$C$2:$C$84,1,FALSE)</f>
        <v>2945927</v>
      </c>
      <c r="B46" t="s">
        <v>315</v>
      </c>
      <c r="C46" t="s">
        <v>502</v>
      </c>
      <c r="D46">
        <v>28900</v>
      </c>
      <c r="E46" s="240">
        <f>VLOOKUP(A46,Sheet1!$C$2:$E$84,3,FALSE)</f>
        <v>28900</v>
      </c>
      <c r="F46" s="241">
        <f t="shared" si="0"/>
        <v>0</v>
      </c>
      <c r="G46" s="257">
        <f t="shared" si="4"/>
        <v>0</v>
      </c>
      <c r="H46">
        <v>353091.53</v>
      </c>
      <c r="I46" s="243">
        <f>VLOOKUP(A46,Sheet1!$C$2:$F$84,4,FALSE)</f>
        <v>353091.53</v>
      </c>
      <c r="J46" s="241">
        <f t="shared" si="1"/>
        <v>0</v>
      </c>
      <c r="K46" s="257">
        <f t="shared" si="5"/>
        <v>0</v>
      </c>
      <c r="L46">
        <v>15.05</v>
      </c>
      <c r="M46" s="240">
        <f>VLOOKUP(A46,Sheet1!$C$2:$G$84,5,FALSE)</f>
        <v>15.05</v>
      </c>
      <c r="N46" s="241">
        <f t="shared" si="8"/>
        <v>0</v>
      </c>
      <c r="O46" s="257">
        <f t="shared" si="9"/>
        <v>0</v>
      </c>
      <c r="P46">
        <v>434945</v>
      </c>
      <c r="Q46" s="240">
        <f>VLOOKUP(A46,Sheet1!$C$2:$H$84,6,FALSE)</f>
        <v>434945</v>
      </c>
      <c r="R46" s="241">
        <f t="shared" si="10"/>
        <v>0</v>
      </c>
      <c r="S46" s="257">
        <f t="shared" si="11"/>
        <v>0</v>
      </c>
      <c r="T46" s="10"/>
      <c r="U46">
        <v>2945927</v>
      </c>
    </row>
    <row r="47" spans="1:21" s="53" customFormat="1">
      <c r="A47" s="295">
        <f>VLOOKUP(U47,Sheet1!$C$2:$C$84,1,FALSE)</f>
        <v>2136646</v>
      </c>
      <c r="B47" t="s">
        <v>304</v>
      </c>
      <c r="C47" t="s">
        <v>503</v>
      </c>
      <c r="D47">
        <v>14300</v>
      </c>
      <c r="E47" s="240">
        <f>VLOOKUP(A47,Sheet1!$C$2:$E$84,3,FALSE)</f>
        <v>14300</v>
      </c>
      <c r="F47" s="241">
        <f t="shared" si="0"/>
        <v>0</v>
      </c>
      <c r="G47" s="257">
        <f t="shared" si="4"/>
        <v>0</v>
      </c>
      <c r="H47">
        <v>397422.48</v>
      </c>
      <c r="I47" s="243">
        <f>VLOOKUP(A47,Sheet1!$C$2:$F$84,4,FALSE)</f>
        <v>397422.48</v>
      </c>
      <c r="J47" s="241">
        <f t="shared" si="1"/>
        <v>0</v>
      </c>
      <c r="K47" s="257">
        <f t="shared" si="5"/>
        <v>0</v>
      </c>
      <c r="L47">
        <v>23.07</v>
      </c>
      <c r="M47" s="240">
        <f>VLOOKUP(A47,Sheet1!$C$2:$G$84,5,FALSE)</f>
        <v>23.07</v>
      </c>
      <c r="N47" s="241">
        <f t="shared" si="8"/>
        <v>0</v>
      </c>
      <c r="O47" s="257">
        <f t="shared" si="9"/>
        <v>0</v>
      </c>
      <c r="P47">
        <v>329901</v>
      </c>
      <c r="Q47" s="240">
        <f>VLOOKUP(A47,Sheet1!$C$2:$H$84,6,FALSE)</f>
        <v>329901</v>
      </c>
      <c r="R47" s="241">
        <f t="shared" si="10"/>
        <v>0</v>
      </c>
      <c r="S47" s="257">
        <f t="shared" si="11"/>
        <v>0</v>
      </c>
      <c r="T47" s="10"/>
      <c r="U47">
        <v>2136646</v>
      </c>
    </row>
    <row r="48" spans="1:21" s="53" customFormat="1">
      <c r="A48" s="295">
        <f>VLOOKUP(U48,Sheet1!$C$2:$C$84,1,FALSE)</f>
        <v>2031730</v>
      </c>
      <c r="B48">
        <v>294821608</v>
      </c>
      <c r="C48" t="s">
        <v>504</v>
      </c>
      <c r="D48">
        <v>90300</v>
      </c>
      <c r="E48" s="240">
        <f>VLOOKUP(A48,Sheet1!$C$2:$E$84,3,FALSE)</f>
        <v>90300</v>
      </c>
      <c r="F48" s="241">
        <f t="shared" si="0"/>
        <v>0</v>
      </c>
      <c r="G48" s="257">
        <f t="shared" si="4"/>
        <v>0</v>
      </c>
      <c r="H48">
        <v>678780.05</v>
      </c>
      <c r="I48" s="243">
        <f>VLOOKUP(A48,Sheet1!$C$2:$F$84,4,FALSE)</f>
        <v>678780.05</v>
      </c>
      <c r="J48" s="241">
        <f t="shared" si="1"/>
        <v>0</v>
      </c>
      <c r="K48" s="257">
        <f t="shared" si="5"/>
        <v>0</v>
      </c>
      <c r="L48">
        <v>8.7799999999999994</v>
      </c>
      <c r="M48" s="240">
        <f>VLOOKUP(A48,Sheet1!$C$2:$G$84,5,FALSE)</f>
        <v>8.7799999999999994</v>
      </c>
      <c r="N48" s="241">
        <f t="shared" si="8"/>
        <v>0</v>
      </c>
      <c r="O48" s="257">
        <f t="shared" si="9"/>
        <v>0</v>
      </c>
      <c r="P48">
        <v>792834</v>
      </c>
      <c r="Q48" s="240">
        <f>VLOOKUP(A48,Sheet1!$C$2:$H$84,6,FALSE)</f>
        <v>792834</v>
      </c>
      <c r="R48" s="241">
        <f t="shared" si="10"/>
        <v>0</v>
      </c>
      <c r="S48" s="257">
        <f t="shared" si="11"/>
        <v>0</v>
      </c>
      <c r="T48" s="10"/>
      <c r="U48">
        <v>2031730</v>
      </c>
    </row>
    <row r="49" spans="1:37" s="53" customFormat="1">
      <c r="A49" s="295">
        <f>VLOOKUP(U49,Sheet1!$C$2:$C$84,1,FALSE)</f>
        <v>6616508</v>
      </c>
      <c r="B49">
        <v>661650903</v>
      </c>
      <c r="C49" t="s">
        <v>505</v>
      </c>
      <c r="D49">
        <v>10546</v>
      </c>
      <c r="E49" s="240">
        <f>VLOOKUP(A49,Sheet1!$C$2:$E$84,3,FALSE)</f>
        <v>10546</v>
      </c>
      <c r="F49" s="241">
        <f t="shared" si="0"/>
        <v>0</v>
      </c>
      <c r="G49" s="257">
        <f t="shared" si="4"/>
        <v>0</v>
      </c>
      <c r="H49">
        <v>192332.1</v>
      </c>
      <c r="I49" s="243">
        <f>VLOOKUP(A49,Sheet1!$C$2:$F$84,4,FALSE)</f>
        <v>177721.16</v>
      </c>
      <c r="J49" s="241">
        <f t="shared" si="1"/>
        <v>14610.940000000002</v>
      </c>
      <c r="K49" s="257">
        <f t="shared" si="5"/>
        <v>7.5967246200000005E-2</v>
      </c>
      <c r="L49">
        <v>15.228892999999999</v>
      </c>
      <c r="M49" s="240">
        <f>VLOOKUP(A49,Sheet1!$C$2:$G$84,5,FALSE)</f>
        <v>15.24</v>
      </c>
      <c r="N49" s="241">
        <f t="shared" si="8"/>
        <v>-1.1107000000000866E-2</v>
      </c>
      <c r="O49" s="257">
        <f t="shared" si="9"/>
        <v>-7.2933730000000003E-4</v>
      </c>
      <c r="P49">
        <v>160603.91</v>
      </c>
      <c r="Q49" s="240">
        <f>VLOOKUP(A49,Sheet1!$C$2:$H$84,6,FALSE)</f>
        <v>160700.03</v>
      </c>
      <c r="R49" s="241">
        <f t="shared" si="10"/>
        <v>-96.119999999995343</v>
      </c>
      <c r="S49" s="257">
        <f t="shared" si="11"/>
        <v>-5.9849100000000004E-4</v>
      </c>
      <c r="T49" s="10"/>
      <c r="U49">
        <v>6616508</v>
      </c>
    </row>
    <row r="50" spans="1:37" s="53" customFormat="1">
      <c r="A50" s="295" t="str">
        <f>VLOOKUP(U50,Sheet1!$C$2:$C$84,1,FALSE)</f>
        <v>B0744B3</v>
      </c>
      <c r="B50" t="s">
        <v>451</v>
      </c>
      <c r="C50" t="s">
        <v>452</v>
      </c>
      <c r="D50">
        <v>19986</v>
      </c>
      <c r="E50" s="240">
        <f>VLOOKUP(A50,Sheet1!$C$2:$E$84,3,FALSE)</f>
        <v>19986</v>
      </c>
      <c r="F50" s="241">
        <f t="shared" si="0"/>
        <v>0</v>
      </c>
      <c r="G50" s="257">
        <f t="shared" si="4"/>
        <v>0</v>
      </c>
      <c r="H50">
        <v>594460.47</v>
      </c>
      <c r="I50" s="243">
        <f>VLOOKUP(A50,Sheet1!$C$2:$F$84,4,FALSE)</f>
        <v>594460.42000000004</v>
      </c>
      <c r="J50" s="241">
        <f t="shared" si="1"/>
        <v>4.9999999930150807E-2</v>
      </c>
      <c r="K50" s="257">
        <f t="shared" si="5"/>
        <v>8.4100000000000005E-8</v>
      </c>
      <c r="L50">
        <v>27.356102</v>
      </c>
      <c r="M50" s="240">
        <f>VLOOKUP(A50,Sheet1!$C$2:$G$84,5,FALSE)</f>
        <v>27.38</v>
      </c>
      <c r="N50" s="241">
        <f t="shared" si="8"/>
        <v>-2.3897999999999087E-2</v>
      </c>
      <c r="O50" s="257">
        <f t="shared" si="9"/>
        <v>-8.7358939999999995E-4</v>
      </c>
      <c r="P50">
        <v>546739.06000000006</v>
      </c>
      <c r="Q50" s="240">
        <f>VLOOKUP(A50,Sheet1!$C$2:$H$84,6,FALSE)</f>
        <v>547213.38</v>
      </c>
      <c r="R50" s="241">
        <f t="shared" si="10"/>
        <v>-474.31999999994878</v>
      </c>
      <c r="S50" s="257">
        <f t="shared" si="11"/>
        <v>-8.6754370000000005E-4</v>
      </c>
      <c r="T50" s="10"/>
      <c r="U50" t="s">
        <v>417</v>
      </c>
    </row>
    <row r="51" spans="1:37" s="53" customFormat="1">
      <c r="A51" s="295" t="str">
        <f>VLOOKUP(U51,Sheet1!$C$2:$C$84,1,FALSE)</f>
        <v>B0SWJX3</v>
      </c>
      <c r="B51" t="s">
        <v>506</v>
      </c>
      <c r="C51" t="s">
        <v>507</v>
      </c>
      <c r="D51">
        <v>9500</v>
      </c>
      <c r="E51" s="240">
        <f>VLOOKUP(A51,Sheet1!$C$2:$E$84,3,FALSE)</f>
        <v>9500</v>
      </c>
      <c r="F51" s="241">
        <f t="shared" si="0"/>
        <v>0</v>
      </c>
      <c r="G51" s="257">
        <f t="shared" si="4"/>
        <v>0</v>
      </c>
      <c r="H51">
        <v>559219.54</v>
      </c>
      <c r="I51" s="243">
        <f>VLOOKUP(A51,Sheet1!$C$2:$F$84,4,FALSE)</f>
        <v>559219.54</v>
      </c>
      <c r="J51" s="241">
        <f t="shared" si="1"/>
        <v>0</v>
      </c>
      <c r="K51" s="257">
        <f t="shared" si="5"/>
        <v>0</v>
      </c>
      <c r="L51">
        <v>102.66818000000001</v>
      </c>
      <c r="M51" s="240">
        <f>VLOOKUP(A51,Sheet1!$C$2:$G$84,5,FALSE)</f>
        <v>102.76</v>
      </c>
      <c r="N51" s="241">
        <f t="shared" si="8"/>
        <v>-9.1819999999998458E-2</v>
      </c>
      <c r="O51" s="257">
        <f t="shared" si="9"/>
        <v>-8.9433749999999999E-4</v>
      </c>
      <c r="P51">
        <v>975347.71</v>
      </c>
      <c r="Q51" s="240">
        <f>VLOOKUP(A51,Sheet1!$C$2:$H$84,6,FALSE)</f>
        <v>976193.87</v>
      </c>
      <c r="R51" s="241">
        <f t="shared" si="10"/>
        <v>-846.1600000000326</v>
      </c>
      <c r="S51" s="257">
        <f t="shared" si="11"/>
        <v>-8.6754699999999998E-4</v>
      </c>
      <c r="T51" s="10"/>
      <c r="U51" t="s">
        <v>419</v>
      </c>
    </row>
    <row r="52" spans="1:37" s="53" customFormat="1">
      <c r="A52" s="295" t="str">
        <f>VLOOKUP(U52,Sheet1!$C$2:$C$84,1,FALSE)</f>
        <v>B1HHKD3</v>
      </c>
      <c r="B52" t="s">
        <v>293</v>
      </c>
      <c r="C52" t="s">
        <v>508</v>
      </c>
      <c r="D52">
        <v>7571</v>
      </c>
      <c r="E52" s="240">
        <f>VLOOKUP(A52,Sheet1!$C$2:$E$84,3,FALSE)</f>
        <v>7571</v>
      </c>
      <c r="F52" s="241">
        <f t="shared" si="0"/>
        <v>0</v>
      </c>
      <c r="G52" s="257">
        <f t="shared" si="4"/>
        <v>0</v>
      </c>
      <c r="H52">
        <v>374297.12</v>
      </c>
      <c r="I52" s="243">
        <f>VLOOKUP(A52,Sheet1!$C$2:$F$84,4,FALSE)</f>
        <v>412469.27</v>
      </c>
      <c r="J52" s="241">
        <f t="shared" si="1"/>
        <v>-38172.150000000023</v>
      </c>
      <c r="K52" s="257">
        <f t="shared" si="5"/>
        <v>-0.1019835525</v>
      </c>
      <c r="L52">
        <v>61.47</v>
      </c>
      <c r="M52" s="240">
        <f>VLOOKUP(A52,Sheet1!$C$2:$G$84,5,FALSE)</f>
        <v>61.47</v>
      </c>
      <c r="N52" s="241">
        <f t="shared" si="2"/>
        <v>0</v>
      </c>
      <c r="O52" s="257">
        <f t="shared" si="3"/>
        <v>0</v>
      </c>
      <c r="P52">
        <v>465389.37</v>
      </c>
      <c r="Q52" s="240">
        <f>VLOOKUP(A52,Sheet1!$C$2:$H$84,6,FALSE)</f>
        <v>465389.37</v>
      </c>
      <c r="R52" s="241">
        <f t="shared" si="6"/>
        <v>0</v>
      </c>
      <c r="S52" s="257">
        <f t="shared" si="7"/>
        <v>0</v>
      </c>
      <c r="T52" s="10"/>
      <c r="U52" t="s">
        <v>294</v>
      </c>
    </row>
    <row r="53" spans="1:37" s="53" customFormat="1">
      <c r="A53" s="295" t="str">
        <f>VLOOKUP(U53,Sheet1!$C$2:$C$84,1,FALSE)</f>
        <v>B1JB4K8</v>
      </c>
      <c r="B53" t="s">
        <v>454</v>
      </c>
      <c r="C53" t="s">
        <v>455</v>
      </c>
      <c r="D53">
        <v>8509</v>
      </c>
      <c r="E53" s="240">
        <f>VLOOKUP(A53,Sheet1!$C$2:$E$84,3,FALSE)</f>
        <v>8509</v>
      </c>
      <c r="F53" s="241">
        <f t="shared" si="0"/>
        <v>0</v>
      </c>
      <c r="G53" s="257">
        <f t="shared" si="4"/>
        <v>0</v>
      </c>
      <c r="H53">
        <v>683825.18</v>
      </c>
      <c r="I53" s="243">
        <f>VLOOKUP(A53,Sheet1!$C$2:$F$84,4,FALSE)</f>
        <v>683825.18</v>
      </c>
      <c r="J53" s="241">
        <f t="shared" si="1"/>
        <v>0</v>
      </c>
      <c r="K53" s="257">
        <f t="shared" si="5"/>
        <v>0</v>
      </c>
      <c r="L53">
        <v>105.290452</v>
      </c>
      <c r="M53" s="240">
        <f>VLOOKUP(A53,Sheet1!$C$2:$G$84,5,FALSE)</f>
        <v>105.15</v>
      </c>
      <c r="N53" s="241">
        <f t="shared" si="2"/>
        <v>0.14045199999999625</v>
      </c>
      <c r="O53" s="257">
        <f t="shared" si="3"/>
        <v>1.3339481E-3</v>
      </c>
      <c r="P53">
        <v>895916.46</v>
      </c>
      <c r="Q53" s="240">
        <f>VLOOKUP(A53,Sheet1!$C$2:$H$84,6,FALSE)</f>
        <v>894719.65</v>
      </c>
      <c r="R53" s="241">
        <f t="shared" si="6"/>
        <v>1196.8099999999395</v>
      </c>
      <c r="S53" s="257">
        <f t="shared" si="7"/>
        <v>1.33585E-3</v>
      </c>
      <c r="T53" s="10"/>
      <c r="U53" t="s">
        <v>381</v>
      </c>
    </row>
    <row r="54" spans="1:37" s="53" customFormat="1">
      <c r="A54" s="295" t="str">
        <f>VLOOKUP(U54,Sheet1!$C$2:$C$84,1,FALSE)</f>
        <v>B1Q3J35</v>
      </c>
      <c r="B54" t="s">
        <v>509</v>
      </c>
      <c r="C54" t="s">
        <v>398</v>
      </c>
      <c r="D54">
        <v>12237</v>
      </c>
      <c r="E54" s="240">
        <f>VLOOKUP(A54,Sheet1!$C$2:$E$84,3,FALSE)</f>
        <v>12237</v>
      </c>
      <c r="F54" s="241">
        <f t="shared" si="0"/>
        <v>0</v>
      </c>
      <c r="G54" s="257">
        <f t="shared" si="4"/>
        <v>0</v>
      </c>
      <c r="H54">
        <v>237984.83</v>
      </c>
      <c r="I54" s="243">
        <f>VLOOKUP(A54,Sheet1!$C$2:$F$84,4,FALSE)</f>
        <v>237984.83</v>
      </c>
      <c r="J54" s="241">
        <f t="shared" si="1"/>
        <v>0</v>
      </c>
      <c r="K54" s="257">
        <f t="shared" si="5"/>
        <v>0</v>
      </c>
      <c r="L54">
        <v>20.232773000000002</v>
      </c>
      <c r="M54" s="240">
        <f>VLOOKUP(A54,Sheet1!$C$2:$G$84,5,FALSE)</f>
        <v>20.23</v>
      </c>
      <c r="N54" s="241">
        <f t="shared" si="2"/>
        <v>2.7730000000012467E-3</v>
      </c>
      <c r="O54" s="257">
        <f t="shared" si="3"/>
        <v>1.3705489999999999E-4</v>
      </c>
      <c r="P54">
        <v>247588.44</v>
      </c>
      <c r="Q54" s="240">
        <f>VLOOKUP(A54,Sheet1!$C$2:$H$84,6,FALSE)</f>
        <v>247563.32</v>
      </c>
      <c r="R54" s="241">
        <f t="shared" si="6"/>
        <v>25.119999999995343</v>
      </c>
      <c r="S54" s="257">
        <f t="shared" si="7"/>
        <v>1.014587E-4</v>
      </c>
      <c r="T54" s="10"/>
      <c r="U54" t="s">
        <v>397</v>
      </c>
    </row>
    <row r="55" spans="1:37" s="53" customFormat="1">
      <c r="A55" s="295" t="str">
        <f>VLOOKUP(U55,Sheet1!$C$2:$C$84,1,FALSE)</f>
        <v>B1WY233</v>
      </c>
      <c r="B55" t="s">
        <v>510</v>
      </c>
      <c r="C55" t="s">
        <v>511</v>
      </c>
      <c r="D55">
        <v>26004</v>
      </c>
      <c r="E55" s="240">
        <f>VLOOKUP(A55,Sheet1!$C$2:$E$84,3,FALSE)</f>
        <v>26004</v>
      </c>
      <c r="F55" s="241">
        <f t="shared" si="0"/>
        <v>0</v>
      </c>
      <c r="G55" s="257">
        <f t="shared" si="4"/>
        <v>0</v>
      </c>
      <c r="H55">
        <v>516628.64</v>
      </c>
      <c r="I55" s="243">
        <f>VLOOKUP(A55,Sheet1!$C$2:$F$84,4,FALSE)</f>
        <v>516628.64</v>
      </c>
      <c r="J55" s="241">
        <f t="shared" si="1"/>
        <v>0</v>
      </c>
      <c r="K55" s="257">
        <f t="shared" si="5"/>
        <v>0</v>
      </c>
      <c r="L55">
        <v>22.348545000000001</v>
      </c>
      <c r="M55" s="240">
        <f>VLOOKUP(A55,Sheet1!$C$2:$G$84,5,FALSE)</f>
        <v>22.37</v>
      </c>
      <c r="N55" s="241">
        <f t="shared" si="2"/>
        <v>-2.1454999999999558E-2</v>
      </c>
      <c r="O55" s="257">
        <f t="shared" si="3"/>
        <v>-9.6001780000000002E-4</v>
      </c>
      <c r="P55">
        <v>581151.55000000005</v>
      </c>
      <c r="Q55" s="240">
        <f>VLOOKUP(A55,Sheet1!$C$2:$H$84,6,FALSE)</f>
        <v>581655.73</v>
      </c>
      <c r="R55" s="241">
        <f t="shared" si="6"/>
        <v>-504.17999999993481</v>
      </c>
      <c r="S55" s="257">
        <f t="shared" si="7"/>
        <v>-8.6755339999999999E-4</v>
      </c>
      <c r="T55" s="10"/>
      <c r="U55" t="s">
        <v>421</v>
      </c>
    </row>
    <row r="56" spans="1:37" s="53" customFormat="1">
      <c r="A56" s="295" t="str">
        <f>VLOOKUP(U56,Sheet1!$C$2:$C$84,1,FALSE)</f>
        <v>B3DG2Y3</v>
      </c>
      <c r="B56" t="s">
        <v>338</v>
      </c>
      <c r="C56" t="s">
        <v>512</v>
      </c>
      <c r="D56">
        <v>4359</v>
      </c>
      <c r="E56" s="240">
        <f>VLOOKUP(A56,Sheet1!$C$2:$E$84,3,FALSE)</f>
        <v>4359</v>
      </c>
      <c r="F56" s="241">
        <f t="shared" ref="F56:F59" si="12">D56-E56</f>
        <v>0</v>
      </c>
      <c r="G56" s="257">
        <f t="shared" ref="G56:G59" si="13">ROUND(F56/D56,10)</f>
        <v>0</v>
      </c>
      <c r="H56">
        <v>209621.76000000001</v>
      </c>
      <c r="I56" s="243">
        <f>VLOOKUP(A56,Sheet1!$C$2:$F$84,4,FALSE)</f>
        <v>216325.64</v>
      </c>
      <c r="J56" s="241">
        <f t="shared" ref="J56:J58" si="14">H56-I56</f>
        <v>-6703.8800000000047</v>
      </c>
      <c r="K56" s="257">
        <f t="shared" ref="K56:K58" si="15">ROUND(J56/H56,10)</f>
        <v>-3.1980840199999999E-2</v>
      </c>
      <c r="L56">
        <v>41.37</v>
      </c>
      <c r="M56" s="240">
        <f>VLOOKUP(A56,Sheet1!$C$2:$G$84,5,FALSE)</f>
        <v>41.37</v>
      </c>
      <c r="N56" s="241">
        <f t="shared" ref="N56" si="16">L56-M56</f>
        <v>0</v>
      </c>
      <c r="O56" s="257">
        <f t="shared" ref="O56" si="17">ROUND(N56/L56,10)</f>
        <v>0</v>
      </c>
      <c r="P56">
        <v>180331.83</v>
      </c>
      <c r="Q56" s="240">
        <f>VLOOKUP(A56,Sheet1!$C$2:$H$84,6,FALSE)</f>
        <v>180331.83</v>
      </c>
      <c r="R56" s="241">
        <f t="shared" ref="R56" si="18">P56-Q56</f>
        <v>0</v>
      </c>
      <c r="S56" s="257">
        <f t="shared" ref="S56" si="19">ROUND(R56/P56,10)</f>
        <v>0</v>
      </c>
      <c r="T56" s="173"/>
      <c r="U56" t="s">
        <v>339</v>
      </c>
      <c r="V56" s="239"/>
      <c r="W56" s="240"/>
      <c r="X56" s="241">
        <f t="shared" ref="X56" si="20">V56-W56</f>
        <v>0</v>
      </c>
      <c r="Y56" s="257" t="e">
        <f t="shared" ref="Y56" si="21">ROUND(X56/V56,10)</f>
        <v>#DIV/0!</v>
      </c>
      <c r="Z56" s="242"/>
      <c r="AA56" s="243"/>
      <c r="AB56" s="241">
        <f t="shared" ref="AB56" si="22">Z56-AA56</f>
        <v>0</v>
      </c>
      <c r="AC56" s="257" t="e">
        <f t="shared" ref="AC56" si="23">ROUND(AB56/Z56,10)</f>
        <v>#DIV/0!</v>
      </c>
      <c r="AD56" s="239"/>
      <c r="AE56" s="240"/>
      <c r="AF56" s="241">
        <f t="shared" ref="AF56" si="24">AD56-AE56</f>
        <v>0</v>
      </c>
      <c r="AG56" s="257" t="e">
        <f t="shared" ref="AG56" si="25">ROUND(AF56/AD56,10)</f>
        <v>#DIV/0!</v>
      </c>
      <c r="AH56" s="239"/>
      <c r="AI56" s="240"/>
      <c r="AJ56" s="241">
        <f t="shared" ref="AJ56" si="26">AH56-AI56</f>
        <v>0</v>
      </c>
      <c r="AK56" s="257" t="e">
        <f t="shared" ref="AK56" si="27">ROUND(AJ56/AH56,10)</f>
        <v>#DIV/0!</v>
      </c>
    </row>
    <row r="57" spans="1:37" s="53" customFormat="1">
      <c r="A57" s="295" t="str">
        <f>VLOOKUP(U57,Sheet1!$C$2:$C$84,1,FALSE)</f>
        <v>B4R2R50</v>
      </c>
      <c r="B57" t="s">
        <v>513</v>
      </c>
      <c r="C57" t="s">
        <v>404</v>
      </c>
      <c r="D57">
        <v>4054</v>
      </c>
      <c r="E57" s="240">
        <f>VLOOKUP(A57,Sheet1!$C$2:$E$84,3,FALSE)</f>
        <v>4054</v>
      </c>
      <c r="F57" s="241">
        <f t="shared" si="12"/>
        <v>0</v>
      </c>
      <c r="G57" s="257">
        <f t="shared" si="13"/>
        <v>0</v>
      </c>
      <c r="H57">
        <v>197003.16</v>
      </c>
      <c r="I57" s="243">
        <f>VLOOKUP(A57,Sheet1!$C$2:$F$84,4,FALSE)</f>
        <v>197003.16</v>
      </c>
      <c r="J57" s="241">
        <f t="shared" si="14"/>
        <v>0</v>
      </c>
      <c r="K57" s="257">
        <f t="shared" si="15"/>
        <v>0</v>
      </c>
      <c r="L57">
        <v>51.561934999999998</v>
      </c>
      <c r="M57" s="240">
        <f>VLOOKUP(A57,Sheet1!$C$2:$G$84,5,FALSE)</f>
        <v>51.59</v>
      </c>
      <c r="N57" s="241">
        <f t="shared" si="2"/>
        <v>-2.8065000000005114E-2</v>
      </c>
      <c r="O57" s="257">
        <f t="shared" si="3"/>
        <v>-5.4429689999999998E-4</v>
      </c>
      <c r="P57">
        <v>209032.09</v>
      </c>
      <c r="Q57" s="240">
        <f>VLOOKUP(A57,Sheet1!$C$2:$H$84,6,FALSE)</f>
        <v>209150.88</v>
      </c>
      <c r="R57" s="241">
        <f t="shared" ref="R57:R75" si="28">P57-Q57</f>
        <v>-118.79000000000815</v>
      </c>
      <c r="S57" s="257">
        <f t="shared" si="7"/>
        <v>-5.6828599999999999E-4</v>
      </c>
      <c r="T57" s="10"/>
      <c r="U57" t="s">
        <v>403</v>
      </c>
    </row>
    <row r="58" spans="1:37" s="53" customFormat="1">
      <c r="A58" s="295" t="str">
        <f>VLOOKUP(U58,Sheet1!$C$2:$C$84,1,FALSE)</f>
        <v>B61JC67</v>
      </c>
      <c r="B58" t="s">
        <v>514</v>
      </c>
      <c r="C58" t="s">
        <v>515</v>
      </c>
      <c r="D58">
        <v>17551</v>
      </c>
      <c r="E58" s="240">
        <f>VLOOKUP(A58,Sheet1!$C$2:$E$84,3,FALSE)</f>
        <v>17551</v>
      </c>
      <c r="F58" s="241">
        <f t="shared" si="12"/>
        <v>0</v>
      </c>
      <c r="G58" s="257">
        <f t="shared" si="13"/>
        <v>0</v>
      </c>
      <c r="H58">
        <v>157872.29999999999</v>
      </c>
      <c r="I58" s="243">
        <f>VLOOKUP(A58,Sheet1!$C$2:$F$84,4,FALSE)</f>
        <v>157872.29</v>
      </c>
      <c r="J58" s="241">
        <f t="shared" si="14"/>
        <v>9.9999999802093953E-3</v>
      </c>
      <c r="K58" s="257">
        <f t="shared" si="15"/>
        <v>6.3300000000000004E-8</v>
      </c>
      <c r="L58">
        <v>11.41591</v>
      </c>
      <c r="M58" s="240">
        <f>VLOOKUP(A58,Sheet1!$C$2:$G$84,5,FALSE)</f>
        <v>11.4</v>
      </c>
      <c r="N58" s="241">
        <f t="shared" si="2"/>
        <v>1.5909999999999869E-2</v>
      </c>
      <c r="O58" s="257">
        <f t="shared" si="3"/>
        <v>1.3936689999999999E-3</v>
      </c>
      <c r="P58">
        <v>200360.64</v>
      </c>
      <c r="Q58" s="240">
        <f>VLOOKUP(A58,Sheet1!$C$2:$H$84,6,FALSE)</f>
        <v>200118.33</v>
      </c>
      <c r="R58" s="241">
        <f t="shared" si="28"/>
        <v>242.31000000002678</v>
      </c>
      <c r="S58" s="257">
        <f t="shared" si="7"/>
        <v>1.2093693E-3</v>
      </c>
      <c r="T58" s="10"/>
      <c r="U58" t="s">
        <v>412</v>
      </c>
    </row>
    <row r="59" spans="1:37" s="53" customFormat="1">
      <c r="A59" s="295" t="str">
        <f>VLOOKUP(U59,Sheet1!$C$2:$C$84,1,FALSE)</f>
        <v>B6331J3</v>
      </c>
      <c r="B59">
        <v>1317205</v>
      </c>
      <c r="C59" t="s">
        <v>516</v>
      </c>
      <c r="D59">
        <v>26500</v>
      </c>
      <c r="E59" s="240">
        <f>VLOOKUP(A59,Sheet1!$C$2:$E$84,3,FALSE)</f>
        <v>26500</v>
      </c>
      <c r="F59" s="241">
        <f t="shared" si="12"/>
        <v>0</v>
      </c>
      <c r="G59" s="257">
        <f t="shared" si="13"/>
        <v>0</v>
      </c>
      <c r="H59">
        <v>860006.55</v>
      </c>
      <c r="I59" s="243">
        <f>VLOOKUP(A59,Sheet1!$C$2:$F$84,4,FALSE)</f>
        <v>860006.55</v>
      </c>
      <c r="J59" s="241">
        <f t="shared" si="1"/>
        <v>0</v>
      </c>
      <c r="K59" s="257">
        <f t="shared" si="5"/>
        <v>0</v>
      </c>
      <c r="L59">
        <v>42.09</v>
      </c>
      <c r="M59" s="240">
        <f>VLOOKUP(A59,Sheet1!$C$2:$G$84,5,FALSE)</f>
        <v>41.99</v>
      </c>
      <c r="N59" s="241">
        <f t="shared" si="2"/>
        <v>0.10000000000000142</v>
      </c>
      <c r="O59" s="257">
        <f t="shared" si="3"/>
        <v>2.3758612E-3</v>
      </c>
      <c r="P59">
        <v>1115385</v>
      </c>
      <c r="Q59" s="240">
        <f>VLOOKUP(A59,Sheet1!$C$2:$H$84,6,FALSE)</f>
        <v>1112814.5</v>
      </c>
      <c r="R59" s="241">
        <f t="shared" si="28"/>
        <v>2570.5</v>
      </c>
      <c r="S59" s="257">
        <f t="shared" si="7"/>
        <v>2.3045854000000002E-3</v>
      </c>
      <c r="T59" s="10"/>
      <c r="U59" t="s">
        <v>287</v>
      </c>
    </row>
    <row r="60" spans="1:37" s="53" customFormat="1">
      <c r="A60" s="295" t="str">
        <f>VLOOKUP(U60,Sheet1!$C$2:$C$84,1,FALSE)</f>
        <v>B292NQ7</v>
      </c>
      <c r="B60" t="s">
        <v>322</v>
      </c>
      <c r="C60" t="s">
        <v>517</v>
      </c>
      <c r="D60">
        <v>1000</v>
      </c>
      <c r="E60" s="240">
        <f>VLOOKUP(A60,Sheet1!$C$2:$E$84,3,FALSE)</f>
        <v>1000</v>
      </c>
      <c r="F60" s="241">
        <f t="shared" si="0"/>
        <v>0</v>
      </c>
      <c r="G60" s="257">
        <f t="shared" si="4"/>
        <v>0</v>
      </c>
      <c r="H60">
        <v>212020.3</v>
      </c>
      <c r="I60" s="243">
        <f>VLOOKUP(A60,Sheet1!$C$2:$F$84,4,FALSE)</f>
        <v>212020.3</v>
      </c>
      <c r="J60" s="241">
        <f t="shared" si="1"/>
        <v>0</v>
      </c>
      <c r="K60" s="257">
        <f t="shared" si="5"/>
        <v>0</v>
      </c>
      <c r="L60">
        <v>206.83</v>
      </c>
      <c r="M60" s="240">
        <f>VLOOKUP(A60,Sheet1!$C$2:$G$84,5,FALSE)</f>
        <v>206.83</v>
      </c>
      <c r="N60" s="241">
        <f t="shared" si="2"/>
        <v>0</v>
      </c>
      <c r="O60" s="257">
        <f t="shared" si="3"/>
        <v>0</v>
      </c>
      <c r="P60">
        <v>206830</v>
      </c>
      <c r="Q60" s="240">
        <f>VLOOKUP(A60,Sheet1!$C$2:$H$84,6,FALSE)</f>
        <v>206830</v>
      </c>
      <c r="R60" s="241">
        <f t="shared" si="28"/>
        <v>0</v>
      </c>
      <c r="S60" s="257">
        <f t="shared" si="7"/>
        <v>0</v>
      </c>
      <c r="T60" s="10"/>
      <c r="U60" t="s">
        <v>323</v>
      </c>
    </row>
    <row r="61" spans="1:37" s="53" customFormat="1">
      <c r="A61" s="295" t="str">
        <f>VLOOKUP(U61,Sheet1!$C$2:$C$84,1,FALSE)</f>
        <v>B8K7T65</v>
      </c>
      <c r="B61">
        <v>398438408</v>
      </c>
      <c r="C61" t="s">
        <v>456</v>
      </c>
      <c r="D61">
        <v>32700</v>
      </c>
      <c r="E61" s="240">
        <f>VLOOKUP(A61,Sheet1!$C$2:$E$84,3,FALSE)</f>
        <v>32700</v>
      </c>
      <c r="F61" s="241">
        <f t="shared" si="0"/>
        <v>0</v>
      </c>
      <c r="G61" s="257">
        <f t="shared" si="4"/>
        <v>0</v>
      </c>
      <c r="H61">
        <v>671551.45</v>
      </c>
      <c r="I61" s="243">
        <f>VLOOKUP(A61,Sheet1!$C$2:$F$84,4,FALSE)</f>
        <v>671551.45</v>
      </c>
      <c r="J61" s="241">
        <f t="shared" si="1"/>
        <v>0</v>
      </c>
      <c r="K61" s="257">
        <f t="shared" si="5"/>
        <v>0</v>
      </c>
      <c r="L61">
        <v>23.29</v>
      </c>
      <c r="M61" s="240">
        <f>VLOOKUP(A61,Sheet1!$C$2:$G$84,5,FALSE)</f>
        <v>23.29</v>
      </c>
      <c r="N61" s="241">
        <f t="shared" si="2"/>
        <v>0</v>
      </c>
      <c r="O61" s="257">
        <f t="shared" si="3"/>
        <v>0</v>
      </c>
      <c r="P61">
        <v>761583</v>
      </c>
      <c r="Q61" s="240">
        <f>VLOOKUP(A61,Sheet1!$C$2:$H$84,6,FALSE)</f>
        <v>761583</v>
      </c>
      <c r="R61" s="241">
        <f t="shared" si="28"/>
        <v>0</v>
      </c>
      <c r="S61" s="257">
        <f t="shared" si="7"/>
        <v>0</v>
      </c>
      <c r="T61" s="10"/>
      <c r="U61" t="s">
        <v>325</v>
      </c>
    </row>
    <row r="62" spans="1:37" s="53" customFormat="1">
      <c r="A62" s="295" t="str">
        <f>VLOOKUP(U62,Sheet1!$C$2:$C$84,1,FALSE)</f>
        <v>B908F01</v>
      </c>
      <c r="B62" t="s">
        <v>290</v>
      </c>
      <c r="C62" t="s">
        <v>457</v>
      </c>
      <c r="D62">
        <v>3800</v>
      </c>
      <c r="E62" s="240">
        <f>VLOOKUP(A62,Sheet1!$C$2:$E$84,3,FALSE)</f>
        <v>3800</v>
      </c>
      <c r="F62" s="241">
        <f t="shared" si="0"/>
        <v>0</v>
      </c>
      <c r="G62" s="257">
        <f t="shared" si="4"/>
        <v>0</v>
      </c>
      <c r="H62">
        <v>580751.47</v>
      </c>
      <c r="I62" s="243">
        <f>VLOOKUP(A62,Sheet1!$C$2:$F$84,4,FALSE)</f>
        <v>598909</v>
      </c>
      <c r="J62" s="241">
        <f t="shared" si="1"/>
        <v>-18157.530000000028</v>
      </c>
      <c r="K62" s="257">
        <f t="shared" si="5"/>
        <v>-3.12655773E-2</v>
      </c>
      <c r="L62">
        <v>295.94</v>
      </c>
      <c r="M62" s="240">
        <f>VLOOKUP(A62,Sheet1!$C$2:$G$84,5,FALSE)</f>
        <v>295.94</v>
      </c>
      <c r="N62" s="241">
        <f t="shared" si="2"/>
        <v>0</v>
      </c>
      <c r="O62" s="257">
        <f t="shared" si="3"/>
        <v>0</v>
      </c>
      <c r="P62">
        <v>1124572</v>
      </c>
      <c r="Q62" s="240">
        <f>VLOOKUP(A62,Sheet1!$C$2:$H$84,6,FALSE)</f>
        <v>1124572</v>
      </c>
      <c r="R62" s="241">
        <f t="shared" si="28"/>
        <v>0</v>
      </c>
      <c r="S62" s="257">
        <f t="shared" si="7"/>
        <v>0</v>
      </c>
      <c r="T62" s="10"/>
      <c r="U62" t="s">
        <v>291</v>
      </c>
    </row>
    <row r="63" spans="1:37" s="53" customFormat="1">
      <c r="A63" s="295" t="str">
        <f>VLOOKUP(U63,Sheet1!$C$2:$C$84,1,FALSE)</f>
        <v>B94G471</v>
      </c>
      <c r="B63" t="s">
        <v>332</v>
      </c>
      <c r="C63" t="s">
        <v>518</v>
      </c>
      <c r="D63">
        <v>1300</v>
      </c>
      <c r="E63" s="240">
        <f>VLOOKUP(A63,Sheet1!$C$2:$E$84,3,FALSE)</f>
        <v>1300</v>
      </c>
      <c r="F63" s="241">
        <f t="shared" si="0"/>
        <v>0</v>
      </c>
      <c r="G63" s="257">
        <f t="shared" si="4"/>
        <v>0</v>
      </c>
      <c r="H63">
        <v>210187.9</v>
      </c>
      <c r="I63" s="243">
        <f>VLOOKUP(A63,Sheet1!$C$2:$F$84,4,FALSE)</f>
        <v>210187.9</v>
      </c>
      <c r="J63" s="241">
        <f t="shared" si="1"/>
        <v>0</v>
      </c>
      <c r="K63" s="257">
        <f t="shared" si="5"/>
        <v>0</v>
      </c>
      <c r="L63">
        <v>172.23</v>
      </c>
      <c r="M63" s="240">
        <f>VLOOKUP(A63,Sheet1!$C$2:$G$84,5,FALSE)</f>
        <v>172.23</v>
      </c>
      <c r="N63" s="241">
        <f t="shared" si="2"/>
        <v>0</v>
      </c>
      <c r="O63" s="257">
        <f t="shared" si="3"/>
        <v>0</v>
      </c>
      <c r="P63">
        <v>223899</v>
      </c>
      <c r="Q63" s="240">
        <f>VLOOKUP(A63,Sheet1!$C$2:$H$84,6,FALSE)</f>
        <v>223899</v>
      </c>
      <c r="R63" s="241">
        <f t="shared" si="28"/>
        <v>0</v>
      </c>
      <c r="S63" s="257">
        <f t="shared" si="7"/>
        <v>0</v>
      </c>
      <c r="T63" s="10"/>
      <c r="U63" t="s">
        <v>333</v>
      </c>
    </row>
    <row r="64" spans="1:37" s="53" customFormat="1">
      <c r="A64" s="295" t="str">
        <f>VLOOKUP(U64,Sheet1!$C$2:$C$84,1,FALSE)</f>
        <v>BG804F6</v>
      </c>
      <c r="B64" t="s">
        <v>296</v>
      </c>
      <c r="C64" t="s">
        <v>458</v>
      </c>
      <c r="D64">
        <v>62600</v>
      </c>
      <c r="E64" s="240">
        <f>VLOOKUP(A64,Sheet1!$C$2:$E$84,3,FALSE)</f>
        <v>62600</v>
      </c>
      <c r="F64" s="241">
        <f t="shared" si="0"/>
        <v>0</v>
      </c>
      <c r="G64" s="257">
        <f t="shared" si="4"/>
        <v>0</v>
      </c>
      <c r="H64">
        <v>309920.08</v>
      </c>
      <c r="I64" s="243">
        <f>VLOOKUP(A64,Sheet1!$C$2:$F$84,4,FALSE)</f>
        <v>309920.08</v>
      </c>
      <c r="J64" s="241">
        <f t="shared" si="1"/>
        <v>0</v>
      </c>
      <c r="K64" s="257">
        <f t="shared" si="5"/>
        <v>0</v>
      </c>
      <c r="L64">
        <v>4.66</v>
      </c>
      <c r="M64" s="240">
        <f>VLOOKUP(A64,Sheet1!$C$2:$G$84,5,FALSE)</f>
        <v>4.66</v>
      </c>
      <c r="N64" s="241">
        <f t="shared" si="2"/>
        <v>0</v>
      </c>
      <c r="O64" s="257">
        <f t="shared" si="3"/>
        <v>0</v>
      </c>
      <c r="P64">
        <v>291716</v>
      </c>
      <c r="Q64" s="240">
        <f>VLOOKUP(A64,Sheet1!$C$2:$H$84,6,FALSE)</f>
        <v>291716</v>
      </c>
      <c r="R64" s="241">
        <f t="shared" si="28"/>
        <v>0</v>
      </c>
      <c r="S64" s="257">
        <f t="shared" si="7"/>
        <v>0</v>
      </c>
      <c r="T64" s="10"/>
      <c r="U64" t="s">
        <v>297</v>
      </c>
    </row>
    <row r="65" spans="1:16378" s="53" customFormat="1">
      <c r="A65" s="295" t="str">
        <f>VLOOKUP(U65,Sheet1!$C$2:$C$84,1,FALSE)</f>
        <v>BV9G6B8</v>
      </c>
      <c r="B65" t="s">
        <v>301</v>
      </c>
      <c r="C65" t="s">
        <v>519</v>
      </c>
      <c r="D65">
        <v>3000</v>
      </c>
      <c r="E65" s="240">
        <f>VLOOKUP(A65,Sheet1!$C$2:$E$84,3,FALSE)</f>
        <v>3000</v>
      </c>
      <c r="F65" s="241">
        <f t="shared" si="0"/>
        <v>0</v>
      </c>
      <c r="G65" s="257">
        <f t="shared" si="4"/>
        <v>0</v>
      </c>
      <c r="H65">
        <v>350347.5</v>
      </c>
      <c r="I65" s="243">
        <f>VLOOKUP(A65,Sheet1!$C$2:$F$84,4,FALSE)</f>
        <v>350347.5</v>
      </c>
      <c r="J65" s="241">
        <f t="shared" si="1"/>
        <v>0</v>
      </c>
      <c r="K65" s="257">
        <f t="shared" si="5"/>
        <v>0</v>
      </c>
      <c r="L65">
        <v>139.12</v>
      </c>
      <c r="M65" s="240">
        <f>VLOOKUP(A65,Sheet1!$C$2:$G$84,5,FALSE)</f>
        <v>139.12</v>
      </c>
      <c r="N65" s="241">
        <f t="shared" si="2"/>
        <v>0</v>
      </c>
      <c r="O65" s="257">
        <f t="shared" si="3"/>
        <v>0</v>
      </c>
      <c r="P65">
        <v>417360</v>
      </c>
      <c r="Q65" s="240">
        <f>VLOOKUP(A65,Sheet1!$C$2:$H$84,6,FALSE)</f>
        <v>417360</v>
      </c>
      <c r="R65" s="241">
        <f t="shared" si="28"/>
        <v>0</v>
      </c>
      <c r="S65" s="257">
        <f t="shared" si="7"/>
        <v>0</v>
      </c>
      <c r="T65" s="10"/>
      <c r="U65" t="s">
        <v>302</v>
      </c>
    </row>
    <row r="66" spans="1:16378" s="53" customFormat="1">
      <c r="A66" s="295" t="str">
        <f>VLOOKUP(U66,Sheet1!$C$2:$C$84,1,FALSE)</f>
        <v>BWSW5D9</v>
      </c>
      <c r="B66" t="s">
        <v>520</v>
      </c>
      <c r="C66" t="s">
        <v>411</v>
      </c>
      <c r="D66">
        <v>76943</v>
      </c>
      <c r="E66" s="240">
        <f>VLOOKUP(A66,Sheet1!$C$2:$E$84,3,FALSE)</f>
        <v>76943</v>
      </c>
      <c r="F66" s="241">
        <f t="shared" si="0"/>
        <v>0</v>
      </c>
      <c r="G66" s="257">
        <f t="shared" si="4"/>
        <v>0</v>
      </c>
      <c r="H66">
        <v>158286.45000000001</v>
      </c>
      <c r="I66" s="243">
        <f>VLOOKUP(A66,Sheet1!$C$2:$F$84,4,FALSE)</f>
        <v>158286.45000000001</v>
      </c>
      <c r="J66" s="241">
        <f t="shared" si="1"/>
        <v>0</v>
      </c>
      <c r="K66" s="257">
        <f t="shared" si="5"/>
        <v>0</v>
      </c>
      <c r="L66">
        <v>1.8979649999999999</v>
      </c>
      <c r="M66" s="240">
        <f>VLOOKUP(A66,Sheet1!$C$2:$G$84,5,FALSE)</f>
        <v>1.9</v>
      </c>
      <c r="N66" s="241">
        <f t="shared" si="2"/>
        <v>-2.035000000000009E-3</v>
      </c>
      <c r="O66" s="257">
        <f t="shared" si="3"/>
        <v>-1.0722010000000001E-3</v>
      </c>
      <c r="P66">
        <v>146035.15</v>
      </c>
      <c r="Q66" s="240">
        <f>VLOOKUP(A66,Sheet1!$C$2:$H$84,6,FALSE)</f>
        <v>145858.54</v>
      </c>
      <c r="R66" s="241">
        <f t="shared" si="28"/>
        <v>176.60999999998603</v>
      </c>
      <c r="S66" s="257">
        <f t="shared" si="7"/>
        <v>1.2093664E-3</v>
      </c>
      <c r="T66" s="10"/>
      <c r="U66" t="s">
        <v>410</v>
      </c>
    </row>
    <row r="67" spans="1:16378" s="53" customFormat="1">
      <c r="A67" s="295" t="str">
        <f>VLOOKUP(U67,Sheet1!$C$2:$C$84,1,FALSE)</f>
        <v>BXDZ9Z0</v>
      </c>
      <c r="B67" t="s">
        <v>363</v>
      </c>
      <c r="C67" t="s">
        <v>521</v>
      </c>
      <c r="D67">
        <v>3140</v>
      </c>
      <c r="E67" s="240">
        <f>VLOOKUP(A67,Sheet1!$C$2:$E$84,3,FALSE)</f>
        <v>3140</v>
      </c>
      <c r="F67" s="241">
        <f t="shared" si="0"/>
        <v>0</v>
      </c>
      <c r="G67" s="257">
        <f t="shared" si="4"/>
        <v>0</v>
      </c>
      <c r="H67">
        <v>454439.67</v>
      </c>
      <c r="I67" s="243">
        <f>VLOOKUP(A67,Sheet1!$C$2:$F$84,4,FALSE)</f>
        <v>438381</v>
      </c>
      <c r="J67" s="241">
        <f t="shared" si="1"/>
        <v>16058.669999999984</v>
      </c>
      <c r="K67" s="257">
        <f t="shared" si="5"/>
        <v>3.5337297900000002E-2</v>
      </c>
      <c r="L67">
        <v>397.58</v>
      </c>
      <c r="M67" s="240">
        <f>VLOOKUP(A67,Sheet1!$C$2:$G$84,5,FALSE)</f>
        <v>397.58</v>
      </c>
      <c r="N67" s="241">
        <f t="shared" si="2"/>
        <v>0</v>
      </c>
      <c r="O67" s="257">
        <f t="shared" si="3"/>
        <v>0</v>
      </c>
      <c r="P67">
        <v>1248401.2</v>
      </c>
      <c r="Q67" s="240">
        <f>VLOOKUP(A67,Sheet1!$C$2:$H$84,6,FALSE)</f>
        <v>1248401.2</v>
      </c>
      <c r="R67" s="241">
        <f t="shared" si="28"/>
        <v>0</v>
      </c>
      <c r="S67" s="257">
        <f t="shared" si="7"/>
        <v>0</v>
      </c>
      <c r="T67" s="10"/>
      <c r="U67" t="s">
        <v>364</v>
      </c>
    </row>
    <row r="68" spans="1:16378" s="53" customFormat="1">
      <c r="A68" s="295" t="str">
        <f>VLOOKUP(U68,Sheet1!$C$2:$C$84,1,FALSE)</f>
        <v>BYRY2M8</v>
      </c>
      <c r="B68">
        <v>759530108</v>
      </c>
      <c r="C68" t="s">
        <v>522</v>
      </c>
      <c r="D68">
        <v>36900</v>
      </c>
      <c r="E68" s="240">
        <f>VLOOKUP(A68,Sheet1!$C$2:$E$84,3,FALSE)</f>
        <v>36900</v>
      </c>
      <c r="F68" s="241">
        <f t="shared" si="0"/>
        <v>0</v>
      </c>
      <c r="G68" s="257">
        <f t="shared" si="4"/>
        <v>0</v>
      </c>
      <c r="H68">
        <v>752984.78</v>
      </c>
      <c r="I68" s="243">
        <f>VLOOKUP(A68,Sheet1!$C$2:$F$84,4,FALSE)</f>
        <v>752984.78</v>
      </c>
      <c r="J68" s="241">
        <f t="shared" si="1"/>
        <v>0</v>
      </c>
      <c r="K68" s="257">
        <f t="shared" si="5"/>
        <v>0</v>
      </c>
      <c r="L68">
        <v>25.27</v>
      </c>
      <c r="M68" s="240">
        <f>VLOOKUP(A68,Sheet1!$C$2:$G$84,5,FALSE)</f>
        <v>25.27</v>
      </c>
      <c r="N68" s="241">
        <f t="shared" si="2"/>
        <v>0</v>
      </c>
      <c r="O68" s="257">
        <f t="shared" si="3"/>
        <v>0</v>
      </c>
      <c r="P68">
        <v>932463</v>
      </c>
      <c r="Q68" s="240">
        <f>VLOOKUP(A68,Sheet1!$C$2:$H$84,6,FALSE)</f>
        <v>932463</v>
      </c>
      <c r="R68" s="241">
        <f t="shared" si="28"/>
        <v>0</v>
      </c>
      <c r="S68" s="257">
        <f t="shared" si="7"/>
        <v>0</v>
      </c>
      <c r="T68" s="10"/>
      <c r="U68" t="s">
        <v>357</v>
      </c>
    </row>
    <row r="69" spans="1:16378" s="53" customFormat="1">
      <c r="A69" s="295" t="str">
        <f>VLOOKUP(U69,Sheet1!$C$2:$C$84,1,FALSE)</f>
        <v>BZ1GMK5</v>
      </c>
      <c r="B69" t="s">
        <v>319</v>
      </c>
      <c r="C69" t="s">
        <v>459</v>
      </c>
      <c r="D69">
        <v>6400</v>
      </c>
      <c r="E69" s="240">
        <f>VLOOKUP(A69,Sheet1!$C$2:$E$84,3,FALSE)</f>
        <v>6400</v>
      </c>
      <c r="F69" s="241">
        <f t="shared" si="0"/>
        <v>0</v>
      </c>
      <c r="G69" s="257">
        <f t="shared" si="4"/>
        <v>0</v>
      </c>
      <c r="H69">
        <v>464829</v>
      </c>
      <c r="I69" s="243">
        <f>VLOOKUP(A69,Sheet1!$C$2:$F$84,4,FALSE)</f>
        <v>464829</v>
      </c>
      <c r="J69" s="241">
        <f t="shared" si="1"/>
        <v>0</v>
      </c>
      <c r="K69" s="257">
        <f t="shared" si="5"/>
        <v>0</v>
      </c>
      <c r="L69">
        <v>165.54</v>
      </c>
      <c r="M69" s="240">
        <f>VLOOKUP(A69,Sheet1!$C$2:$G$84,5,FALSE)</f>
        <v>165.54</v>
      </c>
      <c r="N69" s="241">
        <f t="shared" si="2"/>
        <v>0</v>
      </c>
      <c r="O69" s="257">
        <f t="shared" si="3"/>
        <v>0</v>
      </c>
      <c r="P69">
        <v>1059456</v>
      </c>
      <c r="Q69" s="240">
        <f>VLOOKUP(A69,Sheet1!$C$2:$H$84,6,FALSE)</f>
        <v>1059456</v>
      </c>
      <c r="R69" s="241">
        <f t="shared" si="28"/>
        <v>0</v>
      </c>
      <c r="S69" s="257">
        <f t="shared" si="7"/>
        <v>0</v>
      </c>
      <c r="T69" s="10"/>
      <c r="U69" t="s">
        <v>320</v>
      </c>
    </row>
    <row r="70" spans="1:16378" s="53" customFormat="1">
      <c r="A70" s="295" t="str">
        <f>VLOOKUP(U70,Sheet1!$C$2:$C$84,1,FALSE)</f>
        <v>BYXD1N3</v>
      </c>
      <c r="B70">
        <v>631512209</v>
      </c>
      <c r="C70" t="s">
        <v>523</v>
      </c>
      <c r="D70">
        <v>18570</v>
      </c>
      <c r="E70" s="240">
        <f>VLOOKUP(A70,Sheet1!$C$2:$E$84,3,FALSE)</f>
        <v>18570</v>
      </c>
      <c r="F70" s="241">
        <f t="shared" si="0"/>
        <v>0</v>
      </c>
      <c r="G70" s="257">
        <f t="shared" si="4"/>
        <v>0</v>
      </c>
      <c r="H70">
        <v>733798.28</v>
      </c>
      <c r="I70" s="243">
        <f>VLOOKUP(A70,Sheet1!$C$2:$F$84,4,FALSE)</f>
        <v>507071.38</v>
      </c>
      <c r="J70" s="241">
        <f t="shared" si="1"/>
        <v>226726.90000000002</v>
      </c>
      <c r="K70" s="257">
        <f t="shared" si="5"/>
        <v>0.3089771483</v>
      </c>
      <c r="L70">
        <v>32.56</v>
      </c>
      <c r="M70" s="240">
        <f>VLOOKUP(A70,Sheet1!$C$2:$G$84,5,FALSE)</f>
        <v>32.56</v>
      </c>
      <c r="N70" s="241">
        <f t="shared" si="2"/>
        <v>0</v>
      </c>
      <c r="O70" s="257">
        <f t="shared" si="3"/>
        <v>0</v>
      </c>
      <c r="P70">
        <v>604639.19999999995</v>
      </c>
      <c r="Q70" s="240">
        <f>VLOOKUP(A70,Sheet1!$C$2:$H$84,6,FALSE)</f>
        <v>604639.19999999995</v>
      </c>
      <c r="R70" s="241">
        <f t="shared" si="28"/>
        <v>0</v>
      </c>
      <c r="S70" s="257">
        <f t="shared" si="7"/>
        <v>0</v>
      </c>
      <c r="T70" s="10"/>
      <c r="U70" t="s">
        <v>346</v>
      </c>
    </row>
    <row r="71" spans="1:16378" s="53" customFormat="1">
      <c r="A71" s="295" t="str">
        <f>VLOOKUP(U71,Sheet1!$C$2:$C$84,1,FALSE)</f>
        <v>BF7NT10</v>
      </c>
      <c r="B71" t="s">
        <v>329</v>
      </c>
      <c r="C71" t="s">
        <v>524</v>
      </c>
      <c r="D71">
        <v>15191</v>
      </c>
      <c r="E71" s="240">
        <f>VLOOKUP(A71,Sheet1!$C$2:$E$84,3,FALSE)</f>
        <v>15191</v>
      </c>
      <c r="F71" s="241">
        <f t="shared" si="0"/>
        <v>0</v>
      </c>
      <c r="G71" s="257">
        <f t="shared" si="4"/>
        <v>0</v>
      </c>
      <c r="H71">
        <v>885612.82</v>
      </c>
      <c r="I71" s="243">
        <f>VLOOKUP(A71,Sheet1!$C$2:$F$84,4,FALSE)</f>
        <v>885587.83</v>
      </c>
      <c r="J71" s="241">
        <f t="shared" si="1"/>
        <v>24.989999999990687</v>
      </c>
      <c r="K71" s="257">
        <f t="shared" si="5"/>
        <v>2.8217699999999999E-5</v>
      </c>
      <c r="L71">
        <v>68.67</v>
      </c>
      <c r="M71" s="240">
        <f>VLOOKUP(A71,Sheet1!$C$2:$G$84,5,FALSE)</f>
        <v>68.67</v>
      </c>
      <c r="N71" s="241">
        <f t="shared" si="2"/>
        <v>0</v>
      </c>
      <c r="O71" s="257">
        <f t="shared" si="3"/>
        <v>0</v>
      </c>
      <c r="P71">
        <v>1043165.97</v>
      </c>
      <c r="Q71" s="240">
        <f>VLOOKUP(A71,Sheet1!$C$2:$H$84,6,FALSE)</f>
        <v>1043165.97</v>
      </c>
      <c r="R71" s="241">
        <f t="shared" si="28"/>
        <v>0</v>
      </c>
      <c r="S71" s="257">
        <f t="shared" si="7"/>
        <v>0</v>
      </c>
      <c r="T71" s="10"/>
      <c r="U71" t="s">
        <v>330</v>
      </c>
    </row>
    <row r="72" spans="1:16378" s="53" customFormat="1">
      <c r="A72" s="295" t="str">
        <f>VLOOKUP(U72,Sheet1!$C$2:$C$84,1,FALSE)</f>
        <v>BJ2KSG2</v>
      </c>
      <c r="B72" t="s">
        <v>438</v>
      </c>
      <c r="C72" t="s">
        <v>439</v>
      </c>
      <c r="D72">
        <v>3630</v>
      </c>
      <c r="E72" s="240">
        <f>VLOOKUP(A72,Sheet1!$C$2:$E$84,3,FALSE)</f>
        <v>3630</v>
      </c>
      <c r="F72" s="241">
        <f t="shared" ref="F72:F73" si="29">D72-E72</f>
        <v>0</v>
      </c>
      <c r="G72" s="257">
        <f t="shared" ref="G72:G73" si="30">ROUND(F72/D72,10)</f>
        <v>0</v>
      </c>
      <c r="H72">
        <v>344392.18</v>
      </c>
      <c r="I72" s="243">
        <f>VLOOKUP(A72,Sheet1!$C$2:$F$84,4,FALSE)</f>
        <v>344371.12</v>
      </c>
      <c r="J72" s="241">
        <f t="shared" ref="J72:J73" si="31">H72-I72</f>
        <v>21.059999999997672</v>
      </c>
      <c r="K72" s="257">
        <f t="shared" ref="K72:K73" si="32">ROUND(J72/H72,10)</f>
        <v>6.1151199999999998E-5</v>
      </c>
      <c r="L72">
        <v>101.743354</v>
      </c>
      <c r="M72" s="240">
        <f>VLOOKUP(A72,Sheet1!$C$2:$G$84,5,FALSE)</f>
        <v>101.61</v>
      </c>
      <c r="N72" s="241">
        <f t="shared" ref="N72:N73" si="33">L72-M72</f>
        <v>0.13335399999999709</v>
      </c>
      <c r="O72" s="257">
        <f t="shared" ref="O72:O73" si="34">ROUND(N72/L72,10)</f>
        <v>1.31069E-3</v>
      </c>
      <c r="P72">
        <v>369328.37</v>
      </c>
      <c r="Q72" s="240">
        <f>VLOOKUP(A72,Sheet1!$C$2:$H$84,6,FALSE)</f>
        <v>368835.01</v>
      </c>
      <c r="R72" s="241">
        <f t="shared" ref="R72:R73" si="35">P72-Q72</f>
        <v>493.35999999998603</v>
      </c>
      <c r="S72" s="257">
        <f t="shared" ref="S72:S73" si="36">ROUND(R72/P72,10)</f>
        <v>1.3358301999999999E-3</v>
      </c>
      <c r="T72" s="10"/>
      <c r="U72" t="s">
        <v>376</v>
      </c>
    </row>
    <row r="73" spans="1:16378" s="53" customFormat="1">
      <c r="A73" s="295" t="str">
        <f>VLOOKUP(U73,Sheet1!$C$2:$C$84,1,FALSE)</f>
        <v>BJ2L553</v>
      </c>
      <c r="B73" t="s">
        <v>308</v>
      </c>
      <c r="C73" t="s">
        <v>525</v>
      </c>
      <c r="D73">
        <v>11500</v>
      </c>
      <c r="E73" s="240">
        <f>VLOOKUP(A73,Sheet1!$C$2:$E$84,3,FALSE)</f>
        <v>11500</v>
      </c>
      <c r="F73" s="241">
        <f t="shared" si="29"/>
        <v>0</v>
      </c>
      <c r="G73" s="257">
        <f t="shared" si="30"/>
        <v>0</v>
      </c>
      <c r="H73">
        <v>647302.86</v>
      </c>
      <c r="I73" s="243">
        <f>VLOOKUP(A73,Sheet1!$C$2:$F$84,4,FALSE)</f>
        <v>647302.86</v>
      </c>
      <c r="J73" s="241">
        <f t="shared" si="31"/>
        <v>0</v>
      </c>
      <c r="K73" s="257">
        <f t="shared" si="32"/>
        <v>0</v>
      </c>
      <c r="L73">
        <v>83.71</v>
      </c>
      <c r="M73" s="240">
        <f>VLOOKUP(A73,Sheet1!$C$2:$G$84,5,FALSE)</f>
        <v>83.71</v>
      </c>
      <c r="N73" s="241">
        <f t="shared" si="33"/>
        <v>0</v>
      </c>
      <c r="O73" s="257">
        <f t="shared" si="34"/>
        <v>0</v>
      </c>
      <c r="P73">
        <v>962665</v>
      </c>
      <c r="Q73" s="240">
        <f>VLOOKUP(A73,Sheet1!$C$2:$H$84,6,FALSE)</f>
        <v>962665</v>
      </c>
      <c r="R73" s="241">
        <f t="shared" si="35"/>
        <v>0</v>
      </c>
      <c r="S73" s="257">
        <f t="shared" si="36"/>
        <v>0</v>
      </c>
      <c r="T73" s="10"/>
      <c r="U73" t="s">
        <v>309</v>
      </c>
    </row>
    <row r="74" spans="1:16378" s="53" customFormat="1">
      <c r="A74" s="295" t="str">
        <f>VLOOKUP(U74,Sheet1!$C$2:$C$84,1,FALSE)</f>
        <v>BKT6LC7</v>
      </c>
      <c r="B74" t="s">
        <v>354</v>
      </c>
      <c r="C74" t="s">
        <v>526</v>
      </c>
      <c r="D74">
        <v>18570</v>
      </c>
      <c r="E74" s="240">
        <f>VLOOKUP(A74,Sheet1!$C$2:$E$84,3,FALSE)</f>
        <v>18570</v>
      </c>
      <c r="F74" s="241">
        <f t="shared" ref="F74" si="37">D74-E74</f>
        <v>0</v>
      </c>
      <c r="G74" s="257">
        <f t="shared" ref="G74" si="38">ROUND(F74/D74,10)</f>
        <v>0</v>
      </c>
      <c r="H74">
        <v>281335.5</v>
      </c>
      <c r="I74" s="243">
        <f>VLOOKUP(A74,Sheet1!$C$2:$F$84,4,FALSE)</f>
        <v>234489.01</v>
      </c>
      <c r="J74" s="241">
        <f t="shared" ref="J74" si="39">H74-I74</f>
        <v>46846.489999999991</v>
      </c>
      <c r="K74" s="257">
        <f t="shared" ref="K74" si="40">ROUND(J74/H74,10)</f>
        <v>0.1665146773</v>
      </c>
      <c r="L74">
        <v>14.9001</v>
      </c>
      <c r="M74" s="240">
        <f>VLOOKUP(A74,Sheet1!$C$2:$G$84,5,FALSE)</f>
        <v>14.94</v>
      </c>
      <c r="N74" s="241">
        <f t="shared" ref="N74" si="41">L74-M74</f>
        <v>-3.989999999999938E-2</v>
      </c>
      <c r="O74" s="257">
        <f t="shared" ref="O74" si="42">ROUND(N74/L74,10)</f>
        <v>-2.6778344000000002E-3</v>
      </c>
      <c r="P74">
        <v>276694.86</v>
      </c>
      <c r="Q74" s="240">
        <f>VLOOKUP(A74,Sheet1!$C$2:$H$84,6,FALSE)</f>
        <v>277361.52</v>
      </c>
      <c r="R74" s="241">
        <f t="shared" ref="R74" si="43">P74-Q74</f>
        <v>-666.6600000000326</v>
      </c>
      <c r="S74" s="257">
        <f t="shared" ref="S74" si="44">ROUND(R74/P74,10)</f>
        <v>-2.4093689000000001E-3</v>
      </c>
      <c r="T74" s="10"/>
      <c r="U74" t="s">
        <v>355</v>
      </c>
    </row>
    <row r="75" spans="1:16378" s="53" customFormat="1">
      <c r="A75" s="295">
        <f>VLOOKUP(U75,Sheet1!$C$2:$C$84,1,FALSE)</f>
        <v>5330047</v>
      </c>
      <c r="B75">
        <v>533004909</v>
      </c>
      <c r="C75" t="s">
        <v>445</v>
      </c>
      <c r="D75">
        <v>6569</v>
      </c>
      <c r="E75" s="240">
        <f>VLOOKUP(A75,Sheet1!$C$2:$E$84,3,FALSE)</f>
        <v>6569</v>
      </c>
      <c r="F75" s="241">
        <f t="shared" si="0"/>
        <v>0</v>
      </c>
      <c r="G75" s="257">
        <f t="shared" si="4"/>
        <v>0</v>
      </c>
      <c r="H75">
        <v>707076.57</v>
      </c>
      <c r="I75" s="243">
        <f>VLOOKUP(A75,Sheet1!$C$2:$F$84,4,FALSE)</f>
        <v>707076.58</v>
      </c>
      <c r="J75" s="241">
        <f t="shared" si="1"/>
        <v>-1.0000000009313226E-2</v>
      </c>
      <c r="K75" s="257">
        <f t="shared" si="5"/>
        <v>-1.4100000000000001E-8</v>
      </c>
      <c r="L75">
        <v>164.50230099999999</v>
      </c>
      <c r="M75" s="240">
        <f>VLOOKUP(A75,Sheet1!$C$2:$G$84,5,FALSE)</f>
        <v>164.28</v>
      </c>
      <c r="N75" s="241">
        <f t="shared" si="2"/>
        <v>0.22230099999998743</v>
      </c>
      <c r="O75" s="257">
        <f t="shared" si="3"/>
        <v>1.351355E-3</v>
      </c>
      <c r="P75">
        <v>1080615.6100000001</v>
      </c>
      <c r="Q75" s="240">
        <f>VLOOKUP(A75,Sheet1!$C$2:$H$84,6,FALSE)</f>
        <v>1079172.07</v>
      </c>
      <c r="R75" s="241">
        <f t="shared" si="28"/>
        <v>1443.5400000000373</v>
      </c>
      <c r="S75" s="257">
        <f t="shared" si="7"/>
        <v>1.3358497000000001E-3</v>
      </c>
      <c r="T75" s="10"/>
      <c r="U75">
        <v>5330047</v>
      </c>
    </row>
    <row r="76" spans="1:16378" s="53" customFormat="1">
      <c r="A76" s="295">
        <f>VLOOKUP(U76,Sheet1!$C$2:$C$84,1,FALSE)</f>
        <v>6499260</v>
      </c>
      <c r="B76">
        <v>649926003</v>
      </c>
      <c r="C76" t="s">
        <v>386</v>
      </c>
      <c r="D76">
        <v>4900</v>
      </c>
      <c r="E76" s="240">
        <f>VLOOKUP(A76,Sheet1!$C$2:$E$84,3,FALSE)</f>
        <v>4900</v>
      </c>
      <c r="F76" s="241">
        <f t="shared" ref="F76" si="45">D76-E76</f>
        <v>0</v>
      </c>
      <c r="G76" s="257">
        <f t="shared" ref="G76" si="46">ROUND(F76/D76,10)</f>
        <v>0</v>
      </c>
      <c r="H76">
        <v>273131.55</v>
      </c>
      <c r="I76" s="243">
        <f>VLOOKUP(A76,Sheet1!$C$2:$F$84,4,FALSE)</f>
        <v>273131.55</v>
      </c>
      <c r="J76" s="241">
        <f t="shared" ref="J76" si="47">H76-I76</f>
        <v>0</v>
      </c>
      <c r="K76" s="257">
        <f t="shared" ref="K76" si="48">ROUND(J76/H76,10)</f>
        <v>0</v>
      </c>
      <c r="L76">
        <v>68.829077999999996</v>
      </c>
      <c r="M76" s="240">
        <f>VLOOKUP(A76,Sheet1!$C$2:$G$84,5,FALSE)</f>
        <v>68.87</v>
      </c>
      <c r="N76" s="241">
        <f t="shared" ref="N76" si="49">L76-M76</f>
        <v>-4.0922000000009007E-2</v>
      </c>
      <c r="O76" s="257">
        <f t="shared" ref="O76" si="50">ROUND(N76/L76,10)</f>
        <v>-5.9454519999999999E-4</v>
      </c>
      <c r="P76">
        <v>337262.48</v>
      </c>
      <c r="Q76" s="240">
        <f>VLOOKUP(A76,Sheet1!$C$2:$H$84,6,FALSE)</f>
        <v>337464.32000000001</v>
      </c>
      <c r="R76" s="241">
        <f t="shared" ref="R76" si="51">P76-Q76</f>
        <v>-201.84000000002561</v>
      </c>
      <c r="S76" s="257">
        <f t="shared" ref="S76" si="52">ROUND(R76/P76,10)</f>
        <v>-5.9846560000000005E-4</v>
      </c>
      <c r="T76" s="10"/>
      <c r="U76">
        <v>6499260</v>
      </c>
    </row>
    <row r="77" spans="1:16378" s="53" customFormat="1">
      <c r="A77" s="172" t="s">
        <v>143</v>
      </c>
      <c r="B77" s="172"/>
      <c r="C77" s="171"/>
      <c r="D77" s="244"/>
      <c r="E77" s="240"/>
      <c r="F77" s="241"/>
      <c r="G77" s="257"/>
      <c r="H77" s="244"/>
      <c r="I77" s="243"/>
      <c r="J77" s="241"/>
      <c r="K77" s="257"/>
      <c r="L77" s="245"/>
      <c r="M77" s="240"/>
      <c r="N77" s="241"/>
      <c r="O77" s="257"/>
      <c r="P77" s="244"/>
      <c r="Q77" s="240"/>
      <c r="R77" s="241"/>
      <c r="S77" s="257"/>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c r="A78" s="144"/>
      <c r="B78" s="144"/>
      <c r="C78" s="144"/>
      <c r="D78" s="246"/>
      <c r="E78" s="247"/>
      <c r="F78" s="241"/>
      <c r="G78" s="241"/>
      <c r="H78" s="246"/>
      <c r="I78" s="248"/>
      <c r="J78" s="241"/>
      <c r="K78" s="257"/>
      <c r="L78" s="249"/>
      <c r="M78" s="248"/>
      <c r="N78" s="241"/>
      <c r="O78" s="257"/>
      <c r="P78" s="244"/>
      <c r="Q78" s="248"/>
      <c r="R78" s="241"/>
      <c r="S78" s="257"/>
    </row>
    <row r="79" spans="1:16378" ht="13.5" thickBot="1">
      <c r="A79" s="54"/>
      <c r="B79" s="54"/>
      <c r="C79" s="54"/>
      <c r="D79" s="250">
        <f t="shared" ref="D79:S79" si="53">SUM(D3:D78)</f>
        <v>1401317</v>
      </c>
      <c r="E79" s="251">
        <f t="shared" si="53"/>
        <v>1401317</v>
      </c>
      <c r="F79" s="252">
        <f t="shared" si="53"/>
        <v>0</v>
      </c>
      <c r="G79" s="288">
        <f t="shared" si="4"/>
        <v>0</v>
      </c>
      <c r="H79" s="250">
        <f>SUM(H3:H77)</f>
        <v>31452310.460000005</v>
      </c>
      <c r="I79" s="251">
        <f>SUM(I3:I77)</f>
        <v>31323381.459999997</v>
      </c>
      <c r="J79" s="252">
        <f t="shared" si="53"/>
        <v>128928.9999999998</v>
      </c>
      <c r="K79" s="289">
        <f>ROUND(J79/H79,10)</f>
        <v>4.0991901000000004E-3</v>
      </c>
      <c r="L79" s="250">
        <f t="shared" si="53"/>
        <v>5283.6623820000032</v>
      </c>
      <c r="M79" s="251">
        <f t="shared" si="53"/>
        <v>5282.83</v>
      </c>
      <c r="N79" s="252">
        <f t="shared" si="53"/>
        <v>0.83238199999993889</v>
      </c>
      <c r="O79" s="289">
        <f>ROUND(N79/L79,10)</f>
        <v>1.5753880000000001E-4</v>
      </c>
      <c r="P79" s="250">
        <f t="shared" si="53"/>
        <v>38638221.149999991</v>
      </c>
      <c r="Q79" s="251">
        <f t="shared" si="53"/>
        <v>38634678.379999995</v>
      </c>
      <c r="R79" s="252">
        <f t="shared" si="53"/>
        <v>3542.7699999997931</v>
      </c>
      <c r="S79" s="318">
        <f t="shared" si="53"/>
        <v>-2.4948569500000007E-2</v>
      </c>
    </row>
    <row r="80" spans="1:16378" ht="14.25" thickTop="1" thickBot="1">
      <c r="H80" s="253"/>
      <c r="I80" s="253"/>
    </row>
    <row r="81" spans="1:9" ht="13.5" thickBot="1">
      <c r="A81" s="146" t="s">
        <v>83</v>
      </c>
      <c r="B81" s="279"/>
      <c r="C81" s="147"/>
      <c r="D81" s="254"/>
      <c r="E81" s="254"/>
      <c r="F81" s="254"/>
      <c r="G81" s="254"/>
      <c r="H81" s="255"/>
      <c r="I81" s="256"/>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4"/>
  <sheetViews>
    <sheetView zoomScaleNormal="100" workbookViewId="0">
      <selection activeCell="D29" sqref="D29"/>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436</v>
      </c>
      <c r="B4" t="s">
        <v>467</v>
      </c>
      <c r="C4">
        <v>1558.82</v>
      </c>
      <c r="D4">
        <v>1556.73</v>
      </c>
      <c r="E4" s="80">
        <f>C4-D4</f>
        <v>2.0899999999999181</v>
      </c>
      <c r="F4" s="266">
        <f>ROUND(E4/C4,10)</f>
        <v>1.3407578E-3</v>
      </c>
      <c r="G4" s="81"/>
    </row>
    <row r="5" spans="1:16384" ht="13.9" customHeight="1">
      <c r="A5" t="s">
        <v>449</v>
      </c>
      <c r="B5" t="s">
        <v>472</v>
      </c>
      <c r="C5">
        <v>22954.46</v>
      </c>
      <c r="D5">
        <v>22967.5</v>
      </c>
      <c r="E5" s="80">
        <f t="shared" ref="E5:E17" si="0">C5-D5</f>
        <v>-13.040000000000873</v>
      </c>
      <c r="F5" s="266">
        <f t="shared" ref="F5:F19" si="1">ROUND(E5/C5,10)</f>
        <v>-5.6808130000000001E-4</v>
      </c>
      <c r="G5" s="81"/>
    </row>
    <row r="6" spans="1:16384" ht="13.9" customHeight="1">
      <c r="A6" t="s">
        <v>470</v>
      </c>
      <c r="B6" t="s">
        <v>471</v>
      </c>
      <c r="C6">
        <v>19160.79</v>
      </c>
      <c r="D6">
        <v>19158.849999999999</v>
      </c>
      <c r="E6" s="80">
        <f t="shared" si="0"/>
        <v>1.9400000000023283</v>
      </c>
      <c r="F6" s="266">
        <f t="shared" si="1"/>
        <v>1.012484E-4</v>
      </c>
      <c r="G6" s="81"/>
    </row>
    <row r="7" spans="1:16384" ht="13.9" customHeight="1">
      <c r="A7" t="s">
        <v>468</v>
      </c>
      <c r="B7" t="s">
        <v>469</v>
      </c>
      <c r="C7">
        <v>10718.05</v>
      </c>
      <c r="D7">
        <v>10728.92</v>
      </c>
      <c r="E7" s="80">
        <f t="shared" si="0"/>
        <v>-10.8700000000008</v>
      </c>
      <c r="F7" s="266">
        <f t="shared" si="1"/>
        <v>-1.014177E-3</v>
      </c>
      <c r="G7" s="81"/>
    </row>
    <row r="8" spans="1:16384" ht="12.75">
      <c r="A8" t="s">
        <v>474</v>
      </c>
      <c r="B8" t="s">
        <v>475</v>
      </c>
      <c r="C8">
        <v>9487.01</v>
      </c>
      <c r="D8">
        <v>9475.5300000000007</v>
      </c>
      <c r="E8" s="80">
        <f t="shared" si="0"/>
        <v>11.479999999999563</v>
      </c>
      <c r="F8" s="266">
        <f t="shared" si="1"/>
        <v>1.2100756999999999E-3</v>
      </c>
      <c r="G8" s="76"/>
    </row>
    <row r="9" spans="1:16384" ht="12.75">
      <c r="A9" t="s">
        <v>434</v>
      </c>
      <c r="B9" t="s">
        <v>473</v>
      </c>
      <c r="C9">
        <v>1106.1199999999999</v>
      </c>
      <c r="D9">
        <v>0</v>
      </c>
      <c r="E9" s="80">
        <f t="shared" si="0"/>
        <v>1106.1199999999999</v>
      </c>
      <c r="F9" s="266">
        <f t="shared" si="1"/>
        <v>1</v>
      </c>
    </row>
    <row r="10" spans="1:16384" ht="12.75">
      <c r="A10" t="s">
        <v>435</v>
      </c>
      <c r="B10" t="s">
        <v>465</v>
      </c>
      <c r="C10">
        <v>114236.31</v>
      </c>
      <c r="D10">
        <v>114304.68</v>
      </c>
      <c r="E10" s="80">
        <f t="shared" si="0"/>
        <v>-68.369999999995343</v>
      </c>
      <c r="F10" s="266">
        <f t="shared" si="1"/>
        <v>-5.9849619999999997E-4</v>
      </c>
      <c r="G10" s="72"/>
    </row>
    <row r="11" spans="1:16384" ht="12.75">
      <c r="A11" t="s">
        <v>453</v>
      </c>
      <c r="B11" t="s">
        <v>464</v>
      </c>
      <c r="C11">
        <v>20460.740000000002</v>
      </c>
      <c r="D11">
        <v>20478.490000000002</v>
      </c>
      <c r="E11" s="80">
        <f>C11-D11</f>
        <v>-17.75</v>
      </c>
      <c r="F11" s="266">
        <f t="shared" si="1"/>
        <v>-8.6751510000000005E-4</v>
      </c>
      <c r="G11" s="72"/>
    </row>
    <row r="12" spans="1:16384" ht="12.75">
      <c r="A12" t="s">
        <v>462</v>
      </c>
      <c r="B12" t="s">
        <v>463</v>
      </c>
      <c r="C12">
        <v>4040.2</v>
      </c>
      <c r="D12">
        <v>4040.95</v>
      </c>
      <c r="E12" s="80">
        <f>C12-D12</f>
        <v>-0.75</v>
      </c>
      <c r="F12" s="266">
        <f t="shared" si="1"/>
        <v>-1.8563440000000001E-4</v>
      </c>
      <c r="G12" s="72"/>
    </row>
    <row r="13" spans="1:16384" ht="12.75">
      <c r="A13" t="s">
        <v>282</v>
      </c>
      <c r="B13" t="s">
        <v>268</v>
      </c>
      <c r="C13">
        <v>80500.429999999993</v>
      </c>
      <c r="D13">
        <v>81424.820000000007</v>
      </c>
      <c r="E13" s="80">
        <f t="shared" si="0"/>
        <v>-924.39000000001397</v>
      </c>
      <c r="F13" s="266">
        <f t="shared" si="1"/>
        <v>-1.14830443E-2</v>
      </c>
      <c r="G13" s="72"/>
    </row>
    <row r="14" spans="1:16384" ht="12.75">
      <c r="A14" t="s">
        <v>443</v>
      </c>
      <c r="B14" t="s">
        <v>466</v>
      </c>
      <c r="C14">
        <v>140.13999999999999</v>
      </c>
      <c r="D14"/>
      <c r="E14" s="80">
        <f t="shared" si="0"/>
        <v>140.13999999999999</v>
      </c>
      <c r="F14" s="266">
        <f t="shared" si="1"/>
        <v>1</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284363.07</v>
      </c>
      <c r="D19" s="86">
        <f>SUM(D4:D18)</f>
        <v>284136.46999999997</v>
      </c>
      <c r="E19" s="86">
        <f>SUM(E4:E18)</f>
        <v>226.5999999999907</v>
      </c>
      <c r="F19" s="266">
        <f t="shared" si="1"/>
        <v>7.9686860000000004E-4</v>
      </c>
    </row>
    <row r="20" spans="1:7" ht="12.75" thickTop="1"/>
    <row r="22" spans="1:7">
      <c r="B22" s="70"/>
      <c r="C22" s="79"/>
      <c r="D22" s="87"/>
      <c r="E22" s="77"/>
      <c r="F22" s="77"/>
    </row>
    <row r="24" spans="1:7" ht="12.75">
      <c r="C24"/>
      <c r="D24"/>
      <c r="E24"/>
    </row>
    <row r="25" spans="1:7" ht="12.75">
      <c r="C25"/>
      <c r="D25"/>
      <c r="E25"/>
    </row>
    <row r="26" spans="1:7" ht="12.75">
      <c r="B26"/>
      <c r="C26"/>
      <c r="D26"/>
      <c r="E26"/>
    </row>
    <row r="27" spans="1:7" ht="12.75">
      <c r="C27"/>
      <c r="D27"/>
      <c r="E27"/>
    </row>
    <row r="28" spans="1:7" ht="12.75">
      <c r="C28"/>
      <c r="D28"/>
      <c r="E28"/>
    </row>
    <row r="29" spans="1:7" ht="12.75">
      <c r="C29"/>
      <c r="D29"/>
      <c r="E29"/>
    </row>
    <row r="30" spans="1:7" ht="12.75">
      <c r="C30"/>
      <c r="D30"/>
      <c r="E30"/>
    </row>
    <row r="31" spans="1:7" ht="12.75">
      <c r="C31"/>
      <c r="D31"/>
      <c r="E31"/>
    </row>
    <row r="32" spans="1:7" ht="12.75">
      <c r="C32"/>
      <c r="D32"/>
      <c r="E32"/>
    </row>
    <row r="33" spans="3:5" ht="12.75">
      <c r="C33"/>
      <c r="D33"/>
      <c r="E33"/>
    </row>
    <row r="34" spans="3:5" ht="12.75">
      <c r="C34"/>
      <c r="D34"/>
      <c r="E3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6"/>
  <sheetViews>
    <sheetView zoomScaleNormal="100" workbookViewId="0">
      <pane xSplit="4" ySplit="1" topLeftCell="E2" activePane="bottomRight" state="frozen"/>
      <selection pane="topRight" activeCell="E1" sqref="E1"/>
      <selection pane="bottomLeft" activeCell="A2" sqref="A2"/>
      <selection pane="bottomRight" activeCell="I25" sqref="I25"/>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75">
      <c r="A2" t="s">
        <v>262</v>
      </c>
      <c r="B2" t="s">
        <v>436</v>
      </c>
      <c r="C2">
        <v>599933900</v>
      </c>
      <c r="D2" t="s">
        <v>437</v>
      </c>
      <c r="E2">
        <v>3800</v>
      </c>
      <c r="F2">
        <v>3800</v>
      </c>
      <c r="G2" s="264">
        <f>E2-F2</f>
        <v>0</v>
      </c>
      <c r="H2" s="280">
        <f>ROUND(G2/E2,10)</f>
        <v>0</v>
      </c>
      <c r="I2">
        <v>0</v>
      </c>
      <c r="J2">
        <v>0</v>
      </c>
      <c r="K2" s="264">
        <f>I2-J2</f>
        <v>0</v>
      </c>
      <c r="L2" s="280" t="e">
        <f>ROUND(K2/I2,10)</f>
        <v>#DIV/0!</v>
      </c>
      <c r="M2">
        <v>0</v>
      </c>
      <c r="N2">
        <v>0</v>
      </c>
      <c r="O2" s="264">
        <f>M2-N2</f>
        <v>0</v>
      </c>
      <c r="P2" s="280" t="e">
        <f>ROUND(O2/M2,10)</f>
        <v>#DIV/0!</v>
      </c>
      <c r="Q2">
        <v>0</v>
      </c>
      <c r="R2">
        <v>0</v>
      </c>
      <c r="S2" s="264">
        <f>Q2-R2</f>
        <v>0</v>
      </c>
      <c r="T2" s="280" t="e">
        <f>ROUND(S2/Q2,10)</f>
        <v>#DIV/0!</v>
      </c>
      <c r="U2" s="156"/>
      <c r="V2" s="258"/>
      <c r="W2" s="258"/>
      <c r="X2" s="258"/>
    </row>
    <row r="3" spans="1:24" s="70" customFormat="1" ht="12.75">
      <c r="A3" t="s">
        <v>262</v>
      </c>
      <c r="B3" t="s">
        <v>434</v>
      </c>
      <c r="C3">
        <v>861012102</v>
      </c>
      <c r="D3" t="s">
        <v>447</v>
      </c>
      <c r="E3">
        <v>23300</v>
      </c>
      <c r="F3">
        <v>23300</v>
      </c>
      <c r="G3" s="264">
        <f t="shared" ref="G3" si="0">E3-F3</f>
        <v>0</v>
      </c>
      <c r="H3" s="280">
        <f t="shared" ref="H3" si="1">ROUND(G3/E3,10)</f>
        <v>0</v>
      </c>
      <c r="I3">
        <v>0</v>
      </c>
      <c r="J3">
        <v>0</v>
      </c>
      <c r="K3" s="264">
        <f t="shared" ref="K3" si="2">I3-J3</f>
        <v>0</v>
      </c>
      <c r="L3" s="280" t="e">
        <f t="shared" ref="L3" si="3">ROUND(K3/I3,10)</f>
        <v>#DIV/0!</v>
      </c>
      <c r="M3">
        <v>0</v>
      </c>
      <c r="N3">
        <v>0</v>
      </c>
      <c r="O3" s="264">
        <f t="shared" ref="O3:O57" si="4">M3-N3</f>
        <v>0</v>
      </c>
      <c r="P3" s="280" t="e">
        <f t="shared" ref="P3:P57" si="5">ROUND(O3/M3,10)</f>
        <v>#DIV/0!</v>
      </c>
      <c r="Q3">
        <v>0</v>
      </c>
      <c r="R3">
        <v>0</v>
      </c>
      <c r="S3" s="264">
        <f t="shared" ref="S3:S57" si="6">Q3-R3</f>
        <v>0</v>
      </c>
      <c r="T3" s="280" t="e">
        <f t="shared" ref="T3:T57" si="7">ROUND(S3/Q3,10)</f>
        <v>#DIV/0!</v>
      </c>
      <c r="U3" s="156"/>
    </row>
    <row r="4" spans="1:24" s="70" customFormat="1" ht="12.75">
      <c r="A4" t="s">
        <v>262</v>
      </c>
      <c r="B4" t="s">
        <v>436</v>
      </c>
      <c r="C4" t="s">
        <v>438</v>
      </c>
      <c r="D4" t="s">
        <v>439</v>
      </c>
      <c r="E4">
        <v>3630</v>
      </c>
      <c r="F4">
        <v>3630</v>
      </c>
      <c r="G4" s="264">
        <f t="shared" ref="G4:G5" si="8">E4-F4</f>
        <v>0</v>
      </c>
      <c r="H4" s="280">
        <f t="shared" ref="H4:H5" si="9">ROUND(G4/E4,10)</f>
        <v>0</v>
      </c>
      <c r="I4">
        <v>0</v>
      </c>
      <c r="J4">
        <v>0</v>
      </c>
      <c r="K4" s="264">
        <f t="shared" ref="K4:K19" si="10">I4-J4</f>
        <v>0</v>
      </c>
      <c r="L4" s="280" t="e">
        <f t="shared" ref="L4:L19" si="11">ROUND(K4/I4,10)</f>
        <v>#DIV/0!</v>
      </c>
      <c r="M4">
        <v>0</v>
      </c>
      <c r="N4">
        <v>0</v>
      </c>
      <c r="O4" s="264">
        <f t="shared" si="4"/>
        <v>0</v>
      </c>
      <c r="P4" s="280" t="e">
        <f t="shared" si="5"/>
        <v>#DIV/0!</v>
      </c>
      <c r="Q4">
        <v>0</v>
      </c>
      <c r="R4">
        <v>0</v>
      </c>
      <c r="S4" s="264">
        <f t="shared" si="6"/>
        <v>0</v>
      </c>
      <c r="T4" s="280" t="e">
        <f t="shared" si="7"/>
        <v>#DIV/0!</v>
      </c>
      <c r="U4" s="156"/>
    </row>
    <row r="5" spans="1:24" s="70" customFormat="1" ht="12.75">
      <c r="A5" t="s">
        <v>262</v>
      </c>
      <c r="B5" t="s">
        <v>435</v>
      </c>
      <c r="C5">
        <v>622959906</v>
      </c>
      <c r="D5" t="s">
        <v>440</v>
      </c>
      <c r="E5">
        <v>65312</v>
      </c>
      <c r="F5">
        <v>65312</v>
      </c>
      <c r="G5" s="264">
        <f t="shared" si="8"/>
        <v>0</v>
      </c>
      <c r="H5" s="280">
        <f t="shared" si="9"/>
        <v>0</v>
      </c>
      <c r="I5">
        <v>2681.97</v>
      </c>
      <c r="J5">
        <v>2681.97</v>
      </c>
      <c r="K5" s="264">
        <f t="shared" si="10"/>
        <v>0</v>
      </c>
      <c r="L5" s="280">
        <f t="shared" si="11"/>
        <v>0</v>
      </c>
      <c r="M5">
        <v>0</v>
      </c>
      <c r="N5">
        <v>0</v>
      </c>
      <c r="O5" s="264">
        <f t="shared" si="4"/>
        <v>0</v>
      </c>
      <c r="P5" s="280" t="e">
        <f t="shared" si="5"/>
        <v>#DIV/0!</v>
      </c>
      <c r="Q5">
        <v>22.46</v>
      </c>
      <c r="R5">
        <v>22.46</v>
      </c>
      <c r="S5" s="264">
        <f t="shared" si="6"/>
        <v>0</v>
      </c>
      <c r="T5" s="280">
        <f t="shared" si="7"/>
        <v>0</v>
      </c>
      <c r="U5" s="156"/>
    </row>
    <row r="6" spans="1:24" s="70" customFormat="1" ht="12.75">
      <c r="A6" t="s">
        <v>262</v>
      </c>
      <c r="B6" t="s">
        <v>436</v>
      </c>
      <c r="C6">
        <v>403187909</v>
      </c>
      <c r="D6" t="s">
        <v>441</v>
      </c>
      <c r="E6">
        <v>12938</v>
      </c>
      <c r="F6">
        <v>12938</v>
      </c>
      <c r="G6" s="264">
        <f t="shared" ref="G6:G18" si="12">E6-F6</f>
        <v>0</v>
      </c>
      <c r="H6" s="280">
        <f t="shared" ref="H6:H18" si="13">ROUND(G6/E6,10)</f>
        <v>0</v>
      </c>
      <c r="I6">
        <v>0</v>
      </c>
      <c r="J6">
        <v>0</v>
      </c>
      <c r="K6" s="264">
        <f t="shared" si="10"/>
        <v>0</v>
      </c>
      <c r="L6" s="280" t="e">
        <f t="shared" si="11"/>
        <v>#DIV/0!</v>
      </c>
      <c r="M6">
        <v>0</v>
      </c>
      <c r="N6">
        <v>0</v>
      </c>
      <c r="O6" s="264">
        <f t="shared" si="4"/>
        <v>0</v>
      </c>
      <c r="P6" s="280" t="e">
        <f t="shared" si="5"/>
        <v>#DIV/0!</v>
      </c>
      <c r="Q6">
        <v>0</v>
      </c>
      <c r="R6">
        <v>0</v>
      </c>
      <c r="S6" s="264">
        <f t="shared" si="6"/>
        <v>0</v>
      </c>
      <c r="T6" s="280" t="e">
        <f t="shared" si="7"/>
        <v>#DIV/0!</v>
      </c>
      <c r="U6" s="156"/>
    </row>
    <row r="7" spans="1:24" s="70" customFormat="1" ht="12.75">
      <c r="A7" t="s">
        <v>262</v>
      </c>
      <c r="B7" t="s">
        <v>435</v>
      </c>
      <c r="C7">
        <v>626986905</v>
      </c>
      <c r="D7" t="s">
        <v>444</v>
      </c>
      <c r="E7">
        <v>14800</v>
      </c>
      <c r="F7">
        <v>14800</v>
      </c>
      <c r="G7" s="264">
        <f t="shared" si="12"/>
        <v>0</v>
      </c>
      <c r="H7" s="280">
        <f t="shared" si="13"/>
        <v>0</v>
      </c>
      <c r="I7">
        <v>337.64</v>
      </c>
      <c r="J7">
        <v>337.64</v>
      </c>
      <c r="K7" s="264">
        <f t="shared" si="10"/>
        <v>0</v>
      </c>
      <c r="L7" s="280">
        <f t="shared" si="11"/>
        <v>0</v>
      </c>
      <c r="M7">
        <v>0</v>
      </c>
      <c r="N7">
        <v>0</v>
      </c>
      <c r="O7" s="264">
        <f t="shared" si="4"/>
        <v>0</v>
      </c>
      <c r="P7" s="280" t="e">
        <f t="shared" si="5"/>
        <v>#DIV/0!</v>
      </c>
      <c r="Q7">
        <v>2.82</v>
      </c>
      <c r="R7">
        <v>2.82</v>
      </c>
      <c r="S7" s="264">
        <f t="shared" si="6"/>
        <v>0</v>
      </c>
      <c r="T7" s="280">
        <f t="shared" si="7"/>
        <v>0</v>
      </c>
      <c r="U7" s="156"/>
    </row>
    <row r="8" spans="1:24" s="70" customFormat="1" ht="12.75">
      <c r="A8" t="s">
        <v>262</v>
      </c>
      <c r="B8" t="s">
        <v>436</v>
      </c>
      <c r="C8">
        <v>403197908</v>
      </c>
      <c r="D8" t="s">
        <v>374</v>
      </c>
      <c r="E8">
        <v>1275</v>
      </c>
      <c r="F8">
        <v>1275</v>
      </c>
      <c r="G8" s="264">
        <f t="shared" si="12"/>
        <v>0</v>
      </c>
      <c r="H8" s="280">
        <f t="shared" si="13"/>
        <v>0</v>
      </c>
      <c r="I8">
        <v>0</v>
      </c>
      <c r="J8">
        <v>0</v>
      </c>
      <c r="K8" s="264">
        <f t="shared" si="10"/>
        <v>0</v>
      </c>
      <c r="L8" s="280" t="e">
        <f t="shared" si="11"/>
        <v>#DIV/0!</v>
      </c>
      <c r="M8">
        <v>0</v>
      </c>
      <c r="N8">
        <v>0</v>
      </c>
      <c r="O8" s="264">
        <f t="shared" si="4"/>
        <v>0</v>
      </c>
      <c r="P8" s="280" t="e">
        <f t="shared" si="5"/>
        <v>#DIV/0!</v>
      </c>
      <c r="Q8">
        <v>0</v>
      </c>
      <c r="R8">
        <v>0</v>
      </c>
      <c r="S8" s="264">
        <f t="shared" si="6"/>
        <v>0</v>
      </c>
      <c r="T8" s="280" t="e">
        <f t="shared" si="7"/>
        <v>#DIV/0!</v>
      </c>
      <c r="U8" s="156"/>
    </row>
    <row r="9" spans="1:24" s="70" customFormat="1" ht="12.75">
      <c r="A9" t="s">
        <v>262</v>
      </c>
      <c r="B9" t="s">
        <v>436</v>
      </c>
      <c r="C9">
        <v>403197908</v>
      </c>
      <c r="D9" t="s">
        <v>374</v>
      </c>
      <c r="E9">
        <v>1275</v>
      </c>
      <c r="F9">
        <v>1275</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75">
      <c r="A10" t="s">
        <v>262</v>
      </c>
      <c r="B10" t="s">
        <v>436</v>
      </c>
      <c r="C10">
        <v>403197908</v>
      </c>
      <c r="D10" t="s">
        <v>374</v>
      </c>
      <c r="E10">
        <v>2175</v>
      </c>
      <c r="F10">
        <v>2175</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75">
      <c r="A11" t="s">
        <v>262</v>
      </c>
      <c r="B11" t="s">
        <v>436</v>
      </c>
      <c r="C11">
        <v>474184900</v>
      </c>
      <c r="D11" t="s">
        <v>380</v>
      </c>
      <c r="E11">
        <v>2838</v>
      </c>
      <c r="F11">
        <v>2838</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75">
      <c r="A12" t="s">
        <v>262</v>
      </c>
      <c r="B12" t="s">
        <v>436</v>
      </c>
      <c r="C12">
        <v>474184900</v>
      </c>
      <c r="D12" t="s">
        <v>380</v>
      </c>
      <c r="E12">
        <v>2838</v>
      </c>
      <c r="F12">
        <v>2838</v>
      </c>
      <c r="G12" s="264">
        <f t="shared" si="12"/>
        <v>0</v>
      </c>
      <c r="H12" s="280">
        <f t="shared" si="13"/>
        <v>0</v>
      </c>
      <c r="I12">
        <v>0</v>
      </c>
      <c r="J12">
        <v>0</v>
      </c>
      <c r="K12" s="264">
        <f t="shared" si="10"/>
        <v>0</v>
      </c>
      <c r="L12" s="280" t="e">
        <f t="shared" si="11"/>
        <v>#DIV/0!</v>
      </c>
      <c r="M12">
        <v>0</v>
      </c>
      <c r="N12">
        <v>0</v>
      </c>
      <c r="O12" s="264">
        <f t="shared" si="4"/>
        <v>0</v>
      </c>
      <c r="P12" s="280" t="e">
        <f t="shared" si="5"/>
        <v>#DIV/0!</v>
      </c>
      <c r="Q12">
        <v>0</v>
      </c>
      <c r="R12">
        <v>0</v>
      </c>
      <c r="S12" s="264">
        <f t="shared" si="6"/>
        <v>0</v>
      </c>
      <c r="T12" s="280" t="e">
        <f t="shared" si="7"/>
        <v>#DIV/0!</v>
      </c>
      <c r="U12" s="156"/>
    </row>
    <row r="13" spans="1:24" s="70" customFormat="1" ht="12.75">
      <c r="A13" t="s">
        <v>262</v>
      </c>
      <c r="B13" t="s">
        <v>436</v>
      </c>
      <c r="C13">
        <v>474184900</v>
      </c>
      <c r="D13" t="s">
        <v>380</v>
      </c>
      <c r="E13">
        <v>4638</v>
      </c>
      <c r="F13">
        <v>4638</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75">
      <c r="A14" t="s">
        <v>262</v>
      </c>
      <c r="B14" t="s">
        <v>436</v>
      </c>
      <c r="C14">
        <v>533004909</v>
      </c>
      <c r="D14" t="s">
        <v>445</v>
      </c>
      <c r="E14">
        <v>3733</v>
      </c>
      <c r="F14">
        <v>3733</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75">
      <c r="A15" t="s">
        <v>262</v>
      </c>
      <c r="B15" t="s">
        <v>436</v>
      </c>
      <c r="C15">
        <v>533004909</v>
      </c>
      <c r="D15" t="s">
        <v>445</v>
      </c>
      <c r="E15">
        <v>6569</v>
      </c>
      <c r="F15">
        <v>6569</v>
      </c>
      <c r="G15" s="264">
        <f t="shared" si="12"/>
        <v>0</v>
      </c>
      <c r="H15" s="280">
        <f t="shared" si="13"/>
        <v>0</v>
      </c>
      <c r="I15">
        <v>0</v>
      </c>
      <c r="J15">
        <v>0</v>
      </c>
      <c r="K15" s="264">
        <f t="shared" si="10"/>
        <v>0</v>
      </c>
      <c r="L15" s="280" t="e">
        <f t="shared" si="11"/>
        <v>#DIV/0!</v>
      </c>
      <c r="M15">
        <v>0</v>
      </c>
      <c r="N15">
        <v>0</v>
      </c>
      <c r="O15" s="264">
        <f t="shared" si="4"/>
        <v>0</v>
      </c>
      <c r="P15" s="280" t="e">
        <f t="shared" si="5"/>
        <v>#DIV/0!</v>
      </c>
      <c r="Q15">
        <v>0</v>
      </c>
      <c r="R15">
        <v>0</v>
      </c>
      <c r="S15" s="264">
        <f t="shared" si="6"/>
        <v>0</v>
      </c>
      <c r="T15" s="280" t="e">
        <f t="shared" si="7"/>
        <v>#DIV/0!</v>
      </c>
      <c r="U15" s="156"/>
    </row>
    <row r="16" spans="1:24" s="70" customFormat="1" ht="12.75">
      <c r="A16" t="s">
        <v>262</v>
      </c>
      <c r="B16" t="s">
        <v>436</v>
      </c>
      <c r="C16">
        <v>545831901</v>
      </c>
      <c r="D16" t="s">
        <v>377</v>
      </c>
      <c r="E16">
        <v>4084</v>
      </c>
      <c r="F16">
        <v>4084</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75">
      <c r="A17" t="s">
        <v>262</v>
      </c>
      <c r="B17" t="s">
        <v>436</v>
      </c>
      <c r="C17">
        <v>575035902</v>
      </c>
      <c r="D17" t="s">
        <v>446</v>
      </c>
      <c r="E17">
        <v>14142</v>
      </c>
      <c r="F17">
        <v>14142</v>
      </c>
      <c r="G17" s="264">
        <f t="shared" si="12"/>
        <v>0</v>
      </c>
      <c r="H17" s="280">
        <f t="shared" si="13"/>
        <v>0</v>
      </c>
      <c r="I17">
        <v>0</v>
      </c>
      <c r="J17">
        <v>0</v>
      </c>
      <c r="K17" s="264">
        <f t="shared" si="10"/>
        <v>0</v>
      </c>
      <c r="L17" s="280" t="e">
        <f t="shared" si="11"/>
        <v>#DIV/0!</v>
      </c>
      <c r="M17">
        <v>0</v>
      </c>
      <c r="N17">
        <v>0</v>
      </c>
      <c r="O17" s="264">
        <f t="shared" si="4"/>
        <v>0</v>
      </c>
      <c r="P17" s="280" t="e">
        <f t="shared" si="5"/>
        <v>#DIV/0!</v>
      </c>
      <c r="Q17">
        <v>0</v>
      </c>
      <c r="R17">
        <v>0</v>
      </c>
      <c r="S17" s="264">
        <f t="shared" si="6"/>
        <v>0</v>
      </c>
      <c r="T17" s="280" t="e">
        <f t="shared" si="7"/>
        <v>#DIV/0!</v>
      </c>
      <c r="U17" s="156"/>
    </row>
    <row r="18" spans="1:21" s="70" customFormat="1" ht="12.75">
      <c r="A18" t="s">
        <v>262</v>
      </c>
      <c r="B18" t="s">
        <v>436</v>
      </c>
      <c r="C18">
        <v>575035902</v>
      </c>
      <c r="D18" t="s">
        <v>446</v>
      </c>
      <c r="E18">
        <v>14142</v>
      </c>
      <c r="F18">
        <v>14142</v>
      </c>
      <c r="G18" s="264">
        <f t="shared" si="12"/>
        <v>0</v>
      </c>
      <c r="H18" s="280">
        <f t="shared" si="13"/>
        <v>0</v>
      </c>
      <c r="I18">
        <v>0</v>
      </c>
      <c r="J18">
        <v>0</v>
      </c>
      <c r="K18" s="264">
        <f t="shared" si="10"/>
        <v>0</v>
      </c>
      <c r="L18" s="280" t="e">
        <f t="shared" si="11"/>
        <v>#DIV/0!</v>
      </c>
      <c r="M18">
        <v>0</v>
      </c>
      <c r="N18">
        <v>0</v>
      </c>
      <c r="O18" s="264">
        <f t="shared" si="4"/>
        <v>0</v>
      </c>
      <c r="P18" s="280" t="e">
        <f t="shared" si="5"/>
        <v>#DIV/0!</v>
      </c>
      <c r="Q18">
        <v>0</v>
      </c>
      <c r="R18">
        <v>0</v>
      </c>
      <c r="S18" s="264">
        <f t="shared" si="6"/>
        <v>0</v>
      </c>
      <c r="T18" s="280" t="e">
        <f t="shared" si="7"/>
        <v>#DIV/0!</v>
      </c>
      <c r="U18" s="156"/>
    </row>
    <row r="19" spans="1:21" s="70" customFormat="1" ht="12.75">
      <c r="A19" t="s">
        <v>262</v>
      </c>
      <c r="B19" t="s">
        <v>436</v>
      </c>
      <c r="C19">
        <v>575035902</v>
      </c>
      <c r="D19" t="s">
        <v>446</v>
      </c>
      <c r="E19">
        <v>14142</v>
      </c>
      <c r="F19">
        <v>14142</v>
      </c>
      <c r="G19" s="264">
        <f t="shared" ref="G19" si="14">E19-F19</f>
        <v>0</v>
      </c>
      <c r="H19" s="280">
        <f t="shared" ref="H19" si="15">ROUND(G19/E19,10)</f>
        <v>0</v>
      </c>
      <c r="I19">
        <v>0</v>
      </c>
      <c r="J19">
        <v>0</v>
      </c>
      <c r="K19" s="264">
        <f t="shared" si="10"/>
        <v>0</v>
      </c>
      <c r="L19" s="280" t="e">
        <f t="shared" si="11"/>
        <v>#DIV/0!</v>
      </c>
      <c r="M19">
        <v>0</v>
      </c>
      <c r="N19">
        <v>0</v>
      </c>
      <c r="O19" s="264">
        <f t="shared" si="4"/>
        <v>0</v>
      </c>
      <c r="P19" s="280" t="e">
        <f t="shared" si="5"/>
        <v>#DIV/0!</v>
      </c>
      <c r="Q19">
        <v>0</v>
      </c>
      <c r="R19">
        <v>0</v>
      </c>
      <c r="S19" s="264">
        <f t="shared" si="6"/>
        <v>0</v>
      </c>
      <c r="T19" s="280" t="e">
        <f t="shared" si="7"/>
        <v>#DIV/0!</v>
      </c>
      <c r="U19" s="156"/>
    </row>
    <row r="20" spans="1:21" s="70" customFormat="1" ht="12.75">
      <c r="A20" t="s">
        <v>262</v>
      </c>
      <c r="B20" t="s">
        <v>436</v>
      </c>
      <c r="C20">
        <v>588950907</v>
      </c>
      <c r="D20" t="s">
        <v>379</v>
      </c>
      <c r="E20">
        <v>24398</v>
      </c>
      <c r="F20">
        <v>24398</v>
      </c>
      <c r="G20" s="264">
        <f t="shared" ref="G20:G57" si="16">E20-F20</f>
        <v>0</v>
      </c>
      <c r="H20" s="280">
        <f t="shared" ref="H20:H57" si="17">ROUND(G20/E20,10)</f>
        <v>0</v>
      </c>
      <c r="I20">
        <v>0</v>
      </c>
      <c r="J20">
        <v>0</v>
      </c>
      <c r="K20" s="264">
        <f t="shared" ref="K20:K57" si="18">I20-J20</f>
        <v>0</v>
      </c>
      <c r="L20" s="280" t="e">
        <f t="shared" ref="L20:L57" si="19">ROUND(K20/I20,10)</f>
        <v>#DIV/0!</v>
      </c>
      <c r="M20">
        <v>0</v>
      </c>
      <c r="N20">
        <v>0</v>
      </c>
      <c r="O20" s="264">
        <f t="shared" si="4"/>
        <v>0</v>
      </c>
      <c r="P20" s="280" t="e">
        <f t="shared" si="5"/>
        <v>#DIV/0!</v>
      </c>
      <c r="Q20">
        <v>0</v>
      </c>
      <c r="R20">
        <v>0</v>
      </c>
      <c r="S20" s="264">
        <f t="shared" si="6"/>
        <v>0</v>
      </c>
      <c r="T20" s="280" t="e">
        <f t="shared" si="7"/>
        <v>#DIV/0!</v>
      </c>
      <c r="U20" s="156"/>
    </row>
    <row r="21" spans="1:21" s="70" customFormat="1" ht="12.75">
      <c r="A21" t="s">
        <v>262</v>
      </c>
      <c r="B21" t="s">
        <v>434</v>
      </c>
      <c r="C21">
        <v>861012102</v>
      </c>
      <c r="D21" t="s">
        <v>447</v>
      </c>
      <c r="E21">
        <v>23300</v>
      </c>
      <c r="F21">
        <v>23300</v>
      </c>
      <c r="G21" s="264">
        <f t="shared" si="16"/>
        <v>0</v>
      </c>
      <c r="H21" s="280">
        <f t="shared" si="17"/>
        <v>0</v>
      </c>
      <c r="I21">
        <v>0</v>
      </c>
      <c r="J21">
        <v>0</v>
      </c>
      <c r="K21" s="264">
        <f t="shared" si="18"/>
        <v>0</v>
      </c>
      <c r="L21" s="280" t="e">
        <f t="shared" si="19"/>
        <v>#DIV/0!</v>
      </c>
      <c r="M21">
        <v>0</v>
      </c>
      <c r="N21">
        <v>0</v>
      </c>
      <c r="O21" s="264">
        <f t="shared" si="4"/>
        <v>0</v>
      </c>
      <c r="P21" s="280" t="e">
        <f t="shared" si="5"/>
        <v>#DIV/0!</v>
      </c>
      <c r="Q21">
        <v>0</v>
      </c>
      <c r="R21">
        <v>0</v>
      </c>
      <c r="S21" s="264">
        <f t="shared" si="6"/>
        <v>0</v>
      </c>
      <c r="T21" s="280" t="e">
        <f t="shared" si="7"/>
        <v>#DIV/0!</v>
      </c>
      <c r="U21" s="156"/>
    </row>
    <row r="22" spans="1:21" s="70" customFormat="1" ht="12.75">
      <c r="A22" t="s">
        <v>262</v>
      </c>
      <c r="B22" t="s">
        <v>434</v>
      </c>
      <c r="C22">
        <v>861012102</v>
      </c>
      <c r="D22" t="s">
        <v>447</v>
      </c>
      <c r="E22">
        <v>23300</v>
      </c>
      <c r="F22">
        <v>23300</v>
      </c>
      <c r="G22" s="264">
        <f t="shared" si="16"/>
        <v>0</v>
      </c>
      <c r="H22" s="280">
        <f t="shared" si="17"/>
        <v>0</v>
      </c>
      <c r="I22">
        <v>0</v>
      </c>
      <c r="J22">
        <v>0</v>
      </c>
      <c r="K22" s="264">
        <f t="shared" si="18"/>
        <v>0</v>
      </c>
      <c r="L22" s="280" t="e">
        <f t="shared" si="19"/>
        <v>#DIV/0!</v>
      </c>
      <c r="M22">
        <v>0</v>
      </c>
      <c r="N22">
        <v>0</v>
      </c>
      <c r="O22" s="264">
        <f t="shared" si="4"/>
        <v>0</v>
      </c>
      <c r="P22" s="280" t="e">
        <f t="shared" si="5"/>
        <v>#DIV/0!</v>
      </c>
      <c r="Q22">
        <v>0</v>
      </c>
      <c r="R22">
        <v>0</v>
      </c>
      <c r="S22" s="264">
        <f t="shared" si="6"/>
        <v>0</v>
      </c>
      <c r="T22" s="280" t="e">
        <f t="shared" si="7"/>
        <v>#DIV/0!</v>
      </c>
      <c r="U22" s="156"/>
    </row>
    <row r="23" spans="1:21" s="70" customFormat="1" ht="12.75">
      <c r="A23" t="s">
        <v>262</v>
      </c>
      <c r="B23" t="s">
        <v>436</v>
      </c>
      <c r="C23" t="s">
        <v>438</v>
      </c>
      <c r="D23" t="s">
        <v>439</v>
      </c>
      <c r="E23">
        <v>3630</v>
      </c>
      <c r="F23">
        <v>3630</v>
      </c>
      <c r="G23" s="264">
        <f t="shared" si="16"/>
        <v>0</v>
      </c>
      <c r="H23" s="280">
        <f t="shared" si="17"/>
        <v>0</v>
      </c>
      <c r="I23">
        <v>0</v>
      </c>
      <c r="J23">
        <v>0</v>
      </c>
      <c r="K23" s="264">
        <f t="shared" si="18"/>
        <v>0</v>
      </c>
      <c r="L23" s="280" t="e">
        <f t="shared" si="19"/>
        <v>#DIV/0!</v>
      </c>
      <c r="M23">
        <v>0</v>
      </c>
      <c r="N23">
        <v>0</v>
      </c>
      <c r="O23" s="264">
        <f t="shared" si="4"/>
        <v>0</v>
      </c>
      <c r="P23" s="280" t="e">
        <f t="shared" si="5"/>
        <v>#DIV/0!</v>
      </c>
      <c r="Q23">
        <v>0</v>
      </c>
      <c r="R23">
        <v>0</v>
      </c>
      <c r="S23" s="264">
        <f t="shared" si="6"/>
        <v>0</v>
      </c>
      <c r="T23" s="280" t="e">
        <f t="shared" si="7"/>
        <v>#DIV/0!</v>
      </c>
      <c r="U23" s="156"/>
    </row>
    <row r="24" spans="1:21" s="70" customFormat="1" ht="12.75">
      <c r="A24" t="s">
        <v>262</v>
      </c>
      <c r="B24" t="s">
        <v>434</v>
      </c>
      <c r="C24">
        <v>861012102</v>
      </c>
      <c r="D24" t="s">
        <v>447</v>
      </c>
      <c r="E24">
        <v>23300</v>
      </c>
      <c r="F24">
        <v>23300</v>
      </c>
      <c r="G24" s="264">
        <f t="shared" si="16"/>
        <v>0</v>
      </c>
      <c r="H24" s="280">
        <f t="shared" si="17"/>
        <v>0</v>
      </c>
      <c r="I24">
        <v>0</v>
      </c>
      <c r="J24">
        <v>0</v>
      </c>
      <c r="K24" s="264">
        <f t="shared" si="18"/>
        <v>0</v>
      </c>
      <c r="L24" s="280" t="e">
        <f t="shared" si="19"/>
        <v>#DIV/0!</v>
      </c>
      <c r="M24">
        <v>0</v>
      </c>
      <c r="N24">
        <v>0</v>
      </c>
      <c r="O24" s="264">
        <f t="shared" si="4"/>
        <v>0</v>
      </c>
      <c r="P24" s="280" t="e">
        <f t="shared" si="5"/>
        <v>#DIV/0!</v>
      </c>
      <c r="Q24">
        <v>0</v>
      </c>
      <c r="R24">
        <v>0</v>
      </c>
      <c r="S24" s="264">
        <f t="shared" si="6"/>
        <v>0</v>
      </c>
      <c r="T24" s="280" t="e">
        <f t="shared" si="7"/>
        <v>#DIV/0!</v>
      </c>
      <c r="U24" s="156"/>
    </row>
    <row r="25" spans="1:21" s="70" customFormat="1" ht="12.75">
      <c r="A25" t="s">
        <v>262</v>
      </c>
      <c r="B25" t="s">
        <v>434</v>
      </c>
      <c r="C25">
        <v>861012102</v>
      </c>
      <c r="D25" t="s">
        <v>447</v>
      </c>
      <c r="E25">
        <v>23300</v>
      </c>
      <c r="F25">
        <v>23300</v>
      </c>
      <c r="G25" s="264">
        <f t="shared" si="16"/>
        <v>0</v>
      </c>
      <c r="H25" s="280">
        <f t="shared" si="17"/>
        <v>0</v>
      </c>
      <c r="I25">
        <v>0</v>
      </c>
      <c r="J25">
        <v>0</v>
      </c>
      <c r="K25" s="264">
        <f t="shared" si="18"/>
        <v>0</v>
      </c>
      <c r="L25" s="280" t="e">
        <f t="shared" si="19"/>
        <v>#DIV/0!</v>
      </c>
      <c r="M25">
        <v>0</v>
      </c>
      <c r="N25">
        <v>0</v>
      </c>
      <c r="O25" s="264">
        <f t="shared" si="4"/>
        <v>0</v>
      </c>
      <c r="P25" s="280" t="e">
        <f t="shared" si="5"/>
        <v>#DIV/0!</v>
      </c>
      <c r="Q25">
        <v>0</v>
      </c>
      <c r="R25">
        <v>0</v>
      </c>
      <c r="S25" s="264">
        <f t="shared" si="6"/>
        <v>0</v>
      </c>
      <c r="T25" s="280" t="e">
        <f t="shared" si="7"/>
        <v>#DIV/0!</v>
      </c>
      <c r="U25" s="156"/>
    </row>
    <row r="26" spans="1:21" s="70" customFormat="1" ht="12.75">
      <c r="A26" t="s">
        <v>262</v>
      </c>
      <c r="B26" t="s">
        <v>434</v>
      </c>
      <c r="C26">
        <v>803054204</v>
      </c>
      <c r="D26" t="s">
        <v>448</v>
      </c>
      <c r="E26">
        <v>3300</v>
      </c>
      <c r="F26">
        <v>3300</v>
      </c>
      <c r="G26" s="264">
        <f t="shared" si="16"/>
        <v>0</v>
      </c>
      <c r="H26" s="280">
        <f t="shared" si="17"/>
        <v>0</v>
      </c>
      <c r="I26">
        <v>0</v>
      </c>
      <c r="J26">
        <v>0</v>
      </c>
      <c r="K26" s="264">
        <f t="shared" si="18"/>
        <v>0</v>
      </c>
      <c r="L26" s="280" t="e">
        <f t="shared" si="19"/>
        <v>#DIV/0!</v>
      </c>
      <c r="M26">
        <v>0</v>
      </c>
      <c r="N26">
        <v>0</v>
      </c>
      <c r="O26" s="264">
        <f t="shared" si="4"/>
        <v>0</v>
      </c>
      <c r="P26" s="280" t="e">
        <f t="shared" si="5"/>
        <v>#DIV/0!</v>
      </c>
      <c r="Q26">
        <v>0</v>
      </c>
      <c r="R26">
        <v>0</v>
      </c>
      <c r="S26" s="264">
        <f t="shared" si="6"/>
        <v>0</v>
      </c>
      <c r="T26" s="280" t="e">
        <f t="shared" si="7"/>
        <v>#DIV/0!</v>
      </c>
      <c r="U26" s="156"/>
    </row>
    <row r="27" spans="1:21" s="70" customFormat="1" ht="12.75">
      <c r="A27" t="s">
        <v>262</v>
      </c>
      <c r="B27" t="s">
        <v>434</v>
      </c>
      <c r="C27">
        <v>803054204</v>
      </c>
      <c r="D27" t="s">
        <v>448</v>
      </c>
      <c r="E27">
        <v>5800</v>
      </c>
      <c r="F27">
        <v>5800</v>
      </c>
      <c r="G27" s="264">
        <f t="shared" si="16"/>
        <v>0</v>
      </c>
      <c r="H27" s="280">
        <f t="shared" si="17"/>
        <v>0</v>
      </c>
      <c r="I27">
        <v>0</v>
      </c>
      <c r="J27">
        <v>0</v>
      </c>
      <c r="K27" s="264">
        <f t="shared" si="18"/>
        <v>0</v>
      </c>
      <c r="L27" s="280" t="e">
        <f t="shared" si="19"/>
        <v>#DIV/0!</v>
      </c>
      <c r="M27">
        <v>0</v>
      </c>
      <c r="N27">
        <v>0</v>
      </c>
      <c r="O27" s="264">
        <f t="shared" si="4"/>
        <v>0</v>
      </c>
      <c r="P27" s="280" t="e">
        <f t="shared" si="5"/>
        <v>#DIV/0!</v>
      </c>
      <c r="Q27">
        <v>0</v>
      </c>
      <c r="R27">
        <v>0</v>
      </c>
      <c r="S27" s="264">
        <f t="shared" si="6"/>
        <v>0</v>
      </c>
      <c r="T27" s="280" t="e">
        <f t="shared" si="7"/>
        <v>#DIV/0!</v>
      </c>
      <c r="U27" s="156"/>
    </row>
    <row r="28" spans="1:21" s="70" customFormat="1" ht="12.75">
      <c r="A28" t="s">
        <v>262</v>
      </c>
      <c r="B28" t="s">
        <v>434</v>
      </c>
      <c r="C28">
        <v>803054204</v>
      </c>
      <c r="D28" t="s">
        <v>448</v>
      </c>
      <c r="E28">
        <v>9600</v>
      </c>
      <c r="F28">
        <v>9600</v>
      </c>
      <c r="G28" s="264">
        <f t="shared" si="16"/>
        <v>0</v>
      </c>
      <c r="H28" s="280">
        <f t="shared" si="17"/>
        <v>0</v>
      </c>
      <c r="I28">
        <v>0</v>
      </c>
      <c r="J28">
        <v>0</v>
      </c>
      <c r="K28" s="264">
        <f t="shared" si="18"/>
        <v>0</v>
      </c>
      <c r="L28" s="280" t="e">
        <f t="shared" si="19"/>
        <v>#DIV/0!</v>
      </c>
      <c r="M28">
        <v>0</v>
      </c>
      <c r="N28">
        <v>0</v>
      </c>
      <c r="O28" s="264">
        <f t="shared" si="4"/>
        <v>0</v>
      </c>
      <c r="P28" s="280" t="e">
        <f t="shared" si="5"/>
        <v>#DIV/0!</v>
      </c>
      <c r="Q28">
        <v>0</v>
      </c>
      <c r="R28">
        <v>0</v>
      </c>
      <c r="S28" s="264">
        <f t="shared" si="6"/>
        <v>0</v>
      </c>
      <c r="T28" s="280" t="e">
        <f t="shared" si="7"/>
        <v>#DIV/0!</v>
      </c>
      <c r="U28" s="156"/>
    </row>
    <row r="29" spans="1:21" s="70" customFormat="1" ht="12.75">
      <c r="A29" t="s">
        <v>262</v>
      </c>
      <c r="B29" t="s">
        <v>449</v>
      </c>
      <c r="C29">
        <v>712459908</v>
      </c>
      <c r="D29" t="s">
        <v>400</v>
      </c>
      <c r="E29">
        <v>3146</v>
      </c>
      <c r="F29">
        <v>3146</v>
      </c>
      <c r="G29" s="264">
        <f t="shared" si="16"/>
        <v>0</v>
      </c>
      <c r="H29" s="280">
        <f t="shared" si="17"/>
        <v>0</v>
      </c>
      <c r="I29">
        <v>0</v>
      </c>
      <c r="J29">
        <v>0</v>
      </c>
      <c r="K29" s="264">
        <f t="shared" si="18"/>
        <v>0</v>
      </c>
      <c r="L29" s="280" t="e">
        <f t="shared" si="19"/>
        <v>#DIV/0!</v>
      </c>
      <c r="M29">
        <v>0</v>
      </c>
      <c r="N29">
        <v>0</v>
      </c>
      <c r="O29" s="264">
        <f t="shared" si="4"/>
        <v>0</v>
      </c>
      <c r="P29" s="280" t="e">
        <f t="shared" si="5"/>
        <v>#DIV/0!</v>
      </c>
      <c r="Q29">
        <v>0</v>
      </c>
      <c r="R29">
        <v>0</v>
      </c>
      <c r="S29" s="264">
        <f t="shared" si="6"/>
        <v>0</v>
      </c>
      <c r="T29" s="280" t="e">
        <f t="shared" si="7"/>
        <v>#DIV/0!</v>
      </c>
      <c r="U29" s="156"/>
    </row>
    <row r="30" spans="1:21" s="70" customFormat="1" ht="12.75">
      <c r="A30" t="s">
        <v>262</v>
      </c>
      <c r="B30" t="s">
        <v>449</v>
      </c>
      <c r="C30">
        <v>712459908</v>
      </c>
      <c r="D30" t="s">
        <v>400</v>
      </c>
      <c r="E30">
        <v>1178</v>
      </c>
      <c r="F30">
        <v>1178</v>
      </c>
      <c r="G30" s="264">
        <f t="shared" si="16"/>
        <v>0</v>
      </c>
      <c r="H30" s="280">
        <f t="shared" si="17"/>
        <v>0</v>
      </c>
      <c r="I30">
        <v>0</v>
      </c>
      <c r="J30">
        <v>0</v>
      </c>
      <c r="K30" s="264">
        <f t="shared" si="18"/>
        <v>0</v>
      </c>
      <c r="L30" s="280" t="e">
        <f t="shared" si="19"/>
        <v>#DIV/0!</v>
      </c>
      <c r="M30">
        <v>0</v>
      </c>
      <c r="N30">
        <v>0</v>
      </c>
      <c r="O30" s="264">
        <f t="shared" si="4"/>
        <v>0</v>
      </c>
      <c r="P30" s="280" t="e">
        <f t="shared" si="5"/>
        <v>#DIV/0!</v>
      </c>
      <c r="Q30">
        <v>0</v>
      </c>
      <c r="R30">
        <v>0</v>
      </c>
      <c r="S30" s="264">
        <f t="shared" si="6"/>
        <v>0</v>
      </c>
      <c r="T30" s="280" t="e">
        <f t="shared" si="7"/>
        <v>#DIV/0!</v>
      </c>
      <c r="U30" s="156"/>
    </row>
    <row r="31" spans="1:21" s="70" customFormat="1" ht="12.75">
      <c r="A31" t="s">
        <v>262</v>
      </c>
      <c r="B31" t="s">
        <v>434</v>
      </c>
      <c r="C31" t="s">
        <v>369</v>
      </c>
      <c r="D31" t="s">
        <v>450</v>
      </c>
      <c r="E31">
        <v>3000</v>
      </c>
      <c r="F31">
        <v>3000</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75">
      <c r="A32" t="s">
        <v>262</v>
      </c>
      <c r="B32" t="s">
        <v>434</v>
      </c>
      <c r="C32" t="s">
        <v>369</v>
      </c>
      <c r="D32" t="s">
        <v>450</v>
      </c>
      <c r="E32">
        <v>3000</v>
      </c>
      <c r="F32">
        <v>3000</v>
      </c>
      <c r="G32" s="264">
        <f t="shared" si="16"/>
        <v>0</v>
      </c>
      <c r="H32" s="280">
        <f t="shared" si="17"/>
        <v>0</v>
      </c>
      <c r="I32">
        <v>0</v>
      </c>
      <c r="J32">
        <v>0</v>
      </c>
      <c r="K32" s="264">
        <f t="shared" si="18"/>
        <v>0</v>
      </c>
      <c r="L32" s="280" t="e">
        <f t="shared" si="19"/>
        <v>#DIV/0!</v>
      </c>
      <c r="M32">
        <v>0</v>
      </c>
      <c r="N32">
        <v>0</v>
      </c>
      <c r="O32" s="264">
        <f t="shared" si="4"/>
        <v>0</v>
      </c>
      <c r="P32" s="280" t="e">
        <f t="shared" si="5"/>
        <v>#DIV/0!</v>
      </c>
      <c r="Q32">
        <v>0</v>
      </c>
      <c r="R32">
        <v>0</v>
      </c>
      <c r="S32" s="264">
        <f t="shared" si="6"/>
        <v>0</v>
      </c>
      <c r="T32" s="280" t="e">
        <f t="shared" si="7"/>
        <v>#DIV/0!</v>
      </c>
      <c r="U32" s="156"/>
    </row>
    <row r="33" spans="1:21" s="70" customFormat="1" ht="12.75">
      <c r="A33" t="s">
        <v>262</v>
      </c>
      <c r="B33" t="s">
        <v>453</v>
      </c>
      <c r="C33" t="s">
        <v>451</v>
      </c>
      <c r="D33" t="s">
        <v>452</v>
      </c>
      <c r="E33">
        <v>19986</v>
      </c>
      <c r="F33">
        <v>19986</v>
      </c>
      <c r="G33" s="264">
        <f t="shared" si="16"/>
        <v>0</v>
      </c>
      <c r="H33" s="280">
        <f t="shared" si="17"/>
        <v>0</v>
      </c>
      <c r="I33">
        <v>3983.04</v>
      </c>
      <c r="J33">
        <v>3983.04</v>
      </c>
      <c r="K33" s="264">
        <f t="shared" si="18"/>
        <v>0</v>
      </c>
      <c r="L33" s="280">
        <f t="shared" si="19"/>
        <v>0</v>
      </c>
      <c r="M33">
        <v>0</v>
      </c>
      <c r="N33">
        <v>0</v>
      </c>
      <c r="O33" s="264">
        <f t="shared" si="4"/>
        <v>0</v>
      </c>
      <c r="P33" s="280" t="e">
        <f t="shared" si="5"/>
        <v>#DIV/0!</v>
      </c>
      <c r="Q33">
        <v>120.81</v>
      </c>
      <c r="R33">
        <v>120.81</v>
      </c>
      <c r="S33" s="264">
        <f t="shared" si="6"/>
        <v>0</v>
      </c>
      <c r="T33" s="280">
        <f t="shared" si="7"/>
        <v>0</v>
      </c>
      <c r="U33" s="156"/>
    </row>
    <row r="34" spans="1:21" s="70" customFormat="1" ht="12.75">
      <c r="A34" t="s">
        <v>262</v>
      </c>
      <c r="B34" t="s">
        <v>436</v>
      </c>
      <c r="C34" t="s">
        <v>454</v>
      </c>
      <c r="D34" t="s">
        <v>455</v>
      </c>
      <c r="E34">
        <v>2432</v>
      </c>
      <c r="F34">
        <v>2432</v>
      </c>
      <c r="G34" s="264">
        <f t="shared" si="16"/>
        <v>0</v>
      </c>
      <c r="H34" s="280">
        <f t="shared" si="17"/>
        <v>0</v>
      </c>
      <c r="I34">
        <v>0</v>
      </c>
      <c r="J34">
        <v>0</v>
      </c>
      <c r="K34" s="264">
        <f t="shared" si="18"/>
        <v>0</v>
      </c>
      <c r="L34" s="280" t="e">
        <f t="shared" si="19"/>
        <v>#DIV/0!</v>
      </c>
      <c r="M34">
        <v>0</v>
      </c>
      <c r="N34">
        <v>0</v>
      </c>
      <c r="O34" s="264">
        <f t="shared" si="4"/>
        <v>0</v>
      </c>
      <c r="P34" s="280" t="e">
        <f t="shared" si="5"/>
        <v>#DIV/0!</v>
      </c>
      <c r="Q34">
        <v>0</v>
      </c>
      <c r="R34">
        <v>0</v>
      </c>
      <c r="S34" s="264">
        <f t="shared" si="6"/>
        <v>0</v>
      </c>
      <c r="T34" s="280" t="e">
        <f t="shared" si="7"/>
        <v>#DIV/0!</v>
      </c>
      <c r="U34" s="156"/>
    </row>
    <row r="35" spans="1:21" s="70" customFormat="1" ht="12.75">
      <c r="A35" t="s">
        <v>262</v>
      </c>
      <c r="B35" t="s">
        <v>436</v>
      </c>
      <c r="C35" t="s">
        <v>454</v>
      </c>
      <c r="D35" t="s">
        <v>455</v>
      </c>
      <c r="E35">
        <v>2432</v>
      </c>
      <c r="F35">
        <v>2432</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75">
      <c r="A36" t="s">
        <v>262</v>
      </c>
      <c r="B36" t="s">
        <v>436</v>
      </c>
      <c r="C36" t="s">
        <v>454</v>
      </c>
      <c r="D36" t="s">
        <v>455</v>
      </c>
      <c r="E36">
        <v>8509</v>
      </c>
      <c r="F36">
        <v>8509</v>
      </c>
      <c r="G36" s="264">
        <f t="shared" si="16"/>
        <v>0</v>
      </c>
      <c r="H36" s="280">
        <f t="shared" si="17"/>
        <v>0</v>
      </c>
      <c r="I36">
        <v>0</v>
      </c>
      <c r="J36">
        <v>0</v>
      </c>
      <c r="K36" s="264">
        <f t="shared" si="18"/>
        <v>0</v>
      </c>
      <c r="L36" s="280" t="e">
        <f t="shared" si="19"/>
        <v>#DIV/0!</v>
      </c>
      <c r="M36">
        <v>0</v>
      </c>
      <c r="N36">
        <v>0</v>
      </c>
      <c r="O36" s="264">
        <f t="shared" si="4"/>
        <v>0</v>
      </c>
      <c r="P36" s="280" t="e">
        <f t="shared" si="5"/>
        <v>#DIV/0!</v>
      </c>
      <c r="Q36">
        <v>0</v>
      </c>
      <c r="R36">
        <v>0</v>
      </c>
      <c r="S36" s="264">
        <f t="shared" si="6"/>
        <v>0</v>
      </c>
      <c r="T36" s="280" t="e">
        <f t="shared" si="7"/>
        <v>#DIV/0!</v>
      </c>
      <c r="U36" s="156"/>
    </row>
    <row r="37" spans="1:21" s="70" customFormat="1" ht="12.75">
      <c r="A37" t="s">
        <v>262</v>
      </c>
      <c r="B37" t="s">
        <v>434</v>
      </c>
      <c r="C37">
        <v>398438408</v>
      </c>
      <c r="D37" t="s">
        <v>456</v>
      </c>
      <c r="E37">
        <v>32700</v>
      </c>
      <c r="F37">
        <v>32700</v>
      </c>
      <c r="G37" s="264">
        <f t="shared" si="16"/>
        <v>0</v>
      </c>
      <c r="H37" s="280">
        <f t="shared" si="17"/>
        <v>0</v>
      </c>
      <c r="I37">
        <v>0</v>
      </c>
      <c r="J37">
        <v>0</v>
      </c>
      <c r="K37" s="264">
        <f t="shared" si="18"/>
        <v>0</v>
      </c>
      <c r="L37" s="280" t="e">
        <f t="shared" si="19"/>
        <v>#DIV/0!</v>
      </c>
      <c r="M37">
        <v>0</v>
      </c>
      <c r="N37">
        <v>0</v>
      </c>
      <c r="O37" s="264">
        <f t="shared" si="4"/>
        <v>0</v>
      </c>
      <c r="P37" s="280" t="e">
        <f t="shared" si="5"/>
        <v>#DIV/0!</v>
      </c>
      <c r="Q37">
        <v>0</v>
      </c>
      <c r="R37">
        <v>0</v>
      </c>
      <c r="S37" s="264">
        <f t="shared" si="6"/>
        <v>0</v>
      </c>
      <c r="T37" s="280" t="e">
        <f t="shared" si="7"/>
        <v>#DIV/0!</v>
      </c>
      <c r="U37" s="156"/>
    </row>
    <row r="38" spans="1:21" s="70" customFormat="1" ht="12.75">
      <c r="A38" t="s">
        <v>262</v>
      </c>
      <c r="B38" t="s">
        <v>434</v>
      </c>
      <c r="C38">
        <v>398438408</v>
      </c>
      <c r="D38" t="s">
        <v>456</v>
      </c>
      <c r="E38">
        <v>32700</v>
      </c>
      <c r="F38">
        <v>32700</v>
      </c>
      <c r="G38" s="264">
        <f t="shared" si="16"/>
        <v>0</v>
      </c>
      <c r="H38" s="280">
        <f t="shared" si="17"/>
        <v>0</v>
      </c>
      <c r="I38">
        <v>0</v>
      </c>
      <c r="J38">
        <v>0</v>
      </c>
      <c r="K38" s="264">
        <f t="shared" si="18"/>
        <v>0</v>
      </c>
      <c r="L38" s="280" t="e">
        <f t="shared" si="19"/>
        <v>#DIV/0!</v>
      </c>
      <c r="M38">
        <v>0</v>
      </c>
      <c r="N38">
        <v>0</v>
      </c>
      <c r="O38" s="264">
        <f t="shared" si="4"/>
        <v>0</v>
      </c>
      <c r="P38" s="280" t="e">
        <f t="shared" si="5"/>
        <v>#DIV/0!</v>
      </c>
      <c r="Q38">
        <v>0</v>
      </c>
      <c r="R38">
        <v>0</v>
      </c>
      <c r="S38" s="264">
        <f t="shared" si="6"/>
        <v>0</v>
      </c>
      <c r="T38" s="280" t="e">
        <f t="shared" si="7"/>
        <v>#DIV/0!</v>
      </c>
      <c r="U38" s="156"/>
    </row>
    <row r="39" spans="1:21" s="70" customFormat="1" ht="12.75">
      <c r="A39" t="s">
        <v>262</v>
      </c>
      <c r="B39" t="s">
        <v>434</v>
      </c>
      <c r="C39" t="s">
        <v>290</v>
      </c>
      <c r="D39" t="s">
        <v>457</v>
      </c>
      <c r="E39">
        <v>3800</v>
      </c>
      <c r="F39">
        <v>3800</v>
      </c>
      <c r="G39" s="264">
        <f t="shared" si="16"/>
        <v>0</v>
      </c>
      <c r="H39" s="280">
        <f t="shared" si="17"/>
        <v>0</v>
      </c>
      <c r="I39">
        <v>0</v>
      </c>
      <c r="J39">
        <v>0</v>
      </c>
      <c r="K39" s="264">
        <f t="shared" si="18"/>
        <v>0</v>
      </c>
      <c r="L39" s="280" t="e">
        <f t="shared" si="19"/>
        <v>#DIV/0!</v>
      </c>
      <c r="M39">
        <v>0</v>
      </c>
      <c r="N39">
        <v>0</v>
      </c>
      <c r="O39" s="264">
        <f t="shared" si="4"/>
        <v>0</v>
      </c>
      <c r="P39" s="280" t="e">
        <f t="shared" si="5"/>
        <v>#DIV/0!</v>
      </c>
      <c r="Q39">
        <v>0</v>
      </c>
      <c r="R39">
        <v>0</v>
      </c>
      <c r="S39" s="264">
        <f t="shared" si="6"/>
        <v>0</v>
      </c>
      <c r="T39" s="280" t="e">
        <f t="shared" si="7"/>
        <v>#DIV/0!</v>
      </c>
      <c r="U39" s="156"/>
    </row>
    <row r="40" spans="1:21" s="70" customFormat="1" ht="12.75">
      <c r="A40" t="s">
        <v>262</v>
      </c>
      <c r="B40" t="s">
        <v>434</v>
      </c>
      <c r="C40" t="s">
        <v>290</v>
      </c>
      <c r="D40" t="s">
        <v>457</v>
      </c>
      <c r="E40">
        <v>4500</v>
      </c>
      <c r="F40">
        <v>4500</v>
      </c>
      <c r="G40" s="264">
        <f t="shared" si="16"/>
        <v>0</v>
      </c>
      <c r="H40" s="280">
        <f t="shared" si="17"/>
        <v>0</v>
      </c>
      <c r="I40">
        <v>0</v>
      </c>
      <c r="J40">
        <v>0</v>
      </c>
      <c r="K40" s="264">
        <f t="shared" si="18"/>
        <v>0</v>
      </c>
      <c r="L40" s="280" t="e">
        <f t="shared" si="19"/>
        <v>#DIV/0!</v>
      </c>
      <c r="M40">
        <v>0</v>
      </c>
      <c r="N40">
        <v>0</v>
      </c>
      <c r="O40" s="264">
        <f t="shared" si="4"/>
        <v>0</v>
      </c>
      <c r="P40" s="280" t="e">
        <f t="shared" si="5"/>
        <v>#DIV/0!</v>
      </c>
      <c r="Q40">
        <v>0</v>
      </c>
      <c r="R40">
        <v>0</v>
      </c>
      <c r="S40" s="264">
        <f t="shared" si="6"/>
        <v>0</v>
      </c>
      <c r="T40" s="280" t="e">
        <f t="shared" si="7"/>
        <v>#DIV/0!</v>
      </c>
      <c r="U40" s="156"/>
    </row>
    <row r="41" spans="1:21" s="70" customFormat="1" ht="12.75">
      <c r="A41" t="s">
        <v>262</v>
      </c>
      <c r="B41" t="s">
        <v>434</v>
      </c>
      <c r="C41" t="s">
        <v>290</v>
      </c>
      <c r="D41" t="s">
        <v>457</v>
      </c>
      <c r="E41">
        <v>2700</v>
      </c>
      <c r="F41">
        <v>2700</v>
      </c>
      <c r="G41" s="264">
        <f t="shared" si="16"/>
        <v>0</v>
      </c>
      <c r="H41" s="280">
        <f t="shared" si="17"/>
        <v>0</v>
      </c>
      <c r="I41">
        <v>0</v>
      </c>
      <c r="J41">
        <v>0</v>
      </c>
      <c r="K41" s="264">
        <f t="shared" si="18"/>
        <v>0</v>
      </c>
      <c r="L41" s="280" t="e">
        <f t="shared" si="19"/>
        <v>#DIV/0!</v>
      </c>
      <c r="M41">
        <v>0</v>
      </c>
      <c r="N41">
        <v>0</v>
      </c>
      <c r="O41" s="264">
        <f t="shared" si="4"/>
        <v>0</v>
      </c>
      <c r="P41" s="280" t="e">
        <f t="shared" si="5"/>
        <v>#DIV/0!</v>
      </c>
      <c r="Q41">
        <v>0</v>
      </c>
      <c r="R41">
        <v>0</v>
      </c>
      <c r="S41" s="264">
        <f t="shared" si="6"/>
        <v>0</v>
      </c>
      <c r="T41" s="280" t="e">
        <f t="shared" si="7"/>
        <v>#DIV/0!</v>
      </c>
      <c r="U41" s="156"/>
    </row>
    <row r="42" spans="1:21" s="70" customFormat="1" ht="12.75">
      <c r="A42" t="s">
        <v>262</v>
      </c>
      <c r="B42" t="s">
        <v>434</v>
      </c>
      <c r="C42" t="s">
        <v>296</v>
      </c>
      <c r="D42" t="s">
        <v>458</v>
      </c>
      <c r="E42">
        <v>62600</v>
      </c>
      <c r="F42">
        <v>62600</v>
      </c>
      <c r="G42" s="264">
        <f t="shared" ref="G42:G52" si="20">E42-F42</f>
        <v>0</v>
      </c>
      <c r="H42" s="280">
        <f t="shared" ref="H42:H52" si="21">ROUND(G42/E42,10)</f>
        <v>0</v>
      </c>
      <c r="I42">
        <v>7320.07</v>
      </c>
      <c r="J42">
        <v>7320.07</v>
      </c>
      <c r="K42" s="264">
        <f t="shared" ref="K42:K52" si="22">I42-J42</f>
        <v>0</v>
      </c>
      <c r="L42" s="280">
        <f t="shared" ref="L42:L52" si="23">ROUND(K42/I42,10)</f>
        <v>0</v>
      </c>
      <c r="M42">
        <v>0</v>
      </c>
      <c r="N42">
        <v>0</v>
      </c>
      <c r="O42" s="264">
        <f t="shared" ref="O42:O51" si="24">M42-N42</f>
        <v>0</v>
      </c>
      <c r="P42" s="280" t="e">
        <f t="shared" ref="P42:P51" si="25">ROUND(O42/M42,10)</f>
        <v>#DIV/0!</v>
      </c>
      <c r="Q42">
        <v>0</v>
      </c>
      <c r="R42">
        <v>0</v>
      </c>
      <c r="S42" s="264">
        <f t="shared" ref="S42:S51" si="26">Q42-R42</f>
        <v>0</v>
      </c>
      <c r="T42" s="280" t="e">
        <f t="shared" ref="T42:T51" si="27">ROUND(S42/Q42,10)</f>
        <v>#DIV/0!</v>
      </c>
      <c r="U42" s="156"/>
    </row>
    <row r="43" spans="1:21" s="70" customFormat="1" ht="12.75">
      <c r="A43" t="s">
        <v>262</v>
      </c>
      <c r="B43" t="s">
        <v>434</v>
      </c>
      <c r="C43" t="s">
        <v>319</v>
      </c>
      <c r="D43" t="s">
        <v>459</v>
      </c>
      <c r="E43">
        <v>2624.0030000000002</v>
      </c>
      <c r="F43">
        <v>2624.0030000000002</v>
      </c>
      <c r="G43" s="264">
        <f t="shared" si="20"/>
        <v>0</v>
      </c>
      <c r="H43" s="280">
        <f t="shared" si="21"/>
        <v>0</v>
      </c>
      <c r="I43">
        <v>3054.34</v>
      </c>
      <c r="J43">
        <v>3054.34</v>
      </c>
      <c r="K43" s="264">
        <f t="shared" si="22"/>
        <v>0</v>
      </c>
      <c r="L43" s="280">
        <f t="shared" si="23"/>
        <v>0</v>
      </c>
      <c r="M43">
        <v>0</v>
      </c>
      <c r="N43">
        <v>0</v>
      </c>
      <c r="O43" s="264">
        <f t="shared" si="24"/>
        <v>0</v>
      </c>
      <c r="P43" s="280" t="e">
        <f t="shared" si="25"/>
        <v>#DIV/0!</v>
      </c>
      <c r="Q43">
        <v>0</v>
      </c>
      <c r="R43">
        <v>0</v>
      </c>
      <c r="S43" s="264">
        <f t="shared" si="26"/>
        <v>0</v>
      </c>
      <c r="T43" s="280" t="e">
        <f t="shared" si="27"/>
        <v>#DIV/0!</v>
      </c>
      <c r="U43" s="156"/>
    </row>
    <row r="44" spans="1:21" s="70" customFormat="1" ht="12.75">
      <c r="A44" t="s">
        <v>262</v>
      </c>
      <c r="B44" t="s">
        <v>436</v>
      </c>
      <c r="C44" t="s">
        <v>460</v>
      </c>
      <c r="D44" t="s">
        <v>461</v>
      </c>
      <c r="E44">
        <v>4852</v>
      </c>
      <c r="F44">
        <v>4852</v>
      </c>
      <c r="G44" s="264">
        <f t="shared" si="20"/>
        <v>0</v>
      </c>
      <c r="H44" s="280">
        <f t="shared" si="21"/>
        <v>0</v>
      </c>
      <c r="I44">
        <v>0</v>
      </c>
      <c r="J44">
        <v>0</v>
      </c>
      <c r="K44" s="264">
        <f t="shared" si="22"/>
        <v>0</v>
      </c>
      <c r="L44" s="280" t="e">
        <f t="shared" si="23"/>
        <v>#DIV/0!</v>
      </c>
      <c r="M44">
        <v>0</v>
      </c>
      <c r="N44">
        <v>0</v>
      </c>
      <c r="O44" s="264">
        <f t="shared" si="24"/>
        <v>0</v>
      </c>
      <c r="P44" s="280" t="e">
        <f t="shared" si="25"/>
        <v>#DIV/0!</v>
      </c>
      <c r="Q44">
        <v>0</v>
      </c>
      <c r="R44">
        <v>0</v>
      </c>
      <c r="S44" s="264">
        <f t="shared" si="26"/>
        <v>0</v>
      </c>
      <c r="T44" s="280" t="e">
        <f t="shared" si="27"/>
        <v>#DIV/0!</v>
      </c>
      <c r="U44" s="156"/>
    </row>
    <row r="45" spans="1:21" s="70" customFormat="1" ht="12.75">
      <c r="A45" t="s">
        <v>262</v>
      </c>
      <c r="B45" t="s">
        <v>436</v>
      </c>
      <c r="C45" t="s">
        <v>438</v>
      </c>
      <c r="D45" t="s">
        <v>439</v>
      </c>
      <c r="E45">
        <v>3630</v>
      </c>
      <c r="F45">
        <v>3630</v>
      </c>
      <c r="G45" s="264">
        <f t="shared" si="20"/>
        <v>0</v>
      </c>
      <c r="H45" s="280">
        <f t="shared" si="21"/>
        <v>0</v>
      </c>
      <c r="I45">
        <v>0</v>
      </c>
      <c r="J45">
        <v>0</v>
      </c>
      <c r="K45" s="264">
        <f t="shared" si="22"/>
        <v>0</v>
      </c>
      <c r="L45" s="280" t="e">
        <f t="shared" si="23"/>
        <v>#DIV/0!</v>
      </c>
      <c r="M45">
        <v>0</v>
      </c>
      <c r="N45">
        <v>0</v>
      </c>
      <c r="O45" s="264">
        <f t="shared" si="24"/>
        <v>0</v>
      </c>
      <c r="P45" s="280" t="e">
        <f t="shared" si="25"/>
        <v>#DIV/0!</v>
      </c>
      <c r="Q45">
        <v>0</v>
      </c>
      <c r="R45">
        <v>0</v>
      </c>
      <c r="S45" s="264">
        <f t="shared" si="26"/>
        <v>0</v>
      </c>
      <c r="T45" s="280" t="e">
        <f t="shared" si="27"/>
        <v>#DIV/0!</v>
      </c>
      <c r="U45" s="156"/>
    </row>
    <row r="46" spans="1:21" s="70" customFormat="1" ht="15">
      <c r="A46" s="328"/>
      <c r="B46" s="328"/>
      <c r="C46" s="328"/>
      <c r="D46" s="328"/>
      <c r="E46" s="328"/>
      <c r="F46" s="328"/>
      <c r="G46" s="264">
        <f t="shared" si="20"/>
        <v>0</v>
      </c>
      <c r="H46" s="280" t="e">
        <f t="shared" si="21"/>
        <v>#DIV/0!</v>
      </c>
      <c r="I46" s="329"/>
      <c r="J46" s="330"/>
      <c r="K46" s="264">
        <f t="shared" si="22"/>
        <v>0</v>
      </c>
      <c r="L46" s="280" t="e">
        <f t="shared" si="23"/>
        <v>#DIV/0!</v>
      </c>
      <c r="M46" s="331"/>
      <c r="N46" s="332"/>
      <c r="O46" s="264">
        <f t="shared" si="24"/>
        <v>0</v>
      </c>
      <c r="P46" s="280" t="e">
        <f t="shared" si="25"/>
        <v>#DIV/0!</v>
      </c>
      <c r="Q46" s="333"/>
      <c r="R46" s="334"/>
      <c r="S46" s="264">
        <f t="shared" si="26"/>
        <v>0</v>
      </c>
      <c r="T46" s="280" t="e">
        <f t="shared" si="27"/>
        <v>#DIV/0!</v>
      </c>
      <c r="U46" s="156"/>
    </row>
    <row r="47" spans="1:21" s="70" customFormat="1" ht="15">
      <c r="A47" s="328"/>
      <c r="B47" s="328"/>
      <c r="C47" s="328"/>
      <c r="D47" s="328"/>
      <c r="E47" s="328"/>
      <c r="F47" s="328"/>
      <c r="G47" s="264">
        <f t="shared" si="20"/>
        <v>0</v>
      </c>
      <c r="H47" s="280" t="e">
        <f t="shared" si="21"/>
        <v>#DIV/0!</v>
      </c>
      <c r="I47" s="329"/>
      <c r="J47" s="330"/>
      <c r="K47" s="264">
        <f t="shared" si="22"/>
        <v>0</v>
      </c>
      <c r="L47" s="280" t="e">
        <f t="shared" si="23"/>
        <v>#DIV/0!</v>
      </c>
      <c r="M47" s="331"/>
      <c r="N47" s="332"/>
      <c r="O47" s="264">
        <f t="shared" si="24"/>
        <v>0</v>
      </c>
      <c r="P47" s="280" t="e">
        <f t="shared" si="25"/>
        <v>#DIV/0!</v>
      </c>
      <c r="Q47" s="333"/>
      <c r="R47" s="334"/>
      <c r="S47" s="264">
        <f t="shared" si="26"/>
        <v>0</v>
      </c>
      <c r="T47" s="280" t="e">
        <f t="shared" si="27"/>
        <v>#DIV/0!</v>
      </c>
      <c r="U47" s="156"/>
    </row>
    <row r="48" spans="1:21" s="70" customFormat="1" ht="15">
      <c r="A48" s="328"/>
      <c r="B48" s="328"/>
      <c r="C48" s="328"/>
      <c r="D48" s="328"/>
      <c r="E48" s="328"/>
      <c r="F48" s="328"/>
      <c r="G48" s="264">
        <f t="shared" si="20"/>
        <v>0</v>
      </c>
      <c r="H48" s="280" t="e">
        <f t="shared" si="21"/>
        <v>#DIV/0!</v>
      </c>
      <c r="I48" s="329"/>
      <c r="J48" s="330"/>
      <c r="K48" s="264">
        <f t="shared" si="22"/>
        <v>0</v>
      </c>
      <c r="L48" s="280" t="e">
        <f t="shared" si="23"/>
        <v>#DIV/0!</v>
      </c>
      <c r="M48" s="331"/>
      <c r="N48" s="332"/>
      <c r="O48" s="264">
        <f t="shared" si="24"/>
        <v>0</v>
      </c>
      <c r="P48" s="280" t="e">
        <f t="shared" si="25"/>
        <v>#DIV/0!</v>
      </c>
      <c r="Q48" s="333"/>
      <c r="R48" s="334"/>
      <c r="S48" s="264">
        <f t="shared" si="26"/>
        <v>0</v>
      </c>
      <c r="T48" s="280" t="e">
        <f t="shared" si="27"/>
        <v>#DIV/0!</v>
      </c>
      <c r="U48" s="156"/>
    </row>
    <row r="49" spans="1:21" s="70" customFormat="1" ht="15">
      <c r="A49" s="328"/>
      <c r="B49" s="328"/>
      <c r="C49" s="328"/>
      <c r="D49" s="328"/>
      <c r="E49" s="328"/>
      <c r="F49" s="328"/>
      <c r="G49" s="264">
        <f t="shared" si="20"/>
        <v>0</v>
      </c>
      <c r="H49" s="280" t="e">
        <f t="shared" si="21"/>
        <v>#DIV/0!</v>
      </c>
      <c r="I49" s="329"/>
      <c r="J49" s="330"/>
      <c r="K49" s="264">
        <f t="shared" si="22"/>
        <v>0</v>
      </c>
      <c r="L49" s="280" t="e">
        <f t="shared" si="23"/>
        <v>#DIV/0!</v>
      </c>
      <c r="M49" s="331"/>
      <c r="N49" s="332"/>
      <c r="O49" s="264">
        <f t="shared" si="24"/>
        <v>0</v>
      </c>
      <c r="P49" s="280" t="e">
        <f t="shared" si="25"/>
        <v>#DIV/0!</v>
      </c>
      <c r="Q49" s="333"/>
      <c r="R49" s="334"/>
      <c r="S49" s="264">
        <f t="shared" si="26"/>
        <v>0</v>
      </c>
      <c r="T49" s="280" t="e">
        <f t="shared" si="27"/>
        <v>#DIV/0!</v>
      </c>
      <c r="U49" s="156"/>
    </row>
    <row r="50" spans="1:21" s="70" customFormat="1" ht="15">
      <c r="A50" s="328"/>
      <c r="B50" s="328"/>
      <c r="C50" s="328"/>
      <c r="D50" s="328"/>
      <c r="E50" s="328"/>
      <c r="F50" s="328"/>
      <c r="G50" s="264">
        <f t="shared" si="20"/>
        <v>0</v>
      </c>
      <c r="H50" s="280" t="e">
        <f t="shared" si="21"/>
        <v>#DIV/0!</v>
      </c>
      <c r="I50" s="329"/>
      <c r="J50" s="330"/>
      <c r="K50" s="264">
        <f t="shared" si="22"/>
        <v>0</v>
      </c>
      <c r="L50" s="280" t="e">
        <f t="shared" si="23"/>
        <v>#DIV/0!</v>
      </c>
      <c r="M50" s="331"/>
      <c r="N50" s="332"/>
      <c r="O50" s="264">
        <f t="shared" si="24"/>
        <v>0</v>
      </c>
      <c r="P50" s="280" t="e">
        <f t="shared" si="25"/>
        <v>#DIV/0!</v>
      </c>
      <c r="Q50" s="333"/>
      <c r="R50" s="334"/>
      <c r="S50" s="264">
        <f t="shared" si="26"/>
        <v>0</v>
      </c>
      <c r="T50" s="280" t="e">
        <f t="shared" si="27"/>
        <v>#DIV/0!</v>
      </c>
      <c r="U50" s="156"/>
    </row>
    <row r="51" spans="1:21" s="70" customFormat="1" ht="15">
      <c r="A51" s="328"/>
      <c r="B51" s="328"/>
      <c r="C51" s="328"/>
      <c r="D51" s="328"/>
      <c r="E51" s="328"/>
      <c r="F51" s="328"/>
      <c r="G51" s="264">
        <f t="shared" si="20"/>
        <v>0</v>
      </c>
      <c r="H51" s="280" t="e">
        <f t="shared" si="21"/>
        <v>#DIV/0!</v>
      </c>
      <c r="I51" s="329"/>
      <c r="J51" s="330"/>
      <c r="K51" s="264">
        <f t="shared" si="22"/>
        <v>0</v>
      </c>
      <c r="L51" s="280" t="e">
        <f t="shared" si="23"/>
        <v>#DIV/0!</v>
      </c>
      <c r="M51" s="331"/>
      <c r="N51" s="332"/>
      <c r="O51" s="264">
        <f t="shared" si="24"/>
        <v>0</v>
      </c>
      <c r="P51" s="280" t="e">
        <f t="shared" si="25"/>
        <v>#DIV/0!</v>
      </c>
      <c r="Q51" s="333"/>
      <c r="R51" s="334"/>
      <c r="S51" s="264">
        <f t="shared" si="26"/>
        <v>0</v>
      </c>
      <c r="T51" s="280" t="e">
        <f t="shared" si="27"/>
        <v>#DIV/0!</v>
      </c>
      <c r="U51" s="156"/>
    </row>
    <row r="52" spans="1:21" s="70" customFormat="1" ht="15">
      <c r="A52" s="328"/>
      <c r="B52" s="328"/>
      <c r="C52" s="328"/>
      <c r="D52" s="328"/>
      <c r="E52" s="328"/>
      <c r="F52" s="328"/>
      <c r="G52" s="264">
        <f t="shared" si="20"/>
        <v>0</v>
      </c>
      <c r="H52" s="280" t="e">
        <f t="shared" si="21"/>
        <v>#DIV/0!</v>
      </c>
      <c r="I52" s="329"/>
      <c r="J52" s="330"/>
      <c r="K52" s="264">
        <f t="shared" si="22"/>
        <v>0</v>
      </c>
      <c r="L52" s="280" t="e">
        <f t="shared" si="23"/>
        <v>#DIV/0!</v>
      </c>
      <c r="M52" s="331"/>
      <c r="N52" s="332"/>
      <c r="O52" s="264">
        <f t="shared" si="4"/>
        <v>0</v>
      </c>
      <c r="P52" s="280" t="e">
        <f t="shared" si="5"/>
        <v>#DIV/0!</v>
      </c>
      <c r="Q52" s="333"/>
      <c r="R52" s="334"/>
      <c r="S52" s="264">
        <f t="shared" si="6"/>
        <v>0</v>
      </c>
      <c r="T52" s="280" t="e">
        <f t="shared" si="7"/>
        <v>#DIV/0!</v>
      </c>
      <c r="U52" s="156"/>
    </row>
    <row r="53" spans="1:21" s="70" customFormat="1" ht="15">
      <c r="A53" s="328"/>
      <c r="B53" s="328"/>
      <c r="C53" s="328"/>
      <c r="D53" s="328"/>
      <c r="E53" s="328"/>
      <c r="F53" s="328"/>
      <c r="G53" s="264">
        <f t="shared" si="16"/>
        <v>0</v>
      </c>
      <c r="H53" s="280" t="e">
        <f t="shared" si="17"/>
        <v>#DIV/0!</v>
      </c>
      <c r="I53" s="329"/>
      <c r="J53" s="330"/>
      <c r="K53" s="264">
        <f t="shared" si="18"/>
        <v>0</v>
      </c>
      <c r="L53" s="280" t="e">
        <f t="shared" si="19"/>
        <v>#DIV/0!</v>
      </c>
      <c r="M53" s="331"/>
      <c r="N53" s="332"/>
      <c r="O53" s="264">
        <f t="shared" si="4"/>
        <v>0</v>
      </c>
      <c r="P53" s="280" t="e">
        <f t="shared" si="5"/>
        <v>#DIV/0!</v>
      </c>
      <c r="Q53" s="333"/>
      <c r="R53" s="334"/>
      <c r="S53" s="264">
        <f t="shared" si="6"/>
        <v>0</v>
      </c>
      <c r="T53" s="280" t="e">
        <f t="shared" si="7"/>
        <v>#DIV/0!</v>
      </c>
      <c r="U53" s="156"/>
    </row>
    <row r="54" spans="1:21" s="70" customFormat="1" ht="15">
      <c r="A54" s="317"/>
      <c r="B54" s="317"/>
      <c r="C54" s="317"/>
      <c r="D54" s="317"/>
      <c r="E54" s="317"/>
      <c r="F54" s="317"/>
      <c r="G54" s="264">
        <f t="shared" si="16"/>
        <v>0</v>
      </c>
      <c r="H54" s="280" t="e">
        <f t="shared" si="17"/>
        <v>#DIV/0!</v>
      </c>
      <c r="I54"/>
      <c r="J54"/>
      <c r="K54" s="264">
        <f t="shared" si="18"/>
        <v>0</v>
      </c>
      <c r="L54" s="280" t="e">
        <f t="shared" si="19"/>
        <v>#DIV/0!</v>
      </c>
      <c r="M54" s="317"/>
      <c r="N54" s="317"/>
      <c r="O54" s="264">
        <f t="shared" si="4"/>
        <v>0</v>
      </c>
      <c r="P54" s="280" t="e">
        <f t="shared" si="5"/>
        <v>#DIV/0!</v>
      </c>
      <c r="Q54" s="317"/>
      <c r="R54" s="317"/>
      <c r="S54" s="264">
        <f t="shared" si="6"/>
        <v>0</v>
      </c>
      <c r="T54" s="280" t="e">
        <f t="shared" si="7"/>
        <v>#DIV/0!</v>
      </c>
      <c r="U54" s="156"/>
    </row>
    <row r="55" spans="1:21" s="70" customFormat="1" ht="15">
      <c r="A55" s="317"/>
      <c r="B55" s="317"/>
      <c r="C55" s="317"/>
      <c r="D55" s="317"/>
      <c r="E55" s="317"/>
      <c r="F55" s="317"/>
      <c r="G55" s="264">
        <f t="shared" si="16"/>
        <v>0</v>
      </c>
      <c r="H55" s="280" t="e">
        <f t="shared" si="17"/>
        <v>#DIV/0!</v>
      </c>
      <c r="I55"/>
      <c r="J55"/>
      <c r="K55" s="264">
        <f t="shared" si="18"/>
        <v>0</v>
      </c>
      <c r="L55" s="280" t="e">
        <f t="shared" si="19"/>
        <v>#DIV/0!</v>
      </c>
      <c r="M55" s="317"/>
      <c r="N55" s="317"/>
      <c r="O55" s="264">
        <f t="shared" si="4"/>
        <v>0</v>
      </c>
      <c r="P55" s="280" t="e">
        <f t="shared" si="5"/>
        <v>#DIV/0!</v>
      </c>
      <c r="Q55" s="317"/>
      <c r="R55" s="317"/>
      <c r="S55" s="264">
        <f t="shared" si="6"/>
        <v>0</v>
      </c>
      <c r="T55" s="280" t="e">
        <f t="shared" si="7"/>
        <v>#DIV/0!</v>
      </c>
      <c r="U55" s="156"/>
    </row>
    <row r="56" spans="1:21" s="208" customFormat="1" ht="15">
      <c r="A56" s="317"/>
      <c r="B56" s="317"/>
      <c r="C56" s="317"/>
      <c r="D56" s="317"/>
      <c r="E56" s="317"/>
      <c r="F56" s="317"/>
      <c r="G56" s="264">
        <f t="shared" si="16"/>
        <v>0</v>
      </c>
      <c r="H56" s="280" t="e">
        <f t="shared" si="17"/>
        <v>#DIV/0!</v>
      </c>
      <c r="I56"/>
      <c r="J56"/>
      <c r="K56" s="264">
        <f t="shared" si="18"/>
        <v>0</v>
      </c>
      <c r="L56" s="280" t="e">
        <f t="shared" si="19"/>
        <v>#DIV/0!</v>
      </c>
      <c r="M56" s="317"/>
      <c r="N56" s="317"/>
      <c r="O56" s="264">
        <f t="shared" si="4"/>
        <v>0</v>
      </c>
      <c r="P56" s="280" t="e">
        <f t="shared" si="5"/>
        <v>#DIV/0!</v>
      </c>
      <c r="Q56" s="317"/>
      <c r="R56" s="317"/>
      <c r="S56" s="264">
        <f t="shared" si="6"/>
        <v>0</v>
      </c>
      <c r="T56" s="280" t="e">
        <f t="shared" si="7"/>
        <v>#DIV/0!</v>
      </c>
      <c r="U56" s="205"/>
    </row>
    <row r="57" spans="1:21" s="208" customFormat="1" ht="15">
      <c r="A57" s="317"/>
      <c r="B57" s="317"/>
      <c r="C57" s="317"/>
      <c r="D57" s="317"/>
      <c r="E57" s="317"/>
      <c r="F57" s="317"/>
      <c r="G57" s="264">
        <f t="shared" si="16"/>
        <v>0</v>
      </c>
      <c r="H57" s="280" t="e">
        <f t="shared" si="17"/>
        <v>#DIV/0!</v>
      </c>
      <c r="I57"/>
      <c r="J57"/>
      <c r="K57" s="264">
        <f t="shared" si="18"/>
        <v>0</v>
      </c>
      <c r="L57" s="280" t="e">
        <f t="shared" si="19"/>
        <v>#DIV/0!</v>
      </c>
      <c r="M57"/>
      <c r="N57"/>
      <c r="O57" s="264">
        <f t="shared" si="4"/>
        <v>0</v>
      </c>
      <c r="P57" s="280" t="e">
        <f t="shared" si="5"/>
        <v>#DIV/0!</v>
      </c>
      <c r="Q57"/>
      <c r="R57"/>
      <c r="S57" s="264">
        <f t="shared" si="6"/>
        <v>0</v>
      </c>
      <c r="T57" s="280" t="e">
        <f t="shared" si="7"/>
        <v>#DIV/0!</v>
      </c>
      <c r="U57" s="205"/>
    </row>
    <row r="58" spans="1:21" s="158" customFormat="1" ht="12.75">
      <c r="A58" s="172" t="s">
        <v>143</v>
      </c>
      <c r="B58" s="181"/>
      <c r="C58" s="181"/>
      <c r="D58" s="181"/>
      <c r="E58" s="183"/>
      <c r="F58" s="275"/>
      <c r="G58" s="160"/>
      <c r="H58" s="160"/>
      <c r="I58" s="165"/>
      <c r="J58" s="159"/>
      <c r="K58" s="160"/>
      <c r="L58" s="160"/>
      <c r="M58" s="165"/>
      <c r="N58" s="159"/>
      <c r="O58" s="160"/>
      <c r="P58" s="160"/>
      <c r="Q58" s="165"/>
      <c r="R58" s="159"/>
      <c r="S58" s="160"/>
      <c r="T58" s="160"/>
      <c r="U58" s="159"/>
    </row>
    <row r="59" spans="1:21" s="68" customFormat="1">
      <c r="A59" s="113"/>
      <c r="B59" s="112"/>
      <c r="C59" s="115"/>
      <c r="D59" s="114"/>
      <c r="E59" s="206"/>
      <c r="F59" s="275"/>
      <c r="G59" s="154"/>
      <c r="H59" s="154"/>
      <c r="I59" s="165"/>
      <c r="J59" s="154"/>
      <c r="K59" s="154"/>
      <c r="L59" s="154"/>
      <c r="M59" s="165"/>
      <c r="N59" s="154"/>
      <c r="O59" s="154"/>
      <c r="P59" s="154"/>
      <c r="Q59" s="165"/>
      <c r="R59" s="154"/>
      <c r="S59" s="154"/>
      <c r="T59" s="154"/>
      <c r="U59" s="62"/>
    </row>
    <row r="60" spans="1:21" s="70" customFormat="1">
      <c r="A60" s="113"/>
      <c r="B60" s="112"/>
      <c r="C60" s="115"/>
      <c r="D60" s="114"/>
      <c r="E60" s="207">
        <f>SUM(E2:E59)</f>
        <v>529348.00300000003</v>
      </c>
      <c r="F60" s="276">
        <f>SUM(F2:F59)</f>
        <v>529348.00300000003</v>
      </c>
      <c r="G60" s="167">
        <f>SUM(G2:G59)</f>
        <v>0</v>
      </c>
      <c r="H60" s="280">
        <f>ROUND(G60/E60,10)</f>
        <v>0</v>
      </c>
      <c r="I60" s="166">
        <f>SUM(I2:I59)</f>
        <v>17377.059999999998</v>
      </c>
      <c r="J60" s="167">
        <f>SUM(J2:J59)</f>
        <v>17377.059999999998</v>
      </c>
      <c r="K60" s="167">
        <f>SUM(K2:K59)</f>
        <v>0</v>
      </c>
      <c r="L60" s="281">
        <f>ROUND(K60/I60,10)</f>
        <v>0</v>
      </c>
      <c r="M60" s="166">
        <f>SUM(M2:M59)</f>
        <v>0</v>
      </c>
      <c r="N60" s="167">
        <f>SUM(N2:N59)</f>
        <v>0</v>
      </c>
      <c r="O60" s="167">
        <f>SUM(O2:O59)</f>
        <v>0</v>
      </c>
      <c r="P60" s="281" t="e">
        <f>ROUND(O60/M60,10)</f>
        <v>#DIV/0!</v>
      </c>
      <c r="Q60" s="166">
        <f>SUM(Q2:Q59)</f>
        <v>146.09</v>
      </c>
      <c r="R60" s="167">
        <f>SUM(R2:R59)</f>
        <v>146.09</v>
      </c>
      <c r="S60" s="167">
        <f t="shared" ref="S60" si="28">SUM(S2:S59)</f>
        <v>0</v>
      </c>
      <c r="T60" s="281">
        <f>ROUND(S60/Q60,10)</f>
        <v>0</v>
      </c>
      <c r="U60" s="167">
        <f>SUM(U2:U59)</f>
        <v>0</v>
      </c>
    </row>
    <row r="61" spans="1:21">
      <c r="A61" s="113"/>
      <c r="B61" s="112"/>
      <c r="C61" s="115"/>
      <c r="D61" s="114"/>
      <c r="E61" s="114"/>
      <c r="F61" s="277"/>
      <c r="G61" s="161"/>
      <c r="H61" s="161"/>
      <c r="I61" s="162"/>
      <c r="J61" s="112"/>
      <c r="K61" s="112"/>
      <c r="L61" s="112"/>
      <c r="M61" s="162"/>
      <c r="N61" s="162"/>
      <c r="O61" s="162"/>
      <c r="P61" s="162"/>
      <c r="Q61" s="162"/>
      <c r="R61" s="162"/>
      <c r="S61" s="162"/>
      <c r="T61" s="162"/>
      <c r="U61" s="162"/>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4" spans="1:21">
      <c r="A64" s="73"/>
      <c r="C64" s="74"/>
      <c r="Q64" s="71"/>
    </row>
    <row r="66" spans="3:3">
      <c r="C66"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E16" sqref="E16"/>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282</v>
      </c>
      <c r="C2" t="s">
        <v>268</v>
      </c>
      <c r="D2" s="336">
        <v>494.19</v>
      </c>
      <c r="E2" s="336">
        <v>494.19</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494.19</v>
      </c>
      <c r="E8" s="270">
        <f>SUM(E2:E7)</f>
        <v>494.19</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activeCell="F2" sqref="F2:F48"/>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c r="A2">
        <v>599933900</v>
      </c>
      <c r="B2" t="s">
        <v>437</v>
      </c>
      <c r="C2">
        <v>3800</v>
      </c>
      <c r="D2" s="1">
        <v>43600</v>
      </c>
      <c r="E2" t="s">
        <v>436</v>
      </c>
      <c r="F2">
        <v>1083</v>
      </c>
      <c r="G2">
        <v>1083</v>
      </c>
      <c r="H2" s="201">
        <f t="shared" ref="H2:H62" si="0">F2-G2</f>
        <v>0</v>
      </c>
      <c r="I2" s="286">
        <f t="shared" ref="I2:I62" si="1">ROUND(H2/F2,10)</f>
        <v>0</v>
      </c>
      <c r="J2">
        <v>1217.6199999999999</v>
      </c>
      <c r="K2">
        <v>1217.6199999999999</v>
      </c>
      <c r="L2">
        <v>-1.95</v>
      </c>
      <c r="M2">
        <v>1217.6199999999999</v>
      </c>
      <c r="N2">
        <v>1217.6199999999999</v>
      </c>
      <c r="O2">
        <v>-1.95</v>
      </c>
      <c r="P2" s="201">
        <f t="shared" ref="P2:P62" si="2">J2-N2</f>
        <v>0</v>
      </c>
      <c r="Q2" s="284">
        <f>ROUND(P2/J2,10)</f>
        <v>0</v>
      </c>
      <c r="R2" s="201">
        <f>K2-M2</f>
        <v>0</v>
      </c>
      <c r="S2" s="284">
        <f>ROUND(R2/K2,10)</f>
        <v>0</v>
      </c>
      <c r="T2" s="201">
        <f>L2-O2</f>
        <v>0</v>
      </c>
      <c r="U2" s="284">
        <f>ROUND(T2/L2,10)</f>
        <v>0</v>
      </c>
      <c r="V2" s="8"/>
    </row>
    <row r="3" spans="1:22">
      <c r="A3" t="s">
        <v>438</v>
      </c>
      <c r="B3" t="s">
        <v>439</v>
      </c>
      <c r="C3">
        <v>3630</v>
      </c>
      <c r="D3" s="1">
        <v>43521</v>
      </c>
      <c r="E3" t="s">
        <v>436</v>
      </c>
      <c r="F3">
        <v>2450.25</v>
      </c>
      <c r="G3">
        <v>2450.25</v>
      </c>
      <c r="H3" s="201">
        <f t="shared" si="0"/>
        <v>0</v>
      </c>
      <c r="I3" s="286">
        <f t="shared" si="1"/>
        <v>0</v>
      </c>
      <c r="J3">
        <v>2780.79</v>
      </c>
      <c r="K3">
        <v>2780.79</v>
      </c>
      <c r="L3">
        <v>-30.39</v>
      </c>
      <c r="M3">
        <v>2780.79</v>
      </c>
      <c r="N3">
        <v>2780.79</v>
      </c>
      <c r="O3">
        <v>-30.39</v>
      </c>
      <c r="P3" s="201">
        <f t="shared" si="2"/>
        <v>0</v>
      </c>
      <c r="Q3" s="284">
        <f t="shared" ref="Q3:Q63" si="3">ROUND(P3/J3,10)</f>
        <v>0</v>
      </c>
      <c r="R3" s="201">
        <f t="shared" ref="R3:R62" si="4">K3-M3</f>
        <v>0</v>
      </c>
      <c r="S3" s="284">
        <f t="shared" ref="S3:S62" si="5">ROUND(R3/K3,10)</f>
        <v>0</v>
      </c>
      <c r="T3" s="201">
        <f t="shared" ref="T3:T62" si="6">L3-O3</f>
        <v>0</v>
      </c>
      <c r="U3" s="284">
        <f t="shared" ref="U3:U62" si="7">ROUND(T3/L3,10)</f>
        <v>0</v>
      </c>
      <c r="V3" s="8"/>
    </row>
    <row r="4" spans="1:22">
      <c r="A4" t="s">
        <v>282</v>
      </c>
      <c r="B4" t="s">
        <v>268</v>
      </c>
      <c r="C4">
        <v>3420.46</v>
      </c>
      <c r="D4" s="1">
        <v>43831</v>
      </c>
      <c r="E4" t="s">
        <v>434</v>
      </c>
      <c r="F4">
        <v>0</v>
      </c>
      <c r="G4">
        <v>0</v>
      </c>
      <c r="H4" s="201">
        <f t="shared" si="0"/>
        <v>0</v>
      </c>
      <c r="I4" s="286" t="e">
        <f t="shared" si="1"/>
        <v>#DIV/0!</v>
      </c>
      <c r="J4">
        <v>0</v>
      </c>
      <c r="K4">
        <v>0</v>
      </c>
      <c r="L4">
        <v>0</v>
      </c>
      <c r="M4">
        <v>0</v>
      </c>
      <c r="N4">
        <v>0</v>
      </c>
      <c r="O4">
        <v>0</v>
      </c>
      <c r="P4" s="201">
        <f t="shared" si="2"/>
        <v>0</v>
      </c>
      <c r="Q4" s="284" t="e">
        <f t="shared" si="3"/>
        <v>#DIV/0!</v>
      </c>
      <c r="R4" s="201">
        <f t="shared" si="4"/>
        <v>0</v>
      </c>
      <c r="S4" s="284" t="e">
        <f t="shared" si="5"/>
        <v>#DIV/0!</v>
      </c>
      <c r="T4" s="201">
        <f t="shared" si="6"/>
        <v>0</v>
      </c>
      <c r="U4" s="284" t="e">
        <f t="shared" si="7"/>
        <v>#DIV/0!</v>
      </c>
      <c r="V4" s="8"/>
    </row>
    <row r="5" spans="1:22">
      <c r="A5">
        <v>622959906</v>
      </c>
      <c r="B5" t="s">
        <v>440</v>
      </c>
      <c r="C5">
        <v>65312</v>
      </c>
      <c r="D5" s="1">
        <v>43917</v>
      </c>
      <c r="E5" t="s">
        <v>435</v>
      </c>
      <c r="F5">
        <v>0</v>
      </c>
      <c r="G5">
        <v>0</v>
      </c>
      <c r="H5" s="201">
        <f t="shared" si="0"/>
        <v>0</v>
      </c>
      <c r="I5" s="286" t="e">
        <f t="shared" si="1"/>
        <v>#DIV/0!</v>
      </c>
      <c r="J5">
        <v>0</v>
      </c>
      <c r="K5">
        <v>0</v>
      </c>
      <c r="L5">
        <v>0</v>
      </c>
      <c r="M5">
        <v>0</v>
      </c>
      <c r="N5">
        <v>0</v>
      </c>
      <c r="O5">
        <v>0</v>
      </c>
      <c r="P5" s="201">
        <f t="shared" si="2"/>
        <v>0</v>
      </c>
      <c r="Q5" s="284" t="e">
        <f t="shared" si="3"/>
        <v>#DIV/0!</v>
      </c>
      <c r="R5" s="201">
        <f t="shared" si="4"/>
        <v>0</v>
      </c>
      <c r="S5" s="284" t="e">
        <f t="shared" si="5"/>
        <v>#DIV/0!</v>
      </c>
      <c r="T5" s="201">
        <f t="shared" si="6"/>
        <v>0</v>
      </c>
      <c r="U5" s="284" t="e">
        <f t="shared" si="7"/>
        <v>#DIV/0!</v>
      </c>
      <c r="V5" s="8"/>
    </row>
    <row r="6" spans="1:22">
      <c r="A6">
        <v>403187909</v>
      </c>
      <c r="B6" t="s">
        <v>441</v>
      </c>
      <c r="C6">
        <v>12938</v>
      </c>
      <c r="D6" s="1">
        <v>42851</v>
      </c>
      <c r="E6" t="s">
        <v>436</v>
      </c>
      <c r="F6">
        <v>1552.56</v>
      </c>
      <c r="G6">
        <v>1552.56</v>
      </c>
      <c r="H6" s="201">
        <f t="shared" si="0"/>
        <v>0</v>
      </c>
      <c r="I6" s="286">
        <f t="shared" si="1"/>
        <v>0</v>
      </c>
      <c r="J6">
        <v>1686.39</v>
      </c>
      <c r="K6">
        <v>1686.39</v>
      </c>
      <c r="L6">
        <v>56.36</v>
      </c>
      <c r="M6">
        <v>1686.39</v>
      </c>
      <c r="N6">
        <v>1686.39</v>
      </c>
      <c r="O6">
        <v>56.36</v>
      </c>
      <c r="P6" s="201">
        <f t="shared" si="2"/>
        <v>0</v>
      </c>
      <c r="Q6" s="284">
        <f t="shared" si="3"/>
        <v>0</v>
      </c>
      <c r="R6" s="201">
        <f t="shared" si="4"/>
        <v>0</v>
      </c>
      <c r="S6" s="284">
        <f t="shared" si="5"/>
        <v>0</v>
      </c>
      <c r="T6" s="201">
        <f t="shared" si="6"/>
        <v>0</v>
      </c>
      <c r="U6" s="284">
        <f t="shared" si="7"/>
        <v>0</v>
      </c>
      <c r="V6" s="8"/>
    </row>
    <row r="7" spans="1:22">
      <c r="A7">
        <v>878742204</v>
      </c>
      <c r="B7" t="s">
        <v>442</v>
      </c>
      <c r="C7">
        <v>0</v>
      </c>
      <c r="D7" s="1">
        <v>43830</v>
      </c>
      <c r="E7" t="s">
        <v>443</v>
      </c>
      <c r="F7">
        <v>0</v>
      </c>
      <c r="G7">
        <v>0</v>
      </c>
      <c r="H7" s="201">
        <f t="shared" si="0"/>
        <v>0</v>
      </c>
      <c r="I7" s="286" t="e">
        <f t="shared" si="1"/>
        <v>#DIV/0!</v>
      </c>
      <c r="J7">
        <v>0</v>
      </c>
      <c r="K7">
        <v>0</v>
      </c>
      <c r="L7">
        <v>0</v>
      </c>
      <c r="M7">
        <v>0</v>
      </c>
      <c r="N7">
        <v>0</v>
      </c>
      <c r="O7">
        <v>0</v>
      </c>
      <c r="P7" s="201">
        <f t="shared" si="2"/>
        <v>0</v>
      </c>
      <c r="Q7" s="284" t="e">
        <f t="shared" si="3"/>
        <v>#DIV/0!</v>
      </c>
      <c r="R7" s="201">
        <f t="shared" si="4"/>
        <v>0</v>
      </c>
      <c r="S7" s="284" t="e">
        <f t="shared" si="5"/>
        <v>#DIV/0!</v>
      </c>
      <c r="T7" s="201">
        <f t="shared" si="6"/>
        <v>0</v>
      </c>
      <c r="U7" s="284" t="e">
        <f t="shared" si="7"/>
        <v>#DIV/0!</v>
      </c>
      <c r="V7" s="8"/>
    </row>
    <row r="8" spans="1:22">
      <c r="A8">
        <v>626986905</v>
      </c>
      <c r="B8" t="s">
        <v>444</v>
      </c>
      <c r="C8">
        <v>14800</v>
      </c>
      <c r="D8" s="1">
        <v>43917</v>
      </c>
      <c r="E8" t="s">
        <v>435</v>
      </c>
      <c r="F8">
        <v>0</v>
      </c>
      <c r="G8">
        <v>0</v>
      </c>
      <c r="H8" s="201">
        <f t="shared" si="0"/>
        <v>0</v>
      </c>
      <c r="I8" s="286" t="e">
        <f t="shared" si="1"/>
        <v>#DIV/0!</v>
      </c>
      <c r="J8">
        <v>0</v>
      </c>
      <c r="K8">
        <v>0</v>
      </c>
      <c r="L8">
        <v>0</v>
      </c>
      <c r="M8">
        <v>0</v>
      </c>
      <c r="N8">
        <v>0</v>
      </c>
      <c r="O8">
        <v>0</v>
      </c>
      <c r="P8" s="201">
        <f t="shared" si="2"/>
        <v>0</v>
      </c>
      <c r="Q8" s="284" t="e">
        <f t="shared" ref="Q8" si="8">ROUND(P8/J8,10)</f>
        <v>#DIV/0!</v>
      </c>
      <c r="R8" s="201">
        <f t="shared" si="4"/>
        <v>0</v>
      </c>
      <c r="S8" s="284" t="e">
        <f t="shared" ref="S8" si="9">ROUND(R8/K8,10)</f>
        <v>#DIV/0!</v>
      </c>
      <c r="T8" s="201">
        <f t="shared" si="6"/>
        <v>0</v>
      </c>
      <c r="U8" s="284" t="e">
        <f t="shared" si="7"/>
        <v>#DIV/0!</v>
      </c>
      <c r="V8" s="8"/>
    </row>
    <row r="9" spans="1:22">
      <c r="A9">
        <v>403197908</v>
      </c>
      <c r="B9" t="s">
        <v>374</v>
      </c>
      <c r="C9">
        <v>1275</v>
      </c>
      <c r="D9" s="1">
        <v>42871</v>
      </c>
      <c r="E9" t="s">
        <v>436</v>
      </c>
      <c r="F9">
        <v>672.56</v>
      </c>
      <c r="G9">
        <v>672.56</v>
      </c>
      <c r="H9" s="201">
        <f t="shared" si="0"/>
        <v>0</v>
      </c>
      <c r="I9" s="286">
        <f t="shared" si="1"/>
        <v>0</v>
      </c>
      <c r="J9">
        <v>734.64</v>
      </c>
      <c r="K9">
        <v>734.64</v>
      </c>
      <c r="L9">
        <v>20.309999999999999</v>
      </c>
      <c r="M9">
        <v>734.64</v>
      </c>
      <c r="N9">
        <v>734.64</v>
      </c>
      <c r="O9">
        <v>20.309999999999999</v>
      </c>
      <c r="P9" s="201">
        <f t="shared" si="2"/>
        <v>0</v>
      </c>
      <c r="Q9" s="284">
        <f t="shared" si="3"/>
        <v>0</v>
      </c>
      <c r="R9" s="201">
        <f t="shared" si="4"/>
        <v>0</v>
      </c>
      <c r="S9" s="284">
        <f t="shared" si="5"/>
        <v>0</v>
      </c>
      <c r="T9" s="201">
        <f t="shared" si="6"/>
        <v>0</v>
      </c>
      <c r="U9" s="284">
        <f t="shared" si="7"/>
        <v>0</v>
      </c>
      <c r="V9" s="8"/>
    </row>
    <row r="10" spans="1:22">
      <c r="A10">
        <v>403197908</v>
      </c>
      <c r="B10" t="s">
        <v>374</v>
      </c>
      <c r="C10">
        <v>1275</v>
      </c>
      <c r="D10" s="1">
        <v>43235</v>
      </c>
      <c r="E10" t="s">
        <v>436</v>
      </c>
      <c r="F10">
        <v>874.33</v>
      </c>
      <c r="G10">
        <v>874.33</v>
      </c>
      <c r="H10" s="201">
        <f t="shared" si="0"/>
        <v>0</v>
      </c>
      <c r="I10" s="286">
        <f t="shared" si="1"/>
        <v>0</v>
      </c>
      <c r="J10">
        <v>1038.6600000000001</v>
      </c>
      <c r="K10">
        <v>1038.6600000000001</v>
      </c>
      <c r="L10">
        <v>-57.23</v>
      </c>
      <c r="M10">
        <v>1038.6600000000001</v>
      </c>
      <c r="N10">
        <v>1038.6600000000001</v>
      </c>
      <c r="O10">
        <v>-57.23</v>
      </c>
      <c r="P10" s="201">
        <f t="shared" si="2"/>
        <v>0</v>
      </c>
      <c r="Q10" s="284">
        <f t="shared" si="3"/>
        <v>0</v>
      </c>
      <c r="R10" s="201">
        <f t="shared" si="4"/>
        <v>0</v>
      </c>
      <c r="S10" s="284">
        <f t="shared" si="5"/>
        <v>0</v>
      </c>
      <c r="T10" s="201">
        <f t="shared" si="6"/>
        <v>0</v>
      </c>
      <c r="U10" s="284">
        <f t="shared" si="7"/>
        <v>0</v>
      </c>
      <c r="V10" s="8"/>
    </row>
    <row r="11" spans="1:22">
      <c r="A11">
        <v>403197908</v>
      </c>
      <c r="B11" t="s">
        <v>374</v>
      </c>
      <c r="C11">
        <v>2175</v>
      </c>
      <c r="D11" s="1">
        <v>43599</v>
      </c>
      <c r="E11" t="s">
        <v>436</v>
      </c>
      <c r="F11">
        <v>1921.75</v>
      </c>
      <c r="G11">
        <v>1921.75</v>
      </c>
      <c r="H11" s="201">
        <f t="shared" si="0"/>
        <v>0</v>
      </c>
      <c r="I11" s="286">
        <f t="shared" si="1"/>
        <v>0</v>
      </c>
      <c r="J11">
        <v>2160.81</v>
      </c>
      <c r="K11">
        <v>2160.81</v>
      </c>
      <c r="L11">
        <v>-3.65</v>
      </c>
      <c r="M11">
        <v>2160.81</v>
      </c>
      <c r="N11">
        <v>2160.81</v>
      </c>
      <c r="O11">
        <v>-3.65</v>
      </c>
      <c r="P11" s="201">
        <f t="shared" si="2"/>
        <v>0</v>
      </c>
      <c r="Q11" s="284">
        <f t="shared" si="3"/>
        <v>0</v>
      </c>
      <c r="R11" s="201">
        <f t="shared" si="4"/>
        <v>0</v>
      </c>
      <c r="S11" s="284">
        <f t="shared" si="5"/>
        <v>0</v>
      </c>
      <c r="T11" s="201">
        <f t="shared" si="6"/>
        <v>0</v>
      </c>
      <c r="U11" s="284">
        <f t="shared" si="7"/>
        <v>0</v>
      </c>
      <c r="V11" s="8"/>
    </row>
    <row r="12" spans="1:22">
      <c r="A12">
        <v>474184900</v>
      </c>
      <c r="B12" t="s">
        <v>380</v>
      </c>
      <c r="C12">
        <v>2838</v>
      </c>
      <c r="D12" s="1">
        <v>42859</v>
      </c>
      <c r="E12" t="s">
        <v>436</v>
      </c>
      <c r="F12">
        <v>898.23</v>
      </c>
      <c r="G12">
        <v>898.23</v>
      </c>
      <c r="H12" s="201">
        <f t="shared" si="0"/>
        <v>0</v>
      </c>
      <c r="I12" s="286">
        <f t="shared" si="1"/>
        <v>0</v>
      </c>
      <c r="J12">
        <v>979.2</v>
      </c>
      <c r="K12">
        <v>979.2</v>
      </c>
      <c r="L12">
        <v>29.06</v>
      </c>
      <c r="M12">
        <v>979.2</v>
      </c>
      <c r="N12">
        <v>979.2</v>
      </c>
      <c r="O12">
        <v>29.06</v>
      </c>
      <c r="P12" s="201">
        <f t="shared" si="2"/>
        <v>0</v>
      </c>
      <c r="Q12" s="284">
        <f t="shared" si="3"/>
        <v>0</v>
      </c>
      <c r="R12" s="201">
        <f t="shared" si="4"/>
        <v>0</v>
      </c>
      <c r="S12" s="284">
        <f t="shared" si="5"/>
        <v>0</v>
      </c>
      <c r="T12" s="201">
        <f t="shared" si="6"/>
        <v>0</v>
      </c>
      <c r="U12" s="284">
        <f t="shared" si="7"/>
        <v>0</v>
      </c>
      <c r="V12" s="8"/>
    </row>
    <row r="13" spans="1:22">
      <c r="A13">
        <v>474184900</v>
      </c>
      <c r="B13" t="s">
        <v>380</v>
      </c>
      <c r="C13">
        <v>2838</v>
      </c>
      <c r="D13" s="1">
        <v>43223</v>
      </c>
      <c r="E13" t="s">
        <v>436</v>
      </c>
      <c r="F13">
        <v>935.65</v>
      </c>
      <c r="G13">
        <v>935.65</v>
      </c>
      <c r="H13" s="201">
        <f t="shared" si="0"/>
        <v>0</v>
      </c>
      <c r="I13" s="286">
        <f t="shared" si="1"/>
        <v>0</v>
      </c>
      <c r="J13">
        <v>1130.46</v>
      </c>
      <c r="K13">
        <v>1130.46</v>
      </c>
      <c r="L13">
        <v>-80.19</v>
      </c>
      <c r="M13">
        <v>1130.46</v>
      </c>
      <c r="N13">
        <v>1130.46</v>
      </c>
      <c r="O13">
        <v>-80.19</v>
      </c>
      <c r="P13" s="201">
        <f t="shared" si="2"/>
        <v>0</v>
      </c>
      <c r="Q13" s="284">
        <f t="shared" si="3"/>
        <v>0</v>
      </c>
      <c r="R13" s="201">
        <f t="shared" si="4"/>
        <v>0</v>
      </c>
      <c r="S13" s="284">
        <f t="shared" si="5"/>
        <v>0</v>
      </c>
      <c r="T13" s="201">
        <f t="shared" si="6"/>
        <v>0</v>
      </c>
      <c r="U13" s="284">
        <f t="shared" si="7"/>
        <v>0</v>
      </c>
      <c r="V13" s="8"/>
    </row>
    <row r="14" spans="1:22">
      <c r="A14">
        <v>474184900</v>
      </c>
      <c r="B14" t="s">
        <v>380</v>
      </c>
      <c r="C14">
        <v>4638</v>
      </c>
      <c r="D14" s="1">
        <v>43587</v>
      </c>
      <c r="E14" t="s">
        <v>436</v>
      </c>
      <c r="F14">
        <v>1529.09</v>
      </c>
      <c r="G14">
        <v>1529.09</v>
      </c>
      <c r="H14" s="201">
        <f t="shared" si="0"/>
        <v>0</v>
      </c>
      <c r="I14" s="286">
        <f t="shared" si="1"/>
        <v>0</v>
      </c>
      <c r="J14">
        <v>1707.38</v>
      </c>
      <c r="K14">
        <v>1707.38</v>
      </c>
      <c r="L14">
        <v>9.02</v>
      </c>
      <c r="M14">
        <v>1707.38</v>
      </c>
      <c r="N14">
        <v>1707.38</v>
      </c>
      <c r="O14">
        <v>9.02</v>
      </c>
      <c r="P14" s="201">
        <f t="shared" si="2"/>
        <v>0</v>
      </c>
      <c r="Q14" s="284">
        <f t="shared" si="3"/>
        <v>0</v>
      </c>
      <c r="R14" s="201">
        <f t="shared" si="4"/>
        <v>0</v>
      </c>
      <c r="S14" s="284">
        <f t="shared" si="5"/>
        <v>0</v>
      </c>
      <c r="T14" s="201">
        <f t="shared" si="6"/>
        <v>0</v>
      </c>
      <c r="U14" s="284">
        <f t="shared" si="7"/>
        <v>0</v>
      </c>
      <c r="V14" s="8"/>
    </row>
    <row r="15" spans="1:22">
      <c r="A15">
        <v>533004909</v>
      </c>
      <c r="B15" t="s">
        <v>445</v>
      </c>
      <c r="C15">
        <v>3733</v>
      </c>
      <c r="D15" s="1">
        <v>42912</v>
      </c>
      <c r="E15" t="s">
        <v>436</v>
      </c>
      <c r="F15">
        <v>296.77</v>
      </c>
      <c r="G15">
        <v>296.77</v>
      </c>
      <c r="H15" s="201">
        <f t="shared" si="0"/>
        <v>0</v>
      </c>
      <c r="I15" s="286">
        <f t="shared" si="1"/>
        <v>0</v>
      </c>
      <c r="J15">
        <v>331.72</v>
      </c>
      <c r="K15">
        <v>331.72</v>
      </c>
      <c r="L15">
        <v>1.4</v>
      </c>
      <c r="M15">
        <v>331.72</v>
      </c>
      <c r="N15">
        <v>331.72</v>
      </c>
      <c r="O15">
        <v>1.4</v>
      </c>
      <c r="P15" s="201">
        <f t="shared" si="2"/>
        <v>0</v>
      </c>
      <c r="Q15" s="284">
        <f t="shared" si="3"/>
        <v>0</v>
      </c>
      <c r="R15" s="201">
        <f t="shared" si="4"/>
        <v>0</v>
      </c>
      <c r="S15" s="284">
        <f t="shared" si="5"/>
        <v>0</v>
      </c>
      <c r="T15" s="201">
        <f t="shared" si="6"/>
        <v>0</v>
      </c>
      <c r="U15" s="284">
        <f t="shared" si="7"/>
        <v>0</v>
      </c>
      <c r="V15" s="8"/>
    </row>
    <row r="16" spans="1:22">
      <c r="A16">
        <v>533004909</v>
      </c>
      <c r="B16" t="s">
        <v>445</v>
      </c>
      <c r="C16">
        <v>6569</v>
      </c>
      <c r="D16" s="1">
        <v>43616</v>
      </c>
      <c r="E16" t="s">
        <v>436</v>
      </c>
      <c r="F16">
        <v>640.48</v>
      </c>
      <c r="G16">
        <v>640.48</v>
      </c>
      <c r="H16" s="201">
        <f t="shared" si="0"/>
        <v>0</v>
      </c>
      <c r="I16" s="286">
        <f t="shared" si="1"/>
        <v>0</v>
      </c>
      <c r="J16">
        <v>713.65</v>
      </c>
      <c r="K16">
        <v>713.65</v>
      </c>
      <c r="L16">
        <v>5.29</v>
      </c>
      <c r="M16">
        <v>713.65</v>
      </c>
      <c r="N16">
        <v>713.65</v>
      </c>
      <c r="O16">
        <v>5.29</v>
      </c>
      <c r="P16" s="201">
        <f t="shared" si="2"/>
        <v>0</v>
      </c>
      <c r="Q16" s="284">
        <f t="shared" si="3"/>
        <v>0</v>
      </c>
      <c r="R16" s="201">
        <f t="shared" si="4"/>
        <v>0</v>
      </c>
      <c r="S16" s="284">
        <f t="shared" si="5"/>
        <v>0</v>
      </c>
      <c r="T16" s="201">
        <f t="shared" si="6"/>
        <v>0</v>
      </c>
      <c r="U16" s="284">
        <f t="shared" si="7"/>
        <v>0</v>
      </c>
      <c r="V16" s="8"/>
    </row>
    <row r="17" spans="1:22">
      <c r="A17">
        <v>545831901</v>
      </c>
      <c r="B17" t="s">
        <v>377</v>
      </c>
      <c r="C17">
        <v>4084</v>
      </c>
      <c r="D17" s="1">
        <v>43399</v>
      </c>
      <c r="E17" t="s">
        <v>436</v>
      </c>
      <c r="F17">
        <v>226.66</v>
      </c>
      <c r="G17">
        <v>226.66</v>
      </c>
      <c r="H17" s="201">
        <f t="shared" si="0"/>
        <v>0</v>
      </c>
      <c r="I17" s="286">
        <f t="shared" si="1"/>
        <v>0</v>
      </c>
      <c r="J17">
        <v>260.57</v>
      </c>
      <c r="K17">
        <v>260.57</v>
      </c>
      <c r="L17">
        <v>-6.14</v>
      </c>
      <c r="M17">
        <v>260.57</v>
      </c>
      <c r="N17">
        <v>260.57</v>
      </c>
      <c r="O17">
        <v>-6.14</v>
      </c>
      <c r="P17" s="201">
        <f t="shared" si="2"/>
        <v>0</v>
      </c>
      <c r="Q17" s="284">
        <f t="shared" si="3"/>
        <v>0</v>
      </c>
      <c r="R17" s="201">
        <f t="shared" si="4"/>
        <v>0</v>
      </c>
      <c r="S17" s="284">
        <f t="shared" si="5"/>
        <v>0</v>
      </c>
      <c r="T17" s="201">
        <f t="shared" si="6"/>
        <v>0</v>
      </c>
      <c r="U17" s="284">
        <f t="shared" si="7"/>
        <v>0</v>
      </c>
      <c r="V17" s="8"/>
    </row>
    <row r="18" spans="1:22">
      <c r="A18">
        <v>575035902</v>
      </c>
      <c r="B18" t="s">
        <v>446</v>
      </c>
      <c r="C18">
        <v>14142</v>
      </c>
      <c r="D18" s="1">
        <v>42878</v>
      </c>
      <c r="E18" t="s">
        <v>436</v>
      </c>
      <c r="F18">
        <v>298.39999999999998</v>
      </c>
      <c r="G18">
        <v>298.39999999999998</v>
      </c>
      <c r="H18" s="201">
        <f t="shared" si="0"/>
        <v>0</v>
      </c>
      <c r="I18" s="286">
        <f t="shared" si="1"/>
        <v>0</v>
      </c>
      <c r="J18">
        <v>334.06</v>
      </c>
      <c r="K18">
        <v>334.06</v>
      </c>
      <c r="L18">
        <v>0.89</v>
      </c>
      <c r="M18">
        <v>334.06</v>
      </c>
      <c r="N18">
        <v>334.06</v>
      </c>
      <c r="O18">
        <v>0.89</v>
      </c>
      <c r="P18" s="201">
        <f t="shared" si="2"/>
        <v>0</v>
      </c>
      <c r="Q18" s="284">
        <f t="shared" si="3"/>
        <v>0</v>
      </c>
      <c r="R18" s="201">
        <f t="shared" si="4"/>
        <v>0</v>
      </c>
      <c r="S18" s="284">
        <f t="shared" si="5"/>
        <v>0</v>
      </c>
      <c r="T18" s="201">
        <f t="shared" si="6"/>
        <v>0</v>
      </c>
      <c r="U18" s="284">
        <f t="shared" si="7"/>
        <v>0</v>
      </c>
      <c r="V18" s="8"/>
    </row>
    <row r="19" spans="1:22">
      <c r="A19">
        <v>575035902</v>
      </c>
      <c r="B19" t="s">
        <v>446</v>
      </c>
      <c r="C19">
        <v>14142</v>
      </c>
      <c r="D19" s="1">
        <v>42878</v>
      </c>
      <c r="E19" t="s">
        <v>436</v>
      </c>
      <c r="F19">
        <v>410.29</v>
      </c>
      <c r="G19">
        <v>410.29</v>
      </c>
      <c r="H19" s="201">
        <f t="shared" si="0"/>
        <v>0</v>
      </c>
      <c r="I19" s="286">
        <f t="shared" si="1"/>
        <v>0</v>
      </c>
      <c r="J19">
        <v>459.33</v>
      </c>
      <c r="K19">
        <v>459.33</v>
      </c>
      <c r="L19">
        <v>1.22</v>
      </c>
      <c r="M19">
        <v>459.33</v>
      </c>
      <c r="N19">
        <v>459.33</v>
      </c>
      <c r="O19">
        <v>1.22</v>
      </c>
      <c r="P19" s="201">
        <f t="shared" si="2"/>
        <v>0</v>
      </c>
      <c r="Q19" s="284">
        <f t="shared" si="3"/>
        <v>0</v>
      </c>
      <c r="R19" s="201">
        <f t="shared" si="4"/>
        <v>0</v>
      </c>
      <c r="S19" s="284">
        <f t="shared" si="5"/>
        <v>0</v>
      </c>
      <c r="T19" s="201">
        <f t="shared" si="6"/>
        <v>0</v>
      </c>
      <c r="U19" s="284">
        <f t="shared" si="7"/>
        <v>0</v>
      </c>
      <c r="V19" s="8"/>
    </row>
    <row r="20" spans="1:22">
      <c r="A20">
        <v>575035902</v>
      </c>
      <c r="B20" t="s">
        <v>446</v>
      </c>
      <c r="C20">
        <v>14142</v>
      </c>
      <c r="D20" s="1">
        <v>43249</v>
      </c>
      <c r="E20" t="s">
        <v>436</v>
      </c>
      <c r="F20">
        <v>410.29</v>
      </c>
      <c r="G20">
        <v>410.29</v>
      </c>
      <c r="H20" s="201">
        <f t="shared" si="0"/>
        <v>0</v>
      </c>
      <c r="I20" s="286">
        <f t="shared" si="1"/>
        <v>0</v>
      </c>
      <c r="J20">
        <v>478.18</v>
      </c>
      <c r="K20">
        <v>478.18</v>
      </c>
      <c r="L20">
        <v>-17.63</v>
      </c>
      <c r="M20">
        <v>478.18</v>
      </c>
      <c r="N20">
        <v>478.18</v>
      </c>
      <c r="O20">
        <v>-17.63</v>
      </c>
      <c r="P20" s="201">
        <f t="shared" si="2"/>
        <v>0</v>
      </c>
      <c r="Q20" s="284">
        <f t="shared" si="3"/>
        <v>0</v>
      </c>
      <c r="R20" s="201">
        <f t="shared" si="4"/>
        <v>0</v>
      </c>
      <c r="S20" s="284">
        <f t="shared" si="5"/>
        <v>0</v>
      </c>
      <c r="T20" s="201">
        <f t="shared" si="6"/>
        <v>0</v>
      </c>
      <c r="U20" s="284">
        <f t="shared" si="7"/>
        <v>0</v>
      </c>
      <c r="V20" s="8"/>
    </row>
    <row r="21" spans="1:22">
      <c r="A21">
        <v>588950907</v>
      </c>
      <c r="B21" t="s">
        <v>379</v>
      </c>
      <c r="C21">
        <v>24398</v>
      </c>
      <c r="D21" s="1">
        <v>43522</v>
      </c>
      <c r="E21" t="s">
        <v>436</v>
      </c>
      <c r="F21">
        <v>1737.44</v>
      </c>
      <c r="G21">
        <v>1737.44</v>
      </c>
      <c r="H21" s="201">
        <f t="shared" si="0"/>
        <v>0</v>
      </c>
      <c r="I21" s="286">
        <f t="shared" si="1"/>
        <v>0</v>
      </c>
      <c r="J21">
        <v>1970.17</v>
      </c>
      <c r="K21">
        <v>1970.17</v>
      </c>
      <c r="L21">
        <v>-19.89</v>
      </c>
      <c r="M21">
        <v>1970.17</v>
      </c>
      <c r="N21">
        <v>1970.17</v>
      </c>
      <c r="O21">
        <v>-19.89</v>
      </c>
      <c r="P21" s="201">
        <f t="shared" si="2"/>
        <v>0</v>
      </c>
      <c r="Q21" s="284">
        <f t="shared" si="3"/>
        <v>0</v>
      </c>
      <c r="R21" s="201">
        <f t="shared" si="4"/>
        <v>0</v>
      </c>
      <c r="S21" s="284">
        <f t="shared" si="5"/>
        <v>0</v>
      </c>
      <c r="T21" s="201">
        <f t="shared" si="6"/>
        <v>0</v>
      </c>
      <c r="U21" s="284">
        <f t="shared" si="7"/>
        <v>0</v>
      </c>
      <c r="V21" s="8"/>
    </row>
    <row r="22" spans="1:22">
      <c r="A22">
        <v>861012102</v>
      </c>
      <c r="B22" t="s">
        <v>447</v>
      </c>
      <c r="C22">
        <v>23300</v>
      </c>
      <c r="D22" s="1">
        <v>43096</v>
      </c>
      <c r="E22" t="s">
        <v>434</v>
      </c>
      <c r="F22">
        <v>177.02</v>
      </c>
      <c r="G22">
        <v>177.02</v>
      </c>
      <c r="H22" s="201">
        <f t="shared" si="0"/>
        <v>0</v>
      </c>
      <c r="I22" s="286">
        <f t="shared" si="1"/>
        <v>0</v>
      </c>
      <c r="J22">
        <v>177.02</v>
      </c>
      <c r="K22">
        <v>177.02</v>
      </c>
      <c r="L22">
        <v>0</v>
      </c>
      <c r="M22">
        <v>177.02</v>
      </c>
      <c r="N22">
        <v>177.02</v>
      </c>
      <c r="O22">
        <v>0</v>
      </c>
      <c r="P22" s="201">
        <f t="shared" si="2"/>
        <v>0</v>
      </c>
      <c r="Q22" s="284">
        <f t="shared" si="3"/>
        <v>0</v>
      </c>
      <c r="R22" s="201">
        <f t="shared" si="4"/>
        <v>0</v>
      </c>
      <c r="S22" s="284">
        <f t="shared" si="5"/>
        <v>0</v>
      </c>
      <c r="T22" s="201">
        <f t="shared" si="6"/>
        <v>0</v>
      </c>
      <c r="U22" s="284" t="e">
        <f t="shared" si="7"/>
        <v>#DIV/0!</v>
      </c>
      <c r="V22" s="8"/>
    </row>
    <row r="23" spans="1:22">
      <c r="A23">
        <v>861012102</v>
      </c>
      <c r="B23" t="s">
        <v>447</v>
      </c>
      <c r="C23">
        <v>23300</v>
      </c>
      <c r="D23" s="1">
        <v>43277</v>
      </c>
      <c r="E23" t="s">
        <v>434</v>
      </c>
      <c r="F23">
        <v>181.22</v>
      </c>
      <c r="G23">
        <v>181.22</v>
      </c>
      <c r="H23" s="201">
        <f t="shared" si="0"/>
        <v>0</v>
      </c>
      <c r="I23" s="286">
        <f t="shared" si="1"/>
        <v>0</v>
      </c>
      <c r="J23">
        <v>181.22</v>
      </c>
      <c r="K23">
        <v>181.22</v>
      </c>
      <c r="L23">
        <v>0</v>
      </c>
      <c r="M23">
        <v>181.22</v>
      </c>
      <c r="N23">
        <v>181.22</v>
      </c>
      <c r="O23">
        <v>0</v>
      </c>
      <c r="P23" s="201">
        <f t="shared" si="2"/>
        <v>0</v>
      </c>
      <c r="Q23" s="284">
        <f t="shared" si="3"/>
        <v>0</v>
      </c>
      <c r="R23" s="201">
        <f t="shared" si="4"/>
        <v>0</v>
      </c>
      <c r="S23" s="284">
        <f t="shared" si="5"/>
        <v>0</v>
      </c>
      <c r="T23" s="201">
        <f t="shared" si="6"/>
        <v>0</v>
      </c>
      <c r="U23" s="284" t="e">
        <f t="shared" si="7"/>
        <v>#DIV/0!</v>
      </c>
      <c r="V23" s="8"/>
    </row>
    <row r="24" spans="1:22">
      <c r="A24">
        <v>861012102</v>
      </c>
      <c r="B24" t="s">
        <v>447</v>
      </c>
      <c r="C24">
        <v>23300</v>
      </c>
      <c r="D24" s="1">
        <v>43368</v>
      </c>
      <c r="E24" t="s">
        <v>434</v>
      </c>
      <c r="F24">
        <v>209.7</v>
      </c>
      <c r="G24">
        <v>209.7</v>
      </c>
      <c r="H24" s="201">
        <f t="shared" si="0"/>
        <v>0</v>
      </c>
      <c r="I24" s="286">
        <f t="shared" si="1"/>
        <v>0</v>
      </c>
      <c r="J24">
        <v>209.7</v>
      </c>
      <c r="K24">
        <v>209.7</v>
      </c>
      <c r="L24">
        <v>0</v>
      </c>
      <c r="M24">
        <v>209.7</v>
      </c>
      <c r="N24">
        <v>209.7</v>
      </c>
      <c r="O24">
        <v>0</v>
      </c>
      <c r="P24" s="201">
        <f t="shared" si="2"/>
        <v>0</v>
      </c>
      <c r="Q24" s="284">
        <f t="shared" si="3"/>
        <v>0</v>
      </c>
      <c r="R24" s="201">
        <f t="shared" si="4"/>
        <v>0</v>
      </c>
      <c r="S24" s="284">
        <f t="shared" si="5"/>
        <v>0</v>
      </c>
      <c r="T24" s="201">
        <f t="shared" si="6"/>
        <v>0</v>
      </c>
      <c r="U24" s="284" t="e">
        <f t="shared" si="7"/>
        <v>#DIV/0!</v>
      </c>
      <c r="V24" s="8"/>
    </row>
    <row r="25" spans="1:22">
      <c r="A25">
        <v>861012102</v>
      </c>
      <c r="B25" t="s">
        <v>447</v>
      </c>
      <c r="C25">
        <v>23300</v>
      </c>
      <c r="D25" s="1">
        <v>43461</v>
      </c>
      <c r="E25" t="s">
        <v>434</v>
      </c>
      <c r="F25">
        <v>209.7</v>
      </c>
      <c r="G25">
        <v>209.7</v>
      </c>
      <c r="H25" s="201">
        <f t="shared" si="0"/>
        <v>0</v>
      </c>
      <c r="I25" s="286">
        <f t="shared" si="1"/>
        <v>0</v>
      </c>
      <c r="J25">
        <v>209.7</v>
      </c>
      <c r="K25">
        <v>209.7</v>
      </c>
      <c r="L25">
        <v>0</v>
      </c>
      <c r="M25">
        <v>209.7</v>
      </c>
      <c r="N25">
        <v>209.7</v>
      </c>
      <c r="O25">
        <v>0</v>
      </c>
      <c r="P25" s="201">
        <f t="shared" si="2"/>
        <v>0</v>
      </c>
      <c r="Q25" s="284">
        <f t="shared" si="3"/>
        <v>0</v>
      </c>
      <c r="R25" s="201">
        <f t="shared" si="4"/>
        <v>0</v>
      </c>
      <c r="S25" s="284">
        <f t="shared" si="5"/>
        <v>0</v>
      </c>
      <c r="T25" s="201">
        <f t="shared" si="6"/>
        <v>0</v>
      </c>
      <c r="U25" s="284" t="e">
        <f t="shared" si="7"/>
        <v>#DIV/0!</v>
      </c>
      <c r="V25" s="8"/>
    </row>
    <row r="26" spans="1:22">
      <c r="A26">
        <v>861012102</v>
      </c>
      <c r="B26" t="s">
        <v>447</v>
      </c>
      <c r="C26">
        <v>23300</v>
      </c>
      <c r="D26" s="1">
        <v>43550</v>
      </c>
      <c r="E26" t="s">
        <v>434</v>
      </c>
      <c r="F26">
        <v>209.7</v>
      </c>
      <c r="G26">
        <v>209.7</v>
      </c>
      <c r="H26" s="201">
        <f t="shared" si="0"/>
        <v>0</v>
      </c>
      <c r="I26" s="286">
        <f t="shared" si="1"/>
        <v>0</v>
      </c>
      <c r="J26">
        <v>209.7</v>
      </c>
      <c r="K26">
        <v>209.7</v>
      </c>
      <c r="L26">
        <v>0</v>
      </c>
      <c r="M26">
        <v>209.7</v>
      </c>
      <c r="N26">
        <v>209.7</v>
      </c>
      <c r="O26">
        <v>0</v>
      </c>
      <c r="P26" s="201">
        <f t="shared" si="2"/>
        <v>0</v>
      </c>
      <c r="Q26" s="284">
        <f t="shared" si="3"/>
        <v>0</v>
      </c>
      <c r="R26" s="201">
        <f t="shared" si="4"/>
        <v>0</v>
      </c>
      <c r="S26" s="284">
        <f t="shared" si="5"/>
        <v>0</v>
      </c>
      <c r="T26" s="201">
        <f t="shared" si="6"/>
        <v>0</v>
      </c>
      <c r="U26" s="284" t="e">
        <f t="shared" si="7"/>
        <v>#DIV/0!</v>
      </c>
      <c r="V26" s="8"/>
    </row>
    <row r="27" spans="1:22">
      <c r="A27">
        <v>803054204</v>
      </c>
      <c r="B27" t="s">
        <v>448</v>
      </c>
      <c r="C27">
        <v>3300</v>
      </c>
      <c r="D27" s="1">
        <v>42877</v>
      </c>
      <c r="E27" t="s">
        <v>434</v>
      </c>
      <c r="F27">
        <v>1305</v>
      </c>
      <c r="G27">
        <v>1305</v>
      </c>
      <c r="H27" s="201">
        <f t="shared" si="0"/>
        <v>0</v>
      </c>
      <c r="I27" s="286">
        <f t="shared" si="1"/>
        <v>0</v>
      </c>
      <c r="J27">
        <v>1305</v>
      </c>
      <c r="K27">
        <v>1305</v>
      </c>
      <c r="L27">
        <v>0</v>
      </c>
      <c r="M27">
        <v>1305</v>
      </c>
      <c r="N27">
        <v>1305</v>
      </c>
      <c r="O27">
        <v>0</v>
      </c>
      <c r="P27" s="201">
        <f t="shared" si="2"/>
        <v>0</v>
      </c>
      <c r="Q27" s="284">
        <f t="shared" si="3"/>
        <v>0</v>
      </c>
      <c r="R27" s="201">
        <f t="shared" si="4"/>
        <v>0</v>
      </c>
      <c r="S27" s="284">
        <f t="shared" si="5"/>
        <v>0</v>
      </c>
      <c r="T27" s="201">
        <f t="shared" si="6"/>
        <v>0</v>
      </c>
      <c r="U27" s="284" t="e">
        <f t="shared" si="7"/>
        <v>#DIV/0!</v>
      </c>
      <c r="V27" s="8"/>
    </row>
    <row r="28" spans="1:22">
      <c r="A28">
        <v>803054204</v>
      </c>
      <c r="B28" t="s">
        <v>448</v>
      </c>
      <c r="C28">
        <v>5800</v>
      </c>
      <c r="D28" s="1">
        <v>43249</v>
      </c>
      <c r="E28" t="s">
        <v>434</v>
      </c>
      <c r="F28">
        <v>2468.7800000000002</v>
      </c>
      <c r="G28">
        <v>2468.7800000000002</v>
      </c>
      <c r="H28" s="201">
        <f t="shared" si="0"/>
        <v>0</v>
      </c>
      <c r="I28" s="286">
        <f t="shared" si="1"/>
        <v>0</v>
      </c>
      <c r="J28">
        <v>2468.7800000000002</v>
      </c>
      <c r="K28">
        <v>2468.7800000000002</v>
      </c>
      <c r="L28">
        <v>0</v>
      </c>
      <c r="M28">
        <v>2468.7800000000002</v>
      </c>
      <c r="N28">
        <v>2468.7800000000002</v>
      </c>
      <c r="O28">
        <v>0</v>
      </c>
      <c r="P28" s="201">
        <f t="shared" si="2"/>
        <v>0</v>
      </c>
      <c r="Q28" s="284">
        <f t="shared" si="3"/>
        <v>0</v>
      </c>
      <c r="R28" s="201">
        <f t="shared" si="4"/>
        <v>0</v>
      </c>
      <c r="S28" s="284">
        <f t="shared" si="5"/>
        <v>0</v>
      </c>
      <c r="T28" s="201">
        <f t="shared" si="6"/>
        <v>0</v>
      </c>
      <c r="U28" s="284" t="e">
        <f t="shared" si="7"/>
        <v>#DIV/0!</v>
      </c>
      <c r="V28" s="8"/>
    </row>
    <row r="29" spans="1:22">
      <c r="A29">
        <v>803054204</v>
      </c>
      <c r="B29" t="s">
        <v>448</v>
      </c>
      <c r="C29">
        <v>9600</v>
      </c>
      <c r="D29" s="1">
        <v>43613</v>
      </c>
      <c r="E29" t="s">
        <v>434</v>
      </c>
      <c r="F29">
        <v>4136.07</v>
      </c>
      <c r="G29">
        <v>4136.07</v>
      </c>
      <c r="H29" s="201">
        <f t="shared" si="0"/>
        <v>0</v>
      </c>
      <c r="I29" s="286">
        <f t="shared" si="1"/>
        <v>0</v>
      </c>
      <c r="J29">
        <v>4136.07</v>
      </c>
      <c r="K29">
        <v>4136.07</v>
      </c>
      <c r="L29">
        <v>0</v>
      </c>
      <c r="M29">
        <v>4136.07</v>
      </c>
      <c r="N29">
        <v>4136.07</v>
      </c>
      <c r="O29">
        <v>0</v>
      </c>
      <c r="P29" s="201">
        <f t="shared" si="2"/>
        <v>0</v>
      </c>
      <c r="Q29" s="284">
        <f t="shared" si="3"/>
        <v>0</v>
      </c>
      <c r="R29" s="201">
        <f t="shared" si="4"/>
        <v>0</v>
      </c>
      <c r="S29" s="284">
        <f t="shared" si="5"/>
        <v>0</v>
      </c>
      <c r="T29" s="201">
        <f t="shared" si="6"/>
        <v>0</v>
      </c>
      <c r="U29" s="284" t="e">
        <f t="shared" si="7"/>
        <v>#DIV/0!</v>
      </c>
      <c r="V29" s="8"/>
    </row>
    <row r="30" spans="1:22">
      <c r="A30">
        <v>712459908</v>
      </c>
      <c r="B30" t="s">
        <v>400</v>
      </c>
      <c r="C30">
        <v>3146</v>
      </c>
      <c r="D30" s="1">
        <v>43591</v>
      </c>
      <c r="E30" t="s">
        <v>449</v>
      </c>
      <c r="F30">
        <v>6606.6</v>
      </c>
      <c r="G30">
        <v>6606.6</v>
      </c>
      <c r="H30" s="201">
        <f t="shared" si="0"/>
        <v>0</v>
      </c>
      <c r="I30" s="286">
        <f t="shared" si="1"/>
        <v>0</v>
      </c>
      <c r="J30">
        <v>6482.14</v>
      </c>
      <c r="K30">
        <v>6482.14</v>
      </c>
      <c r="L30">
        <v>340.39</v>
      </c>
      <c r="M30">
        <v>6482.14</v>
      </c>
      <c r="N30">
        <v>6482.14</v>
      </c>
      <c r="O30">
        <v>340.39</v>
      </c>
      <c r="P30" s="201">
        <f t="shared" si="2"/>
        <v>0</v>
      </c>
      <c r="Q30" s="284">
        <f t="shared" si="3"/>
        <v>0</v>
      </c>
      <c r="R30" s="201">
        <f t="shared" si="4"/>
        <v>0</v>
      </c>
      <c r="S30" s="284">
        <f t="shared" si="5"/>
        <v>0</v>
      </c>
      <c r="T30" s="201">
        <f t="shared" si="6"/>
        <v>0</v>
      </c>
      <c r="U30" s="284">
        <f t="shared" si="7"/>
        <v>0</v>
      </c>
      <c r="V30" s="8"/>
    </row>
    <row r="31" spans="1:22">
      <c r="A31">
        <v>712459908</v>
      </c>
      <c r="B31" t="s">
        <v>400</v>
      </c>
      <c r="C31">
        <v>1178</v>
      </c>
      <c r="D31" s="1">
        <v>43224</v>
      </c>
      <c r="E31" t="s">
        <v>449</v>
      </c>
      <c r="F31">
        <v>2308.88</v>
      </c>
      <c r="G31">
        <v>2308.88</v>
      </c>
      <c r="H31" s="201">
        <f t="shared" si="0"/>
        <v>0</v>
      </c>
      <c r="I31" s="286">
        <f t="shared" si="1"/>
        <v>0</v>
      </c>
      <c r="J31">
        <v>2312.46</v>
      </c>
      <c r="K31">
        <v>2312.46</v>
      </c>
      <c r="L31">
        <v>71.88</v>
      </c>
      <c r="M31">
        <v>2312.46</v>
      </c>
      <c r="N31">
        <v>2312.46</v>
      </c>
      <c r="O31">
        <v>71.88</v>
      </c>
      <c r="P31" s="201">
        <f t="shared" si="2"/>
        <v>0</v>
      </c>
      <c r="Q31" s="284">
        <f t="shared" si="3"/>
        <v>0</v>
      </c>
      <c r="R31" s="201">
        <f t="shared" si="4"/>
        <v>0</v>
      </c>
      <c r="S31" s="284">
        <f t="shared" si="5"/>
        <v>0</v>
      </c>
      <c r="T31" s="201">
        <f t="shared" si="6"/>
        <v>0</v>
      </c>
      <c r="U31" s="284">
        <f t="shared" si="7"/>
        <v>0</v>
      </c>
      <c r="V31" s="8"/>
    </row>
    <row r="32" spans="1:22">
      <c r="A32" t="s">
        <v>369</v>
      </c>
      <c r="B32" t="s">
        <v>450</v>
      </c>
      <c r="C32">
        <v>3000</v>
      </c>
      <c r="D32" s="1">
        <v>43252</v>
      </c>
      <c r="E32" t="s">
        <v>434</v>
      </c>
      <c r="F32">
        <v>400.32</v>
      </c>
      <c r="G32">
        <v>400.32</v>
      </c>
      <c r="H32" s="201">
        <f t="shared" si="0"/>
        <v>0</v>
      </c>
      <c r="I32" s="286">
        <f t="shared" si="1"/>
        <v>0</v>
      </c>
      <c r="J32">
        <v>400.32</v>
      </c>
      <c r="K32">
        <v>400.32</v>
      </c>
      <c r="L32">
        <v>0</v>
      </c>
      <c r="M32">
        <v>400.32</v>
      </c>
      <c r="N32">
        <v>400.32</v>
      </c>
      <c r="O32">
        <v>0</v>
      </c>
      <c r="P32" s="201">
        <f t="shared" si="2"/>
        <v>0</v>
      </c>
      <c r="Q32" s="284">
        <f t="shared" si="3"/>
        <v>0</v>
      </c>
      <c r="R32" s="201">
        <f t="shared" si="4"/>
        <v>0</v>
      </c>
      <c r="S32" s="284">
        <f t="shared" si="5"/>
        <v>0</v>
      </c>
      <c r="T32" s="201">
        <f t="shared" si="6"/>
        <v>0</v>
      </c>
      <c r="U32" s="284" t="e">
        <f t="shared" si="7"/>
        <v>#DIV/0!</v>
      </c>
      <c r="V32" s="8"/>
    </row>
    <row r="33" spans="1:22">
      <c r="A33" t="s">
        <v>369</v>
      </c>
      <c r="B33" t="s">
        <v>450</v>
      </c>
      <c r="C33">
        <v>3000</v>
      </c>
      <c r="D33" s="1">
        <v>43616</v>
      </c>
      <c r="E33" t="s">
        <v>434</v>
      </c>
      <c r="F33">
        <v>418.07</v>
      </c>
      <c r="G33">
        <v>418.07</v>
      </c>
      <c r="H33" s="201">
        <f t="shared" si="0"/>
        <v>0</v>
      </c>
      <c r="I33" s="286">
        <f t="shared" si="1"/>
        <v>0</v>
      </c>
      <c r="J33">
        <v>418.07</v>
      </c>
      <c r="K33">
        <v>418.07</v>
      </c>
      <c r="L33">
        <v>0</v>
      </c>
      <c r="M33">
        <v>418.07</v>
      </c>
      <c r="N33">
        <v>418.07</v>
      </c>
      <c r="O33">
        <v>0</v>
      </c>
      <c r="P33" s="201">
        <f t="shared" si="2"/>
        <v>0</v>
      </c>
      <c r="Q33" s="284">
        <f t="shared" si="3"/>
        <v>0</v>
      </c>
      <c r="R33" s="201">
        <f t="shared" si="4"/>
        <v>0</v>
      </c>
      <c r="S33" s="284">
        <f t="shared" si="5"/>
        <v>0</v>
      </c>
      <c r="T33" s="201">
        <f t="shared" si="6"/>
        <v>0</v>
      </c>
      <c r="U33" s="284" t="e">
        <f t="shared" si="7"/>
        <v>#DIV/0!</v>
      </c>
      <c r="V33" s="8"/>
    </row>
    <row r="34" spans="1:22">
      <c r="A34" t="s">
        <v>451</v>
      </c>
      <c r="B34" t="s">
        <v>452</v>
      </c>
      <c r="C34">
        <v>19986</v>
      </c>
      <c r="D34" s="1">
        <v>43832</v>
      </c>
      <c r="E34" t="s">
        <v>453</v>
      </c>
      <c r="F34">
        <v>0</v>
      </c>
      <c r="G34">
        <v>0</v>
      </c>
      <c r="H34" s="201">
        <f t="shared" si="0"/>
        <v>0</v>
      </c>
      <c r="I34" s="286" t="e">
        <f t="shared" si="1"/>
        <v>#DIV/0!</v>
      </c>
      <c r="J34">
        <v>0</v>
      </c>
      <c r="K34">
        <v>0</v>
      </c>
      <c r="L34">
        <v>0</v>
      </c>
      <c r="M34">
        <v>0</v>
      </c>
      <c r="N34">
        <v>0</v>
      </c>
      <c r="O34">
        <v>0</v>
      </c>
      <c r="P34" s="201">
        <f t="shared" si="2"/>
        <v>0</v>
      </c>
      <c r="Q34" s="284" t="e">
        <f t="shared" si="3"/>
        <v>#DIV/0!</v>
      </c>
      <c r="R34" s="201">
        <f t="shared" si="4"/>
        <v>0</v>
      </c>
      <c r="S34" s="284" t="e">
        <f t="shared" si="5"/>
        <v>#DIV/0!</v>
      </c>
      <c r="T34" s="201">
        <f t="shared" si="6"/>
        <v>0</v>
      </c>
      <c r="U34" s="284" t="e">
        <f t="shared" si="7"/>
        <v>#DIV/0!</v>
      </c>
      <c r="V34" s="8"/>
    </row>
    <row r="35" spans="1:22">
      <c r="A35" t="s">
        <v>454</v>
      </c>
      <c r="B35" t="s">
        <v>455</v>
      </c>
      <c r="C35">
        <v>2432</v>
      </c>
      <c r="D35" s="1">
        <v>42877</v>
      </c>
      <c r="E35" t="s">
        <v>436</v>
      </c>
      <c r="F35">
        <v>545.22</v>
      </c>
      <c r="G35">
        <v>545.22</v>
      </c>
      <c r="H35" s="201">
        <f t="shared" si="0"/>
        <v>0</v>
      </c>
      <c r="I35" s="286">
        <f t="shared" si="1"/>
        <v>0</v>
      </c>
      <c r="J35">
        <v>606.64</v>
      </c>
      <c r="K35">
        <v>606.64</v>
      </c>
      <c r="L35">
        <v>5.37</v>
      </c>
      <c r="M35">
        <v>606.64</v>
      </c>
      <c r="N35">
        <v>606.64</v>
      </c>
      <c r="O35">
        <v>5.37</v>
      </c>
      <c r="P35" s="201">
        <f t="shared" si="2"/>
        <v>0</v>
      </c>
      <c r="Q35" s="284">
        <f t="shared" si="3"/>
        <v>0</v>
      </c>
      <c r="R35" s="201">
        <f t="shared" si="4"/>
        <v>0</v>
      </c>
      <c r="S35" s="284">
        <f t="shared" si="5"/>
        <v>0</v>
      </c>
      <c r="T35" s="201">
        <f t="shared" si="6"/>
        <v>0</v>
      </c>
      <c r="U35" s="284">
        <f t="shared" si="7"/>
        <v>0</v>
      </c>
      <c r="V35" s="8"/>
    </row>
    <row r="36" spans="1:22">
      <c r="A36" t="s">
        <v>454</v>
      </c>
      <c r="B36" t="s">
        <v>455</v>
      </c>
      <c r="C36">
        <v>2432</v>
      </c>
      <c r="D36" s="1">
        <v>43242</v>
      </c>
      <c r="E36" t="s">
        <v>436</v>
      </c>
      <c r="F36">
        <v>564.47</v>
      </c>
      <c r="G36">
        <v>564.47</v>
      </c>
      <c r="H36" s="201">
        <f t="shared" si="0"/>
        <v>0</v>
      </c>
      <c r="I36" s="286">
        <f t="shared" si="1"/>
        <v>0</v>
      </c>
      <c r="J36">
        <v>665.62</v>
      </c>
      <c r="K36">
        <v>665.62</v>
      </c>
      <c r="L36">
        <v>-32</v>
      </c>
      <c r="M36">
        <v>665.62</v>
      </c>
      <c r="N36">
        <v>665.62</v>
      </c>
      <c r="O36">
        <v>-32</v>
      </c>
      <c r="P36" s="201">
        <f t="shared" si="2"/>
        <v>0</v>
      </c>
      <c r="Q36" s="284">
        <f t="shared" si="3"/>
        <v>0</v>
      </c>
      <c r="R36" s="201">
        <f t="shared" si="4"/>
        <v>0</v>
      </c>
      <c r="S36" s="284">
        <f t="shared" si="5"/>
        <v>0</v>
      </c>
      <c r="T36" s="201">
        <f t="shared" si="6"/>
        <v>0</v>
      </c>
      <c r="U36" s="284">
        <f t="shared" si="7"/>
        <v>0</v>
      </c>
      <c r="V36" s="8"/>
    </row>
    <row r="37" spans="1:22">
      <c r="A37" t="s">
        <v>454</v>
      </c>
      <c r="B37" t="s">
        <v>455</v>
      </c>
      <c r="C37">
        <v>8509</v>
      </c>
      <c r="D37" s="1">
        <v>43612</v>
      </c>
      <c r="E37" t="s">
        <v>436</v>
      </c>
      <c r="F37">
        <v>2019.82</v>
      </c>
      <c r="G37">
        <v>2019.82</v>
      </c>
      <c r="H37" s="201">
        <f t="shared" ref="H37:H48" si="10">F37-G37</f>
        <v>0</v>
      </c>
      <c r="I37" s="286">
        <f t="shared" ref="I37:I48" si="11">ROUND(H37/F37,10)</f>
        <v>0</v>
      </c>
      <c r="J37">
        <v>2252.1</v>
      </c>
      <c r="K37">
        <v>2252.1</v>
      </c>
      <c r="L37">
        <v>15.15</v>
      </c>
      <c r="M37">
        <v>2252.1</v>
      </c>
      <c r="N37">
        <v>2252.1</v>
      </c>
      <c r="O37">
        <v>15.15</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f t="shared" ref="U37:U48" si="17">ROUND(T37/L37,10)</f>
        <v>0</v>
      </c>
      <c r="V37" s="8"/>
    </row>
    <row r="38" spans="1:22">
      <c r="A38">
        <v>398438408</v>
      </c>
      <c r="B38" t="s">
        <v>456</v>
      </c>
      <c r="C38">
        <v>32700</v>
      </c>
      <c r="D38" s="1">
        <v>43634</v>
      </c>
      <c r="E38" t="s">
        <v>434</v>
      </c>
      <c r="F38">
        <v>213.58</v>
      </c>
      <c r="G38">
        <v>213.58</v>
      </c>
      <c r="H38" s="201">
        <f t="shared" si="10"/>
        <v>0</v>
      </c>
      <c r="I38" s="286">
        <f t="shared" si="11"/>
        <v>0</v>
      </c>
      <c r="J38">
        <v>213.58</v>
      </c>
      <c r="K38">
        <v>213.58</v>
      </c>
      <c r="L38">
        <v>0</v>
      </c>
      <c r="M38">
        <v>213.58</v>
      </c>
      <c r="N38">
        <v>213.58</v>
      </c>
      <c r="O38">
        <v>0</v>
      </c>
      <c r="P38" s="201">
        <f t="shared" si="12"/>
        <v>0</v>
      </c>
      <c r="Q38" s="284">
        <f t="shared" si="13"/>
        <v>0</v>
      </c>
      <c r="R38" s="201">
        <f t="shared" si="14"/>
        <v>0</v>
      </c>
      <c r="S38" s="284">
        <f t="shared" si="15"/>
        <v>0</v>
      </c>
      <c r="T38" s="201">
        <f t="shared" si="16"/>
        <v>0</v>
      </c>
      <c r="U38" s="284" t="e">
        <f t="shared" si="17"/>
        <v>#DIV/0!</v>
      </c>
      <c r="V38" s="8"/>
    </row>
    <row r="39" spans="1:22">
      <c r="A39">
        <v>398438408</v>
      </c>
      <c r="B39" t="s">
        <v>456</v>
      </c>
      <c r="C39">
        <v>32700</v>
      </c>
      <c r="D39" s="1">
        <v>43810</v>
      </c>
      <c r="E39" t="s">
        <v>434</v>
      </c>
      <c r="F39">
        <v>1301.78</v>
      </c>
      <c r="G39">
        <v>1301.78</v>
      </c>
      <c r="H39" s="201">
        <f t="shared" si="10"/>
        <v>0</v>
      </c>
      <c r="I39" s="286">
        <f t="shared" si="11"/>
        <v>0</v>
      </c>
      <c r="J39">
        <v>1301.78</v>
      </c>
      <c r="K39">
        <v>1301.78</v>
      </c>
      <c r="L39">
        <v>0</v>
      </c>
      <c r="M39">
        <v>1301.78</v>
      </c>
      <c r="N39">
        <v>1301.78</v>
      </c>
      <c r="O39">
        <v>0</v>
      </c>
      <c r="P39" s="201">
        <f t="shared" si="12"/>
        <v>0</v>
      </c>
      <c r="Q39" s="284">
        <f t="shared" si="13"/>
        <v>0</v>
      </c>
      <c r="R39" s="201">
        <f t="shared" si="14"/>
        <v>0</v>
      </c>
      <c r="S39" s="284">
        <f t="shared" si="15"/>
        <v>0</v>
      </c>
      <c r="T39" s="201">
        <f t="shared" si="16"/>
        <v>0</v>
      </c>
      <c r="U39" s="284" t="e">
        <f t="shared" si="17"/>
        <v>#DIV/0!</v>
      </c>
      <c r="V39" s="8"/>
    </row>
    <row r="40" spans="1:22">
      <c r="A40" t="s">
        <v>290</v>
      </c>
      <c r="B40" t="s">
        <v>457</v>
      </c>
      <c r="C40">
        <v>3800</v>
      </c>
      <c r="D40" s="1">
        <v>43784</v>
      </c>
      <c r="E40" t="s">
        <v>434</v>
      </c>
      <c r="F40">
        <v>666.73</v>
      </c>
      <c r="G40">
        <v>666.73</v>
      </c>
      <c r="H40" s="201">
        <f t="shared" si="10"/>
        <v>0</v>
      </c>
      <c r="I40" s="286">
        <f t="shared" si="11"/>
        <v>0</v>
      </c>
      <c r="J40">
        <v>666.73</v>
      </c>
      <c r="K40">
        <v>666.73</v>
      </c>
      <c r="L40">
        <v>0</v>
      </c>
      <c r="M40">
        <v>666.73</v>
      </c>
      <c r="N40">
        <v>666.73</v>
      </c>
      <c r="O40">
        <v>0</v>
      </c>
      <c r="P40" s="201">
        <f t="shared" si="12"/>
        <v>0</v>
      </c>
      <c r="Q40" s="284">
        <f t="shared" si="13"/>
        <v>0</v>
      </c>
      <c r="R40" s="201">
        <f t="shared" si="14"/>
        <v>0</v>
      </c>
      <c r="S40" s="284">
        <f t="shared" si="15"/>
        <v>0</v>
      </c>
      <c r="T40" s="201">
        <f t="shared" si="16"/>
        <v>0</v>
      </c>
      <c r="U40" s="284" t="e">
        <f t="shared" si="17"/>
        <v>#DIV/0!</v>
      </c>
      <c r="V40" s="8"/>
    </row>
    <row r="41" spans="1:22">
      <c r="A41" t="s">
        <v>290</v>
      </c>
      <c r="B41" t="s">
        <v>457</v>
      </c>
      <c r="C41">
        <v>4500</v>
      </c>
      <c r="D41" s="1">
        <v>43593</v>
      </c>
      <c r="E41" t="s">
        <v>434</v>
      </c>
      <c r="F41">
        <v>1581.93</v>
      </c>
      <c r="G41">
        <v>1581.93</v>
      </c>
      <c r="H41" s="201">
        <f t="shared" si="10"/>
        <v>0</v>
      </c>
      <c r="I41" s="286">
        <f t="shared" si="11"/>
        <v>0</v>
      </c>
      <c r="J41">
        <v>1581.93</v>
      </c>
      <c r="K41">
        <v>1581.93</v>
      </c>
      <c r="L41">
        <v>0</v>
      </c>
      <c r="M41">
        <v>1581.93</v>
      </c>
      <c r="N41">
        <v>1581.93</v>
      </c>
      <c r="O41">
        <v>0</v>
      </c>
      <c r="P41" s="201">
        <f t="shared" si="12"/>
        <v>0</v>
      </c>
      <c r="Q41" s="284">
        <f t="shared" si="13"/>
        <v>0</v>
      </c>
      <c r="R41" s="201">
        <f t="shared" si="14"/>
        <v>0</v>
      </c>
      <c r="S41" s="284">
        <f t="shared" si="15"/>
        <v>0</v>
      </c>
      <c r="T41" s="201">
        <f t="shared" si="16"/>
        <v>0</v>
      </c>
      <c r="U41" s="284" t="e">
        <f t="shared" si="17"/>
        <v>#DIV/0!</v>
      </c>
      <c r="V41" s="8"/>
    </row>
    <row r="42" spans="1:22">
      <c r="A42" t="s">
        <v>290</v>
      </c>
      <c r="B42" t="s">
        <v>457</v>
      </c>
      <c r="C42">
        <v>2700</v>
      </c>
      <c r="D42" s="1">
        <v>43229</v>
      </c>
      <c r="E42" t="s">
        <v>434</v>
      </c>
      <c r="F42">
        <v>684.57</v>
      </c>
      <c r="G42">
        <v>684.57</v>
      </c>
      <c r="H42" s="201">
        <f t="shared" si="10"/>
        <v>0</v>
      </c>
      <c r="I42" s="286">
        <f t="shared" si="11"/>
        <v>0</v>
      </c>
      <c r="J42">
        <v>684.57</v>
      </c>
      <c r="K42">
        <v>684.57</v>
      </c>
      <c r="L42">
        <v>0</v>
      </c>
      <c r="M42">
        <v>684.57</v>
      </c>
      <c r="N42">
        <v>684.57</v>
      </c>
      <c r="O42">
        <v>0</v>
      </c>
      <c r="P42" s="201">
        <f t="shared" si="12"/>
        <v>0</v>
      </c>
      <c r="Q42" s="284">
        <f t="shared" si="13"/>
        <v>0</v>
      </c>
      <c r="R42" s="201">
        <f t="shared" si="14"/>
        <v>0</v>
      </c>
      <c r="S42" s="284">
        <f t="shared" si="15"/>
        <v>0</v>
      </c>
      <c r="T42" s="201">
        <f t="shared" si="16"/>
        <v>0</v>
      </c>
      <c r="U42" s="284" t="e">
        <f t="shared" si="17"/>
        <v>#DIV/0!</v>
      </c>
      <c r="V42" s="8"/>
    </row>
    <row r="43" spans="1:22">
      <c r="A43" t="s">
        <v>296</v>
      </c>
      <c r="B43" t="s">
        <v>458</v>
      </c>
      <c r="C43">
        <v>62600</v>
      </c>
      <c r="D43" s="1">
        <v>43837</v>
      </c>
      <c r="E43" t="s">
        <v>434</v>
      </c>
      <c r="F43">
        <v>0</v>
      </c>
      <c r="G43">
        <v>0</v>
      </c>
      <c r="H43" s="201">
        <f t="shared" si="10"/>
        <v>0</v>
      </c>
      <c r="I43" s="286" t="e">
        <f t="shared" si="11"/>
        <v>#DIV/0!</v>
      </c>
      <c r="J43">
        <v>0</v>
      </c>
      <c r="K43">
        <v>0</v>
      </c>
      <c r="L43">
        <v>0</v>
      </c>
      <c r="M43">
        <v>0</v>
      </c>
      <c r="N43">
        <v>0</v>
      </c>
      <c r="O43">
        <v>0</v>
      </c>
      <c r="P43" s="201">
        <f t="shared" si="12"/>
        <v>0</v>
      </c>
      <c r="Q43" s="284" t="e">
        <f t="shared" si="13"/>
        <v>#DIV/0!</v>
      </c>
      <c r="R43" s="201">
        <f t="shared" si="14"/>
        <v>0</v>
      </c>
      <c r="S43" s="284" t="e">
        <f t="shared" si="15"/>
        <v>#DIV/0!</v>
      </c>
      <c r="T43" s="201">
        <f t="shared" si="16"/>
        <v>0</v>
      </c>
      <c r="U43" s="284" t="e">
        <f t="shared" si="17"/>
        <v>#DIV/0!</v>
      </c>
      <c r="V43" s="8"/>
    </row>
    <row r="44" spans="1:22">
      <c r="A44" t="s">
        <v>319</v>
      </c>
      <c r="B44" t="s">
        <v>459</v>
      </c>
      <c r="C44">
        <v>2624.0030000000002</v>
      </c>
      <c r="D44" s="1">
        <v>43587</v>
      </c>
      <c r="E44" t="s">
        <v>434</v>
      </c>
      <c r="F44">
        <v>0</v>
      </c>
      <c r="G44">
        <v>0</v>
      </c>
      <c r="H44" s="201">
        <f t="shared" si="10"/>
        <v>0</v>
      </c>
      <c r="I44" s="286" t="e">
        <f t="shared" si="11"/>
        <v>#DIV/0!</v>
      </c>
      <c r="J44">
        <v>0</v>
      </c>
      <c r="K44">
        <v>0</v>
      </c>
      <c r="L44">
        <v>0</v>
      </c>
      <c r="M44">
        <v>0</v>
      </c>
      <c r="N44">
        <v>0</v>
      </c>
      <c r="O44">
        <v>0</v>
      </c>
      <c r="P44" s="201">
        <f t="shared" si="12"/>
        <v>0</v>
      </c>
      <c r="Q44" s="284" t="e">
        <f t="shared" si="13"/>
        <v>#DIV/0!</v>
      </c>
      <c r="R44" s="201">
        <f t="shared" si="14"/>
        <v>0</v>
      </c>
      <c r="S44" s="284" t="e">
        <f t="shared" si="15"/>
        <v>#DIV/0!</v>
      </c>
      <c r="T44" s="201">
        <f t="shared" si="16"/>
        <v>0</v>
      </c>
      <c r="U44" s="284" t="e">
        <f t="shared" si="17"/>
        <v>#DIV/0!</v>
      </c>
      <c r="V44" s="8"/>
    </row>
    <row r="45" spans="1:22">
      <c r="A45" t="s">
        <v>460</v>
      </c>
      <c r="B45" t="s">
        <v>461</v>
      </c>
      <c r="C45">
        <v>4852</v>
      </c>
      <c r="D45" s="1">
        <v>42887</v>
      </c>
      <c r="E45" t="s">
        <v>436</v>
      </c>
      <c r="F45">
        <v>909.75</v>
      </c>
      <c r="G45">
        <v>909.75</v>
      </c>
      <c r="H45" s="201">
        <f t="shared" si="10"/>
        <v>0</v>
      </c>
      <c r="I45" s="286">
        <f t="shared" si="11"/>
        <v>0</v>
      </c>
      <c r="J45">
        <v>1016.87</v>
      </c>
      <c r="K45">
        <v>1016.87</v>
      </c>
      <c r="L45">
        <v>4.32</v>
      </c>
      <c r="M45">
        <v>1016.87</v>
      </c>
      <c r="N45">
        <v>1016.87</v>
      </c>
      <c r="O45">
        <v>4.32</v>
      </c>
      <c r="P45" s="201">
        <f t="shared" si="12"/>
        <v>0</v>
      </c>
      <c r="Q45" s="284">
        <f t="shared" si="13"/>
        <v>0</v>
      </c>
      <c r="R45" s="201">
        <f t="shared" si="14"/>
        <v>0</v>
      </c>
      <c r="S45" s="284">
        <f t="shared" si="15"/>
        <v>0</v>
      </c>
      <c r="T45" s="201">
        <f t="shared" si="16"/>
        <v>0</v>
      </c>
      <c r="U45" s="284">
        <f t="shared" si="17"/>
        <v>0</v>
      </c>
      <c r="V45" s="8"/>
    </row>
    <row r="46" spans="1:22">
      <c r="A46" t="s">
        <v>438</v>
      </c>
      <c r="B46" t="s">
        <v>439</v>
      </c>
      <c r="C46">
        <v>3630</v>
      </c>
      <c r="D46" s="1">
        <v>43775</v>
      </c>
      <c r="E46" t="s">
        <v>436</v>
      </c>
      <c r="F46">
        <v>223.24</v>
      </c>
      <c r="G46">
        <v>223.24</v>
      </c>
      <c r="H46" s="201">
        <f t="shared" si="10"/>
        <v>0</v>
      </c>
      <c r="I46" s="286">
        <f t="shared" si="11"/>
        <v>0</v>
      </c>
      <c r="J46">
        <v>247.59</v>
      </c>
      <c r="K46">
        <v>247.59</v>
      </c>
      <c r="L46">
        <v>3</v>
      </c>
      <c r="M46">
        <v>247.59</v>
      </c>
      <c r="N46">
        <v>247.59</v>
      </c>
      <c r="O46">
        <v>3</v>
      </c>
      <c r="P46" s="201">
        <f t="shared" si="12"/>
        <v>0</v>
      </c>
      <c r="Q46" s="284">
        <f t="shared" si="13"/>
        <v>0</v>
      </c>
      <c r="R46" s="201">
        <f t="shared" si="14"/>
        <v>0</v>
      </c>
      <c r="S46" s="284">
        <f t="shared" si="15"/>
        <v>0</v>
      </c>
      <c r="T46" s="201">
        <f t="shared" si="16"/>
        <v>0</v>
      </c>
      <c r="U46" s="284">
        <f t="shared" si="17"/>
        <v>0</v>
      </c>
      <c r="V46" s="8"/>
    </row>
    <row r="47" spans="1:22">
      <c r="A47" t="s">
        <v>438</v>
      </c>
      <c r="B47" t="s">
        <v>439</v>
      </c>
      <c r="C47">
        <v>3630</v>
      </c>
      <c r="D47" s="1">
        <v>43591</v>
      </c>
      <c r="E47" t="s">
        <v>436</v>
      </c>
      <c r="F47">
        <v>778.63</v>
      </c>
      <c r="G47">
        <v>778.63</v>
      </c>
      <c r="H47" s="201">
        <f t="shared" si="10"/>
        <v>0</v>
      </c>
      <c r="I47" s="286">
        <f t="shared" si="11"/>
        <v>0</v>
      </c>
      <c r="J47">
        <v>869.41</v>
      </c>
      <c r="K47">
        <v>869.41</v>
      </c>
      <c r="L47">
        <v>4.5999999999999996</v>
      </c>
      <c r="M47">
        <v>869.41</v>
      </c>
      <c r="N47">
        <v>869.41</v>
      </c>
      <c r="O47">
        <v>4.5999999999999996</v>
      </c>
      <c r="P47" s="201">
        <f t="shared" si="12"/>
        <v>0</v>
      </c>
      <c r="Q47" s="284">
        <f t="shared" si="13"/>
        <v>0</v>
      </c>
      <c r="R47" s="201">
        <f t="shared" si="14"/>
        <v>0</v>
      </c>
      <c r="S47" s="284">
        <f t="shared" si="15"/>
        <v>0</v>
      </c>
      <c r="T47" s="201">
        <f t="shared" si="16"/>
        <v>0</v>
      </c>
      <c r="U47" s="284">
        <f t="shared" si="17"/>
        <v>0</v>
      </c>
      <c r="V47" s="8"/>
    </row>
    <row r="48" spans="1:22">
      <c r="A48" t="s">
        <v>282</v>
      </c>
      <c r="B48" t="s">
        <v>268</v>
      </c>
      <c r="C48">
        <v>77081.429999999993</v>
      </c>
      <c r="D48" s="1">
        <v>43831</v>
      </c>
      <c r="E48" t="s">
        <v>434</v>
      </c>
      <c r="F48">
        <v>0</v>
      </c>
      <c r="G48">
        <v>0</v>
      </c>
      <c r="H48" s="201">
        <f t="shared" si="10"/>
        <v>0</v>
      </c>
      <c r="I48" s="286" t="e">
        <f t="shared" si="11"/>
        <v>#DIV/0!</v>
      </c>
      <c r="J48">
        <v>0</v>
      </c>
      <c r="K48">
        <v>0</v>
      </c>
      <c r="L48">
        <v>0</v>
      </c>
      <c r="M48">
        <v>0</v>
      </c>
      <c r="N48">
        <v>0</v>
      </c>
      <c r="O48">
        <v>0</v>
      </c>
      <c r="P48" s="201">
        <f t="shared" si="12"/>
        <v>0</v>
      </c>
      <c r="Q48" s="284" t="e">
        <f t="shared" si="13"/>
        <v>#DIV/0!</v>
      </c>
      <c r="R48" s="201">
        <f t="shared" si="14"/>
        <v>0</v>
      </c>
      <c r="S48" s="284" t="e">
        <f t="shared" si="15"/>
        <v>#DIV/0!</v>
      </c>
      <c r="T48" s="201">
        <f t="shared" si="16"/>
        <v>0</v>
      </c>
      <c r="U48" s="284" t="e">
        <f t="shared" si="17"/>
        <v>#DIV/0!</v>
      </c>
      <c r="V48" s="8"/>
    </row>
    <row r="49" spans="1:22" ht="15">
      <c r="A49" s="323"/>
      <c r="B49" s="323"/>
      <c r="C49" s="323"/>
      <c r="D49" s="324"/>
      <c r="E49" s="323"/>
      <c r="F49" s="325"/>
      <c r="G49" s="326"/>
      <c r="H49" s="201">
        <f t="shared" si="0"/>
        <v>0</v>
      </c>
      <c r="I49" s="286" t="e">
        <f t="shared" si="1"/>
        <v>#DIV/0!</v>
      </c>
      <c r="J49" s="327"/>
      <c r="K49" s="327"/>
      <c r="L49" s="327"/>
      <c r="M49" s="327"/>
      <c r="N49" s="327"/>
      <c r="O49" s="327"/>
      <c r="P49" s="201">
        <f t="shared" si="2"/>
        <v>0</v>
      </c>
      <c r="Q49" s="284" t="e">
        <f t="shared" si="3"/>
        <v>#DIV/0!</v>
      </c>
      <c r="R49" s="201">
        <f t="shared" si="4"/>
        <v>0</v>
      </c>
      <c r="S49" s="284" t="e">
        <f t="shared" si="5"/>
        <v>#DIV/0!</v>
      </c>
      <c r="T49" s="201">
        <f t="shared" si="6"/>
        <v>0</v>
      </c>
      <c r="U49" s="284" t="e">
        <f t="shared" si="7"/>
        <v>#DIV/0!</v>
      </c>
      <c r="V49" s="8"/>
    </row>
    <row r="50" spans="1:22" ht="15">
      <c r="A50" s="323"/>
      <c r="B50" s="323"/>
      <c r="C50" s="323"/>
      <c r="D50" s="324"/>
      <c r="E50" s="323"/>
      <c r="F50" s="325"/>
      <c r="G50" s="326"/>
      <c r="H50" s="201">
        <f t="shared" si="0"/>
        <v>0</v>
      </c>
      <c r="I50" s="286" t="e">
        <f t="shared" si="1"/>
        <v>#DIV/0!</v>
      </c>
      <c r="J50" s="327"/>
      <c r="K50" s="327"/>
      <c r="L50" s="327"/>
      <c r="M50" s="327"/>
      <c r="N50" s="327"/>
      <c r="O50" s="327"/>
      <c r="P50" s="201">
        <f t="shared" si="2"/>
        <v>0</v>
      </c>
      <c r="Q50" s="284" t="e">
        <f t="shared" si="3"/>
        <v>#DIV/0!</v>
      </c>
      <c r="R50" s="201">
        <f t="shared" si="4"/>
        <v>0</v>
      </c>
      <c r="S50" s="284" t="e">
        <f t="shared" si="5"/>
        <v>#DIV/0!</v>
      </c>
      <c r="T50" s="201">
        <f t="shared" si="6"/>
        <v>0</v>
      </c>
      <c r="U50" s="284" t="e">
        <f t="shared" si="7"/>
        <v>#DIV/0!</v>
      </c>
      <c r="V50" s="8"/>
    </row>
    <row r="51" spans="1:22" ht="15">
      <c r="A51" s="323"/>
      <c r="B51" s="323"/>
      <c r="C51" s="323"/>
      <c r="D51" s="324"/>
      <c r="E51" s="323"/>
      <c r="F51" s="325"/>
      <c r="G51" s="326"/>
      <c r="H51" s="201">
        <f t="shared" si="0"/>
        <v>0</v>
      </c>
      <c r="I51" s="286" t="e">
        <f t="shared" si="1"/>
        <v>#DIV/0!</v>
      </c>
      <c r="J51" s="327"/>
      <c r="K51" s="327"/>
      <c r="L51" s="327"/>
      <c r="M51" s="327"/>
      <c r="N51" s="327"/>
      <c r="O51" s="327"/>
      <c r="P51" s="201">
        <f t="shared" si="2"/>
        <v>0</v>
      </c>
      <c r="Q51" s="284" t="e">
        <f t="shared" si="3"/>
        <v>#DIV/0!</v>
      </c>
      <c r="R51" s="201">
        <f t="shared" si="4"/>
        <v>0</v>
      </c>
      <c r="S51" s="284" t="e">
        <f t="shared" si="5"/>
        <v>#DIV/0!</v>
      </c>
      <c r="T51" s="201">
        <f t="shared" si="6"/>
        <v>0</v>
      </c>
      <c r="U51" s="284" t="e">
        <f t="shared" si="7"/>
        <v>#DIV/0!</v>
      </c>
      <c r="V51" s="8"/>
    </row>
    <row r="52" spans="1:22" ht="15">
      <c r="A52" s="323"/>
      <c r="B52" s="323"/>
      <c r="C52" s="323"/>
      <c r="D52" s="324"/>
      <c r="E52" s="323"/>
      <c r="F52" s="325"/>
      <c r="G52" s="326"/>
      <c r="H52" s="201">
        <f t="shared" si="0"/>
        <v>0</v>
      </c>
      <c r="I52" s="286" t="e">
        <f t="shared" si="1"/>
        <v>#DIV/0!</v>
      </c>
      <c r="J52" s="327"/>
      <c r="K52" s="327"/>
      <c r="L52" s="327"/>
      <c r="M52" s="327"/>
      <c r="N52" s="327"/>
      <c r="O52" s="327"/>
      <c r="P52" s="201">
        <f t="shared" si="2"/>
        <v>0</v>
      </c>
      <c r="Q52" s="284" t="e">
        <f t="shared" si="3"/>
        <v>#DIV/0!</v>
      </c>
      <c r="R52" s="201">
        <f t="shared" si="4"/>
        <v>0</v>
      </c>
      <c r="S52" s="284" t="e">
        <f t="shared" si="5"/>
        <v>#DIV/0!</v>
      </c>
      <c r="T52" s="201">
        <f t="shared" si="6"/>
        <v>0</v>
      </c>
      <c r="U52" s="284" t="e">
        <f t="shared" si="7"/>
        <v>#DIV/0!</v>
      </c>
      <c r="V52" s="8"/>
    </row>
    <row r="53" spans="1:22" ht="15">
      <c r="A53" s="323"/>
      <c r="B53" s="323"/>
      <c r="C53" s="323"/>
      <c r="D53" s="324"/>
      <c r="E53" s="323"/>
      <c r="F53" s="325"/>
      <c r="G53" s="326"/>
      <c r="H53" s="201">
        <f t="shared" si="0"/>
        <v>0</v>
      </c>
      <c r="I53" s="286" t="e">
        <f t="shared" si="1"/>
        <v>#DIV/0!</v>
      </c>
      <c r="J53" s="327"/>
      <c r="K53" s="327"/>
      <c r="L53" s="327"/>
      <c r="M53" s="327"/>
      <c r="N53" s="327"/>
      <c r="O53" s="327"/>
      <c r="P53" s="201">
        <f t="shared" si="2"/>
        <v>0</v>
      </c>
      <c r="Q53" s="284" t="e">
        <f t="shared" si="3"/>
        <v>#DIV/0!</v>
      </c>
      <c r="R53" s="201">
        <f t="shared" si="4"/>
        <v>0</v>
      </c>
      <c r="S53" s="284" t="e">
        <f t="shared" si="5"/>
        <v>#DIV/0!</v>
      </c>
      <c r="T53" s="201">
        <f t="shared" si="6"/>
        <v>0</v>
      </c>
      <c r="U53" s="284" t="e">
        <f t="shared" si="7"/>
        <v>#DIV/0!</v>
      </c>
      <c r="V53" s="8"/>
    </row>
    <row r="54" spans="1:22" ht="15">
      <c r="A54" s="323"/>
      <c r="B54" s="323"/>
      <c r="C54" s="323"/>
      <c r="D54" s="324"/>
      <c r="E54" s="323"/>
      <c r="F54" s="325"/>
      <c r="G54" s="326"/>
      <c r="H54" s="201">
        <f t="shared" si="0"/>
        <v>0</v>
      </c>
      <c r="I54" s="286" t="e">
        <f t="shared" si="1"/>
        <v>#DIV/0!</v>
      </c>
      <c r="J54" s="327"/>
      <c r="K54" s="327"/>
      <c r="L54" s="327"/>
      <c r="M54" s="327"/>
      <c r="N54" s="327"/>
      <c r="O54" s="327"/>
      <c r="P54" s="201">
        <f t="shared" si="2"/>
        <v>0</v>
      </c>
      <c r="Q54" s="284" t="e">
        <f t="shared" si="3"/>
        <v>#DIV/0!</v>
      </c>
      <c r="R54" s="201">
        <f t="shared" si="4"/>
        <v>0</v>
      </c>
      <c r="S54" s="284" t="e">
        <f t="shared" si="5"/>
        <v>#DIV/0!</v>
      </c>
      <c r="T54" s="201">
        <f t="shared" si="6"/>
        <v>0</v>
      </c>
      <c r="U54" s="284" t="e">
        <f t="shared" si="7"/>
        <v>#DIV/0!</v>
      </c>
      <c r="V54" s="8"/>
    </row>
    <row r="55" spans="1:22" ht="15">
      <c r="A55" s="317"/>
      <c r="B55" s="317"/>
      <c r="C55" s="317"/>
      <c r="D55" s="320"/>
      <c r="E55" s="317"/>
      <c r="F55" s="317"/>
      <c r="G55" s="317"/>
      <c r="H55" s="201">
        <f t="shared" si="0"/>
        <v>0</v>
      </c>
      <c r="I55" s="286" t="e">
        <f t="shared" si="1"/>
        <v>#DIV/0!</v>
      </c>
      <c r="J55"/>
      <c r="K55"/>
      <c r="L55"/>
      <c r="M55"/>
      <c r="N55"/>
      <c r="O55"/>
      <c r="P55" s="201">
        <f t="shared" si="2"/>
        <v>0</v>
      </c>
      <c r="Q55" s="284" t="e">
        <f t="shared" si="3"/>
        <v>#DIV/0!</v>
      </c>
      <c r="R55" s="201">
        <f t="shared" si="4"/>
        <v>0</v>
      </c>
      <c r="S55" s="284" t="e">
        <f t="shared" si="5"/>
        <v>#DIV/0!</v>
      </c>
      <c r="T55" s="201">
        <f t="shared" si="6"/>
        <v>0</v>
      </c>
      <c r="U55" s="284" t="e">
        <f t="shared" si="7"/>
        <v>#DIV/0!</v>
      </c>
      <c r="V55" s="8"/>
    </row>
    <row r="56" spans="1:22" ht="15">
      <c r="A56" s="317"/>
      <c r="B56" s="317"/>
      <c r="C56" s="317"/>
      <c r="D56" s="320"/>
      <c r="E56" s="317"/>
      <c r="F56" s="317"/>
      <c r="G56" s="317"/>
      <c r="H56" s="201">
        <f t="shared" si="0"/>
        <v>0</v>
      </c>
      <c r="I56" s="286" t="e">
        <f t="shared" si="1"/>
        <v>#DIV/0!</v>
      </c>
      <c r="J56"/>
      <c r="K56"/>
      <c r="L56"/>
      <c r="M56"/>
      <c r="N56"/>
      <c r="O56"/>
      <c r="P56" s="201">
        <f t="shared" si="2"/>
        <v>0</v>
      </c>
      <c r="Q56" s="284" t="e">
        <f t="shared" si="3"/>
        <v>#DIV/0!</v>
      </c>
      <c r="R56" s="201">
        <f t="shared" si="4"/>
        <v>0</v>
      </c>
      <c r="S56" s="284" t="e">
        <f t="shared" si="5"/>
        <v>#DIV/0!</v>
      </c>
      <c r="T56" s="201">
        <f t="shared" si="6"/>
        <v>0</v>
      </c>
      <c r="U56" s="284" t="e">
        <f t="shared" si="7"/>
        <v>#DIV/0!</v>
      </c>
      <c r="V56" s="8"/>
    </row>
    <row r="57" spans="1:22" ht="15">
      <c r="A57" s="317"/>
      <c r="B57" s="317"/>
      <c r="C57" s="317"/>
      <c r="D57" s="320"/>
      <c r="E57" s="317"/>
      <c r="F57" s="317"/>
      <c r="G57" s="317"/>
      <c r="H57" s="201">
        <f t="shared" si="0"/>
        <v>0</v>
      </c>
      <c r="I57" s="286" t="e">
        <f t="shared" si="1"/>
        <v>#DIV/0!</v>
      </c>
      <c r="J57"/>
      <c r="K57"/>
      <c r="L57"/>
      <c r="M57"/>
      <c r="N57"/>
      <c r="O57"/>
      <c r="P57" s="201">
        <f t="shared" si="2"/>
        <v>0</v>
      </c>
      <c r="Q57" s="284" t="e">
        <f t="shared" si="3"/>
        <v>#DIV/0!</v>
      </c>
      <c r="R57" s="201">
        <f t="shared" si="4"/>
        <v>0</v>
      </c>
      <c r="S57" s="284" t="e">
        <f t="shared" si="5"/>
        <v>#DIV/0!</v>
      </c>
      <c r="T57" s="201">
        <f t="shared" si="6"/>
        <v>0</v>
      </c>
      <c r="U57" s="284" t="e">
        <f t="shared" si="7"/>
        <v>#DIV/0!</v>
      </c>
      <c r="V57" s="8"/>
    </row>
    <row r="58" spans="1:22" ht="15">
      <c r="A58" s="317"/>
      <c r="B58" s="317"/>
      <c r="C58" s="317"/>
      <c r="D58" s="320"/>
      <c r="E58" s="317"/>
      <c r="F58" s="317"/>
      <c r="G58" s="317"/>
      <c r="H58" s="201">
        <f t="shared" si="0"/>
        <v>0</v>
      </c>
      <c r="I58" s="286" t="e">
        <f t="shared" si="1"/>
        <v>#DIV/0!</v>
      </c>
      <c r="J58"/>
      <c r="K58"/>
      <c r="L58"/>
      <c r="M58"/>
      <c r="N58"/>
      <c r="O58"/>
      <c r="P58" s="201">
        <f t="shared" si="2"/>
        <v>0</v>
      </c>
      <c r="Q58" s="284" t="e">
        <f t="shared" si="3"/>
        <v>#DIV/0!</v>
      </c>
      <c r="R58" s="201">
        <f t="shared" si="4"/>
        <v>0</v>
      </c>
      <c r="S58" s="284" t="e">
        <f t="shared" si="5"/>
        <v>#DIV/0!</v>
      </c>
      <c r="T58" s="201">
        <f t="shared" si="6"/>
        <v>0</v>
      </c>
      <c r="U58" s="284" t="e">
        <f t="shared" si="7"/>
        <v>#DIV/0!</v>
      </c>
      <c r="V58" s="8"/>
    </row>
    <row r="59" spans="1:22" ht="1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44058.53</v>
      </c>
      <c r="G63" s="175">
        <f>SUM(G2:G62)</f>
        <v>44058.53</v>
      </c>
      <c r="H63" s="12">
        <f>SUM(H2:H62)</f>
        <v>0</v>
      </c>
      <c r="I63" s="287">
        <f t="shared" ref="I63" si="18">ROUND(H63/F63,10)</f>
        <v>0</v>
      </c>
      <c r="J63" s="197">
        <f t="shared" ref="J63:P63" si="19">SUM(J2:J62)</f>
        <v>46600.630000000005</v>
      </c>
      <c r="K63" s="177">
        <f t="shared" si="19"/>
        <v>46600.630000000005</v>
      </c>
      <c r="L63" s="197">
        <f t="shared" si="19"/>
        <v>319.19</v>
      </c>
      <c r="M63" s="200">
        <f t="shared" si="19"/>
        <v>46600.630000000005</v>
      </c>
      <c r="N63" s="200">
        <f t="shared" si="19"/>
        <v>46600.630000000005</v>
      </c>
      <c r="O63" s="200">
        <f t="shared" si="19"/>
        <v>319.19</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9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E31" sqref="E31"/>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434</v>
      </c>
      <c r="B4" s="103">
        <v>30225.07</v>
      </c>
      <c r="C4" s="103">
        <v>30225.07</v>
      </c>
      <c r="D4" s="103" t="s">
        <v>435</v>
      </c>
      <c r="E4" s="103">
        <v>30225.07</v>
      </c>
      <c r="F4" s="103">
        <v>30225.07</v>
      </c>
      <c r="G4" s="103">
        <v>-87.61</v>
      </c>
      <c r="H4" s="103">
        <v>-87.61</v>
      </c>
      <c r="I4" s="111"/>
      <c r="J4" s="149">
        <v>43830</v>
      </c>
      <c r="K4" s="149">
        <v>43836</v>
      </c>
      <c r="L4" s="111"/>
    </row>
    <row r="5" spans="1:16">
      <c r="A5" s="103"/>
      <c r="B5" s="103"/>
      <c r="C5" s="103"/>
      <c r="D5" s="103"/>
      <c r="E5" s="103"/>
      <c r="F5" s="103"/>
      <c r="G5" s="103"/>
      <c r="H5" s="103"/>
      <c r="I5" s="111"/>
      <c r="J5" s="149"/>
      <c r="K5" s="149"/>
      <c r="L5" s="111"/>
    </row>
    <row r="6" spans="1:16">
      <c r="A6" s="103"/>
      <c r="B6" s="103"/>
      <c r="C6" s="103"/>
      <c r="D6" s="103"/>
      <c r="E6" s="103"/>
      <c r="F6" s="103"/>
      <c r="G6" s="103"/>
      <c r="H6" s="103"/>
      <c r="I6" s="111"/>
      <c r="J6" s="149"/>
      <c r="K6" s="149"/>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30225.07</v>
      </c>
      <c r="C11" s="89">
        <f t="shared" ref="C11:H11" si="0">SUM(C4:C10)</f>
        <v>30225.07</v>
      </c>
      <c r="D11" s="89">
        <f t="shared" si="0"/>
        <v>0</v>
      </c>
      <c r="E11" s="89">
        <f>SUM(E4:E10)</f>
        <v>30225.07</v>
      </c>
      <c r="F11" s="89">
        <f t="shared" si="0"/>
        <v>30225.07</v>
      </c>
      <c r="G11" s="89">
        <f t="shared" si="0"/>
        <v>-87.61</v>
      </c>
      <c r="H11" s="89">
        <f t="shared" si="0"/>
        <v>-87.61</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434</v>
      </c>
      <c r="B15" s="150">
        <v>55.13</v>
      </c>
      <c r="C15" s="150">
        <v>55.13</v>
      </c>
      <c r="D15" s="150" t="s">
        <v>436</v>
      </c>
      <c r="E15" s="150">
        <v>55.13</v>
      </c>
      <c r="F15" s="150">
        <v>55.13</v>
      </c>
      <c r="G15" s="150">
        <v>-0.11</v>
      </c>
      <c r="H15" s="150">
        <v>-0.11</v>
      </c>
      <c r="I15" s="104"/>
      <c r="J15" s="321">
        <v>43830</v>
      </c>
      <c r="K15" s="321">
        <v>43832</v>
      </c>
      <c r="L15" s="111"/>
      <c r="M15" s="54"/>
      <c r="N15" s="54"/>
      <c r="O15" s="54"/>
      <c r="P15" s="54"/>
    </row>
    <row r="16" spans="1:16" s="98" customFormat="1">
      <c r="A16" s="150"/>
      <c r="B16" s="150"/>
      <c r="C16" s="150"/>
      <c r="D16" s="150"/>
      <c r="E16" s="150"/>
      <c r="F16" s="150"/>
      <c r="G16" s="150"/>
      <c r="H16" s="150"/>
      <c r="I16" s="104"/>
      <c r="J16" s="321"/>
      <c r="K16" s="321"/>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55.13</v>
      </c>
      <c r="C22" s="89">
        <f>SUM(C15:C21)</f>
        <v>55.13</v>
      </c>
      <c r="D22" s="89"/>
      <c r="E22" s="89">
        <f>SUM(E15:E21)</f>
        <v>55.13</v>
      </c>
      <c r="F22" s="89">
        <f>SUM(F15:F21)</f>
        <v>55.13</v>
      </c>
      <c r="G22" s="89">
        <f>SUM(G15:G21)</f>
        <v>-0.11</v>
      </c>
      <c r="H22" s="89">
        <f>SUM(H15:H21)</f>
        <v>-0.11</v>
      </c>
      <c r="I22" s="89"/>
      <c r="J22" s="89"/>
      <c r="K22" s="89"/>
      <c r="L22" s="89"/>
    </row>
    <row r="23" spans="1:16" ht="14.25" thickTop="1" thickBot="1"/>
    <row r="24" spans="1:16" ht="13.5" thickBot="1">
      <c r="D24" s="92" t="s">
        <v>79</v>
      </c>
      <c r="E24" s="93" t="s">
        <v>78</v>
      </c>
      <c r="F24" s="94" t="s">
        <v>7</v>
      </c>
    </row>
    <row r="25" spans="1:16" ht="51.75" thickBot="1">
      <c r="C25" s="90" t="s">
        <v>179</v>
      </c>
      <c r="D25" s="95">
        <f>G11</f>
        <v>-87.61</v>
      </c>
      <c r="E25" s="96">
        <f>H11</f>
        <v>-87.61</v>
      </c>
      <c r="F25" s="97">
        <f>D25-E25</f>
        <v>0</v>
      </c>
    </row>
    <row r="26" spans="1:16" ht="44.25" customHeight="1" thickBot="1">
      <c r="C26" s="90" t="s">
        <v>180</v>
      </c>
      <c r="D26" s="95">
        <f>G22</f>
        <v>-0.11</v>
      </c>
      <c r="E26" s="96">
        <f>H22</f>
        <v>-0.11</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5"/>
  <sheetViews>
    <sheetView topLeftCell="A64" workbookViewId="0">
      <selection activeCell="D86" sqref="D86:F96"/>
    </sheetView>
  </sheetViews>
  <sheetFormatPr defaultRowHeight="12.75"/>
  <cols>
    <col min="2" max="2" width="14.5703125" customWidth="1"/>
    <col min="3" max="3" width="16.5703125" customWidth="1"/>
    <col min="4" max="4" width="29" customWidth="1"/>
    <col min="13" max="13" width="10.7109375" customWidth="1"/>
  </cols>
  <sheetData>
    <row r="1" spans="1:13">
      <c r="A1" t="s">
        <v>269</v>
      </c>
      <c r="B1" t="s">
        <v>270</v>
      </c>
      <c r="C1" t="s">
        <v>271</v>
      </c>
      <c r="D1" t="s">
        <v>272</v>
      </c>
      <c r="E1" t="s">
        <v>273</v>
      </c>
      <c r="F1" t="s">
        <v>274</v>
      </c>
      <c r="G1" t="s">
        <v>275</v>
      </c>
      <c r="H1" t="s">
        <v>276</v>
      </c>
      <c r="I1" t="s">
        <v>277</v>
      </c>
      <c r="J1" t="s">
        <v>278</v>
      </c>
      <c r="K1" t="s">
        <v>279</v>
      </c>
      <c r="L1" t="s">
        <v>280</v>
      </c>
      <c r="M1" t="s">
        <v>281</v>
      </c>
    </row>
    <row r="2" spans="1:13">
      <c r="A2" t="s">
        <v>283</v>
      </c>
      <c r="B2">
        <v>6916781</v>
      </c>
      <c r="C2">
        <v>6916781</v>
      </c>
      <c r="D2" t="s">
        <v>284</v>
      </c>
      <c r="E2">
        <v>10764</v>
      </c>
      <c r="F2">
        <v>167574.95000000001</v>
      </c>
      <c r="G2">
        <v>19.64</v>
      </c>
      <c r="H2">
        <v>211452.87</v>
      </c>
      <c r="I2">
        <v>233759.15</v>
      </c>
      <c r="J2">
        <v>26.41</v>
      </c>
      <c r="K2">
        <v>284277.24</v>
      </c>
      <c r="L2" t="s">
        <v>285</v>
      </c>
      <c r="M2" s="1">
        <v>43830</v>
      </c>
    </row>
    <row r="3" spans="1:13">
      <c r="A3" t="s">
        <v>283</v>
      </c>
      <c r="B3" s="335" t="s">
        <v>286</v>
      </c>
      <c r="C3" t="s">
        <v>287</v>
      </c>
      <c r="D3" t="s">
        <v>288</v>
      </c>
      <c r="E3">
        <v>26500</v>
      </c>
      <c r="F3">
        <v>860006.55</v>
      </c>
      <c r="G3">
        <v>41.99</v>
      </c>
      <c r="H3">
        <v>1112814.5</v>
      </c>
      <c r="I3">
        <v>860006.55</v>
      </c>
      <c r="J3">
        <v>41.99</v>
      </c>
      <c r="K3">
        <v>1112814.5</v>
      </c>
      <c r="L3" t="s">
        <v>289</v>
      </c>
      <c r="M3" s="1">
        <v>43830</v>
      </c>
    </row>
    <row r="4" spans="1:13">
      <c r="A4" t="s">
        <v>283</v>
      </c>
      <c r="B4" t="s">
        <v>290</v>
      </c>
      <c r="C4" t="s">
        <v>291</v>
      </c>
      <c r="D4" t="s">
        <v>292</v>
      </c>
      <c r="E4">
        <v>3800</v>
      </c>
      <c r="F4">
        <v>598909</v>
      </c>
      <c r="G4">
        <v>295.94</v>
      </c>
      <c r="H4">
        <v>1124572</v>
      </c>
      <c r="I4">
        <v>598909</v>
      </c>
      <c r="J4">
        <v>295.94</v>
      </c>
      <c r="K4">
        <v>1124572</v>
      </c>
      <c r="L4" t="s">
        <v>289</v>
      </c>
      <c r="M4" s="1">
        <v>43830</v>
      </c>
    </row>
    <row r="5" spans="1:13">
      <c r="A5" t="s">
        <v>283</v>
      </c>
      <c r="B5" t="s">
        <v>293</v>
      </c>
      <c r="C5" t="s">
        <v>294</v>
      </c>
      <c r="D5" t="s">
        <v>295</v>
      </c>
      <c r="E5">
        <v>7571</v>
      </c>
      <c r="F5">
        <v>412469.27</v>
      </c>
      <c r="G5">
        <v>61.47</v>
      </c>
      <c r="H5">
        <v>465389.37</v>
      </c>
      <c r="I5">
        <v>412469.27</v>
      </c>
      <c r="J5">
        <v>61.47</v>
      </c>
      <c r="K5">
        <v>465389.37</v>
      </c>
      <c r="L5" t="s">
        <v>289</v>
      </c>
      <c r="M5" s="1">
        <v>43830</v>
      </c>
    </row>
    <row r="6" spans="1:13">
      <c r="A6" t="s">
        <v>283</v>
      </c>
      <c r="B6" t="s">
        <v>296</v>
      </c>
      <c r="C6" t="s">
        <v>297</v>
      </c>
      <c r="D6" t="s">
        <v>298</v>
      </c>
      <c r="E6">
        <v>62600</v>
      </c>
      <c r="F6">
        <v>309920.08</v>
      </c>
      <c r="G6">
        <v>4.66</v>
      </c>
      <c r="H6">
        <v>291716</v>
      </c>
      <c r="I6">
        <v>309920.08</v>
      </c>
      <c r="J6">
        <v>4.66</v>
      </c>
      <c r="K6">
        <v>291716</v>
      </c>
      <c r="L6" t="s">
        <v>289</v>
      </c>
      <c r="M6" s="1">
        <v>43830</v>
      </c>
    </row>
    <row r="7" spans="1:13">
      <c r="A7" t="s">
        <v>283</v>
      </c>
      <c r="B7" t="s">
        <v>299</v>
      </c>
      <c r="C7">
        <v>2722670</v>
      </c>
      <c r="D7" t="s">
        <v>300</v>
      </c>
      <c r="E7">
        <v>22241</v>
      </c>
      <c r="F7">
        <v>343168.34</v>
      </c>
      <c r="G7">
        <v>16</v>
      </c>
      <c r="H7">
        <v>355856</v>
      </c>
      <c r="I7">
        <v>343168.34</v>
      </c>
      <c r="J7">
        <v>16</v>
      </c>
      <c r="K7">
        <v>355856</v>
      </c>
      <c r="L7" t="s">
        <v>289</v>
      </c>
      <c r="M7" s="1">
        <v>43830</v>
      </c>
    </row>
    <row r="8" spans="1:13">
      <c r="A8" t="s">
        <v>283</v>
      </c>
      <c r="B8" t="s">
        <v>301</v>
      </c>
      <c r="C8" t="s">
        <v>302</v>
      </c>
      <c r="D8" t="s">
        <v>303</v>
      </c>
      <c r="E8">
        <v>3000</v>
      </c>
      <c r="F8">
        <v>350347.5</v>
      </c>
      <c r="G8">
        <v>139.12</v>
      </c>
      <c r="H8">
        <v>417360</v>
      </c>
      <c r="I8">
        <v>350347.5</v>
      </c>
      <c r="J8">
        <v>139.12</v>
      </c>
      <c r="K8">
        <v>417360</v>
      </c>
      <c r="L8" t="s">
        <v>289</v>
      </c>
      <c r="M8" s="1">
        <v>43830</v>
      </c>
    </row>
    <row r="9" spans="1:13">
      <c r="A9" t="s">
        <v>283</v>
      </c>
      <c r="B9" t="s">
        <v>304</v>
      </c>
      <c r="C9">
        <v>2136646</v>
      </c>
      <c r="D9" t="s">
        <v>305</v>
      </c>
      <c r="E9">
        <v>14300</v>
      </c>
      <c r="F9">
        <v>397422.48</v>
      </c>
      <c r="G9">
        <v>23.07</v>
      </c>
      <c r="H9">
        <v>329901</v>
      </c>
      <c r="I9">
        <v>397422.48</v>
      </c>
      <c r="J9">
        <v>23.07</v>
      </c>
      <c r="K9">
        <v>329901</v>
      </c>
      <c r="L9" t="s">
        <v>289</v>
      </c>
      <c r="M9" s="1">
        <v>43830</v>
      </c>
    </row>
    <row r="10" spans="1:13">
      <c r="A10" t="s">
        <v>283</v>
      </c>
      <c r="B10" s="335" t="s">
        <v>306</v>
      </c>
      <c r="C10">
        <v>2024677</v>
      </c>
      <c r="D10" t="s">
        <v>307</v>
      </c>
      <c r="E10">
        <v>28801</v>
      </c>
      <c r="F10">
        <v>334222.26</v>
      </c>
      <c r="G10">
        <v>18.59</v>
      </c>
      <c r="H10">
        <v>535410.59</v>
      </c>
      <c r="I10">
        <v>334222.26</v>
      </c>
      <c r="J10">
        <v>18.59</v>
      </c>
      <c r="K10">
        <v>535410.59</v>
      </c>
      <c r="L10" t="s">
        <v>289</v>
      </c>
      <c r="M10" s="1">
        <v>43830</v>
      </c>
    </row>
    <row r="11" spans="1:13">
      <c r="A11" t="s">
        <v>283</v>
      </c>
      <c r="B11" t="s">
        <v>308</v>
      </c>
      <c r="C11" t="s">
        <v>309</v>
      </c>
      <c r="D11" t="s">
        <v>310</v>
      </c>
      <c r="E11">
        <v>11500</v>
      </c>
      <c r="F11">
        <v>647302.86</v>
      </c>
      <c r="G11">
        <v>83.71</v>
      </c>
      <c r="H11">
        <v>962665</v>
      </c>
      <c r="I11">
        <v>647302.86</v>
      </c>
      <c r="J11">
        <v>83.71</v>
      </c>
      <c r="K11">
        <v>962665</v>
      </c>
      <c r="L11" t="s">
        <v>289</v>
      </c>
      <c r="M11" s="1">
        <v>43830</v>
      </c>
    </row>
    <row r="12" spans="1:13">
      <c r="A12" t="s">
        <v>283</v>
      </c>
      <c r="B12">
        <v>124765108</v>
      </c>
      <c r="C12">
        <v>2125097</v>
      </c>
      <c r="D12" t="s">
        <v>311</v>
      </c>
      <c r="E12">
        <v>31400</v>
      </c>
      <c r="F12">
        <v>561500.48</v>
      </c>
      <c r="G12">
        <v>26.46</v>
      </c>
      <c r="H12">
        <v>830844</v>
      </c>
      <c r="I12">
        <v>561500.48</v>
      </c>
      <c r="J12">
        <v>26.46</v>
      </c>
      <c r="K12">
        <v>830844</v>
      </c>
      <c r="L12" t="s">
        <v>289</v>
      </c>
      <c r="M12" s="1">
        <v>43830</v>
      </c>
    </row>
    <row r="13" spans="1:13">
      <c r="A13" t="s">
        <v>283</v>
      </c>
      <c r="B13">
        <v>138006309</v>
      </c>
      <c r="C13">
        <v>2173706</v>
      </c>
      <c r="D13" t="s">
        <v>312</v>
      </c>
      <c r="E13">
        <v>10825</v>
      </c>
      <c r="F13">
        <v>350816.34</v>
      </c>
      <c r="G13">
        <v>27.35</v>
      </c>
      <c r="H13">
        <v>296063.75</v>
      </c>
      <c r="I13">
        <v>350816.34</v>
      </c>
      <c r="J13">
        <v>27.35</v>
      </c>
      <c r="K13">
        <v>296063.75</v>
      </c>
      <c r="L13" t="s">
        <v>289</v>
      </c>
      <c r="M13" s="1">
        <v>43830</v>
      </c>
    </row>
    <row r="14" spans="1:13">
      <c r="A14" t="s">
        <v>283</v>
      </c>
      <c r="B14" t="s">
        <v>313</v>
      </c>
      <c r="C14">
        <v>2186812</v>
      </c>
      <c r="D14" t="s">
        <v>314</v>
      </c>
      <c r="E14">
        <v>37500</v>
      </c>
      <c r="F14">
        <v>357957.37</v>
      </c>
      <c r="G14">
        <v>9.32</v>
      </c>
      <c r="H14">
        <v>349500</v>
      </c>
      <c r="I14">
        <v>357957.37</v>
      </c>
      <c r="J14">
        <v>9.32</v>
      </c>
      <c r="K14">
        <v>349500</v>
      </c>
      <c r="L14" t="s">
        <v>289</v>
      </c>
      <c r="M14" s="1">
        <v>43830</v>
      </c>
    </row>
    <row r="15" spans="1:13">
      <c r="A15" t="s">
        <v>283</v>
      </c>
      <c r="B15" t="s">
        <v>315</v>
      </c>
      <c r="C15">
        <v>2945927</v>
      </c>
      <c r="D15" t="s">
        <v>316</v>
      </c>
      <c r="E15">
        <v>28900</v>
      </c>
      <c r="F15">
        <v>353091.53</v>
      </c>
      <c r="G15">
        <v>15.05</v>
      </c>
      <c r="H15">
        <v>434945</v>
      </c>
      <c r="I15">
        <v>353091.53</v>
      </c>
      <c r="J15">
        <v>15.05</v>
      </c>
      <c r="K15">
        <v>434945</v>
      </c>
      <c r="L15" t="s">
        <v>289</v>
      </c>
      <c r="M15" s="1">
        <v>43830</v>
      </c>
    </row>
    <row r="16" spans="1:13">
      <c r="A16" t="s">
        <v>283</v>
      </c>
      <c r="B16">
        <v>294821608</v>
      </c>
      <c r="C16">
        <v>2031730</v>
      </c>
      <c r="D16" t="s">
        <v>317</v>
      </c>
      <c r="E16">
        <v>90300</v>
      </c>
      <c r="F16">
        <v>678780.05</v>
      </c>
      <c r="G16">
        <v>8.7799999999999994</v>
      </c>
      <c r="H16">
        <v>792834</v>
      </c>
      <c r="I16">
        <v>678780.05</v>
      </c>
      <c r="J16">
        <v>8.7799999999999994</v>
      </c>
      <c r="K16">
        <v>792834</v>
      </c>
      <c r="L16" t="s">
        <v>289</v>
      </c>
      <c r="M16" s="1">
        <v>43830</v>
      </c>
    </row>
    <row r="17" spans="1:13">
      <c r="A17" t="s">
        <v>283</v>
      </c>
      <c r="B17">
        <v>292505104</v>
      </c>
      <c r="C17">
        <v>2793182</v>
      </c>
      <c r="D17" t="s">
        <v>318</v>
      </c>
      <c r="E17">
        <v>58700</v>
      </c>
      <c r="F17">
        <v>715551.56</v>
      </c>
      <c r="G17">
        <v>4.6900000000000004</v>
      </c>
      <c r="H17">
        <v>275303</v>
      </c>
      <c r="I17">
        <v>715551.56</v>
      </c>
      <c r="J17">
        <v>4.6900000000000004</v>
      </c>
      <c r="K17">
        <v>275303</v>
      </c>
      <c r="L17" t="s">
        <v>289</v>
      </c>
      <c r="M17" s="1">
        <v>43830</v>
      </c>
    </row>
    <row r="18" spans="1:13">
      <c r="A18" t="s">
        <v>283</v>
      </c>
      <c r="B18" t="s">
        <v>319</v>
      </c>
      <c r="C18" t="s">
        <v>320</v>
      </c>
      <c r="D18" t="s">
        <v>321</v>
      </c>
      <c r="E18">
        <v>6400</v>
      </c>
      <c r="F18">
        <v>464829</v>
      </c>
      <c r="G18">
        <v>165.54</v>
      </c>
      <c r="H18">
        <v>1059456</v>
      </c>
      <c r="I18">
        <v>464829</v>
      </c>
      <c r="J18">
        <v>165.54</v>
      </c>
      <c r="K18">
        <v>1059456</v>
      </c>
      <c r="L18" t="s">
        <v>289</v>
      </c>
      <c r="M18" s="1">
        <v>43830</v>
      </c>
    </row>
    <row r="19" spans="1:13">
      <c r="A19" t="s">
        <v>283</v>
      </c>
      <c r="B19" t="s">
        <v>322</v>
      </c>
      <c r="C19" t="s">
        <v>323</v>
      </c>
      <c r="D19" t="s">
        <v>324</v>
      </c>
      <c r="E19">
        <v>1000</v>
      </c>
      <c r="F19">
        <v>212020.3</v>
      </c>
      <c r="G19">
        <v>206.83</v>
      </c>
      <c r="H19">
        <v>206830</v>
      </c>
      <c r="I19">
        <v>212020.3</v>
      </c>
      <c r="J19">
        <v>206.83</v>
      </c>
      <c r="K19">
        <v>206830</v>
      </c>
      <c r="L19" t="s">
        <v>289</v>
      </c>
      <c r="M19" s="1">
        <v>43830</v>
      </c>
    </row>
    <row r="20" spans="1:13">
      <c r="A20" t="s">
        <v>283</v>
      </c>
      <c r="B20">
        <v>398438408</v>
      </c>
      <c r="C20" t="s">
        <v>325</v>
      </c>
      <c r="D20" t="s">
        <v>326</v>
      </c>
      <c r="E20">
        <v>32700</v>
      </c>
      <c r="F20">
        <v>671551.45</v>
      </c>
      <c r="G20">
        <v>23.29</v>
      </c>
      <c r="H20">
        <v>761583</v>
      </c>
      <c r="I20">
        <v>671551.45</v>
      </c>
      <c r="J20">
        <v>23.29</v>
      </c>
      <c r="K20">
        <v>761583</v>
      </c>
      <c r="L20" t="s">
        <v>289</v>
      </c>
      <c r="M20" s="1">
        <v>43830</v>
      </c>
    </row>
    <row r="21" spans="1:13">
      <c r="A21" t="s">
        <v>283</v>
      </c>
      <c r="B21" t="s">
        <v>327</v>
      </c>
      <c r="C21">
        <v>2569286</v>
      </c>
      <c r="D21" t="s">
        <v>328</v>
      </c>
      <c r="E21">
        <v>52000</v>
      </c>
      <c r="F21">
        <v>610308.28</v>
      </c>
      <c r="G21">
        <v>15.09</v>
      </c>
      <c r="H21">
        <v>784680</v>
      </c>
      <c r="I21">
        <v>610308.28</v>
      </c>
      <c r="J21">
        <v>15.09</v>
      </c>
      <c r="K21">
        <v>784680</v>
      </c>
      <c r="L21" t="s">
        <v>289</v>
      </c>
      <c r="M21" s="1">
        <v>43830</v>
      </c>
    </row>
    <row r="22" spans="1:13">
      <c r="A22" t="s">
        <v>283</v>
      </c>
      <c r="B22" t="s">
        <v>329</v>
      </c>
      <c r="C22" t="s">
        <v>330</v>
      </c>
      <c r="D22" t="s">
        <v>331</v>
      </c>
      <c r="E22">
        <v>15191</v>
      </c>
      <c r="F22">
        <v>885587.83</v>
      </c>
      <c r="G22">
        <v>68.67</v>
      </c>
      <c r="H22">
        <v>1043165.97</v>
      </c>
      <c r="I22">
        <v>885587.83</v>
      </c>
      <c r="J22">
        <v>68.67</v>
      </c>
      <c r="K22">
        <v>1043165.97</v>
      </c>
      <c r="L22" t="s">
        <v>289</v>
      </c>
      <c r="M22" s="1">
        <v>43830</v>
      </c>
    </row>
    <row r="23" spans="1:13">
      <c r="A23" t="s">
        <v>283</v>
      </c>
      <c r="B23" t="s">
        <v>332</v>
      </c>
      <c r="C23" t="s">
        <v>333</v>
      </c>
      <c r="D23" t="s">
        <v>334</v>
      </c>
      <c r="E23">
        <v>1300</v>
      </c>
      <c r="F23">
        <v>210187.9</v>
      </c>
      <c r="G23">
        <v>172.23</v>
      </c>
      <c r="H23">
        <v>223899</v>
      </c>
      <c r="I23">
        <v>210187.9</v>
      </c>
      <c r="J23">
        <v>172.23</v>
      </c>
      <c r="K23">
        <v>223899</v>
      </c>
      <c r="L23" t="s">
        <v>289</v>
      </c>
      <c r="M23" s="1">
        <v>43830</v>
      </c>
    </row>
    <row r="24" spans="1:13">
      <c r="A24" t="s">
        <v>283</v>
      </c>
      <c r="B24" t="s">
        <v>335</v>
      </c>
      <c r="C24" t="s">
        <v>336</v>
      </c>
      <c r="D24" t="s">
        <v>337</v>
      </c>
      <c r="E24">
        <v>16700</v>
      </c>
      <c r="F24">
        <v>145969.69</v>
      </c>
      <c r="G24">
        <v>10.31</v>
      </c>
      <c r="H24">
        <v>172210.4</v>
      </c>
      <c r="I24">
        <v>145969.69</v>
      </c>
      <c r="J24">
        <v>10.31</v>
      </c>
      <c r="K24">
        <v>172210.4</v>
      </c>
      <c r="L24" t="s">
        <v>289</v>
      </c>
      <c r="M24" s="1">
        <v>43830</v>
      </c>
    </row>
    <row r="25" spans="1:13">
      <c r="A25" t="s">
        <v>283</v>
      </c>
      <c r="B25" t="s">
        <v>338</v>
      </c>
      <c r="C25" t="s">
        <v>339</v>
      </c>
      <c r="D25" t="s">
        <v>340</v>
      </c>
      <c r="E25">
        <v>4359</v>
      </c>
      <c r="F25">
        <v>216325.64</v>
      </c>
      <c r="G25">
        <v>41.37</v>
      </c>
      <c r="H25">
        <v>180331.83</v>
      </c>
      <c r="I25">
        <v>216325.64</v>
      </c>
      <c r="J25">
        <v>41.37</v>
      </c>
      <c r="K25">
        <v>180331.83</v>
      </c>
      <c r="L25" t="s">
        <v>289</v>
      </c>
      <c r="M25" s="1">
        <v>43830</v>
      </c>
    </row>
    <row r="26" spans="1:13">
      <c r="A26" t="s">
        <v>283</v>
      </c>
      <c r="B26">
        <v>485785109</v>
      </c>
      <c r="C26" t="s">
        <v>341</v>
      </c>
      <c r="D26" t="s">
        <v>342</v>
      </c>
      <c r="E26">
        <v>14300</v>
      </c>
      <c r="F26">
        <v>356815.03</v>
      </c>
      <c r="G26">
        <v>20.100000000000001</v>
      </c>
      <c r="H26">
        <v>287401.40000000002</v>
      </c>
      <c r="I26">
        <v>356815.03</v>
      </c>
      <c r="J26">
        <v>20.100000000000001</v>
      </c>
      <c r="K26">
        <v>287401.40000000002</v>
      </c>
      <c r="L26" t="s">
        <v>289</v>
      </c>
      <c r="M26" s="1">
        <v>43830</v>
      </c>
    </row>
    <row r="27" spans="1:13">
      <c r="A27" t="s">
        <v>283</v>
      </c>
      <c r="B27" t="s">
        <v>343</v>
      </c>
      <c r="C27" t="s">
        <v>344</v>
      </c>
      <c r="D27" t="s">
        <v>345</v>
      </c>
      <c r="E27">
        <v>3714</v>
      </c>
      <c r="F27">
        <v>14338.64</v>
      </c>
      <c r="G27">
        <v>8.33</v>
      </c>
      <c r="H27">
        <v>30941.33</v>
      </c>
      <c r="I27">
        <v>14338.64</v>
      </c>
      <c r="J27">
        <v>8.33</v>
      </c>
      <c r="K27">
        <v>30941.33</v>
      </c>
      <c r="L27" t="s">
        <v>289</v>
      </c>
      <c r="M27" s="1">
        <v>43830</v>
      </c>
    </row>
    <row r="28" spans="1:13">
      <c r="A28" t="s">
        <v>283</v>
      </c>
      <c r="B28">
        <v>631512209</v>
      </c>
      <c r="C28" t="s">
        <v>346</v>
      </c>
      <c r="D28" t="s">
        <v>347</v>
      </c>
      <c r="E28">
        <v>18570</v>
      </c>
      <c r="F28">
        <v>507071.38</v>
      </c>
      <c r="G28">
        <v>32.56</v>
      </c>
      <c r="H28">
        <v>604639.19999999995</v>
      </c>
      <c r="I28">
        <v>507071.38</v>
      </c>
      <c r="J28">
        <v>32.56</v>
      </c>
      <c r="K28">
        <v>604639.19999999995</v>
      </c>
      <c r="L28" t="s">
        <v>289</v>
      </c>
      <c r="M28" s="1">
        <v>43830</v>
      </c>
    </row>
    <row r="29" spans="1:13">
      <c r="A29" t="s">
        <v>283</v>
      </c>
      <c r="B29">
        <v>683715106</v>
      </c>
      <c r="C29">
        <v>2655657</v>
      </c>
      <c r="D29" t="s">
        <v>348</v>
      </c>
      <c r="E29">
        <v>15400</v>
      </c>
      <c r="F29">
        <v>547201.56000000006</v>
      </c>
      <c r="G29">
        <v>44.07</v>
      </c>
      <c r="H29">
        <v>678678</v>
      </c>
      <c r="I29">
        <v>547201.56000000006</v>
      </c>
      <c r="J29">
        <v>44.07</v>
      </c>
      <c r="K29">
        <v>678678</v>
      </c>
      <c r="L29" t="s">
        <v>289</v>
      </c>
      <c r="M29" s="1">
        <v>43830</v>
      </c>
    </row>
    <row r="30" spans="1:13">
      <c r="A30" t="s">
        <v>283</v>
      </c>
      <c r="B30">
        <v>686330101</v>
      </c>
      <c r="C30">
        <v>2402444</v>
      </c>
      <c r="D30" t="s">
        <v>349</v>
      </c>
      <c r="E30">
        <v>1850</v>
      </c>
      <c r="F30">
        <v>147640.54999999999</v>
      </c>
      <c r="G30">
        <v>83.41</v>
      </c>
      <c r="H30">
        <v>154308.5</v>
      </c>
      <c r="I30">
        <v>147640.54999999999</v>
      </c>
      <c r="J30">
        <v>83.41</v>
      </c>
      <c r="K30">
        <v>154308.5</v>
      </c>
      <c r="L30" t="s">
        <v>289</v>
      </c>
      <c r="M30" s="1">
        <v>43830</v>
      </c>
    </row>
    <row r="31" spans="1:13">
      <c r="A31" t="s">
        <v>283</v>
      </c>
      <c r="B31">
        <v>705015105</v>
      </c>
      <c r="C31">
        <v>2704485</v>
      </c>
      <c r="D31" t="s">
        <v>350</v>
      </c>
      <c r="E31">
        <v>46000</v>
      </c>
      <c r="F31">
        <v>532692.30000000005</v>
      </c>
      <c r="G31">
        <v>8.43</v>
      </c>
      <c r="H31">
        <v>387780</v>
      </c>
      <c r="I31">
        <v>532692.30000000005</v>
      </c>
      <c r="J31">
        <v>8.43</v>
      </c>
      <c r="K31">
        <v>387780</v>
      </c>
      <c r="L31" t="s">
        <v>289</v>
      </c>
      <c r="M31" s="1">
        <v>43830</v>
      </c>
    </row>
    <row r="32" spans="1:13">
      <c r="A32" t="s">
        <v>283</v>
      </c>
      <c r="B32" t="s">
        <v>351</v>
      </c>
      <c r="C32" t="s">
        <v>352</v>
      </c>
      <c r="D32" t="s">
        <v>353</v>
      </c>
      <c r="E32">
        <v>32000</v>
      </c>
      <c r="F32">
        <v>354809.59999999998</v>
      </c>
      <c r="G32">
        <v>11.06</v>
      </c>
      <c r="H32">
        <v>353824</v>
      </c>
      <c r="I32">
        <v>354809.59999999998</v>
      </c>
      <c r="J32">
        <v>11.06</v>
      </c>
      <c r="K32">
        <v>353824</v>
      </c>
      <c r="L32" t="s">
        <v>289</v>
      </c>
      <c r="M32" s="1">
        <v>43830</v>
      </c>
    </row>
    <row r="33" spans="1:13">
      <c r="A33" t="s">
        <v>283</v>
      </c>
      <c r="B33" t="s">
        <v>354</v>
      </c>
      <c r="C33" t="s">
        <v>355</v>
      </c>
      <c r="D33" t="s">
        <v>356</v>
      </c>
      <c r="E33">
        <v>18570</v>
      </c>
      <c r="F33">
        <v>234489.01</v>
      </c>
      <c r="G33">
        <v>14.94</v>
      </c>
      <c r="H33">
        <v>277361.52</v>
      </c>
      <c r="I33">
        <v>234489.01</v>
      </c>
      <c r="J33">
        <v>14.94</v>
      </c>
      <c r="K33">
        <v>277361.52</v>
      </c>
      <c r="L33" t="s">
        <v>289</v>
      </c>
      <c r="M33" s="1">
        <v>43830</v>
      </c>
    </row>
    <row r="34" spans="1:13">
      <c r="A34" t="s">
        <v>283</v>
      </c>
      <c r="B34">
        <v>759530108</v>
      </c>
      <c r="C34" t="s">
        <v>357</v>
      </c>
      <c r="D34" t="s">
        <v>358</v>
      </c>
      <c r="E34">
        <v>36900</v>
      </c>
      <c r="F34">
        <v>752984.78</v>
      </c>
      <c r="G34">
        <v>25.27</v>
      </c>
      <c r="H34">
        <v>932463</v>
      </c>
      <c r="I34">
        <v>752984.78</v>
      </c>
      <c r="J34">
        <v>25.27</v>
      </c>
      <c r="K34">
        <v>932463</v>
      </c>
      <c r="L34" t="s">
        <v>289</v>
      </c>
      <c r="M34" s="1">
        <v>43830</v>
      </c>
    </row>
    <row r="35" spans="1:13">
      <c r="A35" t="s">
        <v>283</v>
      </c>
      <c r="B35">
        <v>803054204</v>
      </c>
      <c r="C35">
        <v>2775135</v>
      </c>
      <c r="D35" t="s">
        <v>359</v>
      </c>
      <c r="E35">
        <v>8250</v>
      </c>
      <c r="F35">
        <v>932542.09</v>
      </c>
      <c r="G35">
        <v>133.99</v>
      </c>
      <c r="H35">
        <v>1105417.5</v>
      </c>
      <c r="I35">
        <v>932542.09</v>
      </c>
      <c r="J35">
        <v>133.99</v>
      </c>
      <c r="K35">
        <v>1105417.5</v>
      </c>
      <c r="L35" t="s">
        <v>289</v>
      </c>
      <c r="M35" s="1">
        <v>43830</v>
      </c>
    </row>
    <row r="36" spans="1:13">
      <c r="A36" t="s">
        <v>283</v>
      </c>
      <c r="B36" t="s">
        <v>360</v>
      </c>
      <c r="C36">
        <v>2495648</v>
      </c>
      <c r="D36" t="s">
        <v>361</v>
      </c>
      <c r="E36">
        <v>10900</v>
      </c>
      <c r="F36">
        <v>277101.75</v>
      </c>
      <c r="G36">
        <v>23.11</v>
      </c>
      <c r="H36">
        <v>251899</v>
      </c>
      <c r="I36">
        <v>277101.75</v>
      </c>
      <c r="J36">
        <v>23.11</v>
      </c>
      <c r="K36">
        <v>251899</v>
      </c>
      <c r="L36" t="s">
        <v>289</v>
      </c>
      <c r="M36" s="1">
        <v>43830</v>
      </c>
    </row>
    <row r="37" spans="1:13">
      <c r="A37" t="s">
        <v>283</v>
      </c>
      <c r="B37">
        <v>835699307</v>
      </c>
      <c r="C37">
        <v>2821481</v>
      </c>
      <c r="D37" t="s">
        <v>362</v>
      </c>
      <c r="E37">
        <v>14700</v>
      </c>
      <c r="F37">
        <v>616831.12</v>
      </c>
      <c r="G37">
        <v>68</v>
      </c>
      <c r="H37">
        <v>999600</v>
      </c>
      <c r="I37">
        <v>616831.12</v>
      </c>
      <c r="J37">
        <v>68</v>
      </c>
      <c r="K37">
        <v>999600</v>
      </c>
      <c r="L37" t="s">
        <v>289</v>
      </c>
      <c r="M37" s="1">
        <v>43830</v>
      </c>
    </row>
    <row r="38" spans="1:13">
      <c r="A38" t="s">
        <v>283</v>
      </c>
      <c r="B38" t="s">
        <v>363</v>
      </c>
      <c r="C38" t="s">
        <v>364</v>
      </c>
      <c r="D38" t="s">
        <v>365</v>
      </c>
      <c r="E38">
        <v>3140</v>
      </c>
      <c r="F38">
        <v>438381</v>
      </c>
      <c r="G38">
        <v>397.58</v>
      </c>
      <c r="H38">
        <v>1248401.2</v>
      </c>
      <c r="I38">
        <v>438381</v>
      </c>
      <c r="J38">
        <v>397.58</v>
      </c>
      <c r="K38">
        <v>1248401.2</v>
      </c>
      <c r="L38" t="s">
        <v>289</v>
      </c>
      <c r="M38" s="1">
        <v>43830</v>
      </c>
    </row>
    <row r="39" spans="1:13">
      <c r="A39" t="s">
        <v>283</v>
      </c>
      <c r="B39" t="s">
        <v>366</v>
      </c>
      <c r="C39">
        <v>2615565</v>
      </c>
      <c r="D39" t="s">
        <v>367</v>
      </c>
      <c r="E39">
        <v>23900</v>
      </c>
      <c r="F39">
        <v>805315.16</v>
      </c>
      <c r="G39">
        <v>48.07</v>
      </c>
      <c r="H39">
        <v>1148873</v>
      </c>
      <c r="I39">
        <v>805315.16</v>
      </c>
      <c r="J39">
        <v>48.07</v>
      </c>
      <c r="K39">
        <v>1148873</v>
      </c>
      <c r="L39" t="s">
        <v>289</v>
      </c>
      <c r="M39" s="1">
        <v>43830</v>
      </c>
    </row>
    <row r="40" spans="1:13">
      <c r="A40" t="s">
        <v>283</v>
      </c>
      <c r="B40">
        <v>878742204</v>
      </c>
      <c r="C40">
        <v>2124533</v>
      </c>
      <c r="D40" t="s">
        <v>368</v>
      </c>
      <c r="E40">
        <v>15900</v>
      </c>
      <c r="F40">
        <v>359813.37</v>
      </c>
      <c r="G40">
        <v>17.37</v>
      </c>
      <c r="H40">
        <v>276183</v>
      </c>
      <c r="I40">
        <v>359813.37</v>
      </c>
      <c r="J40">
        <v>17.37</v>
      </c>
      <c r="K40">
        <v>276183</v>
      </c>
      <c r="L40" t="s">
        <v>289</v>
      </c>
      <c r="M40" s="1">
        <v>43830</v>
      </c>
    </row>
    <row r="41" spans="1:13">
      <c r="A41" t="s">
        <v>283</v>
      </c>
      <c r="B41" t="s">
        <v>369</v>
      </c>
      <c r="C41">
        <v>2803597</v>
      </c>
      <c r="D41" t="s">
        <v>370</v>
      </c>
      <c r="E41">
        <v>3000</v>
      </c>
      <c r="F41">
        <v>66891.09</v>
      </c>
      <c r="G41">
        <v>26.61</v>
      </c>
      <c r="H41">
        <v>79842</v>
      </c>
      <c r="I41">
        <v>66891.09</v>
      </c>
      <c r="J41">
        <v>26.61</v>
      </c>
      <c r="K41">
        <v>79842</v>
      </c>
      <c r="L41" t="s">
        <v>289</v>
      </c>
      <c r="M41" s="1">
        <v>43830</v>
      </c>
    </row>
    <row r="42" spans="1:13">
      <c r="A42" t="s">
        <v>283</v>
      </c>
      <c r="B42" t="s">
        <v>371</v>
      </c>
      <c r="C42" t="s">
        <v>372</v>
      </c>
      <c r="D42" t="s">
        <v>373</v>
      </c>
      <c r="E42">
        <v>9500</v>
      </c>
      <c r="F42">
        <v>656933.65</v>
      </c>
      <c r="G42">
        <v>71.66</v>
      </c>
      <c r="H42">
        <v>680770</v>
      </c>
      <c r="I42">
        <v>656933.65</v>
      </c>
      <c r="J42">
        <v>71.66</v>
      </c>
      <c r="K42">
        <v>680770</v>
      </c>
      <c r="L42" t="s">
        <v>289</v>
      </c>
      <c r="M42" s="1">
        <v>43830</v>
      </c>
    </row>
    <row r="43" spans="1:13">
      <c r="A43" t="s">
        <v>283</v>
      </c>
      <c r="B43">
        <v>4031976</v>
      </c>
      <c r="C43">
        <v>4031976</v>
      </c>
      <c r="D43" t="s">
        <v>374</v>
      </c>
      <c r="E43">
        <v>2175</v>
      </c>
      <c r="F43">
        <v>442936.32000000001</v>
      </c>
      <c r="G43">
        <v>324.87</v>
      </c>
      <c r="H43">
        <v>706583.11</v>
      </c>
      <c r="I43">
        <v>399696.88</v>
      </c>
      <c r="J43">
        <v>289.8</v>
      </c>
      <c r="K43">
        <v>630315</v>
      </c>
      <c r="L43" t="s">
        <v>375</v>
      </c>
      <c r="M43" s="1">
        <v>43830</v>
      </c>
    </row>
    <row r="44" spans="1:13">
      <c r="A44" t="s">
        <v>283</v>
      </c>
      <c r="B44" t="s">
        <v>376</v>
      </c>
      <c r="C44" t="s">
        <v>376</v>
      </c>
      <c r="D44" t="s">
        <v>377</v>
      </c>
      <c r="E44">
        <v>3630</v>
      </c>
      <c r="F44">
        <v>344371.12</v>
      </c>
      <c r="G44">
        <v>101.61</v>
      </c>
      <c r="H44">
        <v>368835.01</v>
      </c>
      <c r="I44">
        <v>320329.48</v>
      </c>
      <c r="J44">
        <v>90.64</v>
      </c>
      <c r="K44">
        <v>329023.2</v>
      </c>
      <c r="L44" t="s">
        <v>375</v>
      </c>
      <c r="M44" s="1">
        <v>43830</v>
      </c>
    </row>
    <row r="45" spans="1:13">
      <c r="A45" t="s">
        <v>283</v>
      </c>
      <c r="B45">
        <v>5330047</v>
      </c>
      <c r="C45">
        <v>5330047</v>
      </c>
      <c r="D45" t="s">
        <v>378</v>
      </c>
      <c r="E45">
        <v>6569</v>
      </c>
      <c r="F45">
        <v>707076.58</v>
      </c>
      <c r="G45">
        <v>164.28</v>
      </c>
      <c r="H45">
        <v>1079172.07</v>
      </c>
      <c r="I45">
        <v>634632.89</v>
      </c>
      <c r="J45">
        <v>146.55000000000001</v>
      </c>
      <c r="K45">
        <v>962686.95</v>
      </c>
      <c r="L45" t="s">
        <v>375</v>
      </c>
      <c r="M45" s="1">
        <v>43830</v>
      </c>
    </row>
    <row r="46" spans="1:13">
      <c r="A46" t="s">
        <v>283</v>
      </c>
      <c r="B46">
        <v>5889505</v>
      </c>
      <c r="C46">
        <v>5889505</v>
      </c>
      <c r="D46" t="s">
        <v>379</v>
      </c>
      <c r="E46">
        <v>24398</v>
      </c>
      <c r="F46">
        <v>488975.04</v>
      </c>
      <c r="G46">
        <v>22.77</v>
      </c>
      <c r="H46">
        <v>555481.71</v>
      </c>
      <c r="I46">
        <v>444139.74</v>
      </c>
      <c r="J46">
        <v>20.309999999999999</v>
      </c>
      <c r="K46">
        <v>495523.38</v>
      </c>
      <c r="L46" t="s">
        <v>375</v>
      </c>
      <c r="M46" s="1">
        <v>43830</v>
      </c>
    </row>
    <row r="47" spans="1:13">
      <c r="A47" t="s">
        <v>283</v>
      </c>
      <c r="B47">
        <v>4741844</v>
      </c>
      <c r="C47">
        <v>4741844</v>
      </c>
      <c r="D47" t="s">
        <v>380</v>
      </c>
      <c r="E47">
        <v>4638</v>
      </c>
      <c r="F47">
        <v>497928.6</v>
      </c>
      <c r="G47">
        <v>118.1</v>
      </c>
      <c r="H47">
        <v>547735.51</v>
      </c>
      <c r="I47">
        <v>452311.28</v>
      </c>
      <c r="J47">
        <v>105.35</v>
      </c>
      <c r="K47">
        <v>488613.3</v>
      </c>
      <c r="L47" t="s">
        <v>375</v>
      </c>
      <c r="M47" s="1">
        <v>43830</v>
      </c>
    </row>
    <row r="48" spans="1:13">
      <c r="A48" t="s">
        <v>283</v>
      </c>
      <c r="B48" t="s">
        <v>381</v>
      </c>
      <c r="C48" t="s">
        <v>381</v>
      </c>
      <c r="D48" t="s">
        <v>382</v>
      </c>
      <c r="E48">
        <v>8509</v>
      </c>
      <c r="F48">
        <v>683825.18</v>
      </c>
      <c r="G48">
        <v>105.15</v>
      </c>
      <c r="H48">
        <v>894719.65</v>
      </c>
      <c r="I48">
        <v>611503.18999999994</v>
      </c>
      <c r="J48">
        <v>93.8</v>
      </c>
      <c r="K48">
        <v>798144.2</v>
      </c>
      <c r="L48" t="s">
        <v>375</v>
      </c>
      <c r="M48" s="1">
        <v>43830</v>
      </c>
    </row>
    <row r="49" spans="1:13">
      <c r="A49" t="s">
        <v>283</v>
      </c>
      <c r="B49">
        <v>5999330</v>
      </c>
      <c r="C49">
        <v>5999330</v>
      </c>
      <c r="D49" t="s">
        <v>383</v>
      </c>
      <c r="E49">
        <v>3800</v>
      </c>
      <c r="F49">
        <v>672025.92</v>
      </c>
      <c r="G49">
        <v>243.71</v>
      </c>
      <c r="H49">
        <v>926080.52</v>
      </c>
      <c r="I49">
        <v>585399.44999999995</v>
      </c>
      <c r="J49">
        <v>217.4</v>
      </c>
      <c r="K49">
        <v>826120</v>
      </c>
      <c r="L49" t="s">
        <v>375</v>
      </c>
      <c r="M49" s="1">
        <v>43830</v>
      </c>
    </row>
    <row r="50" spans="1:13">
      <c r="A50" t="s">
        <v>283</v>
      </c>
      <c r="B50">
        <v>4031879</v>
      </c>
      <c r="C50">
        <v>4031879</v>
      </c>
      <c r="D50" t="s">
        <v>370</v>
      </c>
      <c r="E50">
        <v>22938</v>
      </c>
      <c r="F50">
        <v>437104.83</v>
      </c>
      <c r="G50">
        <v>26.58</v>
      </c>
      <c r="H50">
        <v>609667.04</v>
      </c>
      <c r="I50">
        <v>394671.39</v>
      </c>
      <c r="J50">
        <v>23.71</v>
      </c>
      <c r="K50">
        <v>543859.98</v>
      </c>
      <c r="L50" t="s">
        <v>375</v>
      </c>
      <c r="M50" s="1">
        <v>43830</v>
      </c>
    </row>
    <row r="51" spans="1:13">
      <c r="A51" t="s">
        <v>283</v>
      </c>
      <c r="B51">
        <v>6054603</v>
      </c>
      <c r="C51">
        <v>6054603</v>
      </c>
      <c r="D51" t="s">
        <v>384</v>
      </c>
      <c r="E51">
        <v>30100</v>
      </c>
      <c r="F51">
        <v>356666.66</v>
      </c>
      <c r="G51">
        <v>11.36</v>
      </c>
      <c r="H51">
        <v>341988.77</v>
      </c>
      <c r="I51">
        <v>39693534</v>
      </c>
      <c r="J51">
        <v>1234</v>
      </c>
      <c r="K51">
        <v>37143400</v>
      </c>
      <c r="L51" t="s">
        <v>385</v>
      </c>
      <c r="M51" s="1">
        <v>43830</v>
      </c>
    </row>
    <row r="52" spans="1:13">
      <c r="A52" t="s">
        <v>283</v>
      </c>
      <c r="B52">
        <v>6499260</v>
      </c>
      <c r="C52">
        <v>6499260</v>
      </c>
      <c r="D52" t="s">
        <v>386</v>
      </c>
      <c r="E52">
        <v>4900</v>
      </c>
      <c r="F52">
        <v>273131.55</v>
      </c>
      <c r="G52">
        <v>68.87</v>
      </c>
      <c r="H52">
        <v>337464.32000000001</v>
      </c>
      <c r="I52">
        <v>30249672</v>
      </c>
      <c r="J52">
        <v>7480</v>
      </c>
      <c r="K52">
        <v>36652000</v>
      </c>
      <c r="L52" t="s">
        <v>385</v>
      </c>
      <c r="M52" s="1">
        <v>43830</v>
      </c>
    </row>
    <row r="53" spans="1:13">
      <c r="A53" t="s">
        <v>283</v>
      </c>
      <c r="B53">
        <v>6555805</v>
      </c>
      <c r="C53">
        <v>6555805</v>
      </c>
      <c r="D53" t="s">
        <v>387</v>
      </c>
      <c r="E53">
        <v>7600</v>
      </c>
      <c r="F53">
        <v>302299.82</v>
      </c>
      <c r="G53">
        <v>35.08</v>
      </c>
      <c r="H53">
        <v>266605.28000000003</v>
      </c>
      <c r="I53">
        <v>33528932</v>
      </c>
      <c r="J53">
        <v>3810</v>
      </c>
      <c r="K53">
        <v>28956000</v>
      </c>
      <c r="L53" t="s">
        <v>385</v>
      </c>
      <c r="M53" s="1">
        <v>43830</v>
      </c>
    </row>
    <row r="54" spans="1:13">
      <c r="A54" t="s">
        <v>283</v>
      </c>
      <c r="B54">
        <v>6640682</v>
      </c>
      <c r="C54">
        <v>6640682</v>
      </c>
      <c r="D54" t="s">
        <v>388</v>
      </c>
      <c r="E54">
        <v>4844</v>
      </c>
      <c r="F54">
        <v>554007.82999999996</v>
      </c>
      <c r="G54">
        <v>138.15</v>
      </c>
      <c r="H54">
        <v>669222.17000000004</v>
      </c>
      <c r="I54">
        <v>61791790</v>
      </c>
      <c r="J54">
        <v>15005</v>
      </c>
      <c r="K54">
        <v>72684220</v>
      </c>
      <c r="L54" t="s">
        <v>385</v>
      </c>
      <c r="M54" s="1">
        <v>43830</v>
      </c>
    </row>
    <row r="55" spans="1:13">
      <c r="A55" t="s">
        <v>283</v>
      </c>
      <c r="B55">
        <v>6659428</v>
      </c>
      <c r="C55">
        <v>6659428</v>
      </c>
      <c r="D55" t="s">
        <v>389</v>
      </c>
      <c r="E55">
        <v>11369</v>
      </c>
      <c r="F55">
        <v>512177.05</v>
      </c>
      <c r="G55">
        <v>59.11</v>
      </c>
      <c r="H55">
        <v>672028.17</v>
      </c>
      <c r="I55">
        <v>57428222</v>
      </c>
      <c r="J55">
        <v>6420</v>
      </c>
      <c r="K55">
        <v>72988980</v>
      </c>
      <c r="L55" t="s">
        <v>385</v>
      </c>
      <c r="M55" s="1">
        <v>43830</v>
      </c>
    </row>
    <row r="56" spans="1:13">
      <c r="A56" t="s">
        <v>283</v>
      </c>
      <c r="B56">
        <v>6661144</v>
      </c>
      <c r="C56">
        <v>6661144</v>
      </c>
      <c r="D56" t="s">
        <v>390</v>
      </c>
      <c r="E56">
        <v>23000</v>
      </c>
      <c r="F56">
        <v>365871.12</v>
      </c>
      <c r="G56">
        <v>16.670000000000002</v>
      </c>
      <c r="H56">
        <v>383509.81</v>
      </c>
      <c r="I56">
        <v>40687512</v>
      </c>
      <c r="J56">
        <v>1811</v>
      </c>
      <c r="K56">
        <v>41653000</v>
      </c>
      <c r="L56" t="s">
        <v>385</v>
      </c>
      <c r="M56" s="1">
        <v>43830</v>
      </c>
    </row>
    <row r="57" spans="1:13">
      <c r="A57" t="s">
        <v>283</v>
      </c>
      <c r="B57">
        <v>6269861</v>
      </c>
      <c r="C57">
        <v>6269861</v>
      </c>
      <c r="D57" t="s">
        <v>391</v>
      </c>
      <c r="E57">
        <v>14800</v>
      </c>
      <c r="F57">
        <v>236106</v>
      </c>
      <c r="G57">
        <v>16.670000000000002</v>
      </c>
      <c r="H57">
        <v>246780.22</v>
      </c>
      <c r="I57">
        <v>26679978</v>
      </c>
      <c r="J57">
        <v>1811</v>
      </c>
      <c r="K57">
        <v>26802800</v>
      </c>
      <c r="L57" t="s">
        <v>385</v>
      </c>
      <c r="M57" s="1">
        <v>43830</v>
      </c>
    </row>
    <row r="58" spans="1:13">
      <c r="A58" t="s">
        <v>283</v>
      </c>
      <c r="B58">
        <v>6229597</v>
      </c>
      <c r="C58">
        <v>6229597</v>
      </c>
      <c r="D58" t="s">
        <v>392</v>
      </c>
      <c r="E58">
        <v>65312</v>
      </c>
      <c r="F58">
        <v>520489.58</v>
      </c>
      <c r="G58">
        <v>8.61</v>
      </c>
      <c r="H58">
        <v>562256.88</v>
      </c>
      <c r="I58">
        <v>58335633</v>
      </c>
      <c r="J58">
        <v>935</v>
      </c>
      <c r="K58">
        <v>61066720</v>
      </c>
      <c r="L58" t="s">
        <v>385</v>
      </c>
      <c r="M58" s="1">
        <v>43830</v>
      </c>
    </row>
    <row r="59" spans="1:13">
      <c r="A59" t="s">
        <v>283</v>
      </c>
      <c r="B59">
        <v>6356406</v>
      </c>
      <c r="C59">
        <v>6356406</v>
      </c>
      <c r="D59" t="s">
        <v>393</v>
      </c>
      <c r="E59">
        <v>7521</v>
      </c>
      <c r="F59">
        <v>230255.65</v>
      </c>
      <c r="G59">
        <v>24.98</v>
      </c>
      <c r="H59">
        <v>187903.82</v>
      </c>
      <c r="I59">
        <v>25932473</v>
      </c>
      <c r="J59">
        <v>2713.5</v>
      </c>
      <c r="K59">
        <v>20408233.5</v>
      </c>
      <c r="L59" t="s">
        <v>385</v>
      </c>
      <c r="M59" s="1">
        <v>43830</v>
      </c>
    </row>
    <row r="60" spans="1:13">
      <c r="A60" t="s">
        <v>283</v>
      </c>
      <c r="B60">
        <v>6616508</v>
      </c>
      <c r="C60">
        <v>6616508</v>
      </c>
      <c r="D60" t="s">
        <v>394</v>
      </c>
      <c r="E60">
        <v>10546</v>
      </c>
      <c r="F60">
        <v>177721.16</v>
      </c>
      <c r="G60">
        <v>15.24</v>
      </c>
      <c r="H60">
        <v>160700.03</v>
      </c>
      <c r="I60">
        <v>20110926.18</v>
      </c>
      <c r="J60">
        <v>1655</v>
      </c>
      <c r="K60">
        <v>17453630</v>
      </c>
      <c r="L60" t="s">
        <v>385</v>
      </c>
      <c r="M60" s="1">
        <v>43830</v>
      </c>
    </row>
    <row r="61" spans="1:13">
      <c r="A61" t="s">
        <v>283</v>
      </c>
      <c r="B61">
        <v>6869302</v>
      </c>
      <c r="C61">
        <v>6869302</v>
      </c>
      <c r="D61" t="s">
        <v>395</v>
      </c>
      <c r="E61">
        <v>3000</v>
      </c>
      <c r="F61">
        <v>297065.8</v>
      </c>
      <c r="G61">
        <v>114.08</v>
      </c>
      <c r="H61">
        <v>342233.68</v>
      </c>
      <c r="I61">
        <v>33615966.490000002</v>
      </c>
      <c r="J61">
        <v>12390</v>
      </c>
      <c r="K61">
        <v>37170000</v>
      </c>
      <c r="L61" t="s">
        <v>385</v>
      </c>
      <c r="M61" s="1">
        <v>43830</v>
      </c>
    </row>
    <row r="62" spans="1:13">
      <c r="A62" t="s">
        <v>283</v>
      </c>
      <c r="B62">
        <v>6986041</v>
      </c>
      <c r="C62">
        <v>6986041</v>
      </c>
      <c r="D62" t="s">
        <v>396</v>
      </c>
      <c r="E62">
        <v>8300</v>
      </c>
      <c r="F62">
        <v>221817.63</v>
      </c>
      <c r="G62">
        <v>38.39</v>
      </c>
      <c r="H62">
        <v>318672.31</v>
      </c>
      <c r="I62">
        <v>25065392</v>
      </c>
      <c r="J62">
        <v>4170</v>
      </c>
      <c r="K62">
        <v>34611000</v>
      </c>
      <c r="L62" t="s">
        <v>385</v>
      </c>
      <c r="M62" s="1">
        <v>43830</v>
      </c>
    </row>
    <row r="63" spans="1:13">
      <c r="A63" t="s">
        <v>283</v>
      </c>
      <c r="B63" t="s">
        <v>397</v>
      </c>
      <c r="C63" t="s">
        <v>397</v>
      </c>
      <c r="D63" t="s">
        <v>398</v>
      </c>
      <c r="E63">
        <v>12237</v>
      </c>
      <c r="F63">
        <v>237984.83</v>
      </c>
      <c r="G63">
        <v>20.23</v>
      </c>
      <c r="H63">
        <v>247563.32</v>
      </c>
      <c r="I63">
        <v>2136580.2000000002</v>
      </c>
      <c r="J63">
        <v>189.4</v>
      </c>
      <c r="K63">
        <v>2317687.7999999998</v>
      </c>
      <c r="L63" t="s">
        <v>399</v>
      </c>
      <c r="M63" s="1">
        <v>43830</v>
      </c>
    </row>
    <row r="64" spans="1:13">
      <c r="A64" t="s">
        <v>283</v>
      </c>
      <c r="B64">
        <v>7124594</v>
      </c>
      <c r="C64">
        <v>7124594</v>
      </c>
      <c r="D64" t="s">
        <v>400</v>
      </c>
      <c r="E64">
        <v>3146</v>
      </c>
      <c r="F64">
        <v>470293.67</v>
      </c>
      <c r="G64">
        <v>180.82</v>
      </c>
      <c r="H64">
        <v>568867.53</v>
      </c>
      <c r="I64">
        <v>472170.82</v>
      </c>
      <c r="J64">
        <v>175</v>
      </c>
      <c r="K64">
        <v>550550</v>
      </c>
      <c r="L64" t="s">
        <v>401</v>
      </c>
      <c r="M64" s="1">
        <v>43830</v>
      </c>
    </row>
    <row r="65" spans="1:13">
      <c r="A65" t="s">
        <v>283</v>
      </c>
      <c r="B65">
        <v>7171589</v>
      </c>
      <c r="C65">
        <v>7171589</v>
      </c>
      <c r="D65" t="s">
        <v>402</v>
      </c>
      <c r="E65">
        <v>16931</v>
      </c>
      <c r="F65">
        <v>234842.51</v>
      </c>
      <c r="G65">
        <v>13.54</v>
      </c>
      <c r="H65">
        <v>229263.02</v>
      </c>
      <c r="I65">
        <v>233135.48</v>
      </c>
      <c r="J65">
        <v>13.1</v>
      </c>
      <c r="K65">
        <v>221880.75</v>
      </c>
      <c r="L65" t="s">
        <v>401</v>
      </c>
      <c r="M65" s="1">
        <v>43830</v>
      </c>
    </row>
    <row r="66" spans="1:13">
      <c r="A66" t="s">
        <v>283</v>
      </c>
      <c r="B66" t="s">
        <v>403</v>
      </c>
      <c r="C66" t="s">
        <v>403</v>
      </c>
      <c r="D66" t="s">
        <v>404</v>
      </c>
      <c r="E66">
        <v>4054</v>
      </c>
      <c r="F66">
        <v>197003.16</v>
      </c>
      <c r="G66">
        <v>51.59</v>
      </c>
      <c r="H66">
        <v>209150.88</v>
      </c>
      <c r="I66">
        <v>196619</v>
      </c>
      <c r="J66">
        <v>49.93</v>
      </c>
      <c r="K66">
        <v>202416.22</v>
      </c>
      <c r="L66" t="s">
        <v>401</v>
      </c>
      <c r="M66" s="1">
        <v>43830</v>
      </c>
    </row>
    <row r="67" spans="1:13">
      <c r="A67" t="s">
        <v>283</v>
      </c>
      <c r="B67">
        <v>7333378</v>
      </c>
      <c r="C67">
        <v>7333378</v>
      </c>
      <c r="D67" t="s">
        <v>405</v>
      </c>
      <c r="E67">
        <v>2200</v>
      </c>
      <c r="F67">
        <v>395018.39</v>
      </c>
      <c r="G67">
        <v>364.95</v>
      </c>
      <c r="H67">
        <v>802893.16</v>
      </c>
      <c r="I67">
        <v>394729.6</v>
      </c>
      <c r="J67">
        <v>353.2</v>
      </c>
      <c r="K67">
        <v>777040</v>
      </c>
      <c r="L67" t="s">
        <v>401</v>
      </c>
      <c r="M67" s="1">
        <v>43830</v>
      </c>
    </row>
    <row r="68" spans="1:13">
      <c r="A68" t="s">
        <v>283</v>
      </c>
      <c r="B68">
        <v>6185495</v>
      </c>
      <c r="C68">
        <v>6185495</v>
      </c>
      <c r="D68" t="s">
        <v>406</v>
      </c>
      <c r="E68">
        <v>1694</v>
      </c>
      <c r="F68">
        <v>162339.54999999999</v>
      </c>
      <c r="G68">
        <v>193.61</v>
      </c>
      <c r="H68">
        <v>327977.2</v>
      </c>
      <c r="I68">
        <v>216222.16</v>
      </c>
      <c r="J68">
        <v>275.76</v>
      </c>
      <c r="K68">
        <v>467137.44</v>
      </c>
      <c r="L68" t="s">
        <v>407</v>
      </c>
      <c r="M68" s="1">
        <v>43830</v>
      </c>
    </row>
    <row r="69" spans="1:13">
      <c r="A69" t="s">
        <v>283</v>
      </c>
      <c r="B69" t="s">
        <v>408</v>
      </c>
      <c r="C69" t="s">
        <v>408</v>
      </c>
      <c r="D69" t="s">
        <v>409</v>
      </c>
      <c r="E69">
        <v>2719</v>
      </c>
      <c r="F69">
        <v>182607.51</v>
      </c>
      <c r="G69">
        <v>96.78</v>
      </c>
      <c r="H69">
        <v>263157.01</v>
      </c>
      <c r="I69">
        <v>244858.86</v>
      </c>
      <c r="J69">
        <v>137.85</v>
      </c>
      <c r="K69">
        <v>374814.15</v>
      </c>
      <c r="L69" t="s">
        <v>407</v>
      </c>
      <c r="M69" s="1">
        <v>43830</v>
      </c>
    </row>
    <row r="70" spans="1:13">
      <c r="A70" t="s">
        <v>283</v>
      </c>
      <c r="B70" t="s">
        <v>410</v>
      </c>
      <c r="C70" t="s">
        <v>410</v>
      </c>
      <c r="D70" t="s">
        <v>411</v>
      </c>
      <c r="E70">
        <v>76943</v>
      </c>
      <c r="F70">
        <v>158286.45000000001</v>
      </c>
      <c r="G70">
        <v>1.9</v>
      </c>
      <c r="H70">
        <v>145858.54</v>
      </c>
      <c r="I70">
        <v>210823.82</v>
      </c>
      <c r="J70">
        <v>2.7</v>
      </c>
      <c r="K70">
        <v>207746.1</v>
      </c>
      <c r="L70" t="s">
        <v>407</v>
      </c>
      <c r="M70" s="1">
        <v>43830</v>
      </c>
    </row>
    <row r="71" spans="1:13">
      <c r="A71" t="s">
        <v>283</v>
      </c>
      <c r="B71" t="s">
        <v>412</v>
      </c>
      <c r="C71" t="s">
        <v>412</v>
      </c>
      <c r="D71" t="s">
        <v>413</v>
      </c>
      <c r="E71">
        <v>17551</v>
      </c>
      <c r="F71">
        <v>157872.29</v>
      </c>
      <c r="G71">
        <v>11.4</v>
      </c>
      <c r="H71">
        <v>200118.33</v>
      </c>
      <c r="I71">
        <v>210625.32</v>
      </c>
      <c r="J71">
        <v>16.239999999999998</v>
      </c>
      <c r="K71">
        <v>285028.24</v>
      </c>
      <c r="L71" t="s">
        <v>407</v>
      </c>
      <c r="M71" s="1">
        <v>43830</v>
      </c>
    </row>
    <row r="72" spans="1:13">
      <c r="A72" t="s">
        <v>283</v>
      </c>
      <c r="B72" s="335" t="s">
        <v>414</v>
      </c>
      <c r="C72" s="335" t="s">
        <v>414</v>
      </c>
      <c r="D72" t="s">
        <v>415</v>
      </c>
      <c r="E72">
        <v>85457</v>
      </c>
      <c r="F72">
        <v>677298.27</v>
      </c>
      <c r="G72">
        <v>7.49</v>
      </c>
      <c r="H72">
        <v>639960.4</v>
      </c>
      <c r="I72">
        <v>522293.07</v>
      </c>
      <c r="J72">
        <v>5.65</v>
      </c>
      <c r="K72">
        <v>482661.14</v>
      </c>
      <c r="L72" t="s">
        <v>416</v>
      </c>
      <c r="M72" s="1">
        <v>43830</v>
      </c>
    </row>
    <row r="73" spans="1:13">
      <c r="A73" t="s">
        <v>283</v>
      </c>
      <c r="B73" t="s">
        <v>417</v>
      </c>
      <c r="C73" t="s">
        <v>417</v>
      </c>
      <c r="D73" t="s">
        <v>418</v>
      </c>
      <c r="E73">
        <v>19986</v>
      </c>
      <c r="F73">
        <v>594460.42000000004</v>
      </c>
      <c r="G73">
        <v>27.38</v>
      </c>
      <c r="H73">
        <v>547213.38</v>
      </c>
      <c r="I73">
        <v>460262.06</v>
      </c>
      <c r="J73">
        <v>20.65</v>
      </c>
      <c r="K73">
        <v>412710.9</v>
      </c>
      <c r="L73" t="s">
        <v>416</v>
      </c>
      <c r="M73" s="1">
        <v>43830</v>
      </c>
    </row>
    <row r="74" spans="1:13">
      <c r="A74" t="s">
        <v>283</v>
      </c>
      <c r="B74" t="s">
        <v>419</v>
      </c>
      <c r="C74" t="s">
        <v>419</v>
      </c>
      <c r="D74" t="s">
        <v>420</v>
      </c>
      <c r="E74">
        <v>9500</v>
      </c>
      <c r="F74">
        <v>559219.54</v>
      </c>
      <c r="G74">
        <v>102.76</v>
      </c>
      <c r="H74">
        <v>976193.87</v>
      </c>
      <c r="I74">
        <v>424160.04</v>
      </c>
      <c r="J74">
        <v>77.5</v>
      </c>
      <c r="K74">
        <v>736250</v>
      </c>
      <c r="L74" t="s">
        <v>416</v>
      </c>
      <c r="M74" s="1">
        <v>43830</v>
      </c>
    </row>
    <row r="75" spans="1:13">
      <c r="A75" t="s">
        <v>283</v>
      </c>
      <c r="B75" t="s">
        <v>421</v>
      </c>
      <c r="C75" t="s">
        <v>421</v>
      </c>
      <c r="D75" t="s">
        <v>422</v>
      </c>
      <c r="E75">
        <v>26004</v>
      </c>
      <c r="F75">
        <v>516628.64</v>
      </c>
      <c r="G75">
        <v>22.37</v>
      </c>
      <c r="H75">
        <v>581655.73</v>
      </c>
      <c r="I75">
        <v>400306.32</v>
      </c>
      <c r="J75">
        <v>16.87</v>
      </c>
      <c r="K75">
        <v>438687.48</v>
      </c>
      <c r="L75" t="s">
        <v>416</v>
      </c>
      <c r="M75" s="1">
        <v>43830</v>
      </c>
    </row>
    <row r="76" spans="1:13">
      <c r="A76" t="s">
        <v>283</v>
      </c>
      <c r="B76" t="s">
        <v>423</v>
      </c>
      <c r="C76" t="s">
        <v>423</v>
      </c>
      <c r="D76" t="s">
        <v>424</v>
      </c>
      <c r="F76">
        <v>81424.820000000007</v>
      </c>
      <c r="H76">
        <v>81424.820000000007</v>
      </c>
      <c r="I76">
        <v>81424.820000000007</v>
      </c>
      <c r="K76">
        <v>81424.820000000007</v>
      </c>
      <c r="L76" t="s">
        <v>289</v>
      </c>
      <c r="M76" s="1">
        <v>43830</v>
      </c>
    </row>
    <row r="77" spans="1:13">
      <c r="A77" t="s">
        <v>283</v>
      </c>
      <c r="B77" t="s">
        <v>423</v>
      </c>
      <c r="C77" t="s">
        <v>423</v>
      </c>
      <c r="D77" t="s">
        <v>425</v>
      </c>
      <c r="E77">
        <v>15444.97</v>
      </c>
      <c r="F77">
        <v>19805.849999999999</v>
      </c>
      <c r="G77">
        <v>1.33</v>
      </c>
      <c r="H77">
        <v>20478.490000000002</v>
      </c>
      <c r="I77">
        <v>15444.97</v>
      </c>
      <c r="J77">
        <v>1</v>
      </c>
      <c r="K77">
        <v>15444.97</v>
      </c>
      <c r="L77" t="s">
        <v>416</v>
      </c>
      <c r="M77" s="1">
        <v>43830</v>
      </c>
    </row>
    <row r="78" spans="1:13">
      <c r="A78" t="s">
        <v>283</v>
      </c>
      <c r="B78" t="s">
        <v>423</v>
      </c>
      <c r="C78" t="s">
        <v>423</v>
      </c>
      <c r="D78" t="s">
        <v>426</v>
      </c>
      <c r="E78">
        <v>179365.13</v>
      </c>
      <c r="F78">
        <v>19384.61</v>
      </c>
      <c r="G78">
        <v>0.11</v>
      </c>
      <c r="H78">
        <v>19158.849999999999</v>
      </c>
      <c r="I78">
        <v>179365.13</v>
      </c>
      <c r="J78">
        <v>1</v>
      </c>
      <c r="K78">
        <v>179365.13</v>
      </c>
      <c r="L78" t="s">
        <v>399</v>
      </c>
      <c r="M78" s="1">
        <v>43830</v>
      </c>
    </row>
    <row r="79" spans="1:13">
      <c r="A79" t="s">
        <v>283</v>
      </c>
      <c r="B79" t="s">
        <v>423</v>
      </c>
      <c r="C79" t="s">
        <v>423</v>
      </c>
      <c r="D79" t="s">
        <v>427</v>
      </c>
      <c r="E79">
        <v>22227.95</v>
      </c>
      <c r="F79">
        <v>21959.06</v>
      </c>
      <c r="G79">
        <v>1.03</v>
      </c>
      <c r="H79">
        <v>22967.5</v>
      </c>
      <c r="I79">
        <v>22227.95</v>
      </c>
      <c r="J79">
        <v>1</v>
      </c>
      <c r="K79">
        <v>22227.95</v>
      </c>
      <c r="L79" t="s">
        <v>401</v>
      </c>
      <c r="M79" s="1">
        <v>43830</v>
      </c>
    </row>
    <row r="80" spans="1:13">
      <c r="A80" t="s">
        <v>283</v>
      </c>
      <c r="B80" t="s">
        <v>423</v>
      </c>
      <c r="C80" t="s">
        <v>423</v>
      </c>
      <c r="D80" t="s">
        <v>428</v>
      </c>
      <c r="E80">
        <v>12414631</v>
      </c>
      <c r="F80">
        <v>114286.95</v>
      </c>
      <c r="G80">
        <v>0.01</v>
      </c>
      <c r="H80">
        <v>114304.68</v>
      </c>
      <c r="I80">
        <v>12414631</v>
      </c>
      <c r="J80">
        <v>1</v>
      </c>
      <c r="K80">
        <v>12414631</v>
      </c>
      <c r="L80" t="s">
        <v>385</v>
      </c>
      <c r="M80" s="1">
        <v>43830</v>
      </c>
    </row>
    <row r="81" spans="1:13">
      <c r="A81" t="s">
        <v>283</v>
      </c>
      <c r="B81" t="s">
        <v>423</v>
      </c>
      <c r="C81" t="s">
        <v>423</v>
      </c>
      <c r="D81" t="s">
        <v>429</v>
      </c>
      <c r="E81">
        <v>13495.99</v>
      </c>
      <c r="F81">
        <v>9280.93</v>
      </c>
      <c r="G81">
        <v>0.7</v>
      </c>
      <c r="H81">
        <v>9475.5300000000007</v>
      </c>
      <c r="I81">
        <v>13495.99</v>
      </c>
      <c r="J81">
        <v>1</v>
      </c>
      <c r="K81">
        <v>13495.99</v>
      </c>
      <c r="L81" t="s">
        <v>407</v>
      </c>
      <c r="M81" s="1">
        <v>43830</v>
      </c>
    </row>
    <row r="82" spans="1:13">
      <c r="A82" t="s">
        <v>283</v>
      </c>
      <c r="B82" t="s">
        <v>423</v>
      </c>
      <c r="C82" t="s">
        <v>423</v>
      </c>
      <c r="D82" t="s">
        <v>430</v>
      </c>
      <c r="E82">
        <v>1388.7</v>
      </c>
      <c r="F82">
        <v>1546.6</v>
      </c>
      <c r="G82">
        <v>1.1200000000000001</v>
      </c>
      <c r="H82">
        <v>1556.73</v>
      </c>
      <c r="I82">
        <v>1388.7</v>
      </c>
      <c r="J82">
        <v>1</v>
      </c>
      <c r="K82">
        <v>1388.7</v>
      </c>
      <c r="L82" t="s">
        <v>375</v>
      </c>
      <c r="M82" s="1">
        <v>43830</v>
      </c>
    </row>
    <row r="83" spans="1:13">
      <c r="A83" t="s">
        <v>283</v>
      </c>
      <c r="B83" t="s">
        <v>423</v>
      </c>
      <c r="C83" t="s">
        <v>423</v>
      </c>
      <c r="D83" t="s">
        <v>431</v>
      </c>
      <c r="E83">
        <v>5432.65</v>
      </c>
      <c r="F83">
        <v>3941.16</v>
      </c>
      <c r="G83">
        <v>0.74</v>
      </c>
      <c r="H83">
        <v>4040.95</v>
      </c>
      <c r="I83">
        <v>5432.65</v>
      </c>
      <c r="J83">
        <v>1</v>
      </c>
      <c r="K83">
        <v>5432.65</v>
      </c>
      <c r="L83" t="s">
        <v>285</v>
      </c>
      <c r="M83" s="1">
        <v>43830</v>
      </c>
    </row>
    <row r="84" spans="1:13">
      <c r="A84" t="s">
        <v>283</v>
      </c>
      <c r="B84" t="s">
        <v>423</v>
      </c>
      <c r="C84" t="s">
        <v>423</v>
      </c>
      <c r="D84" t="s">
        <v>432</v>
      </c>
      <c r="E84">
        <v>94182.75</v>
      </c>
      <c r="F84">
        <v>10905.77</v>
      </c>
      <c r="G84">
        <v>0.11</v>
      </c>
      <c r="H84">
        <v>10728.92</v>
      </c>
      <c r="I84">
        <v>94182.75</v>
      </c>
      <c r="J84">
        <v>1</v>
      </c>
      <c r="K84">
        <v>94182.75</v>
      </c>
      <c r="L84" t="s">
        <v>433</v>
      </c>
      <c r="M84" s="1">
        <v>43830</v>
      </c>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2020-01-16T18:35:25Z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