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September\NYC Preliminary Reconcilation\"/>
    </mc:Choice>
  </mc:AlternateContent>
  <xr:revisionPtr revIDLastSave="482" documentId="8_{169AF59F-3209-42B1-B155-B5A93A02557F}" xr6:coauthVersionLast="44" xr6:coauthVersionMax="44" xr10:uidLastSave="{48029A5D-E79E-472E-906C-935A6259E1E9}"/>
  <bookViews>
    <workbookView xWindow="-120" yWindow="-120" windowWidth="29040" windowHeight="15840" tabRatio="758" activeTab="4"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c r="H42" i="7"/>
  <c r="I42" i="7" s="1"/>
  <c r="P42" i="7"/>
  <c r="Q42" i="7" s="1"/>
  <c r="R42" i="7"/>
  <c r="S42" i="7" s="1"/>
  <c r="T42" i="7"/>
  <c r="U42" i="7" s="1"/>
  <c r="H43" i="7"/>
  <c r="I43" i="7" s="1"/>
  <c r="P43" i="7"/>
  <c r="Q43" i="7" s="1"/>
  <c r="R43" i="7"/>
  <c r="S43" i="7"/>
  <c r="T43" i="7"/>
  <c r="U43" i="7" s="1"/>
  <c r="H44" i="7"/>
  <c r="I44" i="7" s="1"/>
  <c r="P44" i="7"/>
  <c r="Q44" i="7" s="1"/>
  <c r="R44" i="7"/>
  <c r="S44" i="7" s="1"/>
  <c r="T44" i="7"/>
  <c r="U44" i="7" s="1"/>
  <c r="H45" i="7"/>
  <c r="I45" i="7" s="1"/>
  <c r="P45" i="7"/>
  <c r="Q45" i="7" s="1"/>
  <c r="R45" i="7"/>
  <c r="S45" i="7"/>
  <c r="T45" i="7"/>
  <c r="U45" i="7"/>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c r="K44" i="12"/>
  <c r="L44" i="12"/>
  <c r="K45" i="12"/>
  <c r="L45" i="12"/>
  <c r="K46" i="12"/>
  <c r="L46" i="12"/>
  <c r="K47" i="12"/>
  <c r="L47" i="12"/>
  <c r="K48" i="12"/>
  <c r="L48" i="12"/>
  <c r="K49" i="12"/>
  <c r="L49" i="12"/>
  <c r="K50" i="12"/>
  <c r="L50" i="12"/>
  <c r="K51" i="12"/>
  <c r="L51" i="12"/>
  <c r="K52" i="12"/>
  <c r="L52" i="12"/>
  <c r="K53" i="12"/>
  <c r="L53" i="12"/>
  <c r="G43" i="12"/>
  <c r="H43" i="12" s="1"/>
  <c r="G44" i="12"/>
  <c r="H44" i="12" s="1"/>
  <c r="G45" i="12"/>
  <c r="H45" i="12" s="1"/>
  <c r="G46" i="12"/>
  <c r="H46" i="12" s="1"/>
  <c r="G47" i="12"/>
  <c r="H47" i="12" s="1"/>
  <c r="G48" i="12"/>
  <c r="H48" i="12" s="1"/>
  <c r="G49" i="12"/>
  <c r="H49" i="12" s="1"/>
  <c r="G50" i="12"/>
  <c r="H50" i="12" s="1"/>
  <c r="G51" i="12"/>
  <c r="H51" i="12" s="1"/>
  <c r="G52" i="12"/>
  <c r="H52" i="12" s="1"/>
  <c r="G53" i="12"/>
  <c r="H53" i="12" s="1"/>
  <c r="A72" i="2"/>
  <c r="Q72" i="2" s="1"/>
  <c r="R72" i="2" s="1"/>
  <c r="S72" i="2" s="1"/>
  <c r="A73" i="2"/>
  <c r="Q73" i="2" s="1"/>
  <c r="R73" i="2" s="1"/>
  <c r="S73" i="2" s="1"/>
  <c r="E72" i="2" l="1"/>
  <c r="F72" i="2" s="1"/>
  <c r="G72" i="2" s="1"/>
  <c r="M72" i="2"/>
  <c r="N72" i="2" s="1"/>
  <c r="O72" i="2" s="1"/>
  <c r="E73" i="2"/>
  <c r="F73" i="2" s="1"/>
  <c r="G73" i="2" s="1"/>
  <c r="I73" i="2"/>
  <c r="J73" i="2" s="1"/>
  <c r="K73" i="2" s="1"/>
  <c r="I72" i="2"/>
  <c r="J72" i="2" s="1"/>
  <c r="K72" i="2" s="1"/>
  <c r="M73" i="2"/>
  <c r="N73" i="2" s="1"/>
  <c r="O73" i="2" s="1"/>
  <c r="E14" i="3" l="1"/>
  <c r="F14" i="3" s="1"/>
  <c r="F4" i="9" l="1"/>
  <c r="F5" i="9"/>
  <c r="F6" i="9"/>
  <c r="F7" i="9"/>
  <c r="F8" i="9"/>
  <c r="F9" i="9"/>
  <c r="F10" i="9"/>
  <c r="G4" i="9"/>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36" i="7"/>
  <c r="P49" i="7"/>
  <c r="P50" i="7"/>
  <c r="P51" i="7"/>
  <c r="P52" i="7"/>
  <c r="P53" i="7"/>
  <c r="P54" i="7"/>
  <c r="P55" i="7"/>
  <c r="P56" i="7"/>
  <c r="P57" i="7"/>
  <c r="P58" i="7"/>
  <c r="P59" i="7"/>
  <c r="P60" i="7"/>
  <c r="P61" i="7"/>
  <c r="P62" i="7"/>
  <c r="F63" i="7"/>
  <c r="G63" i="7"/>
  <c r="U25" i="7"/>
  <c r="U33" i="7"/>
  <c r="S19" i="7"/>
  <c r="S35"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8" i="2"/>
  <c r="P78" i="2"/>
  <c r="M78" i="2"/>
  <c r="L78" i="2"/>
  <c r="O78" i="2" s="1"/>
  <c r="D19" i="9"/>
  <c r="H61" i="12" l="1"/>
  <c r="D37" i="1"/>
  <c r="C31" i="1"/>
  <c r="G19" i="9"/>
  <c r="C37" i="1"/>
  <c r="Q49" i="7"/>
  <c r="Q50" i="7"/>
  <c r="Q51" i="7"/>
  <c r="Q52" i="7"/>
  <c r="Q53" i="7"/>
  <c r="Q54" i="7"/>
  <c r="Q55" i="7"/>
  <c r="Q56" i="7"/>
  <c r="Q57" i="7"/>
  <c r="Q58" i="7"/>
  <c r="Q59" i="7"/>
  <c r="Q60" i="7"/>
  <c r="Q61" i="7"/>
  <c r="Q62" i="7"/>
  <c r="H63" i="7" l="1"/>
  <c r="I63" i="7" s="1"/>
  <c r="P63" i="7"/>
  <c r="Q63"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<sst xmlns="http://schemas.openxmlformats.org/spreadsheetml/2006/main" count="1296" uniqueCount="525">
  <si>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</si>
  <si>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</si>
  <si>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</si>
  <si>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</si>
  <si>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</si>
  <si>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</si>
  <si>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</si>
  <si>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</si>
  <si>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</si>
  <si>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</si>
  <si>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</si>
  <si>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</si>
  <si>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</si>
  <si>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</si>
  <si>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</si>
  <si>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</si>
  <si>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</si>
  <si>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</si>
  <si>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</si>
  <si>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</si>
  <si>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</si>
  <si>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</si>
  <si>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</si>
  <si>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</si>
  <si>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</si>
  <si>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</si>
  <si>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</si>
  <si>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</si>
  <si>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</si>
  <si>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</si>
  <si>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</si>
  <si>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</si>
  <si>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</si>
  <si>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</si>
  <si>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</si>
  <si>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</si>
  <si>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</si>
  <si>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</si>
  <si>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</si>
  <si>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</si>
  <si>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</si>
  <si>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</si>
  <si>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</si>
  <si>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</si>
  <si>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</si>
  <si>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</si>
  <si>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</si>
  <si>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</si>
  <si>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</si>
  <si>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</si>
  <si>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</si>
  <si>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</si>
  <si>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</si>
  <si>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</si>
  <si>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</si>
  <si>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</si>
  <si>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</si>
  <si>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</si>
  <si>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</si>
  <si>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</si>
  <si>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</si>
  <si>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</si>
  <si>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</si>
  <si>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</si>
  <si>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</si>
  <si>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</si>
  <si>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</si>
  <si>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</si>
  <si>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</si>
  <si>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</si>
  <si>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</si>
  <si>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</si>
  <si>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</si>
  <si>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</si>
  <si>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</si>
  <si>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</si>
  <si>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</si>
  <si>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</si>
  <si>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</si>
  <si>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</si>
  <si>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</si>
  <si>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</si>
  <si>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</si>
  <si>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</si>
  <si>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</si>
  <si>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</si>
  <si>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</si>
  <si>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</si>
  <si>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</si>
  <si>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</si>
  <si>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</si>
  <si>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</si>
  <si>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</si>
  <si>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</si>
  <si>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</si>
  <si>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</si>
  <si>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</si>
  <si>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</si>
  <si>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</si>
  <si>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</si>
  <si>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</si>
  <si>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</si>
  <si>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</si>
  <si>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</si>
  <si>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</si>
  <si>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</si>
  <si>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</si>
  <si>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</si>
  <si>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</si>
  <si>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</si>
  <si>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</si>
  <si>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</si>
  <si>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</si>
  <si>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</si>
  <si>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</si>
  <si>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</si>
  <si>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</si>
  <si>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</si>
  <si>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</si>
  <si>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</si>
  <si>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</si>
  <si>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</si>
  <si>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</si>
  <si>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</si>
  <si>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</si>
  <si>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</si>
  <si>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</si>
  <si>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</si>
  <si>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</si>
  <si>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</si>
  <si>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</si>
  <si>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</si>
  <si>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</si>
  <si>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</si>
  <si>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</si>
  <si>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</si>
  <si>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</si>
  <si>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</si>
  <si>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</si>
  <si>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</si>
  <si>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</si>
  <si>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</si>
  <si>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</si>
  <si>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</si>
  <si>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</si>
  <si>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</si>
  <si>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</si>
  <si>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</si>
  <si>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</si>
  <si>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</si>
  <si>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</si>
  <si>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</si>
  <si>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</si>
  <si>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</si>
  <si>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</si>
  <si>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</si>
  <si>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</si>
  <si>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</si>
  <si>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</si>
  <si>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</si>
  <si>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</si>
  <si>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</si>
  <si>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</si>
  <si>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</si>
  <si>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</si>
  <si>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</si>
  <si>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</si>
  <si>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</si>
  <si>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</si>
  <si>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</si>
  <si>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</si>
  <si>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</si>
  <si>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</si>
  <si>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</si>
  <si>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</si>
  <si>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</si>
  <si>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</si>
  <si>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</si>
  <si>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</si>
  <si>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</si>
  <si>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</si>
  <si>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</si>
  <si>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</si>
  <si>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</si>
  <si>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</si>
  <si>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</si>
  <si>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</si>
  <si>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</si>
  <si>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</si>
  <si>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</si>
  <si>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</si>
  <si>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</si>
  <si>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</si>
  <si>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</si>
  <si>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</si>
  <si>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</si>
  <si>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</si>
  <si>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</si>
  <si>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</si>
  <si>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</si>
  <si>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</si>
  <si>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</si>
  <si>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</si>
  <si>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</si>
  <si>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</si>
  <si>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</si>
  <si>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</si>
  <si>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</si>
  <si>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</si>
  <si>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</si>
  <si>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</si>
  <si>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</si>
  <si>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</si>
  <si>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</si>
  <si>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</si>
  <si>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</si>
  <si>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</si>
  <si>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</si>
  <si>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</si>
  <si>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</si>
  <si>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</si>
  <si>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</si>
  <si>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</si>
  <si>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</si>
  <si>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</si>
  <si>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</si>
  <si>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</si>
  <si>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</si>
  <si>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</si>
  <si>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</si>
  <si>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</si>
  <si>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</si>
  <si>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</si>
  <si>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</si>
  <si>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</si>
  <si>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</si>
  <si>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</si>
  <si>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</si>
  <si>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</si>
  <si>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</si>
  <si>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</si>
  <si>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</si>
  <si>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</si>
  <si>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</si>
  <si>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</si>
  <si>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</si>
  <si>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</si>
  <si>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</si>
  <si>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</si>
  <si>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</si>
  <si>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</si>
  <si>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</si>
  <si>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</si>
  <si>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</si>
  <si>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</si>
  <si>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</si>
  <si>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</si>
  <si>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</si>
  <si>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</si>
  <si>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</si>
  <si>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</si>
  <si>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</si>
  <si>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</si>
  <si>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</si>
  <si>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</si>
  <si>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</si>
  <si>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</si>
  <si>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</si>
  <si>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'8611229F8</t>
  </si>
  <si>
    <t>STATE STREET BANK + TRUST CO</t>
  </si>
  <si>
    <t>portfolio</t>
  </si>
  <si>
    <t>cusip</t>
  </si>
  <si>
    <t>sedol</t>
  </si>
  <si>
    <t>security</t>
  </si>
  <si>
    <t>quantity</t>
  </si>
  <si>
    <t>cost</t>
  </si>
  <si>
    <t>price</t>
  </si>
  <si>
    <t>market value</t>
  </si>
  <si>
    <t>cost local</t>
  </si>
  <si>
    <t>price local</t>
  </si>
  <si>
    <t>mkt value local</t>
  </si>
  <si>
    <t>country</t>
  </si>
  <si>
    <t>date</t>
  </si>
  <si>
    <t>CHF</t>
  </si>
  <si>
    <t>SWISS FRANC</t>
  </si>
  <si>
    <t>SEK</t>
  </si>
  <si>
    <t>SWEDISH KRONA</t>
  </si>
  <si>
    <t>NOK</t>
  </si>
  <si>
    <t>NORWEGIAN KRONE</t>
  </si>
  <si>
    <t>AUD</t>
  </si>
  <si>
    <t>AUSTRALIAN DOLLAR</t>
  </si>
  <si>
    <t>EUR</t>
  </si>
  <si>
    <t>EURO CURRENCY</t>
  </si>
  <si>
    <t>SGD</t>
  </si>
  <si>
    <t>SINGAPORE DOLLAR</t>
  </si>
  <si>
    <t>GBP</t>
  </si>
  <si>
    <t>POUND STERLING</t>
  </si>
  <si>
    <t>JPY</t>
  </si>
  <si>
    <t>JAPANESE YEN</t>
  </si>
  <si>
    <t>8611229F8</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</si>
  <si>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</si>
  <si>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</si>
  <si>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</si>
  <si>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</si>
  <si>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</si>
  <si>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</si>
  <si>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</si>
  <si>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</si>
  <si>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</si>
  <si>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</si>
  <si>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</si>
  <si>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</si>
  <si>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</si>
  <si>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</si>
  <si>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</si>
  <si>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</si>
  <si>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</si>
  <si>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</si>
  <si>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</si>
  <si>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</si>
  <si>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</si>
  <si>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</si>
  <si>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</si>
  <si>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</si>
  <si>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</si>
  <si>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</si>
  <si>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</si>
  <si>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</si>
  <si>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</si>
  <si>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</si>
  <si>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</si>
  <si>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</si>
  <si>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</si>
  <si>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</si>
  <si>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</si>
  <si>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</si>
  <si>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</si>
  <si>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</si>
  <si>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</si>
  <si>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</si>
  <si>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</si>
  <si>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</si>
  <si>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</si>
  <si>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</si>
  <si>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</si>
  <si>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</si>
  <si>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</si>
  <si>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</si>
  <si>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</si>
  <si>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</si>
  <si>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</si>
  <si>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</si>
  <si>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</si>
  <si>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</si>
  <si>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</si>
  <si>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</si>
  <si>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</si>
  <si>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</si>
  <si>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</si>
  <si>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</si>
  <si>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</si>
  <si>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</si>
  <si>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</si>
  <si>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</si>
  <si>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</si>
  <si>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</si>
  <si>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</si>
  <si>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</si>
  <si>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</si>
  <si>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</si>
  <si>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</si>
  <si>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</si>
  <si>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</si>
  <si>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</si>
  <si>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</si>
  <si>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</si>
  <si>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</si>
  <si>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</si>
  <si>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</si>
  <si>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</si>
  <si>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</si>
  <si>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</si>
  <si>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</si>
  <si>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</si>
  <si>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</si>
  <si>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</si>
  <si>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</si>
  <si>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</si>
  <si>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</si>
  <si>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</si>
  <si>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</si>
  <si>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</si>
  <si>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</si>
  <si>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</si>
  <si>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</si>
  <si>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</si>
  <si>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</si>
  <si>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</si>
  <si>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</si>
  <si>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</si>
  <si>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</si>
  <si>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</si>
  <si>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</si>
  <si>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</si>
  <si>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</si>
  <si>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</si>
  <si>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</si>
  <si>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</si>
  <si>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</si>
  <si>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</si>
  <si>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</si>
  <si>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</si>
  <si>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</si>
  <si>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</si>
  <si>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</si>
  <si>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</si>
  <si>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</si>
  <si>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</si>
  <si>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</si>
  <si>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</si>
  <si>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</si>
  <si>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</si>
  <si>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</si>
  <si>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</si>
  <si>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</si>
  <si>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</si>
  <si>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</si>
  <si>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</si>
  <si>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</si>
  <si>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</si>
  <si>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</si>
  <si>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</si>
  <si>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</si>
  <si>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</si>
  <si>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</si>
  <si>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</si>
  <si>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</si>
  <si>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</si>
  <si>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</si>
  <si>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</si>
  <si>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</si>
  <si>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</si>
  <si>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</si>
  <si>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</si>
  <si>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</si>
  <si>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</si>
  <si>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</si>
  <si>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SHOPIFY INC   CLASS A</t>
  </si>
  <si>
    <t>RELX PLC   SPON ADR</t>
  </si>
  <si>
    <t>FERRARI NV</t>
  </si>
  <si>
    <t>NASPERS LTD N SHS SPON ADR</t>
  </si>
  <si>
    <t>INTERCONTINENTAL HOTELS ADR</t>
  </si>
  <si>
    <t>BJ2KSG907</t>
  </si>
  <si>
    <t>AKZO NOBEL N.V.</t>
  </si>
  <si>
    <t>CGI INC</t>
  </si>
  <si>
    <t>MULTICHOICE GROUP LTD   ADR</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</si>
  <si>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</si>
  <si>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</si>
  <si>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</si>
  <si>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</si>
  <si>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</si>
  <si>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</si>
  <si>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</si>
  <si>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</si>
  <si>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</si>
  <si>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</si>
  <si>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</si>
  <si>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</si>
  <si>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</si>
  <si>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</si>
  <si>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</si>
  <si>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</si>
  <si>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</si>
  <si>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</si>
  <si>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</si>
  <si>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</si>
  <si>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</si>
  <si>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</si>
  <si>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</si>
  <si>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</si>
  <si>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</si>
  <si>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</si>
  <si>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</si>
  <si>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</si>
  <si>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</si>
  <si>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VEOLIA ENVIRONNEMENT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</si>
  <si>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</si>
  <si>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</si>
  <si>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</si>
  <si>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</si>
  <si>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</si>
  <si>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</si>
  <si>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</si>
  <si>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</si>
  <si>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</si>
  <si>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</si>
  <si>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</si>
  <si>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</si>
  <si>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</si>
  <si>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</si>
  <si>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</si>
  <si>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</si>
  <si>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</si>
  <si>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</si>
  <si>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</si>
  <si>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</si>
  <si>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</si>
  <si>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KASIKORNBANK PCL UNSPON ADR</t>
  </si>
  <si>
    <t>GRIFOLS SA ADR</t>
  </si>
  <si>
    <t>ASML HOLDING NV NY REG SHS</t>
  </si>
  <si>
    <t>AMBEV SA ADR</t>
  </si>
  <si>
    <t>UNIQURE NV</t>
  </si>
  <si>
    <t>ASCENDIS PHARMA A/S   ADR</t>
  </si>
  <si>
    <t>BWSW5D906</t>
  </si>
  <si>
    <t>US DOLLAR</t>
  </si>
  <si>
    <t>CAD</t>
  </si>
  <si>
    <t>DEUTSCHE BANK AG REGISTERED</t>
  </si>
  <si>
    <t>G0250X107</t>
  </si>
  <si>
    <t>AMCOR PLC</t>
  </si>
  <si>
    <t>STMICROELECTRONICS NV NY SHS</t>
  </si>
  <si>
    <t>BDC5ST904</t>
  </si>
  <si>
    <t>VALEO SA</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</si>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</sst>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8">
    <font>
      <sz val="10"/>
      <name val="Arial"/>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9">
    <xf numFmtId="0" fontId="0" fillId="0" borderId="0"/>
    <xf numFmtId="43" fontId="1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9" fontId="13" fillId="0" borderId="0" applyFon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18" applyNumberFormat="0" applyAlignment="0" applyProtection="0"/>
    <xf numFmtId="0" fontId="47" fillId="13" borderId="19" applyNumberFormat="0" applyAlignment="0" applyProtection="0"/>
    <xf numFmtId="0" fontId="48" fillId="13" borderId="18" applyNumberFormat="0" applyAlignment="0" applyProtection="0"/>
    <xf numFmtId="0" fontId="49" fillId="0" borderId="20" applyNumberFormat="0" applyFill="0" applyAlignment="0" applyProtection="0"/>
    <xf numFmtId="0" fontId="50" fillId="14"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5" fillId="0" borderId="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36" fillId="0" borderId="0">
      <alignment vertical="top"/>
    </xf>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6" fillId="0" borderId="0">
      <alignment vertical="top"/>
    </xf>
    <xf numFmtId="0" fontId="10" fillId="37" borderId="0" applyNumberFormat="0" applyBorder="0" applyAlignment="0" applyProtection="0"/>
    <xf numFmtId="0" fontId="10" fillId="38"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0" borderId="0"/>
    <xf numFmtId="0" fontId="10" fillId="0" borderId="0"/>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22" applyNumberFormat="0" applyFont="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25" borderId="0" applyNumberFormat="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5" borderId="22"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6" fillId="0" borderId="0"/>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36" fillId="0" borderId="0">
      <alignment vertical="top"/>
    </xf>
    <xf numFmtId="0" fontId="8" fillId="0" borderId="0"/>
    <xf numFmtId="0" fontId="8" fillId="0" borderId="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5" borderId="22" applyNumberFormat="0" applyFont="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14" fontId="0" fillId="0" borderId="0" xfId="0" applyNumberFormat="1"/>
    <xf numFmtId="0" fontId="14" fillId="0" borderId="0" xfId="0" applyFont="1"/>
    <xf numFmtId="0" fontId="14" fillId="0" borderId="0" xfId="0" applyFont="1" applyAlignment="1">
      <alignment horizontal="center" wrapText="1"/>
    </xf>
    <xf numFmtId="0" fontId="14" fillId="0" borderId="0" xfId="0" applyFont="1" applyAlignment="1">
      <alignment horizontal="right"/>
    </xf>
    <xf numFmtId="44" fontId="14" fillId="0" borderId="1" xfId="0" applyNumberFormat="1" applyFont="1" applyBorder="1"/>
    <xf numFmtId="0" fontId="16" fillId="0" borderId="0" xfId="0" applyFont="1" applyBorder="1" applyAlignment="1" applyProtection="1">
      <alignment horizontal="center"/>
    </xf>
    <xf numFmtId="0" fontId="14" fillId="0" borderId="5" xfId="0" applyFont="1" applyFill="1" applyBorder="1" applyAlignment="1">
      <alignment horizontal="center" wrapText="1"/>
    </xf>
    <xf numFmtId="0" fontId="14" fillId="0" borderId="0" xfId="0" applyFont="1" applyFill="1" applyBorder="1" applyAlignment="1">
      <alignment horizontal="center" wrapText="1"/>
    </xf>
    <xf numFmtId="44" fontId="14" fillId="0" borderId="1" xfId="0" applyNumberFormat="1" applyFont="1" applyFill="1" applyBorder="1"/>
    <xf numFmtId="0" fontId="14" fillId="0" borderId="0" xfId="0" applyFont="1" applyFill="1"/>
    <xf numFmtId="0" fontId="14" fillId="0" borderId="0" xfId="0" applyFont="1" applyFill="1" applyAlignment="1">
      <alignment horizontal="center" wrapText="1"/>
    </xf>
    <xf numFmtId="43" fontId="14" fillId="0" borderId="1" xfId="1" applyFont="1" applyFill="1" applyBorder="1"/>
    <xf numFmtId="43" fontId="14" fillId="0" borderId="0" xfId="1" applyFont="1" applyFill="1" applyBorder="1"/>
    <xf numFmtId="49" fontId="13" fillId="0" borderId="0" xfId="0" applyNumberFormat="1" applyFont="1" applyFill="1"/>
    <xf numFmtId="0" fontId="21" fillId="0" borderId="0" xfId="4" applyFont="1"/>
    <xf numFmtId="0" fontId="22" fillId="0" borderId="0" xfId="4" applyFont="1"/>
    <xf numFmtId="0" fontId="23" fillId="0" borderId="0" xfId="4" applyFont="1"/>
    <xf numFmtId="0" fontId="24" fillId="0" borderId="0" xfId="4" applyFont="1"/>
    <xf numFmtId="0" fontId="21" fillId="0" borderId="0" xfId="4" applyFont="1" applyAlignment="1">
      <alignment horizontal="left" indent="2"/>
    </xf>
    <xf numFmtId="0" fontId="15" fillId="0" borderId="0" xfId="4"/>
    <xf numFmtId="0" fontId="25" fillId="0" borderId="0" xfId="4" applyFont="1"/>
    <xf numFmtId="0" fontId="27" fillId="0" borderId="0" xfId="4" applyFont="1"/>
    <xf numFmtId="0" fontId="28" fillId="0" borderId="0" xfId="4" applyFont="1"/>
    <xf numFmtId="0" fontId="29" fillId="0" borderId="0" xfId="4" applyFont="1"/>
    <xf numFmtId="0" fontId="22" fillId="0" borderId="0" xfId="4" applyFont="1" applyAlignment="1">
      <alignment horizontal="left"/>
    </xf>
    <xf numFmtId="0" fontId="18" fillId="0" borderId="0" xfId="3" applyAlignment="1" applyProtection="1"/>
    <xf numFmtId="0" fontId="30" fillId="0" borderId="0" xfId="0" applyFont="1" applyProtection="1"/>
    <xf numFmtId="0" fontId="30" fillId="0" borderId="0" xfId="0" applyFont="1"/>
    <xf numFmtId="0" fontId="30" fillId="0" borderId="0" xfId="0" applyFont="1" applyAlignment="1" applyProtection="1">
      <alignment horizontal="right"/>
    </xf>
    <xf numFmtId="0" fontId="30" fillId="0" borderId="0" xfId="0" applyFont="1" applyBorder="1" applyProtection="1"/>
    <xf numFmtId="164" fontId="30" fillId="0" borderId="0" xfId="0" applyNumberFormat="1" applyFont="1" applyProtection="1"/>
    <xf numFmtId="0" fontId="30" fillId="0" borderId="0" xfId="0" applyFont="1" applyBorder="1" applyAlignment="1" applyProtection="1">
      <alignment horizontal="right"/>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left"/>
    </xf>
    <xf numFmtId="0" fontId="30" fillId="0" borderId="2" xfId="0" applyFont="1" applyBorder="1" applyAlignment="1" applyProtection="1">
      <alignment horizontal="left"/>
    </xf>
    <xf numFmtId="4" fontId="30" fillId="0" borderId="2" xfId="1" applyNumberFormat="1" applyFont="1" applyFill="1" applyBorder="1" applyProtection="1"/>
    <xf numFmtId="0" fontId="30" fillId="3" borderId="2" xfId="0" applyFont="1" applyFill="1" applyBorder="1" applyProtection="1">
      <protection locked="0"/>
    </xf>
    <xf numFmtId="0" fontId="17" fillId="3" borderId="2" xfId="0" applyFont="1" applyFill="1" applyBorder="1" applyAlignment="1" applyProtection="1">
      <alignment wrapText="1"/>
      <protection locked="0"/>
    </xf>
    <xf numFmtId="4" fontId="30" fillId="0" borderId="0" xfId="1" applyNumberFormat="1" applyFont="1" applyFill="1" applyBorder="1" applyProtection="1"/>
    <xf numFmtId="4" fontId="30" fillId="0" borderId="0" xfId="1" applyNumberFormat="1" applyFont="1" applyBorder="1" applyProtection="1"/>
    <xf numFmtId="0" fontId="30" fillId="0" borderId="0" xfId="0" applyFont="1" applyFill="1" applyBorder="1" applyProtection="1"/>
    <xf numFmtId="0" fontId="17" fillId="0" borderId="0" xfId="0" applyFont="1" applyFill="1" applyBorder="1" applyAlignment="1" applyProtection="1">
      <alignment wrapText="1"/>
    </xf>
    <xf numFmtId="0" fontId="17" fillId="0" borderId="0" xfId="0" applyFont="1" applyBorder="1" applyProtection="1"/>
    <xf numFmtId="4" fontId="30" fillId="0" borderId="0" xfId="0" applyNumberFormat="1" applyFont="1" applyFill="1" applyBorder="1" applyProtection="1"/>
    <xf numFmtId="0" fontId="30" fillId="0" borderId="2" xfId="0" applyFont="1" applyBorder="1" applyProtection="1"/>
    <xf numFmtId="0" fontId="30" fillId="3" borderId="2" xfId="0" applyFont="1" applyFill="1" applyBorder="1" applyAlignment="1" applyProtection="1">
      <alignment wrapText="1"/>
      <protection locked="0"/>
    </xf>
    <xf numFmtId="0" fontId="30" fillId="0" borderId="2" xfId="0" applyFont="1" applyFill="1" applyBorder="1" applyAlignment="1" applyProtection="1">
      <alignment horizontal="left"/>
    </xf>
    <xf numFmtId="0" fontId="30" fillId="0" borderId="0" xfId="0" applyFont="1" applyFill="1" applyBorder="1" applyProtection="1">
      <protection locked="0"/>
    </xf>
    <xf numFmtId="0" fontId="30" fillId="0" borderId="0" xfId="0" applyFont="1" applyFill="1" applyBorder="1" applyAlignment="1" applyProtection="1">
      <alignment horizontal="left"/>
    </xf>
    <xf numFmtId="9" fontId="30" fillId="0" borderId="0" xfId="5" applyFont="1" applyFill="1" applyBorder="1" applyAlignment="1" applyProtection="1">
      <alignment horizontal="centerContinuous"/>
      <protection locked="0"/>
    </xf>
    <xf numFmtId="0" fontId="30" fillId="0" borderId="0" xfId="0" quotePrefix="1" applyFont="1" applyAlignment="1" applyProtection="1">
      <alignment horizontal="left"/>
    </xf>
    <xf numFmtId="0" fontId="13" fillId="0" borderId="0" xfId="0" applyFont="1" applyFill="1"/>
    <xf numFmtId="0" fontId="13" fillId="0" borderId="0" xfId="0" applyFont="1"/>
    <xf numFmtId="49" fontId="13" fillId="0" borderId="0" xfId="0" applyNumberFormat="1" applyFont="1"/>
    <xf numFmtId="0" fontId="13" fillId="0" borderId="0" xfId="0" applyFont="1" applyAlignment="1">
      <alignment horizontal="left"/>
    </xf>
    <xf numFmtId="44" fontId="13" fillId="0" borderId="0" xfId="2" applyFont="1" applyBorder="1"/>
    <xf numFmtId="44" fontId="13" fillId="0" borderId="0" xfId="0" applyNumberFormat="1" applyFont="1"/>
    <xf numFmtId="0" fontId="32" fillId="0" borderId="0" xfId="0" applyFont="1"/>
    <xf numFmtId="0" fontId="13" fillId="0" borderId="0" xfId="0" applyFont="1" applyBorder="1"/>
    <xf numFmtId="0" fontId="34" fillId="0" borderId="0" xfId="0" applyFont="1"/>
    <xf numFmtId="44" fontId="34" fillId="0" borderId="2" xfId="0" applyNumberFormat="1" applyFont="1" applyFill="1" applyBorder="1"/>
    <xf numFmtId="0" fontId="14" fillId="2" borderId="0" xfId="0" applyFont="1" applyFill="1" applyAlignment="1">
      <alignment horizontal="center" wrapText="1"/>
    </xf>
    <xf numFmtId="49" fontId="13" fillId="0" borderId="0" xfId="1" applyNumberFormat="1" applyFont="1"/>
    <xf numFmtId="0" fontId="13" fillId="0" borderId="3" xfId="0" applyFont="1" applyBorder="1"/>
    <xf numFmtId="39" fontId="14" fillId="0" borderId="5" xfId="0" applyNumberFormat="1" applyFont="1" applyFill="1" applyBorder="1"/>
    <xf numFmtId="0" fontId="35" fillId="2" borderId="5" xfId="0" applyFont="1" applyFill="1" applyBorder="1"/>
    <xf numFmtId="0" fontId="34" fillId="0" borderId="0" xfId="0" applyFont="1" applyFill="1"/>
    <xf numFmtId="0" fontId="33" fillId="0" borderId="0" xfId="0" applyFont="1" applyAlignment="1">
      <alignment vertical="top"/>
    </xf>
    <xf numFmtId="0" fontId="35" fillId="0" borderId="0" xfId="0" applyFont="1" applyFill="1"/>
    <xf numFmtId="44" fontId="34" fillId="0" borderId="0" xfId="0" applyNumberFormat="1" applyFont="1"/>
    <xf numFmtId="0" fontId="35" fillId="0" borderId="0" xfId="0" applyFont="1" applyAlignment="1">
      <alignment wrapText="1"/>
    </xf>
    <xf numFmtId="49" fontId="34" fillId="0" borderId="0" xfId="1" applyNumberFormat="1" applyFont="1"/>
    <xf numFmtId="0" fontId="34" fillId="0" borderId="0" xfId="0" applyFont="1" applyAlignment="1">
      <alignment horizontal="left"/>
    </xf>
    <xf numFmtId="43" fontId="33" fillId="0" borderId="0" xfId="1" applyFont="1" applyAlignment="1">
      <alignment vertical="top"/>
    </xf>
    <xf numFmtId="0" fontId="35" fillId="0" borderId="0" xfId="0" applyFont="1"/>
    <xf numFmtId="0" fontId="35" fillId="0" borderId="0" xfId="0" applyFont="1" applyAlignment="1">
      <alignment horizontal="center" wrapText="1"/>
    </xf>
    <xf numFmtId="43" fontId="35" fillId="0" borderId="0" xfId="1" applyFont="1" applyAlignment="1">
      <alignment horizontal="center" wrapText="1"/>
    </xf>
    <xf numFmtId="0" fontId="35" fillId="0" borderId="0" xfId="0" applyFont="1" applyFill="1" applyAlignment="1">
      <alignment horizontal="center" wrapText="1"/>
    </xf>
    <xf numFmtId="43" fontId="34" fillId="0" borderId="0" xfId="1" applyFont="1" applyFill="1" applyBorder="1"/>
    <xf numFmtId="0" fontId="35" fillId="0" borderId="0" xfId="0" applyFont="1" applyBorder="1" applyAlignment="1">
      <alignment wrapText="1"/>
    </xf>
    <xf numFmtId="49" fontId="35" fillId="0" borderId="0" xfId="0" applyNumberFormat="1" applyFont="1" applyFill="1" applyAlignment="1">
      <alignment vertical="center"/>
    </xf>
    <xf numFmtId="43" fontId="34" fillId="0" borderId="0" xfId="1" applyFont="1"/>
    <xf numFmtId="43" fontId="34" fillId="0" borderId="3" xfId="1" applyFont="1" applyBorder="1"/>
    <xf numFmtId="0" fontId="35" fillId="0" borderId="0" xfId="0" applyFont="1" applyAlignment="1">
      <alignment horizontal="right"/>
    </xf>
    <xf numFmtId="43" fontId="35" fillId="0" borderId="1" xfId="1" applyFont="1" applyBorder="1"/>
    <xf numFmtId="8" fontId="35" fillId="0" borderId="0" xfId="0" applyNumberFormat="1" applyFont="1" applyFill="1" applyAlignment="1">
      <alignment horizontal="center" wrapText="1"/>
    </xf>
    <xf numFmtId="43" fontId="13" fillId="0" borderId="0" xfId="1" applyFont="1"/>
    <xf numFmtId="44" fontId="13" fillId="0" borderId="1" xfId="0" applyNumberFormat="1" applyFont="1" applyBorder="1"/>
    <xf numFmtId="0" fontId="13" fillId="0" borderId="10" xfId="0" applyFont="1" applyBorder="1" applyAlignment="1">
      <alignment wrapText="1"/>
    </xf>
    <xf numFmtId="0" fontId="37" fillId="0" borderId="0" xfId="0" applyFont="1"/>
    <xf numFmtId="0" fontId="13" fillId="3" borderId="7" xfId="0" applyFont="1" applyFill="1" applyBorder="1" applyAlignment="1">
      <alignment horizontal="center"/>
    </xf>
    <xf numFmtId="0" fontId="13" fillId="5" borderId="5" xfId="0" applyFont="1" applyFill="1" applyBorder="1" applyAlignment="1">
      <alignment horizontal="center"/>
    </xf>
    <xf numFmtId="0" fontId="13" fillId="4" borderId="8" xfId="0" applyFont="1" applyFill="1" applyBorder="1" applyAlignment="1">
      <alignment horizontal="center"/>
    </xf>
    <xf numFmtId="44" fontId="13" fillId="3" borderId="13" xfId="0" applyNumberFormat="1" applyFont="1" applyFill="1" applyBorder="1"/>
    <xf numFmtId="44" fontId="13" fillId="5" borderId="13" xfId="0" applyNumberFormat="1" applyFont="1" applyFill="1" applyBorder="1"/>
    <xf numFmtId="44" fontId="13" fillId="4" borderId="9" xfId="0" applyNumberFormat="1" applyFont="1" applyFill="1" applyBorder="1"/>
    <xf numFmtId="0" fontId="13" fillId="6" borderId="0" xfId="0" applyFont="1" applyFill="1"/>
    <xf numFmtId="0" fontId="13" fillId="0" borderId="14" xfId="0" applyFont="1" applyFill="1" applyBorder="1" applyAlignment="1">
      <alignment horizontal="center" wrapText="1"/>
    </xf>
    <xf numFmtId="0" fontId="13" fillId="2" borderId="14" xfId="0" applyFont="1" applyFill="1" applyBorder="1" applyAlignment="1">
      <alignment horizontal="center" wrapText="1"/>
    </xf>
    <xf numFmtId="43" fontId="13" fillId="2" borderId="14" xfId="1" applyFont="1" applyFill="1" applyBorder="1" applyAlignment="1"/>
    <xf numFmtId="0" fontId="13" fillId="2" borderId="14" xfId="0" applyFont="1" applyFill="1" applyBorder="1" applyAlignment="1">
      <alignment horizontal="center"/>
    </xf>
    <xf numFmtId="43" fontId="13" fillId="6" borderId="2" xfId="1" applyFont="1" applyFill="1" applyBorder="1"/>
    <xf numFmtId="44" fontId="13" fillId="6" borderId="2" xfId="2" applyFont="1" applyFill="1" applyBorder="1"/>
    <xf numFmtId="0" fontId="13" fillId="0" borderId="2" xfId="0" applyFont="1" applyBorder="1"/>
    <xf numFmtId="43" fontId="13" fillId="0" borderId="2" xfId="1" applyFont="1" applyBorder="1"/>
    <xf numFmtId="44" fontId="13" fillId="0" borderId="2" xfId="2" applyFont="1" applyBorder="1"/>
    <xf numFmtId="14" fontId="13" fillId="0" borderId="2" xfId="0" applyNumberFormat="1" applyFont="1" applyBorder="1"/>
    <xf numFmtId="14" fontId="13" fillId="0" borderId="2" xfId="2" applyNumberFormat="1" applyFont="1" applyBorder="1"/>
    <xf numFmtId="166" fontId="13" fillId="0" borderId="2" xfId="2" applyNumberFormat="1" applyFont="1" applyBorder="1"/>
    <xf numFmtId="0" fontId="13" fillId="6" borderId="2" xfId="0" applyFont="1" applyFill="1" applyBorder="1"/>
    <xf numFmtId="0" fontId="34" fillId="0" borderId="0" xfId="0" applyFont="1" applyFill="1" applyBorder="1"/>
    <xf numFmtId="0" fontId="34" fillId="0" borderId="0" xfId="0" applyFont="1" applyBorder="1"/>
    <xf numFmtId="0" fontId="33" fillId="0" borderId="0" xfId="0" applyFont="1" applyBorder="1" applyAlignment="1">
      <alignment vertical="top"/>
    </xf>
    <xf numFmtId="0" fontId="33" fillId="0" borderId="0" xfId="0" applyFont="1" applyBorder="1" applyAlignment="1">
      <alignment horizontal="left" vertical="top"/>
    </xf>
    <xf numFmtId="0" fontId="58" fillId="0" borderId="0" xfId="0" applyFont="1"/>
    <xf numFmtId="0" fontId="59" fillId="0" borderId="0" xfId="0" applyFont="1" applyFill="1"/>
    <xf numFmtId="0" fontId="14" fillId="2" borderId="2" xfId="0" applyFont="1" applyFill="1" applyBorder="1"/>
    <xf numFmtId="43"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36" fillId="0" borderId="2" xfId="0" applyFont="1" applyBorder="1" applyAlignment="1">
      <alignment horizontal="right" vertical="top"/>
    </xf>
    <xf numFmtId="0" fontId="36" fillId="0" borderId="2" xfId="0" applyFont="1" applyBorder="1" applyAlignment="1">
      <alignment vertical="top"/>
    </xf>
    <xf numFmtId="39" fontId="36" fillId="0" borderId="2" xfId="0" applyNumberFormat="1" applyFont="1" applyBorder="1" applyAlignment="1">
      <alignment horizontal="right" vertical="top"/>
    </xf>
    <xf numFmtId="168" fontId="36" fillId="0" borderId="2" xfId="0" applyNumberFormat="1" applyFont="1" applyBorder="1" applyAlignment="1">
      <alignment horizontal="right" vertical="top"/>
    </xf>
    <xf numFmtId="43" fontId="13" fillId="7" borderId="2" xfId="1" applyFont="1" applyFill="1" applyBorder="1"/>
    <xf numFmtId="43" fontId="13" fillId="0" borderId="2" xfId="1" applyFont="1" applyBorder="1" applyAlignment="1"/>
    <xf numFmtId="0" fontId="13" fillId="0" borderId="2" xfId="0" applyFont="1" applyBorder="1" applyAlignment="1"/>
    <xf numFmtId="43" fontId="36" fillId="0" borderId="2" xfId="1" applyFont="1" applyBorder="1" applyAlignment="1">
      <alignment horizontal="right" vertical="top"/>
    </xf>
    <xf numFmtId="14" fontId="13" fillId="0" borderId="2" xfId="0" applyNumberFormat="1" applyFont="1" applyBorder="1" applyAlignment="1"/>
    <xf numFmtId="0" fontId="13" fillId="7" borderId="2" xfId="0" applyFont="1" applyFill="1" applyBorder="1"/>
    <xf numFmtId="0" fontId="60" fillId="0" borderId="2" xfId="0" applyFont="1" applyBorder="1" applyAlignment="1">
      <alignment horizontal="center" vertical="top"/>
    </xf>
    <xf numFmtId="43" fontId="14" fillId="0" borderId="1" xfId="0" applyNumberFormat="1" applyFont="1" applyBorder="1"/>
    <xf numFmtId="39" fontId="36" fillId="0" borderId="2" xfId="0" applyNumberFormat="1" applyFont="1" applyBorder="1" applyAlignment="1">
      <alignment vertical="top"/>
    </xf>
    <xf numFmtId="168" fontId="36" fillId="0" borderId="2" xfId="0" applyNumberFormat="1" applyFont="1" applyBorder="1" applyAlignment="1">
      <alignment horizontal="center" vertical="top"/>
    </xf>
    <xf numFmtId="0" fontId="14" fillId="0" borderId="1" xfId="0" applyFont="1" applyBorder="1" applyAlignment="1">
      <alignment horizontal="right"/>
    </xf>
    <xf numFmtId="43" fontId="14" fillId="0" borderId="1" xfId="1" applyFont="1" applyBorder="1"/>
    <xf numFmtId="0" fontId="13" fillId="0" borderId="1" xfId="0" applyFont="1" applyBorder="1"/>
    <xf numFmtId="167" fontId="14" fillId="0" borderId="1" xfId="0" applyNumberFormat="1" applyFont="1" applyBorder="1"/>
    <xf numFmtId="0" fontId="14" fillId="2" borderId="11" xfId="0" applyFont="1" applyFill="1" applyBorder="1" applyAlignment="1">
      <alignment horizontal="center" wrapText="1"/>
    </xf>
    <xf numFmtId="44" fontId="13" fillId="0" borderId="2" xfId="2" applyFont="1" applyFill="1" applyBorder="1"/>
    <xf numFmtId="43" fontId="13" fillId="0" borderId="1" xfId="1" applyFont="1" applyBorder="1"/>
    <xf numFmtId="7" fontId="14" fillId="0" borderId="1" xfId="0" applyNumberFormat="1" applyFont="1" applyBorder="1"/>
    <xf numFmtId="49" fontId="14" fillId="0" borderId="0" xfId="0" applyNumberFormat="1" applyFont="1"/>
    <xf numFmtId="0" fontId="13" fillId="0" borderId="0" xfId="0" applyFont="1" applyAlignment="1"/>
    <xf numFmtId="43" fontId="13" fillId="0" borderId="0" xfId="1" applyFont="1" applyFill="1"/>
    <xf numFmtId="49" fontId="19" fillId="0" borderId="7" xfId="0" quotePrefix="1" applyNumberFormat="1" applyFont="1" applyFill="1" applyBorder="1"/>
    <xf numFmtId="49" fontId="62" fillId="0" borderId="12" xfId="0" applyNumberFormat="1" applyFont="1" applyFill="1" applyBorder="1"/>
    <xf numFmtId="43" fontId="38" fillId="0" borderId="2" xfId="1" applyFont="1" applyBorder="1"/>
    <xf numFmtId="14" fontId="38" fillId="0" borderId="2" xfId="383" applyNumberFormat="1" applyFont="1" applyBorder="1"/>
    <xf numFmtId="0" fontId="38" fillId="0" borderId="2" xfId="334" applyFont="1" applyBorder="1"/>
    <xf numFmtId="0" fontId="38" fillId="0" borderId="2" xfId="330" applyFont="1" applyBorder="1"/>
    <xf numFmtId="0" fontId="63" fillId="0" borderId="0" xfId="0" applyFont="1" applyAlignment="1">
      <alignment vertical="top" wrapText="1"/>
    </xf>
    <xf numFmtId="4" fontId="30" fillId="0" borderId="0" xfId="0" applyNumberFormat="1" applyFont="1" applyProtection="1"/>
    <xf numFmtId="43" fontId="34" fillId="0" borderId="2" xfId="1" applyFont="1" applyFill="1" applyBorder="1"/>
    <xf numFmtId="0" fontId="35" fillId="0" borderId="2" xfId="0" applyFont="1" applyFill="1" applyBorder="1"/>
    <xf numFmtId="0" fontId="35" fillId="0" borderId="2" xfId="0" applyFont="1" applyFill="1" applyBorder="1" applyAlignment="1">
      <alignment horizontal="center" wrapText="1"/>
    </xf>
    <xf numFmtId="0" fontId="35" fillId="0" borderId="2" xfId="0" applyFont="1" applyFill="1" applyBorder="1" applyAlignment="1">
      <alignment horizontal="center"/>
    </xf>
    <xf numFmtId="43" fontId="34" fillId="0" borderId="0" xfId="1" applyFont="1" applyFill="1"/>
    <xf numFmtId="43" fontId="34" fillId="0" borderId="2" xfId="1" applyFont="1" applyFill="1" applyBorder="1" applyAlignment="1">
      <alignment horizontal="center" wrapText="1"/>
    </xf>
    <xf numFmtId="43" fontId="34" fillId="0" borderId="2" xfId="1" applyFont="1" applyFill="1" applyBorder="1" applyAlignment="1">
      <alignment horizontal="center"/>
    </xf>
    <xf numFmtId="167" fontId="34" fillId="0" borderId="0" xfId="0" applyNumberFormat="1" applyFont="1" applyFill="1" applyBorder="1"/>
    <xf numFmtId="44" fontId="34" fillId="0" borderId="0" xfId="0" applyNumberFormat="1" applyFont="1" applyFill="1" applyBorder="1"/>
    <xf numFmtId="0" fontId="66" fillId="0" borderId="0" xfId="0" applyFont="1"/>
    <xf numFmtId="0" fontId="35" fillId="40" borderId="2" xfId="0" applyFont="1" applyFill="1" applyBorder="1" applyAlignment="1">
      <alignment horizontal="center" wrapText="1"/>
    </xf>
    <xf numFmtId="43" fontId="34" fillId="40" borderId="2" xfId="1" applyFont="1" applyFill="1" applyBorder="1" applyAlignment="1">
      <alignment horizontal="center" wrapText="1"/>
    </xf>
    <xf numFmtId="44" fontId="35" fillId="40" borderId="2" xfId="0" applyNumberFormat="1" applyFont="1" applyFill="1" applyBorder="1"/>
    <xf numFmtId="44" fontId="35" fillId="0" borderId="2" xfId="0" applyNumberFormat="1" applyFont="1" applyFill="1" applyBorder="1"/>
    <xf numFmtId="0" fontId="17" fillId="0" borderId="0" xfId="0" applyFont="1" applyBorder="1" applyAlignment="1" applyProtection="1"/>
    <xf numFmtId="0" fontId="0" fillId="6" borderId="0" xfId="0" applyFill="1"/>
    <xf numFmtId="0" fontId="14" fillId="6" borderId="0" xfId="0" applyFont="1" applyFill="1"/>
    <xf numFmtId="0" fontId="36" fillId="41" borderId="0" xfId="0" applyFont="1" applyFill="1" applyAlignment="1">
      <alignment vertical="top"/>
    </xf>
    <xf numFmtId="0" fontId="67" fillId="41" borderId="0" xfId="0" applyFont="1" applyFill="1" applyAlignment="1">
      <alignment vertical="top"/>
    </xf>
    <xf numFmtId="49" fontId="14" fillId="0" borderId="0" xfId="0" applyNumberFormat="1" applyFont="1" applyFill="1"/>
    <xf numFmtId="43" fontId="14" fillId="43" borderId="0" xfId="1" applyFont="1" applyFill="1" applyAlignment="1">
      <alignment horizontal="center" wrapText="1"/>
    </xf>
    <xf numFmtId="43" fontId="14" fillId="43" borderId="1" xfId="1" applyFont="1" applyFill="1" applyBorder="1"/>
    <xf numFmtId="43" fontId="14" fillId="44" borderId="0" xfId="1" applyFont="1" applyFill="1" applyAlignment="1">
      <alignment horizontal="center" wrapText="1"/>
    </xf>
    <xf numFmtId="43" fontId="14" fillId="44" borderId="1" xfId="1" applyFont="1" applyFill="1" applyBorder="1"/>
    <xf numFmtId="0" fontId="18" fillId="6" borderId="0" xfId="3" applyFill="1" applyAlignment="1" applyProtection="1"/>
    <xf numFmtId="0" fontId="68" fillId="6" borderId="0" xfId="0" applyFont="1" applyFill="1"/>
    <xf numFmtId="0" fontId="34" fillId="0" borderId="0" xfId="0" applyFont="1" applyAlignment="1"/>
    <xf numFmtId="43" fontId="34" fillId="41" borderId="2" xfId="1" applyFont="1" applyFill="1" applyBorder="1"/>
    <xf numFmtId="0" fontId="35" fillId="44" borderId="2" xfId="0" applyFont="1" applyFill="1" applyBorder="1" applyAlignment="1">
      <alignment wrapText="1"/>
    </xf>
    <xf numFmtId="43" fontId="34" fillId="44" borderId="2" xfId="1" applyFont="1" applyFill="1" applyBorder="1"/>
    <xf numFmtId="0" fontId="57" fillId="0" borderId="0" xfId="68" applyFont="1" applyFill="1"/>
    <xf numFmtId="14" fontId="57" fillId="0" borderId="0" xfId="68" applyNumberFormat="1" applyFont="1" applyFill="1"/>
    <xf numFmtId="0" fontId="13" fillId="0" borderId="0" xfId="0" applyFont="1" applyFill="1" applyBorder="1"/>
    <xf numFmtId="0" fontId="14" fillId="0" borderId="0" xfId="0" applyFont="1" applyFill="1" applyBorder="1" applyAlignment="1">
      <alignment horizontal="right"/>
    </xf>
    <xf numFmtId="44" fontId="14" fillId="0" borderId="1" xfId="0" applyNumberFormat="1" applyFont="1" applyFill="1" applyBorder="1" applyAlignment="1">
      <alignment horizontal="center"/>
    </xf>
    <xf numFmtId="44" fontId="14" fillId="0" borderId="0" xfId="0" applyNumberFormat="1" applyFont="1" applyFill="1" applyBorder="1"/>
    <xf numFmtId="44" fontId="14" fillId="0" borderId="0" xfId="0" applyNumberFormat="1" applyFont="1" applyFill="1" applyBorder="1" applyAlignment="1">
      <alignment horizontal="center"/>
    </xf>
    <xf numFmtId="44" fontId="20" fillId="0" borderId="0" xfId="0" applyNumberFormat="1" applyFont="1" applyFill="1" applyBorder="1"/>
    <xf numFmtId="0" fontId="13" fillId="0" borderId="0" xfId="0" applyFont="1" applyFill="1" applyAlignment="1">
      <alignment horizontal="center"/>
    </xf>
    <xf numFmtId="44" fontId="13" fillId="0" borderId="0" xfId="0" applyNumberFormat="1" applyFont="1" applyFill="1"/>
    <xf numFmtId="0" fontId="57" fillId="41" borderId="0" xfId="68" applyFont="1" applyFill="1"/>
    <xf numFmtId="43" fontId="13" fillId="44" borderId="0" xfId="1" applyFont="1" applyFill="1" applyAlignment="1">
      <alignment horizontal="center" wrapText="1"/>
    </xf>
    <xf numFmtId="0" fontId="14" fillId="44" borderId="0" xfId="0" applyFont="1" applyFill="1" applyAlignment="1">
      <alignment horizontal="center" wrapText="1"/>
    </xf>
    <xf numFmtId="44" fontId="14" fillId="44" borderId="1" xfId="0" applyNumberFormat="1" applyFont="1" applyFill="1" applyBorder="1"/>
    <xf numFmtId="0" fontId="14" fillId="44" borderId="5" xfId="0" applyFont="1" applyFill="1" applyBorder="1" applyAlignment="1">
      <alignment horizontal="center" wrapText="1"/>
    </xf>
    <xf numFmtId="0" fontId="14" fillId="43" borderId="0" xfId="0" applyFont="1" applyFill="1" applyAlignment="1">
      <alignment horizontal="center" wrapText="1"/>
    </xf>
    <xf numFmtId="44" fontId="14" fillId="43" borderId="1" xfId="0" applyNumberFormat="1" applyFont="1" applyFill="1" applyBorder="1"/>
    <xf numFmtId="43" fontId="14" fillId="0" borderId="0" xfId="0" applyNumberFormat="1" applyFont="1" applyFill="1" applyBorder="1" applyAlignment="1">
      <alignment horizontal="center" wrapText="1"/>
    </xf>
    <xf numFmtId="0" fontId="0" fillId="42" borderId="0" xfId="0" applyFill="1"/>
    <xf numFmtId="0" fontId="0" fillId="8" borderId="0" xfId="0" applyFill="1"/>
    <xf numFmtId="0" fontId="14" fillId="8" borderId="0" xfId="0" applyFont="1" applyFill="1"/>
    <xf numFmtId="43" fontId="35" fillId="0" borderId="2" xfId="1" applyFont="1" applyFill="1" applyBorder="1" applyAlignment="1">
      <alignment horizontal="center" wrapText="1"/>
    </xf>
    <xf numFmtId="43" fontId="34" fillId="44" borderId="2" xfId="1" applyFont="1" applyFill="1" applyBorder="1" applyAlignment="1"/>
    <xf numFmtId="43" fontId="35" fillId="44" borderId="2" xfId="1" applyFont="1" applyFill="1" applyBorder="1"/>
    <xf numFmtId="43" fontId="35" fillId="0" borderId="0" xfId="1" applyFont="1" applyFill="1"/>
    <xf numFmtId="43" fontId="14" fillId="44" borderId="0" xfId="1" applyFont="1" applyFill="1" applyBorder="1" applyAlignment="1">
      <alignment horizontal="center" wrapText="1"/>
    </xf>
    <xf numFmtId="0" fontId="13" fillId="0" borderId="2" xfId="0" applyNumberFormat="1" applyFont="1" applyBorder="1"/>
    <xf numFmtId="0" fontId="36" fillId="0" borderId="2" xfId="0" applyNumberFormat="1" applyFont="1" applyBorder="1" applyAlignment="1">
      <alignment horizontal="center" vertical="top"/>
    </xf>
    <xf numFmtId="43" fontId="30" fillId="0" borderId="0" xfId="0" applyNumberFormat="1" applyFont="1" applyProtection="1"/>
    <xf numFmtId="43" fontId="30" fillId="0" borderId="2" xfId="1" applyFont="1" applyFill="1" applyBorder="1" applyAlignment="1" applyProtection="1">
      <alignment horizontal="right"/>
    </xf>
    <xf numFmtId="43" fontId="30" fillId="0" borderId="2" xfId="1" applyFont="1" applyFill="1" applyBorder="1" applyProtection="1"/>
    <xf numFmtId="43" fontId="30" fillId="0" borderId="0" xfId="1" applyFont="1" applyFill="1" applyBorder="1" applyProtection="1"/>
    <xf numFmtId="43" fontId="30" fillId="0" borderId="0" xfId="1" applyFont="1" applyBorder="1" applyProtection="1"/>
    <xf numFmtId="43" fontId="30" fillId="0" borderId="2" xfId="1" applyFont="1" applyBorder="1" applyProtection="1"/>
    <xf numFmtId="43" fontId="30" fillId="0" borderId="2" xfId="1" applyFont="1" applyFill="1" applyBorder="1" applyProtection="1">
      <protection locked="0"/>
    </xf>
    <xf numFmtId="0" fontId="30" fillId="0" borderId="2" xfId="0" applyFont="1" applyFill="1" applyBorder="1" applyProtection="1"/>
    <xf numFmtId="0" fontId="16" fillId="0" borderId="0" xfId="0" applyFont="1" applyFill="1" applyBorder="1" applyAlignment="1" applyProtection="1">
      <alignment horizontal="center"/>
    </xf>
    <xf numFmtId="0" fontId="30" fillId="0" borderId="2" xfId="0" quotePrefix="1" applyFont="1" applyFill="1" applyBorder="1" applyAlignment="1" applyProtection="1">
      <alignment horizontal="left"/>
    </xf>
    <xf numFmtId="0" fontId="17"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right"/>
      <protection locked="0"/>
    </xf>
    <xf numFmtId="0" fontId="17" fillId="0" borderId="6" xfId="0" applyFont="1" applyBorder="1" applyProtection="1">
      <protection locked="0"/>
    </xf>
    <xf numFmtId="0" fontId="30" fillId="0" borderId="6" xfId="0" applyFont="1" applyBorder="1" applyAlignment="1" applyProtection="1">
      <alignment horizontal="left"/>
      <protection locked="0"/>
    </xf>
    <xf numFmtId="0" fontId="30" fillId="0" borderId="6" xfId="0" applyFont="1" applyBorder="1" applyProtection="1">
      <protection locked="0"/>
    </xf>
    <xf numFmtId="14" fontId="31" fillId="0" borderId="6" xfId="0" applyNumberFormat="1" applyFont="1" applyBorder="1" applyAlignment="1" applyProtection="1">
      <alignment horizontal="center"/>
      <protection locked="0"/>
    </xf>
    <xf numFmtId="0" fontId="17" fillId="0" borderId="4" xfId="0" applyFont="1" applyBorder="1" applyProtection="1">
      <protection locked="0"/>
    </xf>
    <xf numFmtId="0" fontId="1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7" fillId="0" borderId="4" xfId="0" applyFont="1" applyBorder="1" applyAlignment="1" applyProtection="1">
      <alignment horizontal="left"/>
    </xf>
    <xf numFmtId="0" fontId="17" fillId="0" borderId="0" xfId="0" applyFont="1" applyBorder="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22" fillId="0" borderId="0" xfId="4" applyFont="1" applyFill="1"/>
    <xf numFmtId="4" fontId="13" fillId="0" borderId="0" xfId="1" applyNumberFormat="1" applyFont="1"/>
    <xf numFmtId="4" fontId="13" fillId="0" borderId="0" xfId="1" applyNumberFormat="1" applyFont="1" applyFill="1"/>
    <xf numFmtId="4" fontId="14" fillId="44" borderId="0" xfId="1" applyNumberFormat="1" applyFont="1" applyFill="1" applyAlignment="1">
      <alignment horizontal="center" wrapText="1"/>
    </xf>
    <xf numFmtId="4" fontId="14" fillId="43" borderId="0" xfId="1" applyNumberFormat="1" applyFont="1" applyFill="1" applyAlignment="1">
      <alignment horizontal="center" wrapText="1"/>
    </xf>
    <xf numFmtId="4" fontId="14" fillId="0" borderId="0" xfId="1" applyNumberFormat="1" applyFont="1" applyFill="1" applyAlignment="1">
      <alignment horizontal="center"/>
    </xf>
    <xf numFmtId="4" fontId="14" fillId="44" borderId="0" xfId="1" applyNumberFormat="1" applyFont="1" applyFill="1" applyAlignment="1">
      <alignment horizontal="center"/>
    </xf>
    <xf numFmtId="4" fontId="14" fillId="43" borderId="0" xfId="1" applyNumberFormat="1" applyFont="1" applyFill="1" applyAlignment="1">
      <alignment horizontal="center"/>
    </xf>
    <xf numFmtId="4" fontId="13" fillId="44" borderId="0" xfId="1" applyNumberFormat="1" applyFont="1" applyFill="1"/>
    <xf numFmtId="4" fontId="13" fillId="44" borderId="0" xfId="0" applyNumberFormat="1" applyFont="1" applyFill="1"/>
    <xf numFmtId="4" fontId="13" fillId="44" borderId="0" xfId="0" applyNumberFormat="1" applyFont="1" applyFill="1" applyAlignment="1"/>
    <xf numFmtId="4" fontId="36" fillId="43" borderId="0" xfId="0" applyNumberFormat="1" applyFont="1" applyFill="1" applyAlignment="1">
      <alignment vertical="top"/>
    </xf>
    <xf numFmtId="4" fontId="13" fillId="43" borderId="0" xfId="1" applyNumberFormat="1" applyFont="1" applyFill="1"/>
    <xf numFmtId="4" fontId="13" fillId="44" borderId="0" xfId="0" applyNumberFormat="1" applyFont="1" applyFill="1" applyAlignment="1">
      <alignment vertical="top"/>
    </xf>
    <xf numFmtId="4" fontId="14" fillId="44" borderId="24" xfId="1" applyNumberFormat="1" applyFont="1" applyFill="1" applyBorder="1"/>
    <xf numFmtId="4" fontId="14" fillId="43" borderId="24" xfId="1" applyNumberFormat="1" applyFont="1" applyFill="1" applyBorder="1"/>
    <xf numFmtId="4" fontId="14" fillId="0" borderId="24" xfId="1" applyNumberFormat="1" applyFont="1" applyFill="1" applyBorder="1"/>
    <xf numFmtId="4" fontId="13" fillId="0" borderId="0" xfId="1" applyNumberFormat="1" applyFont="1" applyFill="1" applyBorder="1"/>
    <xf numFmtId="4" fontId="62" fillId="0" borderId="12" xfId="1" applyNumberFormat="1" applyFont="1" applyFill="1" applyBorder="1"/>
    <xf numFmtId="4" fontId="19" fillId="0" borderId="12" xfId="1" applyNumberFormat="1" applyFont="1" applyFill="1" applyBorder="1" applyAlignment="1" applyProtection="1">
      <alignment wrapText="1"/>
      <protection locked="0"/>
    </xf>
    <xf numFmtId="4" fontId="19" fillId="0" borderId="8" xfId="1" applyNumberFormat="1" applyFont="1" applyFill="1" applyBorder="1" applyAlignment="1" applyProtection="1">
      <alignment wrapText="1"/>
      <protection locked="0"/>
    </xf>
    <xf numFmtId="169" fontId="14" fillId="0" borderId="0" xfId="1" applyNumberFormat="1" applyFont="1" applyFill="1" applyAlignment="1">
      <alignment horizontal="center"/>
    </xf>
    <xf numFmtId="0" fontId="69" fillId="0" borderId="0" xfId="0" applyFont="1" applyFill="1" applyBorder="1" applyAlignment="1" applyProtection="1">
      <alignment horizontal="left" vertical="top" wrapText="1"/>
      <protection locked="0"/>
    </xf>
    <xf numFmtId="4" fontId="14" fillId="0" borderId="0" xfId="0" applyNumberFormat="1" applyFont="1" applyFill="1" applyAlignment="1">
      <alignment horizontal="center" wrapText="1"/>
    </xf>
    <xf numFmtId="4" fontId="57" fillId="0" borderId="0" xfId="1" applyNumberFormat="1" applyFont="1" applyFill="1"/>
    <xf numFmtId="4" fontId="14" fillId="0" borderId="1" xfId="0" applyNumberFormat="1" applyFont="1" applyFill="1" applyBorder="1"/>
    <xf numFmtId="4" fontId="14" fillId="0" borderId="0" xfId="0" applyNumberFormat="1" applyFont="1" applyFill="1" applyBorder="1"/>
    <xf numFmtId="4" fontId="13" fillId="0" borderId="0" xfId="0" applyNumberFormat="1" applyFont="1" applyFill="1"/>
    <xf numFmtId="4" fontId="69" fillId="0" borderId="0" xfId="0" applyNumberFormat="1" applyFont="1" applyFill="1" applyBorder="1" applyAlignment="1" applyProtection="1">
      <alignment horizontal="right" vertical="top" wrapText="1"/>
      <protection locked="0"/>
    </xf>
    <xf numFmtId="43" fontId="34" fillId="0" borderId="0" xfId="1" applyFont="1" applyBorder="1"/>
    <xf numFmtId="169" fontId="34" fillId="0" borderId="0" xfId="1" applyNumberFormat="1" applyFont="1" applyFill="1" applyBorder="1"/>
    <xf numFmtId="4" fontId="14" fillId="0" borderId="0" xfId="0" applyNumberFormat="1" applyFont="1" applyAlignment="1">
      <alignment horizontal="center" wrapText="1"/>
    </xf>
    <xf numFmtId="4" fontId="13" fillId="0" borderId="0" xfId="2" applyNumberFormat="1" applyFont="1" applyBorder="1"/>
    <xf numFmtId="4" fontId="13" fillId="0" borderId="3" xfId="0" applyNumberFormat="1" applyFont="1" applyBorder="1"/>
    <xf numFmtId="4" fontId="14" fillId="0" borderId="1" xfId="0" applyNumberFormat="1" applyFont="1" applyBorder="1"/>
    <xf numFmtId="4" fontId="13" fillId="0" borderId="0" xfId="0" applyNumberFormat="1" applyFont="1"/>
    <xf numFmtId="4" fontId="32" fillId="0" borderId="0" xfId="0" applyNumberFormat="1" applyFont="1"/>
    <xf numFmtId="43" fontId="14" fillId="0" borderId="0" xfId="0" applyNumberFormat="1" applyFont="1" applyAlignment="1">
      <alignment horizontal="center" wrapText="1"/>
    </xf>
    <xf numFmtId="4" fontId="35" fillId="0" borderId="2" xfId="0" applyNumberFormat="1" applyFont="1" applyFill="1" applyBorder="1" applyAlignment="1">
      <alignment horizontal="right" wrapText="1"/>
    </xf>
    <xf numFmtId="4" fontId="34" fillId="0" borderId="2" xfId="1" applyNumberFormat="1" applyFont="1" applyFill="1" applyBorder="1" applyAlignment="1">
      <alignment horizontal="right"/>
    </xf>
    <xf numFmtId="4" fontId="35" fillId="0" borderId="2" xfId="0" applyNumberFormat="1" applyFont="1" applyFill="1" applyBorder="1" applyAlignment="1">
      <alignment horizontal="right"/>
    </xf>
    <xf numFmtId="4" fontId="33" fillId="0" borderId="0" xfId="0" applyNumberFormat="1" applyFont="1" applyBorder="1" applyAlignment="1">
      <alignment horizontal="right" vertical="top"/>
    </xf>
    <xf numFmtId="4" fontId="34" fillId="0" borderId="0" xfId="0" applyNumberFormat="1" applyFont="1" applyAlignment="1">
      <alignment horizontal="right"/>
    </xf>
    <xf numFmtId="49" fontId="19" fillId="0" borderId="12" xfId="0" quotePrefix="1" applyNumberFormat="1" applyFont="1" applyFill="1" applyBorder="1"/>
    <xf numFmtId="169" fontId="69" fillId="0" borderId="0" xfId="0" applyNumberFormat="1" applyFont="1" applyFill="1" applyBorder="1" applyAlignment="1" applyProtection="1">
      <alignment horizontal="right" vertical="top" wrapText="1"/>
      <protection locked="0"/>
    </xf>
    <xf numFmtId="169" fontId="69" fillId="0" borderId="2" xfId="0" applyNumberFormat="1" applyFont="1" applyFill="1" applyBorder="1" applyAlignment="1" applyProtection="1">
      <alignment horizontal="right" vertical="top" wrapText="1"/>
      <protection locked="0"/>
    </xf>
    <xf numFmtId="169" fontId="70" fillId="0" borderId="0" xfId="0" applyNumberFormat="1" applyFont="1" applyFill="1" applyBorder="1" applyAlignment="1" applyProtection="1">
      <alignment horizontal="right" wrapText="1"/>
      <protection locked="0"/>
    </xf>
    <xf numFmtId="169" fontId="70" fillId="0" borderId="1" xfId="0" applyNumberFormat="1" applyFont="1" applyFill="1" applyBorder="1" applyAlignment="1" applyProtection="1">
      <alignment horizontal="right" wrapText="1"/>
      <protection locked="0"/>
    </xf>
    <xf numFmtId="169" fontId="14" fillId="0" borderId="0" xfId="0" applyNumberFormat="1" applyFont="1" applyFill="1" applyBorder="1" applyAlignment="1">
      <alignment horizontal="center" wrapText="1"/>
    </xf>
    <xf numFmtId="169" fontId="14" fillId="0" borderId="1" xfId="0" applyNumberFormat="1" applyFont="1" applyFill="1" applyBorder="1" applyAlignment="1">
      <alignment horizontal="center" wrapText="1"/>
    </xf>
    <xf numFmtId="169" fontId="14" fillId="0" borderId="0" xfId="1" applyNumberFormat="1" applyFont="1" applyFill="1" applyBorder="1" applyAlignment="1">
      <alignment horizontal="center" wrapText="1"/>
    </xf>
    <xf numFmtId="169" fontId="14" fillId="0" borderId="1" xfId="1" applyNumberFormat="1" applyFont="1" applyFill="1" applyBorder="1" applyAlignment="1">
      <alignment horizontal="center" wrapText="1"/>
    </xf>
    <xf numFmtId="169" fontId="14" fillId="0" borderId="3" xfId="1" applyNumberFormat="1" applyFont="1" applyFill="1" applyBorder="1" applyAlignment="1">
      <alignment horizontal="center"/>
    </xf>
    <xf numFmtId="169" fontId="14" fillId="0" borderId="24" xfId="1" applyNumberFormat="1" applyFont="1" applyFill="1" applyBorder="1" applyAlignment="1">
      <alignment horizontal="center"/>
    </xf>
    <xf numFmtId="169" fontId="13" fillId="0" borderId="0" xfId="0" applyNumberFormat="1" applyFont="1"/>
    <xf numFmtId="169" fontId="58" fillId="0" borderId="0" xfId="0" applyNumberFormat="1" applyFont="1"/>
    <xf numFmtId="169" fontId="36" fillId="0" borderId="2" xfId="0" applyNumberFormat="1" applyFont="1" applyBorder="1" applyAlignment="1">
      <alignment horizontal="right" vertical="top"/>
    </xf>
    <xf numFmtId="0" fontId="0" fillId="0" borderId="0" xfId="0" applyFill="1"/>
    <xf numFmtId="0" fontId="0" fillId="0" borderId="0" xfId="0" applyFill="1" applyBorder="1"/>
    <xf numFmtId="0" fontId="13" fillId="0" borderId="0" xfId="412" applyFont="1" applyAlignment="1">
      <alignment horizontal="left"/>
    </xf>
    <xf numFmtId="0" fontId="0" fillId="0" borderId="25" xfId="0" applyFont="1" applyBorder="1"/>
    <xf numFmtId="0" fontId="0" fillId="0" borderId="2" xfId="0" applyFont="1" applyBorder="1"/>
    <xf numFmtId="0" fontId="17" fillId="0" borderId="2" xfId="0" applyFont="1" applyBorder="1" applyProtection="1"/>
    <xf numFmtId="0" fontId="17" fillId="0" borderId="2" xfId="0" applyFont="1" applyFill="1" applyBorder="1" applyProtection="1"/>
    <xf numFmtId="0" fontId="60" fillId="6" borderId="0" xfId="0" applyFont="1" applyFill="1"/>
    <xf numFmtId="0" fontId="17" fillId="8" borderId="0" xfId="0" applyFont="1" applyFill="1"/>
    <xf numFmtId="0" fontId="17" fillId="0" borderId="0" xfId="0" applyFont="1" applyFill="1"/>
    <xf numFmtId="0" fontId="30" fillId="0" borderId="0" xfId="0" applyFont="1" applyFill="1" applyProtection="1"/>
    <xf numFmtId="43" fontId="30" fillId="0" borderId="0" xfId="1" applyFont="1" applyFill="1" applyProtection="1"/>
    <xf numFmtId="165" fontId="30" fillId="8" borderId="2" xfId="5" applyNumberFormat="1" applyFont="1" applyFill="1" applyBorder="1" applyProtection="1"/>
    <xf numFmtId="4" fontId="30" fillId="8" borderId="2" xfId="1" applyNumberFormat="1" applyFont="1" applyFill="1" applyBorder="1" applyProtection="1"/>
    <xf numFmtId="0" fontId="17" fillId="0" borderId="2" xfId="0" applyFont="1" applyBorder="1" applyAlignment="1" applyProtection="1">
      <alignment horizontal="left"/>
    </xf>
    <xf numFmtId="0" fontId="17" fillId="0" borderId="0" xfId="0" applyFont="1" applyFill="1" applyProtection="1"/>
    <xf numFmtId="43" fontId="30" fillId="0" borderId="26" xfId="0" applyNumberFormat="1" applyFont="1" applyFill="1" applyBorder="1" applyProtection="1"/>
    <xf numFmtId="0" fontId="72" fillId="0" borderId="0" xfId="0" applyFont="1" applyAlignment="1">
      <alignment vertical="center"/>
    </xf>
    <xf numFmtId="0" fontId="73" fillId="0" borderId="0" xfId="4" applyFont="1"/>
    <xf numFmtId="0" fontId="74" fillId="0" borderId="0" xfId="0" applyFont="1" applyAlignment="1">
      <alignment vertical="center"/>
    </xf>
    <xf numFmtId="0" fontId="13" fillId="8" borderId="0" xfId="0" applyFont="1" applyFill="1" applyAlignment="1">
      <alignment vertical="center"/>
    </xf>
    <xf numFmtId="0" fontId="22" fillId="8" borderId="0" xfId="4" applyFont="1" applyFill="1"/>
    <xf numFmtId="0" fontId="75" fillId="0" borderId="0" xfId="0" applyFont="1" applyAlignment="1">
      <alignment vertical="center"/>
    </xf>
    <xf numFmtId="0" fontId="76" fillId="8" borderId="0" xfId="4" applyFont="1" applyFill="1"/>
    <xf numFmtId="0" fontId="77" fillId="0" borderId="0" xfId="0" applyFont="1"/>
    <xf numFmtId="10" fontId="14" fillId="0" borderId="24" xfId="1" applyNumberFormat="1" applyFont="1" applyFill="1" applyBorder="1"/>
    <xf numFmtId="4" fontId="30" fillId="0" borderId="2" xfId="0" applyNumberFormat="1" applyFont="1" applyBorder="1" applyProtection="1"/>
    <xf numFmtId="14" fontId="77" fillId="0" borderId="0" xfId="0" applyNumberFormat="1" applyFont="1"/>
    <xf numFmtId="0" fontId="77" fillId="0" borderId="0" xfId="0" quotePrefix="1" applyFont="1"/>
    <xf numFmtId="0" fontId="38" fillId="0" borderId="2" xfId="1" applyNumberFormat="1" applyFont="1" applyBorder="1"/>
    <xf numFmtId="14" fontId="13" fillId="6" borderId="2" xfId="0" applyNumberFormat="1" applyFont="1" applyFill="1" applyBorder="1"/>
    <xf numFmtId="0" fontId="13" fillId="6" borderId="2" xfId="1" applyNumberFormat="1" applyFont="1" applyFill="1" applyBorder="1"/>
    <xf numFmtId="0" fontId="22" fillId="0" borderId="0" xfId="4" applyFont="1" applyAlignment="1">
      <alignment horizontal="left" wrapText="1"/>
    </xf>
    <xf numFmtId="0" fontId="64" fillId="0" borderId="0" xfId="0" applyFont="1" applyAlignment="1">
      <alignment wrapText="1"/>
    </xf>
    <xf numFmtId="0" fontId="64" fillId="0" borderId="0" xfId="0" applyNumberFormat="1" applyFont="1" applyAlignment="1">
      <alignment vertical="top" wrapText="1"/>
    </xf>
    <xf numFmtId="0" fontId="22" fillId="0" borderId="0" xfId="4" applyFont="1" applyAlignment="1">
      <alignment horizontal="left" vertical="top" wrapText="1"/>
    </xf>
    <xf numFmtId="0" fontId="1" fillId="0" borderId="0" xfId="418"/>
    <xf numFmtId="49" fontId="1" fillId="0" borderId="0" xfId="418" applyNumberFormat="1"/>
    <xf numFmtId="14" fontId="1" fillId="0" borderId="0" xfId="418" applyNumberFormat="1"/>
  </cellXfs>
  <cellStyles count="419">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26" t="s">
        <v>202</v>
      </c>
      <c r="C5" s="326"/>
      <c r="D5" s="326"/>
      <c r="E5" s="326"/>
      <c r="F5" s="326"/>
      <c r="G5" s="326"/>
      <c r="H5" s="326"/>
      <c r="I5" s="326"/>
      <c r="J5" s="326"/>
      <c r="K5" s="326"/>
      <c r="L5" s="326"/>
      <c r="M5" s="326"/>
      <c r="N5" s="326"/>
      <c r="O5" s="326"/>
      <c r="P5" s="326"/>
    </row>
    <row r="6" spans="1:19">
      <c r="B6" s="326"/>
      <c r="C6" s="326"/>
      <c r="D6" s="326"/>
      <c r="E6" s="326"/>
      <c r="F6" s="326"/>
      <c r="G6" s="326"/>
      <c r="H6" s="326"/>
      <c r="I6" s="326"/>
      <c r="J6" s="326"/>
      <c r="K6" s="326"/>
      <c r="L6" s="326"/>
      <c r="M6" s="326"/>
      <c r="N6" s="326"/>
      <c r="O6" s="326"/>
      <c r="P6" s="326"/>
    </row>
    <row r="7" spans="1:19">
      <c r="B7" s="326"/>
      <c r="C7" s="326"/>
      <c r="D7" s="326"/>
      <c r="E7" s="326"/>
      <c r="F7" s="326"/>
      <c r="G7" s="326"/>
      <c r="H7" s="326"/>
      <c r="I7" s="326"/>
      <c r="J7" s="326"/>
      <c r="K7" s="326"/>
      <c r="L7" s="326"/>
      <c r="M7" s="326"/>
      <c r="N7" s="326"/>
      <c r="O7" s="326"/>
      <c r="P7" s="326"/>
    </row>
    <row r="8" spans="1:19" ht="12.75" customHeight="1">
      <c r="B8" s="152"/>
      <c r="C8" s="152"/>
      <c r="D8" s="152"/>
      <c r="E8" s="152"/>
      <c r="F8" s="152"/>
      <c r="G8" s="152"/>
      <c r="H8" s="152"/>
      <c r="I8" s="152"/>
      <c r="J8" s="152"/>
      <c r="K8" s="152"/>
      <c r="L8" s="152"/>
      <c r="M8" s="152"/>
      <c r="N8" s="152"/>
      <c r="O8" s="152"/>
      <c r="P8" s="152"/>
    </row>
    <row r="9" spans="1:19" ht="15" customHeight="1">
      <c r="B9" s="327" t="s">
        <v>189</v>
      </c>
      <c r="C9" s="327"/>
      <c r="D9" s="327"/>
      <c r="E9" s="327"/>
      <c r="F9" s="327"/>
      <c r="G9" s="327"/>
      <c r="H9" s="327"/>
      <c r="I9" s="327"/>
      <c r="J9" s="327"/>
      <c r="K9" s="327"/>
      <c r="L9" s="327"/>
      <c r="M9" s="327"/>
      <c r="N9" s="327"/>
      <c r="O9" s="327"/>
      <c r="P9" s="327"/>
      <c r="Q9" s="327"/>
    </row>
    <row r="10" spans="1:19" ht="15" customHeight="1">
      <c r="B10" s="327"/>
      <c r="C10" s="327"/>
      <c r="D10" s="327"/>
      <c r="E10" s="327"/>
      <c r="F10" s="327"/>
      <c r="G10" s="327"/>
      <c r="H10" s="327"/>
      <c r="I10" s="327"/>
      <c r="J10" s="327"/>
      <c r="K10" s="327"/>
      <c r="L10" s="327"/>
      <c r="M10" s="327"/>
      <c r="N10" s="327"/>
      <c r="O10" s="327"/>
      <c r="P10" s="327"/>
      <c r="Q10" s="327"/>
    </row>
    <row r="11" spans="1:19" ht="15" customHeight="1">
      <c r="B11" s="327" t="s">
        <v>246</v>
      </c>
      <c r="C11" s="327"/>
      <c r="D11" s="327"/>
      <c r="E11" s="327"/>
      <c r="F11" s="327"/>
      <c r="G11" s="327"/>
      <c r="H11" s="327"/>
      <c r="I11" s="327"/>
      <c r="J11" s="327"/>
      <c r="K11" s="327"/>
      <c r="L11" s="327"/>
      <c r="M11" s="327"/>
      <c r="N11" s="327"/>
      <c r="O11" s="327"/>
      <c r="P11" s="327"/>
      <c r="Q11" s="327"/>
    </row>
    <row r="12" spans="1:19" ht="26.25" customHeight="1">
      <c r="B12" s="327"/>
      <c r="C12" s="327"/>
      <c r="D12" s="327"/>
      <c r="E12" s="327"/>
      <c r="F12" s="327"/>
      <c r="G12" s="327"/>
      <c r="H12" s="327"/>
      <c r="I12" s="327"/>
      <c r="J12" s="327"/>
      <c r="K12" s="327"/>
      <c r="L12" s="327"/>
      <c r="M12" s="327"/>
      <c r="N12" s="327"/>
      <c r="O12" s="327"/>
      <c r="P12" s="327"/>
      <c r="Q12" s="327"/>
    </row>
    <row r="13" spans="1:19">
      <c r="C13" s="15"/>
    </row>
    <row r="14" spans="1:19">
      <c r="B14" s="325" t="s">
        <v>247</v>
      </c>
      <c r="C14" s="325"/>
      <c r="D14" s="325"/>
      <c r="E14" s="325"/>
      <c r="F14" s="325"/>
      <c r="G14" s="325"/>
      <c r="H14" s="325"/>
      <c r="I14" s="325"/>
      <c r="J14" s="325"/>
      <c r="K14" s="325"/>
      <c r="L14" s="325"/>
      <c r="M14" s="325"/>
      <c r="N14" s="325"/>
      <c r="O14" s="325"/>
      <c r="P14" s="325"/>
      <c r="Q14" s="325"/>
      <c r="R14" s="325"/>
      <c r="S14" s="325"/>
    </row>
    <row r="15" spans="1:19" ht="38.25" customHeight="1">
      <c r="B15" s="325"/>
      <c r="C15" s="325"/>
      <c r="D15" s="325"/>
      <c r="E15" s="325"/>
      <c r="F15" s="325"/>
      <c r="G15" s="325"/>
      <c r="H15" s="325"/>
      <c r="I15" s="325"/>
      <c r="J15" s="325"/>
      <c r="K15" s="325"/>
      <c r="L15" s="325"/>
      <c r="M15" s="325"/>
      <c r="N15" s="325"/>
      <c r="O15" s="325"/>
      <c r="P15" s="325"/>
      <c r="Q15" s="325"/>
      <c r="R15" s="325"/>
      <c r="S15" s="325"/>
    </row>
    <row r="16" spans="1:19">
      <c r="B16" s="16" t="s">
        <v>110</v>
      </c>
      <c r="C16" s="15"/>
    </row>
    <row r="17" spans="2:19">
      <c r="B17" s="16" t="s">
        <v>111</v>
      </c>
      <c r="C17" s="15"/>
    </row>
    <row r="18" spans="2:19" ht="8.25" customHeight="1">
      <c r="C18" s="15"/>
    </row>
    <row r="19" spans="2:19" s="236" customFormat="1" ht="15" customHeight="1">
      <c r="B19" s="328" t="s">
        <v>248</v>
      </c>
      <c r="C19" s="328"/>
      <c r="D19" s="328"/>
      <c r="E19" s="328"/>
      <c r="F19" s="328"/>
      <c r="G19" s="328"/>
      <c r="H19" s="328"/>
      <c r="I19" s="328"/>
      <c r="J19" s="328"/>
      <c r="K19" s="328"/>
      <c r="L19" s="328"/>
      <c r="M19" s="328"/>
      <c r="N19" s="328"/>
      <c r="O19" s="328"/>
      <c r="P19" s="328"/>
      <c r="Q19" s="328"/>
      <c r="R19" s="328"/>
      <c r="S19" s="328"/>
    </row>
    <row r="20" spans="2:19" s="236" customFormat="1" ht="37.5" customHeight="1">
      <c r="B20" s="328" t="s">
        <v>187</v>
      </c>
      <c r="C20" s="328"/>
      <c r="D20" s="328"/>
      <c r="E20" s="328"/>
      <c r="F20" s="328"/>
      <c r="G20" s="328"/>
      <c r="H20" s="328"/>
      <c r="I20" s="328"/>
      <c r="J20" s="328"/>
      <c r="K20" s="328"/>
      <c r="L20" s="328"/>
      <c r="M20" s="328"/>
      <c r="N20" s="328"/>
      <c r="O20" s="328"/>
      <c r="P20" s="328"/>
      <c r="Q20" s="328"/>
      <c r="R20" s="328"/>
      <c r="S20" s="328"/>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32" activePane="bottomLeft" state="frozen"/>
      <selection activeCell="G22" sqref="G22"/>
      <selection pane="bottomLeft" activeCell="C4" sqref="C4"/>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43738</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590279.56000000006</v>
      </c>
      <c r="D14" s="213">
        <f>Cash!D19</f>
        <v>592777.00000000012</v>
      </c>
      <c r="E14" s="214">
        <f>C14-D14</f>
        <v>-2497.4400000000605</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Share_Cost_Mkt!D78</f>
        <v>1424108</v>
      </c>
      <c r="D17" s="217">
        <f>Share_Cost_Mkt!E78</f>
        <v>1424108</v>
      </c>
      <c r="E17" s="214">
        <f>C17-D17</f>
        <v>0</v>
      </c>
      <c r="F17" s="37"/>
      <c r="G17" s="38" t="s">
        <v>51</v>
      </c>
      <c r="H17" s="39"/>
    </row>
    <row r="18" spans="1:8" ht="15.75">
      <c r="A18" s="46"/>
      <c r="B18" s="48" t="s">
        <v>39</v>
      </c>
      <c r="C18" s="214">
        <f>Share_Cost_Mkt!H78</f>
        <v>31174329.710000008</v>
      </c>
      <c r="D18" s="214">
        <f>Share_Cost_Mkt!I78</f>
        <v>31045400.72000001</v>
      </c>
      <c r="E18" s="214">
        <f>C18-D18</f>
        <v>128928.98999999836</v>
      </c>
      <c r="F18" s="37"/>
      <c r="G18" s="38" t="s">
        <v>51</v>
      </c>
      <c r="H18" s="39"/>
    </row>
    <row r="19" spans="1:8" ht="79.900000000000006" customHeight="1">
      <c r="A19" s="46"/>
      <c r="B19" s="48" t="s">
        <v>40</v>
      </c>
      <c r="C19" s="214">
        <f>Share_Cost_Mkt!P78</f>
        <v>34792405.309999995</v>
      </c>
      <c r="D19" s="214">
        <f>Share_Cost_Mkt!Q78</f>
        <v>34790470.659999996</v>
      </c>
      <c r="E19" s="214">
        <f>C19-D19</f>
        <v>1934.6499999985099</v>
      </c>
      <c r="F19" s="37"/>
      <c r="G19" s="38" t="s">
        <v>51</v>
      </c>
      <c r="H19" s="39"/>
    </row>
    <row r="20" spans="1:8" ht="19.5" customHeight="1">
      <c r="A20" s="30"/>
      <c r="B20" s="30"/>
      <c r="C20" s="215"/>
      <c r="D20" s="215"/>
      <c r="E20" s="215"/>
      <c r="F20" s="40"/>
      <c r="G20" s="49"/>
      <c r="H20" s="230"/>
    </row>
    <row r="21" spans="1:8" ht="18.7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591.80000000000007</v>
      </c>
      <c r="D23" s="214">
        <f>SUM(INT_BNI_IM)</f>
        <v>591.80000000000007</v>
      </c>
      <c r="E23" s="214">
        <f t="shared" si="0"/>
        <v>0</v>
      </c>
      <c r="F23" s="37"/>
      <c r="G23" s="38" t="s">
        <v>3</v>
      </c>
      <c r="H23" s="39"/>
    </row>
    <row r="24" spans="1:8" ht="95.45" customHeight="1">
      <c r="A24" s="46"/>
      <c r="B24" s="46" t="s">
        <v>228</v>
      </c>
      <c r="C24" s="214">
        <f>SUM(Dividends!I61)</f>
        <v>58446.469999999994</v>
      </c>
      <c r="D24" s="214">
        <f>SUM(Dividends!J61)</f>
        <v>58446.469999999994</v>
      </c>
      <c r="E24" s="214">
        <f t="shared" si="0"/>
        <v>0</v>
      </c>
      <c r="F24" s="37"/>
      <c r="G24" s="38" t="s">
        <v>1</v>
      </c>
      <c r="H24" s="39"/>
    </row>
    <row r="25" spans="1:8" ht="15.75">
      <c r="A25" s="46"/>
      <c r="B25" s="46" t="s">
        <v>244</v>
      </c>
      <c r="C25" s="214">
        <f>Tax_Reclaims!J63</f>
        <v>44384.530000000006</v>
      </c>
      <c r="D25" s="214">
        <f>SUM(Tax_Reclaims!M63)</f>
        <v>44384.530000000006</v>
      </c>
      <c r="E25" s="214">
        <f t="shared" si="0"/>
        <v>0</v>
      </c>
      <c r="F25" s="37"/>
      <c r="G25" s="38" t="s">
        <v>2</v>
      </c>
      <c r="H25" s="39"/>
    </row>
    <row r="26" spans="1:8" ht="23.25" customHeight="1">
      <c r="A26" s="46"/>
      <c r="B26" s="48" t="s">
        <v>49</v>
      </c>
      <c r="C26" s="214">
        <f>SUM('Pending_FX '!B22)</f>
        <v>77.72</v>
      </c>
      <c r="D26" s="214">
        <f>SUM('Pending_FX '!C22)</f>
        <v>77.72</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7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75" customHeight="1">
      <c r="A32" s="46"/>
      <c r="B32" s="48" t="s">
        <v>44</v>
      </c>
      <c r="C32" s="214">
        <f>SUM('Pending_FX '!B11)</f>
        <v>3340.03</v>
      </c>
      <c r="D32" s="214">
        <f>SUM('Pending_FX '!C11)</f>
        <v>3340.03</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-722.56</v>
      </c>
      <c r="D37" s="218">
        <f>SUM(Dividends!R61,Tax_Reclaims!O63)</f>
        <v>-722.56</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-14.69</v>
      </c>
      <c r="D40" s="214">
        <f>'Pending_FX '!E25</f>
        <v>-14.69</v>
      </c>
      <c r="E40" s="214">
        <f t="shared" si="1"/>
        <v>0</v>
      </c>
      <c r="F40" s="37"/>
      <c r="G40" s="38" t="s">
        <v>45</v>
      </c>
      <c r="H40" s="47"/>
    </row>
    <row r="41" spans="1:8" ht="19.5" customHeight="1">
      <c r="A41" s="46"/>
      <c r="B41" s="219" t="s">
        <v>219</v>
      </c>
      <c r="C41" s="214">
        <f>'Pending_FX '!D26</f>
        <v>-0.56000000000000005</v>
      </c>
      <c r="D41" s="214">
        <f>'Pending_FX '!E26</f>
        <v>-0.56000000000000005</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35482107.54999999</v>
      </c>
      <c r="D43" s="214">
        <f>D14+D19+D22+D23+D24+D25+D26+D27-D31-D32+D35+D37+D39+D38+D40+D41</f>
        <v>35482670.339999989</v>
      </c>
      <c r="E43" s="217">
        <f>C43-D43</f>
        <v>-562.78999999910593</v>
      </c>
      <c r="F43" s="306">
        <f>(E43/$D43)*10000</f>
        <v>-0.15860982124692763</v>
      </c>
      <c r="G43" s="38" t="s">
        <v>249</v>
      </c>
      <c r="H43" s="47"/>
    </row>
    <row r="44" spans="1:8" ht="20.25" customHeight="1">
      <c r="A44" s="46"/>
      <c r="B44" s="307" t="s">
        <v>50</v>
      </c>
      <c r="C44" s="46"/>
      <c r="D44" s="46"/>
      <c r="E44" s="305">
        <f>IF(ISERROR(E43/C43),0,E43/C43)</f>
        <v>-1.5861233699436945E-5</v>
      </c>
      <c r="F44" s="37"/>
      <c r="G44" s="38"/>
      <c r="H44" s="47"/>
    </row>
    <row r="45" spans="1:8">
      <c r="A45" s="52"/>
    </row>
    <row r="46" spans="1:8" ht="15.75">
      <c r="A46" s="46"/>
      <c r="B46" s="299" t="s">
        <v>240</v>
      </c>
      <c r="C46" s="319"/>
      <c r="D46" s="319"/>
      <c r="E46" s="214">
        <f t="shared" ref="E46" si="2">C46-D46</f>
        <v>0</v>
      </c>
      <c r="F46" s="306" t="e">
        <f>(E46/$D46)*10000</f>
        <v>#DIV/0!</v>
      </c>
      <c r="G46" s="38" t="s">
        <v>238</v>
      </c>
      <c r="H46" s="47"/>
    </row>
    <row r="47" spans="1:8">
      <c r="A47" s="52"/>
      <c r="B47" s="303"/>
      <c r="C47" s="304"/>
      <c r="D47" s="303"/>
      <c r="E47" s="303"/>
      <c r="F47" s="303"/>
      <c r="G47" s="303"/>
      <c r="H47" s="303"/>
    </row>
    <row r="48" spans="1:8" ht="16.5" thickBot="1">
      <c r="B48" s="308" t="s">
        <v>243</v>
      </c>
      <c r="C48" s="309">
        <f>C46-C43</f>
        <v>-35482107.54999999</v>
      </c>
      <c r="D48" s="309">
        <f>D46-D43</f>
        <v>-35482670.339999989</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0" zoomScaleNormal="80" workbookViewId="0">
      <pane xSplit="3" ySplit="2" topLeftCell="D51" activePane="bottomRight" state="frozen"/>
      <selection activeCell="G22" sqref="G22"/>
      <selection pane="topRight" activeCell="G22" sqref="G22"/>
      <selection pane="bottomLeft" activeCell="G22" sqref="G22"/>
      <selection pane="bottomRight" activeCell="P3" sqref="P3:P75"/>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ht="15">
      <c r="A3" s="295" t="str">
        <f>VLOOKUP(U3,Sheet1!$C$2:$C$84,1,FALSE)</f>
        <v>BXDZ9Z0</v>
      </c>
      <c r="B3" s="317" t="s">
        <v>374</v>
      </c>
      <c r="C3" s="317" t="s">
        <v>447</v>
      </c>
      <c r="D3" s="317">
        <v>3140</v>
      </c>
      <c r="E3" s="240">
        <f>VLOOKUP(A3,Sheet1!$C$2:$E$84,3,FALSE)</f>
        <v>3140</v>
      </c>
      <c r="F3" s="241">
        <f t="shared" ref="F3:F75" si="0">D3-E3</f>
        <v>0</v>
      </c>
      <c r="G3" s="257">
        <f>ROUND(F3/D3,10)</f>
        <v>0</v>
      </c>
      <c r="H3" s="317">
        <v>454439.67</v>
      </c>
      <c r="I3" s="243">
        <f>VLOOKUP(A3,Sheet1!$C$2:$F$84,4,FALSE)</f>
        <v>438381</v>
      </c>
      <c r="J3" s="241">
        <f t="shared" ref="J3:J75" si="1">H3-I3</f>
        <v>16058.669999999984</v>
      </c>
      <c r="K3" s="257">
        <f>ROUND(J3/H3,10)</f>
        <v>3.5337297900000002E-2</v>
      </c>
      <c r="L3" s="317">
        <v>311.66000000000003</v>
      </c>
      <c r="M3" s="240">
        <f>VLOOKUP(A3,Sheet1!$C$2:$G$84,5,FALSE)</f>
        <v>311.66000000000003</v>
      </c>
      <c r="N3" s="241">
        <f t="shared" ref="N3:N75" si="2">L3-M3</f>
        <v>0</v>
      </c>
      <c r="O3" s="257">
        <f t="shared" ref="O3:O75" si="3">ROUND(N3/L3,10)</f>
        <v>0</v>
      </c>
      <c r="P3" s="317">
        <v>978612.4</v>
      </c>
      <c r="Q3" s="240">
        <f>VLOOKUP(A3,Sheet1!$C$2:$H$84,6,FALSE)</f>
        <v>978612.4</v>
      </c>
      <c r="R3" s="241">
        <f>P3-Q3</f>
        <v>0</v>
      </c>
      <c r="S3" s="257">
        <f>ROUND(R3/P3,10)</f>
        <v>0</v>
      </c>
      <c r="T3" s="10"/>
      <c r="U3" s="317" t="s">
        <v>375</v>
      </c>
    </row>
    <row r="4" spans="1:21" s="53" customFormat="1" ht="15">
      <c r="A4" s="295" t="str">
        <f>VLOOKUP(U4,Sheet1!$C$2:$C$84,1,FALSE)</f>
        <v>BYRY2M8</v>
      </c>
      <c r="B4" s="317">
        <v>759530108</v>
      </c>
      <c r="C4" s="317" t="s">
        <v>448</v>
      </c>
      <c r="D4" s="317">
        <v>36900</v>
      </c>
      <c r="E4" s="240">
        <f>VLOOKUP(A4,Sheet1!$C$2:$E$84,3,FALSE)</f>
        <v>36900</v>
      </c>
      <c r="F4" s="241">
        <f t="shared" si="0"/>
        <v>0</v>
      </c>
      <c r="G4" s="257">
        <f t="shared" ref="G4:G78" si="4">ROUND(F4/D4,10)</f>
        <v>0</v>
      </c>
      <c r="H4" s="317">
        <v>752984.78</v>
      </c>
      <c r="I4" s="243">
        <f>VLOOKUP(A4,Sheet1!$C$2:$F$84,4,FALSE)</f>
        <v>752984.78</v>
      </c>
      <c r="J4" s="241">
        <f t="shared" si="1"/>
        <v>0</v>
      </c>
      <c r="K4" s="257">
        <f t="shared" ref="K4:K75" si="5">ROUND(J4/H4,10)</f>
        <v>0</v>
      </c>
      <c r="L4" s="317">
        <v>23.72</v>
      </c>
      <c r="M4" s="240">
        <f>VLOOKUP(A4,Sheet1!$C$2:$G$84,5,FALSE)</f>
        <v>23.72</v>
      </c>
      <c r="N4" s="241">
        <f t="shared" si="2"/>
        <v>0</v>
      </c>
      <c r="O4" s="257">
        <f t="shared" si="3"/>
        <v>0</v>
      </c>
      <c r="P4" s="317">
        <v>875268</v>
      </c>
      <c r="Q4" s="240">
        <f>VLOOKUP(A4,Sheet1!$C$2:$H$84,6,FALSE)</f>
        <v>875268</v>
      </c>
      <c r="R4" s="241">
        <f t="shared" ref="R4:R55" si="6">P4-Q4</f>
        <v>0</v>
      </c>
      <c r="S4" s="257">
        <f t="shared" ref="S4:S75" si="7">ROUND(R4/P4,10)</f>
        <v>0</v>
      </c>
      <c r="T4" s="10"/>
      <c r="U4" s="317" t="s">
        <v>368</v>
      </c>
    </row>
    <row r="5" spans="1:21" s="53" customFormat="1" ht="15">
      <c r="A5" s="295" t="str">
        <f>VLOOKUP(U5,Sheet1!$C$2:$C$84,1,FALSE)</f>
        <v>BZ1GMK5</v>
      </c>
      <c r="B5" s="317" t="s">
        <v>336</v>
      </c>
      <c r="C5" s="317" t="s">
        <v>449</v>
      </c>
      <c r="D5" s="317">
        <v>6400</v>
      </c>
      <c r="E5" s="240">
        <f>VLOOKUP(A5,Sheet1!$C$2:$E$84,3,FALSE)</f>
        <v>6400</v>
      </c>
      <c r="F5" s="241">
        <f t="shared" si="0"/>
        <v>0</v>
      </c>
      <c r="G5" s="257">
        <f t="shared" si="4"/>
        <v>0</v>
      </c>
      <c r="H5" s="317">
        <v>464829</v>
      </c>
      <c r="I5" s="243">
        <f>VLOOKUP(A5,Sheet1!$C$2:$F$84,4,FALSE)</f>
        <v>464829</v>
      </c>
      <c r="J5" s="241">
        <f t="shared" si="1"/>
        <v>0</v>
      </c>
      <c r="K5" s="257">
        <f t="shared" si="5"/>
        <v>0</v>
      </c>
      <c r="L5" s="317">
        <v>154.09</v>
      </c>
      <c r="M5" s="240">
        <f>VLOOKUP(A5,Sheet1!$C$2:$G$84,5,FALSE)</f>
        <v>154.09</v>
      </c>
      <c r="N5" s="241">
        <f t="shared" si="2"/>
        <v>0</v>
      </c>
      <c r="O5" s="257">
        <f t="shared" si="3"/>
        <v>0</v>
      </c>
      <c r="P5" s="317">
        <v>986176</v>
      </c>
      <c r="Q5" s="240">
        <f>VLOOKUP(A5,Sheet1!$C$2:$H$84,6,FALSE)</f>
        <v>986176</v>
      </c>
      <c r="R5" s="241">
        <f t="shared" si="6"/>
        <v>0</v>
      </c>
      <c r="S5" s="257">
        <f t="shared" si="7"/>
        <v>0</v>
      </c>
      <c r="T5" s="10"/>
      <c r="U5" s="317" t="s">
        <v>337</v>
      </c>
    </row>
    <row r="6" spans="1:21" s="53" customFormat="1" ht="15">
      <c r="A6" s="295" t="str">
        <f>VLOOKUP(U6,Sheet1!$C$2:$C$84,1,FALSE)</f>
        <v>BYXD1N3</v>
      </c>
      <c r="B6" s="317">
        <v>631512209</v>
      </c>
      <c r="C6" s="317" t="s">
        <v>450</v>
      </c>
      <c r="D6" s="317">
        <v>18570</v>
      </c>
      <c r="E6" s="240">
        <f>VLOOKUP(A6,Sheet1!$C$2:$E$84,3,FALSE)</f>
        <v>18570</v>
      </c>
      <c r="F6" s="241">
        <f t="shared" si="0"/>
        <v>0</v>
      </c>
      <c r="G6" s="257">
        <f t="shared" si="4"/>
        <v>0</v>
      </c>
      <c r="H6" s="317">
        <v>733798.28</v>
      </c>
      <c r="I6" s="243">
        <f>VLOOKUP(A6,Sheet1!$C$2:$F$84,4,FALSE)</f>
        <v>507071.38</v>
      </c>
      <c r="J6" s="241">
        <f t="shared" si="1"/>
        <v>226726.90000000002</v>
      </c>
      <c r="K6" s="257">
        <f t="shared" si="5"/>
        <v>0.3089771483</v>
      </c>
      <c r="L6" s="317">
        <v>29.96</v>
      </c>
      <c r="M6" s="240">
        <f>VLOOKUP(A6,Sheet1!$C$2:$G$84,5,FALSE)</f>
        <v>29.96</v>
      </c>
      <c r="N6" s="241">
        <f t="shared" si="2"/>
        <v>0</v>
      </c>
      <c r="O6" s="257">
        <f t="shared" si="3"/>
        <v>0</v>
      </c>
      <c r="P6" s="317">
        <v>556357.19999999995</v>
      </c>
      <c r="Q6" s="240">
        <f>VLOOKUP(A6,Sheet1!$C$2:$H$84,6,FALSE)</f>
        <v>556357.19999999995</v>
      </c>
      <c r="R6" s="241">
        <f t="shared" si="6"/>
        <v>0</v>
      </c>
      <c r="S6" s="257">
        <f t="shared" si="7"/>
        <v>0</v>
      </c>
      <c r="T6" s="10"/>
      <c r="U6" s="317" t="s">
        <v>357</v>
      </c>
    </row>
    <row r="7" spans="1:21" s="53" customFormat="1" ht="15">
      <c r="A7" s="295" t="str">
        <f>VLOOKUP(U7,Sheet1!$C$2:$C$84,1,FALSE)</f>
        <v>BF7NT10</v>
      </c>
      <c r="B7" s="317" t="s">
        <v>343</v>
      </c>
      <c r="C7" s="317" t="s">
        <v>451</v>
      </c>
      <c r="D7" s="317">
        <v>15191</v>
      </c>
      <c r="E7" s="240">
        <f>VLOOKUP(A7,Sheet1!$C$2:$E$84,3,FALSE)</f>
        <v>15191</v>
      </c>
      <c r="F7" s="241">
        <f t="shared" si="0"/>
        <v>0</v>
      </c>
      <c r="G7" s="257">
        <f t="shared" si="4"/>
        <v>0</v>
      </c>
      <c r="H7" s="317">
        <v>885612.82</v>
      </c>
      <c r="I7" s="243">
        <f>VLOOKUP(A7,Sheet1!$C$2:$F$84,4,FALSE)</f>
        <v>885587.83</v>
      </c>
      <c r="J7" s="241">
        <f t="shared" si="1"/>
        <v>24.989999999990687</v>
      </c>
      <c r="K7" s="257">
        <f t="shared" si="5"/>
        <v>2.8217699999999999E-5</v>
      </c>
      <c r="L7" s="317">
        <v>62.29</v>
      </c>
      <c r="M7" s="240">
        <f>VLOOKUP(A7,Sheet1!$C$2:$G$84,5,FALSE)</f>
        <v>62.29</v>
      </c>
      <c r="N7" s="241">
        <f t="shared" si="2"/>
        <v>0</v>
      </c>
      <c r="O7" s="257">
        <f t="shared" si="3"/>
        <v>0</v>
      </c>
      <c r="P7" s="317">
        <v>946247.39</v>
      </c>
      <c r="Q7" s="240">
        <f>VLOOKUP(A7,Sheet1!$C$2:$H$84,6,FALSE)</f>
        <v>946247.39</v>
      </c>
      <c r="R7" s="241">
        <f t="shared" si="6"/>
        <v>0</v>
      </c>
      <c r="S7" s="257">
        <f t="shared" si="7"/>
        <v>0</v>
      </c>
      <c r="T7" s="10"/>
      <c r="U7" s="317" t="s">
        <v>344</v>
      </c>
    </row>
    <row r="8" spans="1:21" s="53" customFormat="1" ht="15">
      <c r="A8" s="295" t="str">
        <f>VLOOKUP(U8,Sheet1!$C$2:$C$84,1,FALSE)</f>
        <v>BJ2KSG2</v>
      </c>
      <c r="B8" s="317" t="s">
        <v>452</v>
      </c>
      <c r="C8" s="317" t="s">
        <v>453</v>
      </c>
      <c r="D8" s="317">
        <v>3630</v>
      </c>
      <c r="E8" s="240">
        <f>VLOOKUP(A8,Sheet1!$C$2:$E$84,3,FALSE)</f>
        <v>3630</v>
      </c>
      <c r="F8" s="241">
        <f t="shared" si="0"/>
        <v>0</v>
      </c>
      <c r="G8" s="257">
        <f t="shared" si="4"/>
        <v>0</v>
      </c>
      <c r="H8" s="317">
        <v>344392.18</v>
      </c>
      <c r="I8" s="243">
        <f>VLOOKUP(A8,Sheet1!$C$2:$F$84,4,FALSE)</f>
        <v>344371.12</v>
      </c>
      <c r="J8" s="241">
        <f t="shared" si="1"/>
        <v>21.059999999997672</v>
      </c>
      <c r="K8" s="257">
        <f t="shared" si="5"/>
        <v>6.1151199999999998E-5</v>
      </c>
      <c r="L8" s="317">
        <v>89.167446999999996</v>
      </c>
      <c r="M8" s="240">
        <f>VLOOKUP(A8,Sheet1!$C$2:$G$84,5,FALSE)</f>
        <v>89.13</v>
      </c>
      <c r="N8" s="241">
        <f t="shared" si="2"/>
        <v>3.744700000000023E-2</v>
      </c>
      <c r="O8" s="257">
        <f t="shared" si="3"/>
        <v>4.1996269999999998E-4</v>
      </c>
      <c r="P8" s="317">
        <v>323677.83</v>
      </c>
      <c r="Q8" s="240">
        <f>VLOOKUP(A8,Sheet1!$C$2:$H$84,6,FALSE)</f>
        <v>323559.11</v>
      </c>
      <c r="R8" s="241">
        <f t="shared" si="6"/>
        <v>118.72000000003027</v>
      </c>
      <c r="S8" s="257">
        <f t="shared" si="7"/>
        <v>3.667845E-4</v>
      </c>
      <c r="T8" s="10"/>
      <c r="U8" s="317" t="s">
        <v>387</v>
      </c>
    </row>
    <row r="9" spans="1:21" s="53" customFormat="1" ht="15">
      <c r="A9" s="295" t="str">
        <f>VLOOKUP(U9,Sheet1!$C$2:$C$84,1,FALSE)</f>
        <v>BJ2L553</v>
      </c>
      <c r="B9" s="317" t="s">
        <v>325</v>
      </c>
      <c r="C9" s="317" t="s">
        <v>454</v>
      </c>
      <c r="D9" s="317">
        <v>11500</v>
      </c>
      <c r="E9" s="240">
        <f>VLOOKUP(A9,Sheet1!$C$2:$E$84,3,FALSE)</f>
        <v>11500</v>
      </c>
      <c r="F9" s="241">
        <f t="shared" si="0"/>
        <v>0</v>
      </c>
      <c r="G9" s="257">
        <f t="shared" si="4"/>
        <v>0</v>
      </c>
      <c r="H9" s="317">
        <v>647302.86</v>
      </c>
      <c r="I9" s="243">
        <f>VLOOKUP(A9,Sheet1!$C$2:$F$84,4,FALSE)</f>
        <v>647302.86</v>
      </c>
      <c r="J9" s="241">
        <f t="shared" si="1"/>
        <v>0</v>
      </c>
      <c r="K9" s="257">
        <f t="shared" si="5"/>
        <v>0</v>
      </c>
      <c r="L9" s="317">
        <v>79.14</v>
      </c>
      <c r="M9" s="240">
        <f>VLOOKUP(A9,Sheet1!$C$2:$G$84,5,FALSE)</f>
        <v>79.14</v>
      </c>
      <c r="N9" s="241">
        <f t="shared" si="2"/>
        <v>0</v>
      </c>
      <c r="O9" s="257">
        <f t="shared" si="3"/>
        <v>0</v>
      </c>
      <c r="P9" s="317">
        <v>910110</v>
      </c>
      <c r="Q9" s="240">
        <f>VLOOKUP(A9,Sheet1!$C$2:$H$84,6,FALSE)</f>
        <v>910110</v>
      </c>
      <c r="R9" s="241">
        <f t="shared" si="6"/>
        <v>0</v>
      </c>
      <c r="S9" s="257">
        <f t="shared" si="7"/>
        <v>0</v>
      </c>
      <c r="T9" s="10"/>
      <c r="U9" s="317" t="s">
        <v>326</v>
      </c>
    </row>
    <row r="10" spans="1:21" s="53" customFormat="1" ht="15">
      <c r="A10" s="295" t="str">
        <f>VLOOKUP(U10,Sheet1!$C$2:$C$84,1,FALSE)</f>
        <v>BJLKFN9</v>
      </c>
      <c r="B10" s="317" t="s">
        <v>354</v>
      </c>
      <c r="C10" s="317" t="s">
        <v>455</v>
      </c>
      <c r="D10" s="317">
        <v>3714</v>
      </c>
      <c r="E10" s="240">
        <f>VLOOKUP(A10,Sheet1!$C$2:$E$84,3,FALSE)</f>
        <v>3714</v>
      </c>
      <c r="F10" s="241">
        <f t="shared" si="0"/>
        <v>0</v>
      </c>
      <c r="G10" s="257">
        <f t="shared" si="4"/>
        <v>0</v>
      </c>
      <c r="H10" s="317">
        <v>22100.75</v>
      </c>
      <c r="I10" s="243">
        <f>VLOOKUP(A10,Sheet1!$C$2:$F$84,4,FALSE)</f>
        <v>14338.64</v>
      </c>
      <c r="J10" s="241">
        <f t="shared" si="1"/>
        <v>7762.1100000000006</v>
      </c>
      <c r="K10" s="257">
        <f t="shared" si="5"/>
        <v>0.35121477779999999</v>
      </c>
      <c r="L10" s="317">
        <v>7.68</v>
      </c>
      <c r="M10" s="240">
        <f>VLOOKUP(A10,Sheet1!$C$2:$G$84,5,FALSE)</f>
        <v>7.78</v>
      </c>
      <c r="N10" s="241">
        <f t="shared" si="2"/>
        <v>-0.10000000000000053</v>
      </c>
      <c r="O10" s="257">
        <f t="shared" si="3"/>
        <v>-1.30208333E-2</v>
      </c>
      <c r="P10" s="317">
        <v>28523.52</v>
      </c>
      <c r="Q10" s="240">
        <f>VLOOKUP(A10,Sheet1!$C$2:$H$84,6,FALSE)</f>
        <v>28894.92</v>
      </c>
      <c r="R10" s="241">
        <f t="shared" si="6"/>
        <v>-371.39999999999782</v>
      </c>
      <c r="S10" s="257">
        <f t="shared" si="7"/>
        <v>-1.30208333E-2</v>
      </c>
      <c r="T10" s="10"/>
      <c r="U10" s="317" t="s">
        <v>355</v>
      </c>
    </row>
    <row r="11" spans="1:21" s="53" customFormat="1" ht="15">
      <c r="A11" s="295" t="str">
        <f>VLOOKUP(U11,Sheet1!$C$2:$C$84,1,FALSE)</f>
        <v>BKT6LC7</v>
      </c>
      <c r="B11" s="317" t="s">
        <v>365</v>
      </c>
      <c r="C11" s="317" t="s">
        <v>456</v>
      </c>
      <c r="D11" s="317">
        <v>18570</v>
      </c>
      <c r="E11" s="240">
        <f>VLOOKUP(A11,Sheet1!$C$2:$E$84,3,FALSE)</f>
        <v>18570</v>
      </c>
      <c r="F11" s="241">
        <f t="shared" si="0"/>
        <v>0</v>
      </c>
      <c r="G11" s="257">
        <f t="shared" si="4"/>
        <v>0</v>
      </c>
      <c r="H11" s="317">
        <v>281335.5</v>
      </c>
      <c r="I11" s="243">
        <f>VLOOKUP(A11,Sheet1!$C$2:$F$84,4,FALSE)</f>
        <v>234489.01</v>
      </c>
      <c r="J11" s="241">
        <f t="shared" si="1"/>
        <v>46846.489999999991</v>
      </c>
      <c r="K11" s="257">
        <f t="shared" si="5"/>
        <v>0.1665146773</v>
      </c>
      <c r="L11" s="317">
        <v>14.57</v>
      </c>
      <c r="M11" s="240">
        <f>VLOOKUP(A11,Sheet1!$C$2:$G$84,5,FALSE)</f>
        <v>14.68</v>
      </c>
      <c r="N11" s="241">
        <f t="shared" si="2"/>
        <v>-0.10999999999999943</v>
      </c>
      <c r="O11" s="257">
        <f t="shared" si="3"/>
        <v>-7.5497597999999999E-3</v>
      </c>
      <c r="P11" s="317">
        <v>270564.90000000002</v>
      </c>
      <c r="Q11" s="240">
        <f>VLOOKUP(A11,Sheet1!$C$2:$H$84,6,FALSE)</f>
        <v>272700.45</v>
      </c>
      <c r="R11" s="241">
        <f t="shared" si="6"/>
        <v>-2135.5499999999884</v>
      </c>
      <c r="S11" s="257">
        <f t="shared" si="7"/>
        <v>-7.8929307000000001E-3</v>
      </c>
      <c r="T11" s="10"/>
      <c r="U11" s="317" t="s">
        <v>366</v>
      </c>
    </row>
    <row r="12" spans="1:21" s="53" customFormat="1" ht="15">
      <c r="A12" s="295">
        <f>VLOOKUP(U12,Sheet1!$C$2:$C$84,1,FALSE)</f>
        <v>2704485</v>
      </c>
      <c r="B12" s="317">
        <v>705015105</v>
      </c>
      <c r="C12" s="317" t="s">
        <v>457</v>
      </c>
      <c r="D12" s="317">
        <v>46000</v>
      </c>
      <c r="E12" s="240">
        <f>VLOOKUP(A12,Sheet1!$C$2:$E$84,3,FALSE)</f>
        <v>46000</v>
      </c>
      <c r="F12" s="241">
        <f t="shared" si="0"/>
        <v>0</v>
      </c>
      <c r="G12" s="257">
        <f t="shared" si="4"/>
        <v>0</v>
      </c>
      <c r="H12" s="317">
        <v>532692.30000000005</v>
      </c>
      <c r="I12" s="243">
        <f>VLOOKUP(A12,Sheet1!$C$2:$F$84,4,FALSE)</f>
        <v>532692.30000000005</v>
      </c>
      <c r="J12" s="241">
        <f t="shared" si="1"/>
        <v>0</v>
      </c>
      <c r="K12" s="257">
        <f t="shared" si="5"/>
        <v>0</v>
      </c>
      <c r="L12" s="317">
        <v>9.0399999999999991</v>
      </c>
      <c r="M12" s="240">
        <f>VLOOKUP(A12,Sheet1!$C$2:$G$84,5,FALSE)</f>
        <v>9.0399999999999991</v>
      </c>
      <c r="N12" s="241">
        <f t="shared" si="2"/>
        <v>0</v>
      </c>
      <c r="O12" s="257">
        <f t="shared" si="3"/>
        <v>0</v>
      </c>
      <c r="P12" s="317">
        <v>415840</v>
      </c>
      <c r="Q12" s="240">
        <f>VLOOKUP(A12,Sheet1!$C$2:$H$84,6,FALSE)</f>
        <v>415840</v>
      </c>
      <c r="R12" s="241">
        <f t="shared" si="6"/>
        <v>0</v>
      </c>
      <c r="S12" s="257">
        <f t="shared" si="7"/>
        <v>0</v>
      </c>
      <c r="T12" s="10"/>
      <c r="U12" s="317">
        <v>2704485</v>
      </c>
    </row>
    <row r="13" spans="1:21" s="53" customFormat="1" ht="15">
      <c r="A13" s="295">
        <f>VLOOKUP(U13,Sheet1!$C$2:$C$84,1,FALSE)</f>
        <v>2402444</v>
      </c>
      <c r="B13" s="317">
        <v>686330101</v>
      </c>
      <c r="C13" s="317" t="s">
        <v>458</v>
      </c>
      <c r="D13" s="317">
        <v>1850</v>
      </c>
      <c r="E13" s="240">
        <f>VLOOKUP(A13,Sheet1!$C$2:$E$84,3,FALSE)</f>
        <v>1850</v>
      </c>
      <c r="F13" s="241">
        <f t="shared" si="0"/>
        <v>0</v>
      </c>
      <c r="G13" s="257">
        <f t="shared" si="4"/>
        <v>0</v>
      </c>
      <c r="H13" s="317">
        <v>147640.54999999999</v>
      </c>
      <c r="I13" s="243">
        <f>VLOOKUP(A13,Sheet1!$C$2:$F$84,4,FALSE)</f>
        <v>147640.54999999999</v>
      </c>
      <c r="J13" s="241">
        <f t="shared" si="1"/>
        <v>0</v>
      </c>
      <c r="K13" s="257">
        <f t="shared" si="5"/>
        <v>0</v>
      </c>
      <c r="L13" s="317">
        <v>75.150000000000006</v>
      </c>
      <c r="M13" s="240">
        <f>VLOOKUP(A13,Sheet1!$C$2:$G$84,5,FALSE)</f>
        <v>75.150000000000006</v>
      </c>
      <c r="N13" s="241">
        <f t="shared" si="2"/>
        <v>0</v>
      </c>
      <c r="O13" s="257">
        <f t="shared" si="3"/>
        <v>0</v>
      </c>
      <c r="P13" s="317">
        <v>139027.5</v>
      </c>
      <c r="Q13" s="240">
        <f>VLOOKUP(A13,Sheet1!$C$2:$H$84,6,FALSE)</f>
        <v>139027.5</v>
      </c>
      <c r="R13" s="241">
        <f t="shared" si="6"/>
        <v>0</v>
      </c>
      <c r="S13" s="257">
        <f t="shared" si="7"/>
        <v>0</v>
      </c>
      <c r="T13" s="10"/>
      <c r="U13" s="317">
        <v>2402444</v>
      </c>
    </row>
    <row r="14" spans="1:21" s="53" customFormat="1" ht="15">
      <c r="A14" s="295">
        <f>VLOOKUP(U14,Sheet1!$C$2:$C$84,1,FALSE)</f>
        <v>5999330</v>
      </c>
      <c r="B14" s="317">
        <v>599933900</v>
      </c>
      <c r="C14" s="317" t="s">
        <v>459</v>
      </c>
      <c r="D14" s="317">
        <v>3800</v>
      </c>
      <c r="E14" s="240">
        <f>VLOOKUP(A14,Sheet1!$C$2:$E$84,3,FALSE)</f>
        <v>3800</v>
      </c>
      <c r="F14" s="241">
        <f t="shared" si="0"/>
        <v>0</v>
      </c>
      <c r="G14" s="257">
        <f t="shared" si="4"/>
        <v>0</v>
      </c>
      <c r="H14" s="317">
        <v>672025.92</v>
      </c>
      <c r="I14" s="243">
        <f>VLOOKUP(A14,Sheet1!$C$2:$F$84,4,FALSE)</f>
        <v>672025.92</v>
      </c>
      <c r="J14" s="241">
        <f t="shared" si="1"/>
        <v>0</v>
      </c>
      <c r="K14" s="257">
        <f t="shared" si="5"/>
        <v>0</v>
      </c>
      <c r="L14" s="317">
        <v>216.84075300000001</v>
      </c>
      <c r="M14" s="240">
        <f>VLOOKUP(A14,Sheet1!$C$2:$G$84,5,FALSE)</f>
        <v>216.76</v>
      </c>
      <c r="N14" s="241">
        <f t="shared" si="2"/>
        <v>8.0753000000015618E-2</v>
      </c>
      <c r="O14" s="257">
        <f t="shared" si="3"/>
        <v>3.7240690000000002E-4</v>
      </c>
      <c r="P14" s="317">
        <v>823994.86</v>
      </c>
      <c r="Q14" s="240">
        <f>VLOOKUP(A14,Sheet1!$C$2:$H$84,6,FALSE)</f>
        <v>823692.64</v>
      </c>
      <c r="R14" s="241">
        <f t="shared" si="6"/>
        <v>302.21999999997206</v>
      </c>
      <c r="S14" s="257">
        <f t="shared" si="7"/>
        <v>3.6677409999999998E-4</v>
      </c>
      <c r="T14" s="10"/>
      <c r="U14" s="317">
        <v>5999330</v>
      </c>
    </row>
    <row r="15" spans="1:21" s="53" customFormat="1" ht="15">
      <c r="A15" s="295">
        <f>VLOOKUP(U15,Sheet1!$C$2:$C$84,1,FALSE)</f>
        <v>6229597</v>
      </c>
      <c r="B15" s="317">
        <v>622959906</v>
      </c>
      <c r="C15" s="317" t="s">
        <v>460</v>
      </c>
      <c r="D15" s="317">
        <v>65312</v>
      </c>
      <c r="E15" s="240">
        <f>VLOOKUP(A15,Sheet1!$C$2:$E$84,3,FALSE)</f>
        <v>65312</v>
      </c>
      <c r="F15" s="241">
        <f t="shared" si="0"/>
        <v>0</v>
      </c>
      <c r="G15" s="257">
        <f t="shared" si="4"/>
        <v>0</v>
      </c>
      <c r="H15" s="317">
        <v>520489.58</v>
      </c>
      <c r="I15" s="243">
        <f>VLOOKUP(A15,Sheet1!$C$2:$F$84,4,FALSE)</f>
        <v>520489.58</v>
      </c>
      <c r="J15" s="241">
        <f t="shared" si="1"/>
        <v>0</v>
      </c>
      <c r="K15" s="257">
        <f t="shared" si="5"/>
        <v>0</v>
      </c>
      <c r="L15" s="317">
        <v>9.8542679999999994</v>
      </c>
      <c r="M15" s="240">
        <f>VLOOKUP(A15,Sheet1!$C$2:$G$84,5,FALSE)</f>
        <v>9.86</v>
      </c>
      <c r="N15" s="241">
        <f t="shared" si="2"/>
        <v>-5.7320000000000704E-3</v>
      </c>
      <c r="O15" s="257">
        <f t="shared" si="3"/>
        <v>-5.8167690000000003E-4</v>
      </c>
      <c r="P15" s="317">
        <v>643601.93999999994</v>
      </c>
      <c r="Q15" s="240">
        <f>VLOOKUP(A15,Sheet1!$C$2:$H$84,6,FALSE)</f>
        <v>643691.28</v>
      </c>
      <c r="R15" s="241">
        <f t="shared" si="6"/>
        <v>-89.340000000083819</v>
      </c>
      <c r="S15" s="257">
        <f t="shared" si="7"/>
        <v>-1.3881249999999999E-4</v>
      </c>
      <c r="T15" s="10"/>
      <c r="U15" s="317">
        <v>6229597</v>
      </c>
    </row>
    <row r="16" spans="1:21" s="53" customFormat="1" ht="15">
      <c r="A16" s="295">
        <f>VLOOKUP(U16,Sheet1!$C$2:$C$84,1,FALSE)</f>
        <v>4031879</v>
      </c>
      <c r="B16" s="317">
        <v>403187909</v>
      </c>
      <c r="C16" s="317" t="s">
        <v>461</v>
      </c>
      <c r="D16" s="317">
        <v>22938</v>
      </c>
      <c r="E16" s="240">
        <f>VLOOKUP(A16,Sheet1!$C$2:$E$84,3,FALSE)</f>
        <v>22938</v>
      </c>
      <c r="F16" s="241">
        <f t="shared" si="0"/>
        <v>0</v>
      </c>
      <c r="G16" s="257">
        <f t="shared" si="4"/>
        <v>0</v>
      </c>
      <c r="H16" s="317">
        <v>437104.83</v>
      </c>
      <c r="I16" s="243">
        <f>VLOOKUP(A16,Sheet1!$C$2:$F$84,4,FALSE)</f>
        <v>437104.83</v>
      </c>
      <c r="J16" s="241">
        <f t="shared" si="1"/>
        <v>0</v>
      </c>
      <c r="K16" s="257">
        <f t="shared" si="5"/>
        <v>0</v>
      </c>
      <c r="L16" s="317">
        <v>25.358049000000001</v>
      </c>
      <c r="M16" s="240">
        <f>VLOOKUP(A16,Sheet1!$C$2:$G$84,5,FALSE)</f>
        <v>25.35</v>
      </c>
      <c r="N16" s="241">
        <f t="shared" si="2"/>
        <v>8.0489999999997508E-3</v>
      </c>
      <c r="O16" s="257">
        <f t="shared" si="3"/>
        <v>3.1741400000000002E-4</v>
      </c>
      <c r="P16" s="317">
        <v>581662.93000000005</v>
      </c>
      <c r="Q16" s="240">
        <f>VLOOKUP(A16,Sheet1!$C$2:$H$84,6,FALSE)</f>
        <v>581449.57999999996</v>
      </c>
      <c r="R16" s="241">
        <f t="shared" si="6"/>
        <v>213.35000000009313</v>
      </c>
      <c r="S16" s="257">
        <f t="shared" si="7"/>
        <v>3.6679319999999998E-4</v>
      </c>
      <c r="T16" s="10"/>
      <c r="U16" s="317">
        <v>4031879</v>
      </c>
    </row>
    <row r="17" spans="1:21" s="53" customFormat="1" ht="15">
      <c r="A17" s="295">
        <f>VLOOKUP(U17,Sheet1!$C$2:$C$84,1,FALSE)</f>
        <v>2124533</v>
      </c>
      <c r="B17" s="317">
        <v>878742204</v>
      </c>
      <c r="C17" s="317" t="s">
        <v>462</v>
      </c>
      <c r="D17" s="317">
        <v>15900</v>
      </c>
      <c r="E17" s="240">
        <f>VLOOKUP(A17,Sheet1!$C$2:$E$84,3,FALSE)</f>
        <v>15900</v>
      </c>
      <c r="F17" s="241">
        <f t="shared" si="0"/>
        <v>0</v>
      </c>
      <c r="G17" s="257">
        <f t="shared" si="4"/>
        <v>0</v>
      </c>
      <c r="H17" s="317">
        <v>359813.37</v>
      </c>
      <c r="I17" s="243">
        <f>VLOOKUP(A17,Sheet1!$C$2:$F$84,4,FALSE)</f>
        <v>359813.37</v>
      </c>
      <c r="J17" s="241">
        <f t="shared" si="1"/>
        <v>0</v>
      </c>
      <c r="K17" s="257">
        <f t="shared" si="5"/>
        <v>0</v>
      </c>
      <c r="L17" s="317">
        <v>16.23</v>
      </c>
      <c r="M17" s="240">
        <f>VLOOKUP(A17,Sheet1!$C$2:$G$84,5,FALSE)</f>
        <v>16.23</v>
      </c>
      <c r="N17" s="241">
        <f t="shared" si="2"/>
        <v>0</v>
      </c>
      <c r="O17" s="257">
        <f t="shared" si="3"/>
        <v>0</v>
      </c>
      <c r="P17" s="317">
        <v>258057</v>
      </c>
      <c r="Q17" s="240">
        <f>VLOOKUP(A17,Sheet1!$C$2:$H$84,6,FALSE)</f>
        <v>258057</v>
      </c>
      <c r="R17" s="241">
        <f t="shared" si="6"/>
        <v>0</v>
      </c>
      <c r="S17" s="257">
        <f t="shared" si="7"/>
        <v>0</v>
      </c>
      <c r="T17" s="10"/>
      <c r="U17" s="317">
        <v>2124533</v>
      </c>
    </row>
    <row r="18" spans="1:21" s="53" customFormat="1" ht="15">
      <c r="A18" s="295">
        <f>VLOOKUP(U18,Sheet1!$C$2:$C$84,1,FALSE)</f>
        <v>2569286</v>
      </c>
      <c r="B18" s="317" t="s">
        <v>341</v>
      </c>
      <c r="C18" s="317" t="s">
        <v>463</v>
      </c>
      <c r="D18" s="317">
        <v>52000</v>
      </c>
      <c r="E18" s="240">
        <f>VLOOKUP(A18,Sheet1!$C$2:$E$84,3,FALSE)</f>
        <v>52000</v>
      </c>
      <c r="F18" s="241">
        <f t="shared" si="0"/>
        <v>0</v>
      </c>
      <c r="G18" s="257">
        <f t="shared" si="4"/>
        <v>0</v>
      </c>
      <c r="H18" s="317">
        <v>610308.28</v>
      </c>
      <c r="I18" s="243">
        <f>VLOOKUP(A18,Sheet1!$C$2:$F$84,4,FALSE)</f>
        <v>610308.28</v>
      </c>
      <c r="J18" s="241">
        <f t="shared" si="1"/>
        <v>0</v>
      </c>
      <c r="K18" s="257">
        <f t="shared" si="5"/>
        <v>0</v>
      </c>
      <c r="L18" s="317">
        <v>12.18</v>
      </c>
      <c r="M18" s="240">
        <f>VLOOKUP(A18,Sheet1!$C$2:$G$84,5,FALSE)</f>
        <v>12.18</v>
      </c>
      <c r="N18" s="241">
        <f t="shared" si="2"/>
        <v>0</v>
      </c>
      <c r="O18" s="257">
        <f t="shared" si="3"/>
        <v>0</v>
      </c>
      <c r="P18" s="317">
        <v>633360</v>
      </c>
      <c r="Q18" s="240">
        <f>VLOOKUP(A18,Sheet1!$C$2:$H$84,6,FALSE)</f>
        <v>633360</v>
      </c>
      <c r="R18" s="241">
        <f t="shared" si="6"/>
        <v>0</v>
      </c>
      <c r="S18" s="257">
        <f t="shared" si="7"/>
        <v>0</v>
      </c>
      <c r="T18" s="10"/>
      <c r="U18" s="317">
        <v>2569286</v>
      </c>
    </row>
    <row r="19" spans="1:21" s="53" customFormat="1" ht="15">
      <c r="A19" s="295">
        <f>VLOOKUP(U19,Sheet1!$C$2:$C$84,1,FALSE)</f>
        <v>6269861</v>
      </c>
      <c r="B19" s="317">
        <v>626986905</v>
      </c>
      <c r="C19" s="317" t="s">
        <v>464</v>
      </c>
      <c r="D19" s="317">
        <v>14800</v>
      </c>
      <c r="E19" s="240">
        <f>VLOOKUP(A19,Sheet1!$C$2:$E$84,3,FALSE)</f>
        <v>14800</v>
      </c>
      <c r="F19" s="241">
        <f t="shared" si="0"/>
        <v>0</v>
      </c>
      <c r="G19" s="257">
        <f t="shared" si="4"/>
        <v>0</v>
      </c>
      <c r="H19" s="317">
        <v>236106</v>
      </c>
      <c r="I19" s="243">
        <f>VLOOKUP(A19,Sheet1!$C$2:$F$84,4,FALSE)</f>
        <v>236106</v>
      </c>
      <c r="J19" s="241">
        <f t="shared" si="1"/>
        <v>0</v>
      </c>
      <c r="K19" s="257">
        <f t="shared" si="5"/>
        <v>0</v>
      </c>
      <c r="L19" s="317">
        <v>16.701364999999999</v>
      </c>
      <c r="M19" s="240">
        <f>VLOOKUP(A19,Sheet1!$C$2:$G$84,5,FALSE)</f>
        <v>16.7</v>
      </c>
      <c r="N19" s="241">
        <f t="shared" si="2"/>
        <v>1.3649999999998386E-3</v>
      </c>
      <c r="O19" s="257">
        <f t="shared" si="3"/>
        <v>8.1729800000000005E-5</v>
      </c>
      <c r="P19" s="317">
        <v>247180.2</v>
      </c>
      <c r="Q19" s="240">
        <f>VLOOKUP(A19,Sheet1!$C$2:$H$84,6,FALSE)</f>
        <v>247214.51</v>
      </c>
      <c r="R19" s="241">
        <f t="shared" si="6"/>
        <v>-34.309999999997672</v>
      </c>
      <c r="S19" s="257">
        <f t="shared" si="7"/>
        <v>-1.388056E-4</v>
      </c>
      <c r="T19" s="10"/>
      <c r="U19" s="317">
        <v>6269861</v>
      </c>
    </row>
    <row r="20" spans="1:21" s="53" customFormat="1" ht="15">
      <c r="A20" s="295">
        <f>VLOOKUP(U20,Sheet1!$C$2:$C$84,1,FALSE)</f>
        <v>2125097</v>
      </c>
      <c r="B20" s="317">
        <v>124765108</v>
      </c>
      <c r="C20" s="317" t="s">
        <v>465</v>
      </c>
      <c r="D20" s="317">
        <v>31400</v>
      </c>
      <c r="E20" s="240">
        <f>VLOOKUP(A20,Sheet1!$C$2:$E$84,3,FALSE)</f>
        <v>31400</v>
      </c>
      <c r="F20" s="241">
        <f t="shared" si="0"/>
        <v>0</v>
      </c>
      <c r="G20" s="257">
        <f t="shared" si="4"/>
        <v>0</v>
      </c>
      <c r="H20" s="317">
        <v>561500.48</v>
      </c>
      <c r="I20" s="243">
        <f>VLOOKUP(A20,Sheet1!$C$2:$F$84,4,FALSE)</f>
        <v>561500.48</v>
      </c>
      <c r="J20" s="241">
        <f t="shared" si="1"/>
        <v>0</v>
      </c>
      <c r="K20" s="257">
        <f t="shared" si="5"/>
        <v>0</v>
      </c>
      <c r="L20" s="317">
        <v>25.4</v>
      </c>
      <c r="M20" s="240">
        <f>VLOOKUP(A20,Sheet1!$C$2:$G$84,5,FALSE)</f>
        <v>25.4</v>
      </c>
      <c r="N20" s="241">
        <f t="shared" si="2"/>
        <v>0</v>
      </c>
      <c r="O20" s="257">
        <f t="shared" si="3"/>
        <v>0</v>
      </c>
      <c r="P20" s="317">
        <v>797560</v>
      </c>
      <c r="Q20" s="240">
        <f>VLOOKUP(A20,Sheet1!$C$2:$H$84,6,FALSE)</f>
        <v>797560</v>
      </c>
      <c r="R20" s="241">
        <f t="shared" si="6"/>
        <v>0</v>
      </c>
      <c r="S20" s="257">
        <f t="shared" si="7"/>
        <v>0</v>
      </c>
      <c r="T20" s="10"/>
      <c r="U20" s="317">
        <v>2125097</v>
      </c>
    </row>
    <row r="21" spans="1:21" s="53" customFormat="1" ht="15">
      <c r="A21" s="295">
        <f>VLOOKUP(U21,Sheet1!$C$2:$C$84,1,FALSE)</f>
        <v>6986041</v>
      </c>
      <c r="B21" s="317">
        <v>698604006</v>
      </c>
      <c r="C21" s="317" t="s">
        <v>466</v>
      </c>
      <c r="D21" s="317">
        <v>8300</v>
      </c>
      <c r="E21" s="240">
        <f>VLOOKUP(A21,Sheet1!$C$2:$E$84,3,FALSE)</f>
        <v>8300</v>
      </c>
      <c r="F21" s="241">
        <f t="shared" si="0"/>
        <v>0</v>
      </c>
      <c r="G21" s="257">
        <f t="shared" si="4"/>
        <v>0</v>
      </c>
      <c r="H21" s="317">
        <v>221817.63</v>
      </c>
      <c r="I21" s="243">
        <f>VLOOKUP(A21,Sheet1!$C$2:$F$84,4,FALSE)</f>
        <v>221817.63</v>
      </c>
      <c r="J21" s="241">
        <f t="shared" si="1"/>
        <v>0</v>
      </c>
      <c r="K21" s="257">
        <f t="shared" si="5"/>
        <v>0</v>
      </c>
      <c r="L21" s="317">
        <v>36.687486</v>
      </c>
      <c r="M21" s="240">
        <f>VLOOKUP(A21,Sheet1!$C$2:$G$84,5,FALSE)</f>
        <v>36.69</v>
      </c>
      <c r="N21" s="241">
        <f t="shared" si="2"/>
        <v>-2.5139999999979068E-3</v>
      </c>
      <c r="O21" s="257">
        <f t="shared" si="3"/>
        <v>-6.8524700000000005E-5</v>
      </c>
      <c r="P21" s="317">
        <v>304506.13</v>
      </c>
      <c r="Q21" s="240">
        <f>VLOOKUP(A21,Sheet1!$C$2:$H$84,6,FALSE)</f>
        <v>304548.40000000002</v>
      </c>
      <c r="R21" s="241">
        <f t="shared" si="6"/>
        <v>-42.270000000018626</v>
      </c>
      <c r="S21" s="257">
        <f t="shared" si="7"/>
        <v>-1.388149E-4</v>
      </c>
      <c r="T21" s="10"/>
      <c r="U21" s="317">
        <v>6986041</v>
      </c>
    </row>
    <row r="22" spans="1:21" s="53" customFormat="1" ht="15">
      <c r="A22" s="295">
        <f>VLOOKUP(U22,Sheet1!$C$2:$C$84,1,FALSE)</f>
        <v>2655657</v>
      </c>
      <c r="B22" s="317">
        <v>683715106</v>
      </c>
      <c r="C22" s="317" t="s">
        <v>467</v>
      </c>
      <c r="D22" s="317">
        <v>15400</v>
      </c>
      <c r="E22" s="240">
        <f>VLOOKUP(A22,Sheet1!$C$2:$E$84,3,FALSE)</f>
        <v>15400</v>
      </c>
      <c r="F22" s="241">
        <f t="shared" si="0"/>
        <v>0</v>
      </c>
      <c r="G22" s="257">
        <f t="shared" si="4"/>
        <v>0</v>
      </c>
      <c r="H22" s="317">
        <v>547201.56000000006</v>
      </c>
      <c r="I22" s="243">
        <f>VLOOKUP(A22,Sheet1!$C$2:$F$84,4,FALSE)</f>
        <v>547201.56000000006</v>
      </c>
      <c r="J22" s="241">
        <f t="shared" si="1"/>
        <v>0</v>
      </c>
      <c r="K22" s="257">
        <f t="shared" si="5"/>
        <v>0</v>
      </c>
      <c r="L22" s="317">
        <v>40.81</v>
      </c>
      <c r="M22" s="240">
        <f>VLOOKUP(A22,Sheet1!$C$2:$G$84,5,FALSE)</f>
        <v>40.81</v>
      </c>
      <c r="N22" s="241">
        <f t="shared" si="2"/>
        <v>0</v>
      </c>
      <c r="O22" s="257">
        <f t="shared" si="3"/>
        <v>0</v>
      </c>
      <c r="P22" s="317">
        <v>628474</v>
      </c>
      <c r="Q22" s="240">
        <f>VLOOKUP(A22,Sheet1!$C$2:$H$84,6,FALSE)</f>
        <v>628474</v>
      </c>
      <c r="R22" s="241">
        <f t="shared" si="6"/>
        <v>0</v>
      </c>
      <c r="S22" s="257">
        <f t="shared" si="7"/>
        <v>0</v>
      </c>
      <c r="T22" s="10"/>
      <c r="U22" s="317">
        <v>2655657</v>
      </c>
    </row>
    <row r="23" spans="1:21" s="53" customFormat="1" ht="15">
      <c r="A23" s="295" t="str">
        <f>VLOOKUP(U23,Sheet1!$C$2:$C$84,1,FALSE)</f>
        <v>0263494</v>
      </c>
      <c r="B23" s="317">
        <v>26349902</v>
      </c>
      <c r="C23" s="317" t="s">
        <v>427</v>
      </c>
      <c r="D23" s="317">
        <v>84092</v>
      </c>
      <c r="E23" s="240">
        <f>VLOOKUP(A23,Sheet1!$C$2:$E$84,3,FALSE)</f>
        <v>84092</v>
      </c>
      <c r="F23" s="241">
        <f t="shared" si="0"/>
        <v>0</v>
      </c>
      <c r="G23" s="257">
        <f t="shared" si="4"/>
        <v>0</v>
      </c>
      <c r="H23" s="317">
        <v>666936.06999999995</v>
      </c>
      <c r="I23" s="243">
        <f>VLOOKUP(A23,Sheet1!$C$2:$F$84,4,FALSE)</f>
        <v>666936.06999999995</v>
      </c>
      <c r="J23" s="241">
        <f t="shared" si="1"/>
        <v>0</v>
      </c>
      <c r="K23" s="257">
        <f t="shared" si="5"/>
        <v>0</v>
      </c>
      <c r="L23" s="317">
        <v>7.0241069999999999</v>
      </c>
      <c r="M23" s="240">
        <f>VLOOKUP(A23,Sheet1!$C$2:$G$84,5,FALSE)</f>
        <v>7</v>
      </c>
      <c r="N23" s="241">
        <f t="shared" si="2"/>
        <v>2.4106999999999879E-2</v>
      </c>
      <c r="O23" s="257">
        <f t="shared" si="3"/>
        <v>3.4320377E-3</v>
      </c>
      <c r="P23" s="317">
        <v>590671.25</v>
      </c>
      <c r="Q23" s="240">
        <f>VLOOKUP(A23,Sheet1!$C$2:$H$84,6,FALSE)</f>
        <v>588945.89</v>
      </c>
      <c r="R23" s="241">
        <f t="shared" si="6"/>
        <v>1725.359999999986</v>
      </c>
      <c r="S23" s="257">
        <f t="shared" si="7"/>
        <v>2.9210157000000001E-3</v>
      </c>
      <c r="T23" s="10"/>
      <c r="U23" s="321" t="s">
        <v>426</v>
      </c>
    </row>
    <row r="24" spans="1:21" s="53" customFormat="1" ht="15">
      <c r="A24" s="295">
        <f>VLOOKUP(U24,Sheet1!$C$2:$C$84,1,FALSE)</f>
        <v>4031976</v>
      </c>
      <c r="B24" s="317">
        <v>403197908</v>
      </c>
      <c r="C24" s="317" t="s">
        <v>385</v>
      </c>
      <c r="D24" s="317">
        <v>2175</v>
      </c>
      <c r="E24" s="240">
        <f>VLOOKUP(A24,Sheet1!$C$2:$E$84,3,FALSE)</f>
        <v>2175</v>
      </c>
      <c r="F24" s="241">
        <f t="shared" si="0"/>
        <v>0</v>
      </c>
      <c r="G24" s="257">
        <f t="shared" si="4"/>
        <v>0</v>
      </c>
      <c r="H24" s="317">
        <v>442936.32000000001</v>
      </c>
      <c r="I24" s="243">
        <f>VLOOKUP(A24,Sheet1!$C$2:$F$84,4,FALSE)</f>
        <v>442936.32000000001</v>
      </c>
      <c r="J24" s="241">
        <f t="shared" si="1"/>
        <v>0</v>
      </c>
      <c r="K24" s="257">
        <f t="shared" si="5"/>
        <v>0</v>
      </c>
      <c r="L24" s="317">
        <v>311.415592</v>
      </c>
      <c r="M24" s="240">
        <f>VLOOKUP(A24,Sheet1!$C$2:$G$84,5,FALSE)</f>
        <v>311.3</v>
      </c>
      <c r="N24" s="241">
        <f t="shared" si="2"/>
        <v>0.11559199999999237</v>
      </c>
      <c r="O24" s="257">
        <f t="shared" si="3"/>
        <v>3.7118239999999999E-4</v>
      </c>
      <c r="P24" s="317">
        <v>677328.91</v>
      </c>
      <c r="Q24" s="240">
        <f>VLOOKUP(A24,Sheet1!$C$2:$H$84,6,FALSE)</f>
        <v>677080.48</v>
      </c>
      <c r="R24" s="241">
        <f t="shared" si="6"/>
        <v>248.43000000005122</v>
      </c>
      <c r="S24" s="257">
        <f t="shared" si="7"/>
        <v>3.6677900000000002E-4</v>
      </c>
      <c r="T24" s="10"/>
      <c r="U24" s="317">
        <v>4031976</v>
      </c>
    </row>
    <row r="25" spans="1:21" s="53" customFormat="1" ht="15">
      <c r="A25" s="295">
        <f>VLOOKUP(U25,Sheet1!$C$2:$C$84,1,FALSE)</f>
        <v>4741844</v>
      </c>
      <c r="B25" s="317">
        <v>474184900</v>
      </c>
      <c r="C25" s="317" t="s">
        <v>391</v>
      </c>
      <c r="D25" s="317">
        <v>4638</v>
      </c>
      <c r="E25" s="240">
        <f>VLOOKUP(A25,Sheet1!$C$2:$E$84,3,FALSE)</f>
        <v>4638</v>
      </c>
      <c r="F25" s="241">
        <f t="shared" si="0"/>
        <v>0</v>
      </c>
      <c r="G25" s="257">
        <f t="shared" si="4"/>
        <v>0</v>
      </c>
      <c r="H25" s="317">
        <v>497928.6</v>
      </c>
      <c r="I25" s="243">
        <f>VLOOKUP(A25,Sheet1!$C$2:$F$84,4,FALSE)</f>
        <v>497928.6</v>
      </c>
      <c r="J25" s="241">
        <f t="shared" si="1"/>
        <v>0</v>
      </c>
      <c r="K25" s="257">
        <f t="shared" si="5"/>
        <v>0</v>
      </c>
      <c r="L25" s="317">
        <v>112.672156</v>
      </c>
      <c r="M25" s="240">
        <f>VLOOKUP(A25,Sheet1!$C$2:$G$84,5,FALSE)</f>
        <v>112.63</v>
      </c>
      <c r="N25" s="241">
        <f t="shared" si="2"/>
        <v>4.2156000000005633E-2</v>
      </c>
      <c r="O25" s="257">
        <f t="shared" si="3"/>
        <v>3.7414749999999997E-4</v>
      </c>
      <c r="P25" s="317">
        <v>522573.46</v>
      </c>
      <c r="Q25" s="240">
        <f>VLOOKUP(A25,Sheet1!$C$2:$H$84,6,FALSE)</f>
        <v>522381.79</v>
      </c>
      <c r="R25" s="241">
        <f t="shared" si="6"/>
        <v>191.67000000004191</v>
      </c>
      <c r="S25" s="257">
        <f t="shared" si="7"/>
        <v>3.66781E-4</v>
      </c>
      <c r="T25" s="10"/>
      <c r="U25" s="317">
        <v>4741844</v>
      </c>
    </row>
    <row r="26" spans="1:21" s="53" customFormat="1" ht="15">
      <c r="A26" s="295">
        <f>VLOOKUP(U26,Sheet1!$C$2:$C$84,1,FALSE)</f>
        <v>5330047</v>
      </c>
      <c r="B26" s="317">
        <v>533004909</v>
      </c>
      <c r="C26" s="317" t="s">
        <v>468</v>
      </c>
      <c r="D26" s="317">
        <v>6569</v>
      </c>
      <c r="E26" s="240">
        <f>VLOOKUP(A26,Sheet1!$C$2:$E$84,3,FALSE)</f>
        <v>6569</v>
      </c>
      <c r="F26" s="241">
        <f t="shared" si="0"/>
        <v>0</v>
      </c>
      <c r="G26" s="257">
        <f t="shared" si="4"/>
        <v>0</v>
      </c>
      <c r="H26" s="317">
        <v>707076.57</v>
      </c>
      <c r="I26" s="243">
        <f>VLOOKUP(A26,Sheet1!$C$2:$F$84,4,FALSE)</f>
        <v>707076.58</v>
      </c>
      <c r="J26" s="241">
        <f t="shared" si="1"/>
        <v>-1.0000000009313226E-2</v>
      </c>
      <c r="K26" s="257">
        <f t="shared" si="5"/>
        <v>-1.4100000000000001E-8</v>
      </c>
      <c r="L26" s="317">
        <v>142.543633</v>
      </c>
      <c r="M26" s="240">
        <f>VLOOKUP(A26,Sheet1!$C$2:$G$84,5,FALSE)</f>
        <v>142.49</v>
      </c>
      <c r="N26" s="241">
        <f t="shared" si="2"/>
        <v>5.3632999999990716E-2</v>
      </c>
      <c r="O26" s="257">
        <f t="shared" si="3"/>
        <v>3.7625670000000002E-4</v>
      </c>
      <c r="P26" s="317">
        <v>936369.12</v>
      </c>
      <c r="Q26" s="240">
        <f>VLOOKUP(A26,Sheet1!$C$2:$H$84,6,FALSE)</f>
        <v>936025.68</v>
      </c>
      <c r="R26" s="241">
        <f t="shared" si="6"/>
        <v>343.43999999994412</v>
      </c>
      <c r="S26" s="257">
        <f t="shared" si="7"/>
        <v>3.6677839999999998E-4</v>
      </c>
      <c r="T26" s="10"/>
      <c r="U26" s="317">
        <v>5330047</v>
      </c>
    </row>
    <row r="27" spans="1:21" s="53" customFormat="1" ht="15">
      <c r="A27" s="295">
        <f>VLOOKUP(U27,Sheet1!$C$2:$C$84,1,FALSE)</f>
        <v>5732524</v>
      </c>
      <c r="B27" s="317">
        <v>573252905</v>
      </c>
      <c r="C27" s="317" t="s">
        <v>394</v>
      </c>
      <c r="D27" s="317">
        <v>28892</v>
      </c>
      <c r="E27" s="240">
        <f>VLOOKUP(A27,Sheet1!$C$2:$E$84,3,FALSE)</f>
        <v>28892</v>
      </c>
      <c r="F27" s="241">
        <f t="shared" si="0"/>
        <v>0</v>
      </c>
      <c r="G27" s="257">
        <f t="shared" si="4"/>
        <v>0</v>
      </c>
      <c r="H27" s="317">
        <v>316373.61</v>
      </c>
      <c r="I27" s="243">
        <f>VLOOKUP(A27,Sheet1!$C$2:$F$84,4,FALSE)</f>
        <v>316373.61</v>
      </c>
      <c r="J27" s="241">
        <f t="shared" si="1"/>
        <v>0</v>
      </c>
      <c r="K27" s="257">
        <f t="shared" si="5"/>
        <v>0</v>
      </c>
      <c r="L27" s="317">
        <v>7.6324889999999996</v>
      </c>
      <c r="M27" s="240">
        <f>VLOOKUP(A27,Sheet1!$C$2:$G$84,5,FALSE)</f>
        <v>7.63</v>
      </c>
      <c r="N27" s="241">
        <f t="shared" si="2"/>
        <v>2.4889999999997414E-3</v>
      </c>
      <c r="O27" s="257">
        <f t="shared" si="3"/>
        <v>3.2610590000000002E-4</v>
      </c>
      <c r="P27" s="317">
        <v>220517.88</v>
      </c>
      <c r="Q27" s="240">
        <f>VLOOKUP(A27,Sheet1!$C$2:$H$84,6,FALSE)</f>
        <v>220437</v>
      </c>
      <c r="R27" s="241">
        <f t="shared" si="6"/>
        <v>80.880000000004657</v>
      </c>
      <c r="S27" s="257">
        <f t="shared" si="7"/>
        <v>3.6677299999999998E-4</v>
      </c>
      <c r="T27" s="10"/>
      <c r="U27" s="317">
        <v>5732524</v>
      </c>
    </row>
    <row r="28" spans="1:21" s="53" customFormat="1" ht="15">
      <c r="A28" s="295">
        <f>VLOOKUP(U28,Sheet1!$C$2:$C$84,1,FALSE)</f>
        <v>6054603</v>
      </c>
      <c r="B28" s="317">
        <v>605460005</v>
      </c>
      <c r="C28" s="317" t="s">
        <v>469</v>
      </c>
      <c r="D28" s="317">
        <v>30100</v>
      </c>
      <c r="E28" s="240">
        <f>VLOOKUP(A28,Sheet1!$C$2:$E$84,3,FALSE)</f>
        <v>30100</v>
      </c>
      <c r="F28" s="241">
        <f t="shared" si="0"/>
        <v>0</v>
      </c>
      <c r="G28" s="257">
        <f t="shared" si="4"/>
        <v>0</v>
      </c>
      <c r="H28" s="317">
        <v>356666.66</v>
      </c>
      <c r="I28" s="243">
        <f>VLOOKUP(A28,Sheet1!$C$2:$F$84,4,FALSE)</f>
        <v>356666.66</v>
      </c>
      <c r="J28" s="241">
        <f t="shared" si="1"/>
        <v>0</v>
      </c>
      <c r="K28" s="257">
        <f t="shared" si="5"/>
        <v>0</v>
      </c>
      <c r="L28" s="317">
        <v>9.8450150000000001</v>
      </c>
      <c r="M28" s="240">
        <f>VLOOKUP(A28,Sheet1!$C$2:$G$84,5,FALSE)</f>
        <v>9.85</v>
      </c>
      <c r="N28" s="241">
        <f t="shared" si="2"/>
        <v>-4.9849999999995731E-3</v>
      </c>
      <c r="O28" s="257">
        <f t="shared" si="3"/>
        <v>-5.0634759999999997E-4</v>
      </c>
      <c r="P28" s="317">
        <v>296334.95</v>
      </c>
      <c r="Q28" s="240">
        <f>VLOOKUP(A28,Sheet1!$C$2:$H$84,6,FALSE)</f>
        <v>296376.09000000003</v>
      </c>
      <c r="R28" s="241">
        <f t="shared" si="6"/>
        <v>-41.14000000001397</v>
      </c>
      <c r="S28" s="257">
        <f t="shared" si="7"/>
        <v>-1.3882940000000001E-4</v>
      </c>
      <c r="T28" s="10"/>
      <c r="U28" s="317">
        <v>6054603</v>
      </c>
    </row>
    <row r="29" spans="1:21" s="53" customFormat="1" ht="15">
      <c r="A29" s="295">
        <f>VLOOKUP(U29,Sheet1!$C$2:$C$84,1,FALSE)</f>
        <v>6185495</v>
      </c>
      <c r="B29" s="317">
        <v>618549901</v>
      </c>
      <c r="C29" s="317" t="s">
        <v>418</v>
      </c>
      <c r="D29" s="317">
        <v>1694</v>
      </c>
      <c r="E29" s="240">
        <f>VLOOKUP(A29,Sheet1!$C$2:$E$84,3,FALSE)</f>
        <v>1694</v>
      </c>
      <c r="F29" s="241">
        <f t="shared" si="0"/>
        <v>0</v>
      </c>
      <c r="G29" s="257">
        <f t="shared" si="4"/>
        <v>0</v>
      </c>
      <c r="H29" s="317">
        <v>162339.54999999999</v>
      </c>
      <c r="I29" s="243">
        <f>VLOOKUP(A29,Sheet1!$C$2:$F$84,4,FALSE)</f>
        <v>162339.54999999999</v>
      </c>
      <c r="J29" s="241">
        <f t="shared" si="1"/>
        <v>0</v>
      </c>
      <c r="K29" s="257">
        <f t="shared" si="5"/>
        <v>0</v>
      </c>
      <c r="L29" s="317">
        <v>157.612178</v>
      </c>
      <c r="M29" s="240">
        <f>VLOOKUP(A29,Sheet1!$C$2:$G$84,5,FALSE)</f>
        <v>157.72</v>
      </c>
      <c r="N29" s="241">
        <f t="shared" si="2"/>
        <v>-0.10782199999999875</v>
      </c>
      <c r="O29" s="257">
        <f t="shared" si="3"/>
        <v>-6.8409690000000001E-4</v>
      </c>
      <c r="P29" s="317">
        <v>266995.03000000003</v>
      </c>
      <c r="Q29" s="240">
        <f>VLOOKUP(A29,Sheet1!$C$2:$H$84,6,FALSE)</f>
        <v>267173.24</v>
      </c>
      <c r="R29" s="241">
        <f t="shared" si="6"/>
        <v>-178.20999999996275</v>
      </c>
      <c r="S29" s="257">
        <f t="shared" si="7"/>
        <v>-6.6746559999999999E-4</v>
      </c>
      <c r="T29" s="10"/>
      <c r="U29" s="317">
        <v>6185495</v>
      </c>
    </row>
    <row r="30" spans="1:21" s="53" customFormat="1" ht="15">
      <c r="A30" s="295">
        <f>VLOOKUP(U30,Sheet1!$C$2:$C$84,1,FALSE)</f>
        <v>6499260</v>
      </c>
      <c r="B30" s="317">
        <v>649926003</v>
      </c>
      <c r="C30" s="317" t="s">
        <v>398</v>
      </c>
      <c r="D30" s="317">
        <v>4900</v>
      </c>
      <c r="E30" s="240">
        <f>VLOOKUP(A30,Sheet1!$C$2:$E$84,3,FALSE)</f>
        <v>4900</v>
      </c>
      <c r="F30" s="241">
        <f t="shared" si="0"/>
        <v>0</v>
      </c>
      <c r="G30" s="257">
        <f t="shared" si="4"/>
        <v>0</v>
      </c>
      <c r="H30" s="317">
        <v>273131.55</v>
      </c>
      <c r="I30" s="243">
        <f>VLOOKUP(A30,Sheet1!$C$2:$F$84,4,FALSE)</f>
        <v>273131.55</v>
      </c>
      <c r="J30" s="241">
        <f t="shared" si="1"/>
        <v>0</v>
      </c>
      <c r="K30" s="257">
        <f t="shared" si="5"/>
        <v>0</v>
      </c>
      <c r="L30" s="317">
        <v>62.04025</v>
      </c>
      <c r="M30" s="240">
        <f>VLOOKUP(A30,Sheet1!$C$2:$G$84,5,FALSE)</f>
        <v>62.05</v>
      </c>
      <c r="N30" s="241">
        <f t="shared" si="2"/>
        <v>-9.7499999999968168E-3</v>
      </c>
      <c r="O30" s="257">
        <f t="shared" si="3"/>
        <v>-1.5715600000000001E-4</v>
      </c>
      <c r="P30" s="317">
        <v>303997.21999999997</v>
      </c>
      <c r="Q30" s="240">
        <f>VLOOKUP(A30,Sheet1!$C$2:$H$84,6,FALSE)</f>
        <v>304039.42</v>
      </c>
      <c r="R30" s="241">
        <f t="shared" si="6"/>
        <v>-42.200000000011642</v>
      </c>
      <c r="S30" s="257">
        <f t="shared" si="7"/>
        <v>-1.3881709999999999E-4</v>
      </c>
      <c r="T30" s="10"/>
      <c r="U30" s="317">
        <v>6499260</v>
      </c>
    </row>
    <row r="31" spans="1:21" s="53" customFormat="1" ht="15">
      <c r="A31" s="295">
        <f>VLOOKUP(U31,Sheet1!$C$2:$C$84,1,FALSE)</f>
        <v>6555805</v>
      </c>
      <c r="B31" s="317">
        <v>655580009</v>
      </c>
      <c r="C31" s="317" t="s">
        <v>470</v>
      </c>
      <c r="D31" s="317">
        <v>7600</v>
      </c>
      <c r="E31" s="240">
        <f>VLOOKUP(A31,Sheet1!$C$2:$E$84,3,FALSE)</f>
        <v>7600</v>
      </c>
      <c r="F31" s="241">
        <f t="shared" si="0"/>
        <v>0</v>
      </c>
      <c r="G31" s="257">
        <f t="shared" si="4"/>
        <v>0</v>
      </c>
      <c r="H31" s="317">
        <v>302299.82</v>
      </c>
      <c r="I31" s="243">
        <f>VLOOKUP(A31,Sheet1!$C$2:$F$84,4,FALSE)</f>
        <v>302299.82</v>
      </c>
      <c r="J31" s="241">
        <f t="shared" si="1"/>
        <v>0</v>
      </c>
      <c r="K31" s="257">
        <f t="shared" si="5"/>
        <v>0</v>
      </c>
      <c r="L31" s="317">
        <v>31.459634999999999</v>
      </c>
      <c r="M31" s="240">
        <f>VLOOKUP(A31,Sheet1!$C$2:$G$84,5,FALSE)</f>
        <v>31.46</v>
      </c>
      <c r="N31" s="241">
        <f t="shared" ref="N31:N51" si="8">L31-M31</f>
        <v>-3.6500000000216914E-4</v>
      </c>
      <c r="O31" s="257">
        <f t="shared" ref="O31:O51" si="9">ROUND(N31/L31,10)</f>
        <v>-1.16022E-5</v>
      </c>
      <c r="P31" s="317">
        <v>239093.22</v>
      </c>
      <c r="Q31" s="240">
        <f>VLOOKUP(A31,Sheet1!$C$2:$H$84,6,FALSE)</f>
        <v>239126.41</v>
      </c>
      <c r="R31" s="241">
        <f t="shared" ref="R31:R51" si="10">P31-Q31</f>
        <v>-33.190000000002328</v>
      </c>
      <c r="S31" s="257">
        <f t="shared" ref="S31:S51" si="11">ROUND(R31/P31,10)</f>
        <v>-1.388161E-4</v>
      </c>
      <c r="T31" s="10"/>
      <c r="U31" s="317">
        <v>6555805</v>
      </c>
    </row>
    <row r="32" spans="1:21" s="53" customFormat="1" ht="15">
      <c r="A32" s="295">
        <f>VLOOKUP(U32,Sheet1!$C$2:$C$84,1,FALSE)</f>
        <v>6640682</v>
      </c>
      <c r="B32" s="317">
        <v>664068004</v>
      </c>
      <c r="C32" s="317" t="s">
        <v>471</v>
      </c>
      <c r="D32" s="317">
        <v>4844</v>
      </c>
      <c r="E32" s="240">
        <f>VLOOKUP(A32,Sheet1!$C$2:$E$84,3,FALSE)</f>
        <v>4844</v>
      </c>
      <c r="F32" s="241">
        <f t="shared" si="0"/>
        <v>0</v>
      </c>
      <c r="G32" s="257">
        <f t="shared" si="4"/>
        <v>0</v>
      </c>
      <c r="H32" s="317">
        <v>534560.6</v>
      </c>
      <c r="I32" s="243">
        <f>VLOOKUP(A32,Sheet1!$C$2:$F$84,4,FALSE)</f>
        <v>554007.82999999996</v>
      </c>
      <c r="J32" s="241">
        <f t="shared" si="1"/>
        <v>-19447.229999999981</v>
      </c>
      <c r="K32" s="257">
        <f t="shared" si="5"/>
        <v>-3.6379841699999999E-2</v>
      </c>
      <c r="L32" s="317">
        <v>134.351145</v>
      </c>
      <c r="M32" s="240">
        <f>VLOOKUP(A32,Sheet1!$C$2:$G$84,5,FALSE)</f>
        <v>134.37</v>
      </c>
      <c r="N32" s="241">
        <f t="shared" si="8"/>
        <v>-1.8855000000002065E-2</v>
      </c>
      <c r="O32" s="257">
        <f t="shared" si="9"/>
        <v>-1.403412E-4</v>
      </c>
      <c r="P32" s="317">
        <v>650796.94999999995</v>
      </c>
      <c r="Q32" s="240">
        <f>VLOOKUP(A32,Sheet1!$C$2:$H$84,6,FALSE)</f>
        <v>650887.28</v>
      </c>
      <c r="R32" s="241">
        <f t="shared" si="10"/>
        <v>-90.330000000074506</v>
      </c>
      <c r="S32" s="257">
        <f t="shared" si="11"/>
        <v>-1.387991E-4</v>
      </c>
      <c r="T32" s="10"/>
      <c r="U32" s="317">
        <v>6640682</v>
      </c>
    </row>
    <row r="33" spans="1:21" s="53" customFormat="1" ht="15">
      <c r="A33" s="295">
        <f>VLOOKUP(U33,Sheet1!$C$2:$C$84,1,FALSE)</f>
        <v>6659428</v>
      </c>
      <c r="B33" s="317">
        <v>665942009</v>
      </c>
      <c r="C33" s="317" t="s">
        <v>472</v>
      </c>
      <c r="D33" s="317">
        <v>11369</v>
      </c>
      <c r="E33" s="240">
        <f>VLOOKUP(A33,Sheet1!$C$2:$E$84,3,FALSE)</f>
        <v>11369</v>
      </c>
      <c r="F33" s="241">
        <f t="shared" si="0"/>
        <v>0</v>
      </c>
      <c r="G33" s="257">
        <f t="shared" si="4"/>
        <v>0</v>
      </c>
      <c r="H33" s="317">
        <v>512177.05</v>
      </c>
      <c r="I33" s="243">
        <f>VLOOKUP(A33,Sheet1!$C$2:$F$84,4,FALSE)</f>
        <v>512177.05</v>
      </c>
      <c r="J33" s="241">
        <f t="shared" si="1"/>
        <v>0</v>
      </c>
      <c r="K33" s="257">
        <f t="shared" si="5"/>
        <v>0</v>
      </c>
      <c r="L33" s="317">
        <v>54.684246999999999</v>
      </c>
      <c r="M33" s="240">
        <f>VLOOKUP(A33,Sheet1!$C$2:$G$84,5,FALSE)</f>
        <v>54.69</v>
      </c>
      <c r="N33" s="241">
        <f t="shared" si="8"/>
        <v>-5.7529999999985648E-3</v>
      </c>
      <c r="O33" s="257">
        <f t="shared" si="9"/>
        <v>-1.05204E-4</v>
      </c>
      <c r="P33" s="317">
        <v>621705.19999999995</v>
      </c>
      <c r="Q33" s="240">
        <f>VLOOKUP(A33,Sheet1!$C$2:$H$84,6,FALSE)</f>
        <v>621791.5</v>
      </c>
      <c r="R33" s="241">
        <f t="shared" si="10"/>
        <v>-86.300000000046566</v>
      </c>
      <c r="S33" s="257">
        <f t="shared" si="11"/>
        <v>-1.388118E-4</v>
      </c>
      <c r="T33" s="10"/>
      <c r="U33" s="317">
        <v>6659428</v>
      </c>
    </row>
    <row r="34" spans="1:21" s="53" customFormat="1" ht="15">
      <c r="A34" s="295">
        <f>VLOOKUP(U34,Sheet1!$C$2:$C$84,1,FALSE)</f>
        <v>6661144</v>
      </c>
      <c r="B34" s="317">
        <v>666114004</v>
      </c>
      <c r="C34" s="317" t="s">
        <v>402</v>
      </c>
      <c r="D34" s="317">
        <v>23000</v>
      </c>
      <c r="E34" s="240">
        <f>VLOOKUP(A34,Sheet1!$C$2:$E$84,3,FALSE)</f>
        <v>23000</v>
      </c>
      <c r="F34" s="241">
        <f t="shared" si="0"/>
        <v>0</v>
      </c>
      <c r="G34" s="257">
        <f t="shared" si="4"/>
        <v>0</v>
      </c>
      <c r="H34" s="317">
        <v>365871.12</v>
      </c>
      <c r="I34" s="243">
        <f>VLOOKUP(A34,Sheet1!$C$2:$F$84,4,FALSE)</f>
        <v>365871.12</v>
      </c>
      <c r="J34" s="241">
        <f t="shared" si="1"/>
        <v>0</v>
      </c>
      <c r="K34" s="257">
        <f t="shared" si="5"/>
        <v>0</v>
      </c>
      <c r="L34" s="317">
        <v>14.906314999999999</v>
      </c>
      <c r="M34" s="240">
        <f>VLOOKUP(A34,Sheet1!$C$2:$G$84,5,FALSE)</f>
        <v>14.91</v>
      </c>
      <c r="N34" s="241">
        <f t="shared" si="8"/>
        <v>-3.6850000000008265E-3</v>
      </c>
      <c r="O34" s="257">
        <f t="shared" si="9"/>
        <v>-2.4721070000000001E-4</v>
      </c>
      <c r="P34" s="317">
        <v>342845.25</v>
      </c>
      <c r="Q34" s="240">
        <f>VLOOKUP(A34,Sheet1!$C$2:$H$84,6,FALSE)</f>
        <v>342892.84</v>
      </c>
      <c r="R34" s="241">
        <f t="shared" si="10"/>
        <v>-47.590000000025611</v>
      </c>
      <c r="S34" s="257">
        <f t="shared" si="11"/>
        <v>-1.3880899999999999E-4</v>
      </c>
      <c r="T34" s="10"/>
      <c r="U34" s="317">
        <v>6661144</v>
      </c>
    </row>
    <row r="35" spans="1:21" s="53" customFormat="1" ht="15">
      <c r="A35" s="295">
        <f>VLOOKUP(U35,Sheet1!$C$2:$C$84,1,FALSE)</f>
        <v>6916781</v>
      </c>
      <c r="B35" s="317">
        <v>691678007</v>
      </c>
      <c r="C35" s="317" t="s">
        <v>301</v>
      </c>
      <c r="D35" s="317">
        <v>10764</v>
      </c>
      <c r="E35" s="240">
        <f>VLOOKUP(A35,Sheet1!$C$2:$E$84,3,FALSE)</f>
        <v>10764</v>
      </c>
      <c r="F35" s="241">
        <f t="shared" si="0"/>
        <v>0</v>
      </c>
      <c r="G35" s="257">
        <f t="shared" si="4"/>
        <v>0</v>
      </c>
      <c r="H35" s="317">
        <v>167574.99</v>
      </c>
      <c r="I35" s="243">
        <f>VLOOKUP(A35,Sheet1!$C$2:$F$84,4,FALSE)</f>
        <v>167574.95000000001</v>
      </c>
      <c r="J35" s="241">
        <f t="shared" si="1"/>
        <v>3.9999999979045242E-2</v>
      </c>
      <c r="K35" s="257">
        <f t="shared" si="5"/>
        <v>2.3869999999999999E-7</v>
      </c>
      <c r="L35" s="317">
        <v>18.555209999999999</v>
      </c>
      <c r="M35" s="240">
        <f>VLOOKUP(A35,Sheet1!$C$2:$G$84,5,FALSE)</f>
        <v>18.57</v>
      </c>
      <c r="N35" s="241">
        <f t="shared" si="8"/>
        <v>-1.4790000000001413E-2</v>
      </c>
      <c r="O35" s="257">
        <f t="shared" si="9"/>
        <v>-7.9708069999999995E-4</v>
      </c>
      <c r="P35" s="317">
        <v>199728.28</v>
      </c>
      <c r="Q35" s="240">
        <f>VLOOKUP(A35,Sheet1!$C$2:$H$84,6,FALSE)</f>
        <v>199887.28</v>
      </c>
      <c r="R35" s="241">
        <f t="shared" si="10"/>
        <v>-159</v>
      </c>
      <c r="S35" s="257">
        <f t="shared" si="11"/>
        <v>-7.9608160000000001E-4</v>
      </c>
      <c r="T35" s="10"/>
      <c r="U35" s="317">
        <v>6916781</v>
      </c>
    </row>
    <row r="36" spans="1:21" s="53" customFormat="1" ht="15">
      <c r="A36" s="295">
        <f>VLOOKUP(U36,Sheet1!$C$2:$C$84,1,FALSE)</f>
        <v>5889505</v>
      </c>
      <c r="B36" s="317">
        <v>588950907</v>
      </c>
      <c r="C36" s="317" t="s">
        <v>390</v>
      </c>
      <c r="D36" s="317">
        <v>24398</v>
      </c>
      <c r="E36" s="240">
        <f>VLOOKUP(A36,Sheet1!$C$2:$E$84,3,FALSE)</f>
        <v>24398</v>
      </c>
      <c r="F36" s="241">
        <f t="shared" si="0"/>
        <v>0</v>
      </c>
      <c r="G36" s="257">
        <f t="shared" si="4"/>
        <v>0</v>
      </c>
      <c r="H36" s="317">
        <v>488975.04</v>
      </c>
      <c r="I36" s="243">
        <f>VLOOKUP(A36,Sheet1!$C$2:$F$84,4,FALSE)</f>
        <v>488975.04</v>
      </c>
      <c r="J36" s="241">
        <f t="shared" si="1"/>
        <v>0</v>
      </c>
      <c r="K36" s="257">
        <f t="shared" si="5"/>
        <v>0</v>
      </c>
      <c r="L36" s="317">
        <v>18.001380000000001</v>
      </c>
      <c r="M36" s="240">
        <f>VLOOKUP(A36,Sheet1!$C$2:$G$84,5,FALSE)</f>
        <v>17.989999999999998</v>
      </c>
      <c r="N36" s="241">
        <f t="shared" si="8"/>
        <v>1.138000000000261E-2</v>
      </c>
      <c r="O36" s="257">
        <f t="shared" si="9"/>
        <v>6.3217380000000004E-4</v>
      </c>
      <c r="P36" s="317">
        <v>439197.68</v>
      </c>
      <c r="Q36" s="240">
        <f>VLOOKUP(A36,Sheet1!$C$2:$H$84,6,FALSE)</f>
        <v>439036.58</v>
      </c>
      <c r="R36" s="241">
        <f t="shared" si="10"/>
        <v>161.09999999997672</v>
      </c>
      <c r="S36" s="257">
        <f t="shared" si="11"/>
        <v>3.6680520000000001E-4</v>
      </c>
      <c r="T36" s="10"/>
      <c r="U36" s="317">
        <v>5889505</v>
      </c>
    </row>
    <row r="37" spans="1:21" s="53" customFormat="1" ht="15">
      <c r="A37" s="295">
        <f>VLOOKUP(U37,Sheet1!$C$2:$C$84,1,FALSE)</f>
        <v>6356406</v>
      </c>
      <c r="B37" s="317">
        <v>635640006</v>
      </c>
      <c r="C37" s="317" t="s">
        <v>405</v>
      </c>
      <c r="D37" s="317">
        <v>7521</v>
      </c>
      <c r="E37" s="240">
        <f>VLOOKUP(A37,Sheet1!$C$2:$E$84,3,FALSE)</f>
        <v>7521</v>
      </c>
      <c r="F37" s="241">
        <f t="shared" si="0"/>
        <v>0</v>
      </c>
      <c r="G37" s="257">
        <f t="shared" si="4"/>
        <v>0</v>
      </c>
      <c r="H37" s="317">
        <v>250945.74</v>
      </c>
      <c r="I37" s="243">
        <f>VLOOKUP(A37,Sheet1!$C$2:$F$84,4,FALSE)</f>
        <v>230255.65</v>
      </c>
      <c r="J37" s="241">
        <f t="shared" si="1"/>
        <v>20690.089999999997</v>
      </c>
      <c r="K37" s="257">
        <f t="shared" si="5"/>
        <v>8.2448460799999998E-2</v>
      </c>
      <c r="L37" s="317">
        <v>28.128613999999999</v>
      </c>
      <c r="M37" s="240">
        <f>VLOOKUP(A37,Sheet1!$C$2:$G$84,5,FALSE)</f>
        <v>28.13</v>
      </c>
      <c r="N37" s="241">
        <f t="shared" si="8"/>
        <v>-1.3860000000001094E-3</v>
      </c>
      <c r="O37" s="257">
        <f t="shared" si="9"/>
        <v>-4.9273700000000002E-5</v>
      </c>
      <c r="P37" s="317">
        <v>211555.31</v>
      </c>
      <c r="Q37" s="240">
        <f>VLOOKUP(A37,Sheet1!$C$2:$H$84,6,FALSE)</f>
        <v>211584.68</v>
      </c>
      <c r="R37" s="241">
        <f t="shared" si="10"/>
        <v>-29.369999999995343</v>
      </c>
      <c r="S37" s="257">
        <f t="shared" si="11"/>
        <v>-1.388289E-4</v>
      </c>
      <c r="T37" s="10"/>
      <c r="U37" s="317">
        <v>6356406</v>
      </c>
    </row>
    <row r="38" spans="1:21" s="53" customFormat="1" ht="15">
      <c r="A38" s="295">
        <f>VLOOKUP(U38,Sheet1!$C$2:$C$84,1,FALSE)</f>
        <v>6869302</v>
      </c>
      <c r="B38" s="317">
        <v>686930009</v>
      </c>
      <c r="C38" s="317" t="s">
        <v>473</v>
      </c>
      <c r="D38" s="317">
        <v>3000</v>
      </c>
      <c r="E38" s="240">
        <f>VLOOKUP(A38,Sheet1!$C$2:$E$84,3,FALSE)</f>
        <v>3000</v>
      </c>
      <c r="F38" s="241">
        <f t="shared" si="0"/>
        <v>0</v>
      </c>
      <c r="G38" s="257">
        <f t="shared" si="4"/>
        <v>0</v>
      </c>
      <c r="H38" s="317">
        <v>247854.34</v>
      </c>
      <c r="I38" s="243">
        <f>VLOOKUP(A38,Sheet1!$C$2:$F$84,4,FALSE)</f>
        <v>297065.8</v>
      </c>
      <c r="J38" s="241">
        <f t="shared" si="1"/>
        <v>-49211.459999999992</v>
      </c>
      <c r="K38" s="257">
        <f t="shared" si="5"/>
        <v>-0.1985499225</v>
      </c>
      <c r="L38" s="317">
        <v>89.474902</v>
      </c>
      <c r="M38" s="240">
        <f>VLOOKUP(A38,Sheet1!$C$2:$G$84,5,FALSE)</f>
        <v>89.49</v>
      </c>
      <c r="N38" s="241">
        <f t="shared" si="8"/>
        <v>-1.5097999999994727E-2</v>
      </c>
      <c r="O38" s="257">
        <f t="shared" si="9"/>
        <v>-1.6874009999999999E-4</v>
      </c>
      <c r="P38" s="317">
        <v>268424.71000000002</v>
      </c>
      <c r="Q38" s="240">
        <f>VLOOKUP(A38,Sheet1!$C$2:$H$84,6,FALSE)</f>
        <v>268461.96999999997</v>
      </c>
      <c r="R38" s="241">
        <f t="shared" si="10"/>
        <v>-37.259999999951106</v>
      </c>
      <c r="S38" s="257">
        <f t="shared" si="11"/>
        <v>-1.388099E-4</v>
      </c>
      <c r="T38" s="10"/>
      <c r="U38" s="317">
        <v>6869302</v>
      </c>
    </row>
    <row r="39" spans="1:21" s="53" customFormat="1" ht="15">
      <c r="A39" s="295">
        <f>VLOOKUP(U39,Sheet1!$C$2:$C$84,1,FALSE)</f>
        <v>2024677</v>
      </c>
      <c r="B39" s="317">
        <v>67901108</v>
      </c>
      <c r="C39" s="317" t="s">
        <v>474</v>
      </c>
      <c r="D39" s="317">
        <v>28801</v>
      </c>
      <c r="E39" s="240">
        <f>VLOOKUP(A39,Sheet1!$C$2:$E$84,3,FALSE)</f>
        <v>28801</v>
      </c>
      <c r="F39" s="241">
        <f t="shared" si="0"/>
        <v>0</v>
      </c>
      <c r="G39" s="257">
        <f t="shared" si="4"/>
        <v>0</v>
      </c>
      <c r="H39" s="317">
        <v>334229.21999999997</v>
      </c>
      <c r="I39" s="243">
        <f>VLOOKUP(A39,Sheet1!$C$2:$F$84,4,FALSE)</f>
        <v>334222.26</v>
      </c>
      <c r="J39" s="241">
        <f t="shared" si="1"/>
        <v>6.9599999999627471</v>
      </c>
      <c r="K39" s="257">
        <f t="shared" si="5"/>
        <v>2.0823999999999999E-5</v>
      </c>
      <c r="L39" s="317">
        <v>17.329999999999998</v>
      </c>
      <c r="M39" s="240">
        <f>VLOOKUP(A39,Sheet1!$C$2:$G$84,5,FALSE)</f>
        <v>17.329999999999998</v>
      </c>
      <c r="N39" s="241">
        <f t="shared" si="8"/>
        <v>0</v>
      </c>
      <c r="O39" s="257">
        <f t="shared" si="9"/>
        <v>0</v>
      </c>
      <c r="P39" s="317">
        <v>499121.33</v>
      </c>
      <c r="Q39" s="240">
        <f>VLOOKUP(A39,Sheet1!$C$2:$H$84,6,FALSE)</f>
        <v>499121.33</v>
      </c>
      <c r="R39" s="241">
        <f t="shared" si="10"/>
        <v>0</v>
      </c>
      <c r="S39" s="257">
        <f t="shared" si="11"/>
        <v>0</v>
      </c>
      <c r="T39" s="10"/>
      <c r="U39" s="317">
        <v>2024677</v>
      </c>
    </row>
    <row r="40" spans="1:21" s="53" customFormat="1" ht="15">
      <c r="A40" s="295">
        <f>VLOOKUP(U40,Sheet1!$C$2:$C$84,1,FALSE)</f>
        <v>2173706</v>
      </c>
      <c r="B40" s="317">
        <v>138006309</v>
      </c>
      <c r="C40" s="317" t="s">
        <v>475</v>
      </c>
      <c r="D40" s="317">
        <v>10825</v>
      </c>
      <c r="E40" s="240">
        <f>VLOOKUP(A40,Sheet1!$C$2:$E$84,3,FALSE)</f>
        <v>10825</v>
      </c>
      <c r="F40" s="241">
        <f t="shared" si="0"/>
        <v>0</v>
      </c>
      <c r="G40" s="257">
        <f t="shared" si="4"/>
        <v>0</v>
      </c>
      <c r="H40" s="317">
        <v>348019.33</v>
      </c>
      <c r="I40" s="243">
        <f>VLOOKUP(A40,Sheet1!$C$2:$F$84,4,FALSE)</f>
        <v>350816.34</v>
      </c>
      <c r="J40" s="241">
        <f t="shared" si="1"/>
        <v>-2797.0100000000093</v>
      </c>
      <c r="K40" s="257">
        <f t="shared" si="5"/>
        <v>-8.0369385999999998E-3</v>
      </c>
      <c r="L40" s="317">
        <v>26.7</v>
      </c>
      <c r="M40" s="240">
        <f>VLOOKUP(A40,Sheet1!$C$2:$G$84,5,FALSE)</f>
        <v>26.7</v>
      </c>
      <c r="N40" s="241">
        <f t="shared" si="8"/>
        <v>0</v>
      </c>
      <c r="O40" s="257">
        <f t="shared" si="9"/>
        <v>0</v>
      </c>
      <c r="P40" s="317">
        <v>289027.5</v>
      </c>
      <c r="Q40" s="240">
        <f>VLOOKUP(A40,Sheet1!$C$2:$H$84,6,FALSE)</f>
        <v>289027.5</v>
      </c>
      <c r="R40" s="241">
        <f t="shared" si="10"/>
        <v>0</v>
      </c>
      <c r="S40" s="257">
        <f t="shared" si="11"/>
        <v>0</v>
      </c>
      <c r="T40" s="10"/>
      <c r="U40" s="317">
        <v>2173706</v>
      </c>
    </row>
    <row r="41" spans="1:21" s="53" customFormat="1" ht="15">
      <c r="A41" s="295">
        <f>VLOOKUP(U41,Sheet1!$C$2:$C$84,1,FALSE)</f>
        <v>2775135</v>
      </c>
      <c r="B41" s="317">
        <v>803054204</v>
      </c>
      <c r="C41" s="317" t="s">
        <v>476</v>
      </c>
      <c r="D41" s="317">
        <v>8250</v>
      </c>
      <c r="E41" s="240">
        <f>VLOOKUP(A41,Sheet1!$C$2:$E$84,3,FALSE)</f>
        <v>8250</v>
      </c>
      <c r="F41" s="241">
        <f t="shared" si="0"/>
        <v>0</v>
      </c>
      <c r="G41" s="257">
        <f t="shared" si="4"/>
        <v>0</v>
      </c>
      <c r="H41" s="317">
        <v>913996.52</v>
      </c>
      <c r="I41" s="243">
        <f>VLOOKUP(A41,Sheet1!$C$2:$F$84,4,FALSE)</f>
        <v>932542.09</v>
      </c>
      <c r="J41" s="241">
        <f t="shared" si="1"/>
        <v>-18545.569999999949</v>
      </c>
      <c r="K41" s="257">
        <f t="shared" si="5"/>
        <v>-2.0290635200000001E-2</v>
      </c>
      <c r="L41" s="317">
        <v>117.87</v>
      </c>
      <c r="M41" s="240">
        <f>VLOOKUP(A41,Sheet1!$C$2:$G$84,5,FALSE)</f>
        <v>117.87</v>
      </c>
      <c r="N41" s="241">
        <f t="shared" si="8"/>
        <v>0</v>
      </c>
      <c r="O41" s="257">
        <f t="shared" si="9"/>
        <v>0</v>
      </c>
      <c r="P41" s="317">
        <v>972427.5</v>
      </c>
      <c r="Q41" s="240">
        <f>VLOOKUP(A41,Sheet1!$C$2:$H$84,6,FALSE)</f>
        <v>972427.5</v>
      </c>
      <c r="R41" s="241">
        <f t="shared" si="10"/>
        <v>0</v>
      </c>
      <c r="S41" s="257">
        <f t="shared" si="11"/>
        <v>0</v>
      </c>
      <c r="T41" s="10"/>
      <c r="U41" s="317">
        <v>2775135</v>
      </c>
    </row>
    <row r="42" spans="1:21" s="53" customFormat="1" ht="15">
      <c r="A42" s="295">
        <f>VLOOKUP(U42,Sheet1!$C$2:$C$84,1,FALSE)</f>
        <v>2821481</v>
      </c>
      <c r="B42" s="317">
        <v>835699307</v>
      </c>
      <c r="C42" s="317" t="s">
        <v>477</v>
      </c>
      <c r="D42" s="317">
        <v>14700</v>
      </c>
      <c r="E42" s="240">
        <f>VLOOKUP(A42,Sheet1!$C$2:$E$84,3,FALSE)</f>
        <v>14700</v>
      </c>
      <c r="F42" s="241">
        <f t="shared" si="0"/>
        <v>0</v>
      </c>
      <c r="G42" s="257">
        <f t="shared" si="4"/>
        <v>0</v>
      </c>
      <c r="H42" s="317">
        <v>573758.05000000005</v>
      </c>
      <c r="I42" s="243">
        <f>VLOOKUP(A42,Sheet1!$C$2:$F$84,4,FALSE)</f>
        <v>616831.12</v>
      </c>
      <c r="J42" s="241">
        <f t="shared" si="1"/>
        <v>-43073.069999999949</v>
      </c>
      <c r="K42" s="257">
        <f t="shared" si="5"/>
        <v>-7.5071835599999998E-2</v>
      </c>
      <c r="L42" s="317">
        <v>59.13</v>
      </c>
      <c r="M42" s="240">
        <f>VLOOKUP(A42,Sheet1!$C$2:$G$84,5,FALSE)</f>
        <v>59.13</v>
      </c>
      <c r="N42" s="241">
        <f t="shared" si="8"/>
        <v>0</v>
      </c>
      <c r="O42" s="257">
        <f t="shared" si="9"/>
        <v>0</v>
      </c>
      <c r="P42" s="317">
        <v>869211</v>
      </c>
      <c r="Q42" s="240">
        <f>VLOOKUP(A42,Sheet1!$C$2:$H$84,6,FALSE)</f>
        <v>869211</v>
      </c>
      <c r="R42" s="241">
        <f t="shared" si="10"/>
        <v>0</v>
      </c>
      <c r="S42" s="257">
        <f t="shared" si="11"/>
        <v>0</v>
      </c>
      <c r="T42" s="10"/>
      <c r="U42" s="317">
        <v>2821481</v>
      </c>
    </row>
    <row r="43" spans="1:21" s="53" customFormat="1" ht="15">
      <c r="A43" s="295">
        <f>VLOOKUP(U43,Sheet1!$C$2:$C$84,1,FALSE)</f>
        <v>2495648</v>
      </c>
      <c r="B43" s="317" t="s">
        <v>371</v>
      </c>
      <c r="C43" s="317" t="s">
        <v>478</v>
      </c>
      <c r="D43" s="317">
        <v>10900</v>
      </c>
      <c r="E43" s="240">
        <f>VLOOKUP(A43,Sheet1!$C$2:$E$84,3,FALSE)</f>
        <v>10900</v>
      </c>
      <c r="F43" s="241">
        <f t="shared" si="0"/>
        <v>0</v>
      </c>
      <c r="G43" s="257">
        <f t="shared" si="4"/>
        <v>0</v>
      </c>
      <c r="H43" s="317">
        <v>277101.75</v>
      </c>
      <c r="I43" s="243">
        <f>VLOOKUP(A43,Sheet1!$C$2:$F$84,4,FALSE)</f>
        <v>277101.75</v>
      </c>
      <c r="J43" s="241">
        <f t="shared" si="1"/>
        <v>0</v>
      </c>
      <c r="K43" s="257">
        <f t="shared" si="5"/>
        <v>0</v>
      </c>
      <c r="L43" s="317">
        <v>22.2</v>
      </c>
      <c r="M43" s="240">
        <f>VLOOKUP(A43,Sheet1!$C$2:$G$84,5,FALSE)</f>
        <v>22.2</v>
      </c>
      <c r="N43" s="241">
        <f t="shared" si="8"/>
        <v>0</v>
      </c>
      <c r="O43" s="257">
        <f t="shared" si="9"/>
        <v>0</v>
      </c>
      <c r="P43" s="317">
        <v>241980</v>
      </c>
      <c r="Q43" s="240">
        <f>VLOOKUP(A43,Sheet1!$C$2:$H$84,6,FALSE)</f>
        <v>241980</v>
      </c>
      <c r="R43" s="241">
        <f t="shared" si="10"/>
        <v>0</v>
      </c>
      <c r="S43" s="257">
        <f t="shared" si="11"/>
        <v>0</v>
      </c>
      <c r="T43" s="10"/>
      <c r="U43" s="317">
        <v>2495648</v>
      </c>
    </row>
    <row r="44" spans="1:21" s="53" customFormat="1" ht="15">
      <c r="A44" s="295">
        <f>VLOOKUP(U44,Sheet1!$C$2:$C$84,1,FALSE)</f>
        <v>2186812</v>
      </c>
      <c r="B44" s="317" t="s">
        <v>330</v>
      </c>
      <c r="C44" s="317" t="s">
        <v>479</v>
      </c>
      <c r="D44" s="317">
        <v>37500</v>
      </c>
      <c r="E44" s="240">
        <f>VLOOKUP(A44,Sheet1!$C$2:$E$84,3,FALSE)</f>
        <v>37500</v>
      </c>
      <c r="F44" s="241">
        <f t="shared" si="0"/>
        <v>0</v>
      </c>
      <c r="G44" s="257">
        <f t="shared" si="4"/>
        <v>0</v>
      </c>
      <c r="H44" s="317">
        <v>358567.5</v>
      </c>
      <c r="I44" s="243">
        <f>VLOOKUP(A44,Sheet1!$C$2:$F$84,4,FALSE)</f>
        <v>358567.5</v>
      </c>
      <c r="J44" s="241">
        <f t="shared" si="1"/>
        <v>0</v>
      </c>
      <c r="K44" s="257">
        <f t="shared" si="5"/>
        <v>0</v>
      </c>
      <c r="L44" s="317">
        <v>9.58</v>
      </c>
      <c r="M44" s="240">
        <f>VLOOKUP(A44,Sheet1!$C$2:$G$84,5,FALSE)</f>
        <v>9.58</v>
      </c>
      <c r="N44" s="241">
        <f t="shared" si="8"/>
        <v>0</v>
      </c>
      <c r="O44" s="257">
        <f t="shared" si="9"/>
        <v>0</v>
      </c>
      <c r="P44" s="317">
        <v>359250</v>
      </c>
      <c r="Q44" s="240">
        <f>VLOOKUP(A44,Sheet1!$C$2:$H$84,6,FALSE)</f>
        <v>359250</v>
      </c>
      <c r="R44" s="241">
        <f t="shared" si="10"/>
        <v>0</v>
      </c>
      <c r="S44" s="257">
        <f t="shared" si="11"/>
        <v>0</v>
      </c>
      <c r="T44" s="10"/>
      <c r="U44" s="317">
        <v>2186812</v>
      </c>
    </row>
    <row r="45" spans="1:21" s="53" customFormat="1" ht="15">
      <c r="A45" s="295">
        <f>VLOOKUP(U45,Sheet1!$C$2:$C$84,1,FALSE)</f>
        <v>2615565</v>
      </c>
      <c r="B45" s="317" t="s">
        <v>377</v>
      </c>
      <c r="C45" s="317" t="s">
        <v>480</v>
      </c>
      <c r="D45" s="317">
        <v>23900</v>
      </c>
      <c r="E45" s="240">
        <f>VLOOKUP(A45,Sheet1!$C$2:$E$84,3,FALSE)</f>
        <v>23900</v>
      </c>
      <c r="F45" s="241">
        <f t="shared" si="0"/>
        <v>0</v>
      </c>
      <c r="G45" s="257">
        <f t="shared" si="4"/>
        <v>0</v>
      </c>
      <c r="H45" s="317">
        <v>805315.16</v>
      </c>
      <c r="I45" s="243">
        <f>VLOOKUP(A45,Sheet1!$C$2:$F$84,4,FALSE)</f>
        <v>805315.16</v>
      </c>
      <c r="J45" s="241">
        <f t="shared" si="1"/>
        <v>0</v>
      </c>
      <c r="K45" s="257">
        <f t="shared" si="5"/>
        <v>0</v>
      </c>
      <c r="L45" s="317">
        <v>48.13</v>
      </c>
      <c r="M45" s="240">
        <f>VLOOKUP(A45,Sheet1!$C$2:$G$84,5,FALSE)</f>
        <v>48.13</v>
      </c>
      <c r="N45" s="241">
        <f t="shared" si="8"/>
        <v>0</v>
      </c>
      <c r="O45" s="257">
        <f t="shared" si="9"/>
        <v>0</v>
      </c>
      <c r="P45" s="317">
        <v>1150307</v>
      </c>
      <c r="Q45" s="240">
        <f>VLOOKUP(A45,Sheet1!$C$2:$H$84,6,FALSE)</f>
        <v>1150307</v>
      </c>
      <c r="R45" s="241">
        <f t="shared" si="10"/>
        <v>0</v>
      </c>
      <c r="S45" s="257">
        <f t="shared" si="11"/>
        <v>0</v>
      </c>
      <c r="T45" s="10"/>
      <c r="U45" s="317">
        <v>2615565</v>
      </c>
    </row>
    <row r="46" spans="1:21" s="53" customFormat="1" ht="15">
      <c r="A46" s="295">
        <f>VLOOKUP(U46,Sheet1!$C$2:$C$84,1,FALSE)</f>
        <v>2722670</v>
      </c>
      <c r="B46" s="317" t="s">
        <v>316</v>
      </c>
      <c r="C46" s="317" t="s">
        <v>481</v>
      </c>
      <c r="D46" s="317">
        <v>22241</v>
      </c>
      <c r="E46" s="240">
        <f>VLOOKUP(A46,Sheet1!$C$2:$E$84,3,FALSE)</f>
        <v>22241</v>
      </c>
      <c r="F46" s="241">
        <f t="shared" si="0"/>
        <v>0</v>
      </c>
      <c r="G46" s="257">
        <f t="shared" si="4"/>
        <v>0</v>
      </c>
      <c r="H46" s="317">
        <v>335459.75</v>
      </c>
      <c r="I46" s="243">
        <f>VLOOKUP(A46,Sheet1!$C$2:$F$84,4,FALSE)</f>
        <v>343168.34</v>
      </c>
      <c r="J46" s="241">
        <f t="shared" si="1"/>
        <v>-7708.5900000000256</v>
      </c>
      <c r="K46" s="257">
        <f t="shared" si="5"/>
        <v>-2.29791801E-2</v>
      </c>
      <c r="L46" s="317">
        <v>14.86</v>
      </c>
      <c r="M46" s="240">
        <f>VLOOKUP(A46,Sheet1!$C$2:$G$84,5,FALSE)</f>
        <v>14.86</v>
      </c>
      <c r="N46" s="241">
        <f t="shared" si="8"/>
        <v>0</v>
      </c>
      <c r="O46" s="257">
        <f t="shared" si="9"/>
        <v>0</v>
      </c>
      <c r="P46" s="317">
        <v>330501.26</v>
      </c>
      <c r="Q46" s="240">
        <f>VLOOKUP(A46,Sheet1!$C$2:$H$84,6,FALSE)</f>
        <v>330501.26</v>
      </c>
      <c r="R46" s="241">
        <f t="shared" si="10"/>
        <v>0</v>
      </c>
      <c r="S46" s="257">
        <f t="shared" si="11"/>
        <v>0</v>
      </c>
      <c r="T46" s="10"/>
      <c r="U46" s="317">
        <v>2722670</v>
      </c>
    </row>
    <row r="47" spans="1:21" s="53" customFormat="1" ht="15">
      <c r="A47" s="295">
        <f>VLOOKUP(U47,Sheet1!$C$2:$C$84,1,FALSE)</f>
        <v>7124594</v>
      </c>
      <c r="B47" s="317">
        <v>712459908</v>
      </c>
      <c r="C47" s="317" t="s">
        <v>412</v>
      </c>
      <c r="D47" s="317">
        <v>3146</v>
      </c>
      <c r="E47" s="240">
        <f>VLOOKUP(A47,Sheet1!$C$2:$E$84,3,FALSE)</f>
        <v>3146</v>
      </c>
      <c r="F47" s="241">
        <f t="shared" si="0"/>
        <v>0</v>
      </c>
      <c r="G47" s="257">
        <f t="shared" si="4"/>
        <v>0</v>
      </c>
      <c r="H47" s="317">
        <v>470293.67</v>
      </c>
      <c r="I47" s="243">
        <f>VLOOKUP(A47,Sheet1!$C$2:$F$84,4,FALSE)</f>
        <v>470293.67</v>
      </c>
      <c r="J47" s="241">
        <f t="shared" si="1"/>
        <v>0</v>
      </c>
      <c r="K47" s="257">
        <f t="shared" si="5"/>
        <v>0</v>
      </c>
      <c r="L47" s="317">
        <v>179.311036</v>
      </c>
      <c r="M47" s="240">
        <f>VLOOKUP(A47,Sheet1!$C$2:$G$84,5,FALSE)</f>
        <v>179.19</v>
      </c>
      <c r="N47" s="241">
        <f t="shared" si="8"/>
        <v>0.1210360000000037</v>
      </c>
      <c r="O47" s="257">
        <f t="shared" si="9"/>
        <v>6.7500589999999999E-4</v>
      </c>
      <c r="P47" s="317">
        <v>564112.52</v>
      </c>
      <c r="Q47" s="240">
        <f>VLOOKUP(A47,Sheet1!$C$2:$H$84,6,FALSE)</f>
        <v>563745.04</v>
      </c>
      <c r="R47" s="241">
        <f t="shared" si="10"/>
        <v>367.47999999998137</v>
      </c>
      <c r="S47" s="257">
        <f t="shared" si="11"/>
        <v>6.5143030000000004E-4</v>
      </c>
      <c r="T47" s="10"/>
      <c r="U47" s="317">
        <v>7124594</v>
      </c>
    </row>
    <row r="48" spans="1:21" s="53" customFormat="1" ht="15">
      <c r="A48" s="295">
        <f>VLOOKUP(U48,Sheet1!$C$2:$C$84,1,FALSE)</f>
        <v>7171589</v>
      </c>
      <c r="B48" s="317">
        <v>717158901</v>
      </c>
      <c r="C48" s="317" t="s">
        <v>414</v>
      </c>
      <c r="D48" s="317">
        <v>16931</v>
      </c>
      <c r="E48" s="240">
        <f>VLOOKUP(A48,Sheet1!$C$2:$E$84,3,FALSE)</f>
        <v>16931</v>
      </c>
      <c r="F48" s="241">
        <f t="shared" si="0"/>
        <v>0</v>
      </c>
      <c r="G48" s="257">
        <f t="shared" si="4"/>
        <v>0</v>
      </c>
      <c r="H48" s="317">
        <v>234842.52</v>
      </c>
      <c r="I48" s="243">
        <f>VLOOKUP(A48,Sheet1!$C$2:$F$84,4,FALSE)</f>
        <v>234842.51</v>
      </c>
      <c r="J48" s="241">
        <f t="shared" si="1"/>
        <v>9.9999999802093953E-3</v>
      </c>
      <c r="K48" s="257">
        <f t="shared" si="5"/>
        <v>4.2599999999999998E-8</v>
      </c>
      <c r="L48" s="317">
        <v>12.269969</v>
      </c>
      <c r="M48" s="240">
        <f>VLOOKUP(A48,Sheet1!$C$2:$G$84,5,FALSE)</f>
        <v>12.26</v>
      </c>
      <c r="N48" s="241">
        <f t="shared" si="8"/>
        <v>9.9689999999998946E-3</v>
      </c>
      <c r="O48" s="257">
        <f t="shared" si="9"/>
        <v>8.124715E-4</v>
      </c>
      <c r="P48" s="317">
        <v>207742.86</v>
      </c>
      <c r="Q48" s="240">
        <f>VLOOKUP(A48,Sheet1!$C$2:$H$84,6,FALSE)</f>
        <v>207607.52</v>
      </c>
      <c r="R48" s="241">
        <f t="shared" si="10"/>
        <v>135.33999999999651</v>
      </c>
      <c r="S48" s="257">
        <f t="shared" si="11"/>
        <v>6.5147849999999999E-4</v>
      </c>
      <c r="T48" s="10"/>
      <c r="U48" s="317">
        <v>7171589</v>
      </c>
    </row>
    <row r="49" spans="1:37" s="53" customFormat="1" ht="15">
      <c r="A49" s="295">
        <f>VLOOKUP(U49,Sheet1!$C$2:$C$84,1,FALSE)</f>
        <v>2793182</v>
      </c>
      <c r="B49" s="317">
        <v>292505104</v>
      </c>
      <c r="C49" s="317" t="s">
        <v>482</v>
      </c>
      <c r="D49" s="317">
        <v>58700</v>
      </c>
      <c r="E49" s="240">
        <f>VLOOKUP(A49,Sheet1!$C$2:$E$84,3,FALSE)</f>
        <v>58700</v>
      </c>
      <c r="F49" s="241">
        <f t="shared" si="0"/>
        <v>0</v>
      </c>
      <c r="G49" s="257">
        <f t="shared" si="4"/>
        <v>0</v>
      </c>
      <c r="H49" s="317">
        <v>715551.56</v>
      </c>
      <c r="I49" s="243">
        <f>VLOOKUP(A49,Sheet1!$C$2:$F$84,4,FALSE)</f>
        <v>715551.56</v>
      </c>
      <c r="J49" s="241">
        <f t="shared" si="1"/>
        <v>0</v>
      </c>
      <c r="K49" s="257">
        <f t="shared" si="5"/>
        <v>0</v>
      </c>
      <c r="L49" s="317">
        <v>4.5999999999999996</v>
      </c>
      <c r="M49" s="240">
        <f>VLOOKUP(A49,Sheet1!$C$2:$G$84,5,FALSE)</f>
        <v>4.5999999999999996</v>
      </c>
      <c r="N49" s="241">
        <f t="shared" si="8"/>
        <v>0</v>
      </c>
      <c r="O49" s="257">
        <f t="shared" si="9"/>
        <v>0</v>
      </c>
      <c r="P49" s="317">
        <v>270020</v>
      </c>
      <c r="Q49" s="240">
        <f>VLOOKUP(A49,Sheet1!$C$2:$H$84,6,FALSE)</f>
        <v>270020</v>
      </c>
      <c r="R49" s="241">
        <f t="shared" si="10"/>
        <v>0</v>
      </c>
      <c r="S49" s="257">
        <f t="shared" si="11"/>
        <v>0</v>
      </c>
      <c r="T49" s="10"/>
      <c r="U49" s="317">
        <v>2793182</v>
      </c>
    </row>
    <row r="50" spans="1:37" s="53" customFormat="1" ht="15">
      <c r="A50" s="295">
        <f>VLOOKUP(U50,Sheet1!$C$2:$C$84,1,FALSE)</f>
        <v>7333378</v>
      </c>
      <c r="B50" s="317">
        <v>733337901</v>
      </c>
      <c r="C50" s="317" t="s">
        <v>483</v>
      </c>
      <c r="D50" s="317">
        <v>2200</v>
      </c>
      <c r="E50" s="240">
        <f>VLOOKUP(A50,Sheet1!$C$2:$E$84,3,FALSE)</f>
        <v>2200</v>
      </c>
      <c r="F50" s="241">
        <f t="shared" si="0"/>
        <v>0</v>
      </c>
      <c r="G50" s="257">
        <f t="shared" si="4"/>
        <v>0</v>
      </c>
      <c r="H50" s="317">
        <v>395017</v>
      </c>
      <c r="I50" s="243">
        <f>VLOOKUP(A50,Sheet1!$C$2:$F$84,4,FALSE)</f>
        <v>395018.39</v>
      </c>
      <c r="J50" s="241">
        <f t="shared" si="1"/>
        <v>-1.3900000000139698</v>
      </c>
      <c r="K50" s="257">
        <f t="shared" si="5"/>
        <v>-3.5188000000000001E-6</v>
      </c>
      <c r="L50" s="317">
        <v>338.36433799999998</v>
      </c>
      <c r="M50" s="240">
        <f>VLOOKUP(A50,Sheet1!$C$2:$G$84,5,FALSE)</f>
        <v>338.14</v>
      </c>
      <c r="N50" s="241">
        <f t="shared" si="8"/>
        <v>0.22433799999998882</v>
      </c>
      <c r="O50" s="257">
        <f t="shared" si="9"/>
        <v>6.6300720000000003E-4</v>
      </c>
      <c r="P50" s="317">
        <v>744401.54</v>
      </c>
      <c r="Q50" s="240">
        <f>VLOOKUP(A50,Sheet1!$C$2:$H$84,6,FALSE)</f>
        <v>743916.62</v>
      </c>
      <c r="R50" s="241">
        <f t="shared" si="10"/>
        <v>484.92000000004191</v>
      </c>
      <c r="S50" s="257">
        <f t="shared" si="11"/>
        <v>6.5142260000000001E-4</v>
      </c>
      <c r="T50" s="10"/>
      <c r="U50" s="317">
        <v>7333378</v>
      </c>
    </row>
    <row r="51" spans="1:37" s="53" customFormat="1" ht="15">
      <c r="A51" s="295">
        <f>VLOOKUP(U51,Sheet1!$C$2:$C$84,1,FALSE)</f>
        <v>2945927</v>
      </c>
      <c r="B51" s="317" t="s">
        <v>332</v>
      </c>
      <c r="C51" s="317" t="s">
        <v>484</v>
      </c>
      <c r="D51" s="317">
        <v>28900</v>
      </c>
      <c r="E51" s="240">
        <f>VLOOKUP(A51,Sheet1!$C$2:$E$84,3,FALSE)</f>
        <v>28900</v>
      </c>
      <c r="F51" s="241">
        <f t="shared" si="0"/>
        <v>0</v>
      </c>
      <c r="G51" s="257">
        <f t="shared" si="4"/>
        <v>0</v>
      </c>
      <c r="H51" s="317">
        <v>353091.53</v>
      </c>
      <c r="I51" s="243">
        <f>VLOOKUP(A51,Sheet1!$C$2:$F$84,4,FALSE)</f>
        <v>353091.53</v>
      </c>
      <c r="J51" s="241">
        <f t="shared" si="1"/>
        <v>0</v>
      </c>
      <c r="K51" s="257">
        <f t="shared" si="5"/>
        <v>0</v>
      </c>
      <c r="L51" s="317">
        <v>11.88</v>
      </c>
      <c r="M51" s="240">
        <f>VLOOKUP(A51,Sheet1!$C$2:$G$84,5,FALSE)</f>
        <v>11.88</v>
      </c>
      <c r="N51" s="241">
        <f t="shared" si="8"/>
        <v>0</v>
      </c>
      <c r="O51" s="257">
        <f t="shared" si="9"/>
        <v>0</v>
      </c>
      <c r="P51" s="317">
        <v>343332</v>
      </c>
      <c r="Q51" s="240">
        <f>VLOOKUP(A51,Sheet1!$C$2:$H$84,6,FALSE)</f>
        <v>343332</v>
      </c>
      <c r="R51" s="241">
        <f t="shared" si="10"/>
        <v>0</v>
      </c>
      <c r="S51" s="257">
        <f t="shared" si="11"/>
        <v>0</v>
      </c>
      <c r="T51" s="10"/>
      <c r="U51" s="317">
        <v>2945927</v>
      </c>
    </row>
    <row r="52" spans="1:37" s="53" customFormat="1" ht="15">
      <c r="A52" s="295">
        <f>VLOOKUP(U52,Sheet1!$C$2:$C$84,1,FALSE)</f>
        <v>2803597</v>
      </c>
      <c r="B52" s="317" t="s">
        <v>380</v>
      </c>
      <c r="C52" s="317" t="s">
        <v>485</v>
      </c>
      <c r="D52" s="317">
        <v>3000</v>
      </c>
      <c r="E52" s="240">
        <f>VLOOKUP(A52,Sheet1!$C$2:$E$84,3,FALSE)</f>
        <v>3000</v>
      </c>
      <c r="F52" s="241">
        <f t="shared" si="0"/>
        <v>0</v>
      </c>
      <c r="G52" s="257">
        <f t="shared" si="4"/>
        <v>0</v>
      </c>
      <c r="H52" s="317">
        <v>66891.09</v>
      </c>
      <c r="I52" s="243">
        <f>VLOOKUP(A52,Sheet1!$C$2:$F$84,4,FALSE)</f>
        <v>66891.09</v>
      </c>
      <c r="J52" s="241">
        <f t="shared" si="1"/>
        <v>0</v>
      </c>
      <c r="K52" s="257">
        <f t="shared" si="5"/>
        <v>0</v>
      </c>
      <c r="L52" s="317">
        <v>25.32</v>
      </c>
      <c r="M52" s="240">
        <f>VLOOKUP(A52,Sheet1!$C$2:$G$84,5,FALSE)</f>
        <v>25.36</v>
      </c>
      <c r="N52" s="241">
        <f t="shared" si="2"/>
        <v>-3.9999999999999147E-2</v>
      </c>
      <c r="O52" s="257">
        <f t="shared" si="3"/>
        <v>-1.5797788000000001E-3</v>
      </c>
      <c r="P52" s="317">
        <v>75960</v>
      </c>
      <c r="Q52" s="240">
        <f>VLOOKUP(A52,Sheet1!$C$2:$H$84,6,FALSE)</f>
        <v>76074</v>
      </c>
      <c r="R52" s="241">
        <f t="shared" si="6"/>
        <v>-114</v>
      </c>
      <c r="S52" s="257">
        <f t="shared" si="7"/>
        <v>-1.5007899000000001E-3</v>
      </c>
      <c r="T52" s="10"/>
      <c r="U52" s="317">
        <v>2803597</v>
      </c>
    </row>
    <row r="53" spans="1:37" s="53" customFormat="1" ht="15">
      <c r="A53" s="295">
        <f>VLOOKUP(U53,Sheet1!$C$2:$C$84,1,FALSE)</f>
        <v>2136646</v>
      </c>
      <c r="B53" s="317" t="s">
        <v>321</v>
      </c>
      <c r="C53" s="317" t="s">
        <v>486</v>
      </c>
      <c r="D53" s="317">
        <v>14300</v>
      </c>
      <c r="E53" s="240">
        <f>VLOOKUP(A53,Sheet1!$C$2:$E$84,3,FALSE)</f>
        <v>14300</v>
      </c>
      <c r="F53" s="241">
        <f t="shared" si="0"/>
        <v>0</v>
      </c>
      <c r="G53" s="257">
        <f t="shared" si="4"/>
        <v>0</v>
      </c>
      <c r="H53" s="317">
        <v>397422.48</v>
      </c>
      <c r="I53" s="243">
        <f>VLOOKUP(A53,Sheet1!$C$2:$F$84,4,FALSE)</f>
        <v>397422.48</v>
      </c>
      <c r="J53" s="241">
        <f t="shared" si="1"/>
        <v>0</v>
      </c>
      <c r="K53" s="257">
        <f t="shared" si="5"/>
        <v>0</v>
      </c>
      <c r="L53" s="317">
        <v>28</v>
      </c>
      <c r="M53" s="240">
        <f>VLOOKUP(A53,Sheet1!$C$2:$G$84,5,FALSE)</f>
        <v>28</v>
      </c>
      <c r="N53" s="241">
        <f t="shared" si="2"/>
        <v>0</v>
      </c>
      <c r="O53" s="257">
        <f t="shared" si="3"/>
        <v>0</v>
      </c>
      <c r="P53" s="317">
        <v>400400</v>
      </c>
      <c r="Q53" s="240">
        <f>VLOOKUP(A53,Sheet1!$C$2:$H$84,6,FALSE)</f>
        <v>400400</v>
      </c>
      <c r="R53" s="241">
        <f t="shared" si="6"/>
        <v>0</v>
      </c>
      <c r="S53" s="257">
        <f t="shared" si="7"/>
        <v>0</v>
      </c>
      <c r="T53" s="10"/>
      <c r="U53" s="317">
        <v>2136646</v>
      </c>
    </row>
    <row r="54" spans="1:37" s="53" customFormat="1" ht="15">
      <c r="A54" s="295">
        <f>VLOOKUP(U54,Sheet1!$C$2:$C$84,1,FALSE)</f>
        <v>2031730</v>
      </c>
      <c r="B54" s="317">
        <v>294821608</v>
      </c>
      <c r="C54" s="317" t="s">
        <v>487</v>
      </c>
      <c r="D54" s="317">
        <v>90300</v>
      </c>
      <c r="E54" s="240">
        <f>VLOOKUP(A54,Sheet1!$C$2:$E$84,3,FALSE)</f>
        <v>90300</v>
      </c>
      <c r="F54" s="241">
        <f t="shared" si="0"/>
        <v>0</v>
      </c>
      <c r="G54" s="257">
        <f t="shared" si="4"/>
        <v>0</v>
      </c>
      <c r="H54" s="317">
        <v>678780.05</v>
      </c>
      <c r="I54" s="243">
        <f>VLOOKUP(A54,Sheet1!$C$2:$F$84,4,FALSE)</f>
        <v>678780.05</v>
      </c>
      <c r="J54" s="241">
        <f t="shared" si="1"/>
        <v>0</v>
      </c>
      <c r="K54" s="257">
        <f t="shared" si="5"/>
        <v>0</v>
      </c>
      <c r="L54" s="317">
        <v>7.98</v>
      </c>
      <c r="M54" s="240">
        <f>VLOOKUP(A54,Sheet1!$C$2:$G$84,5,FALSE)</f>
        <v>7.98</v>
      </c>
      <c r="N54" s="241">
        <f t="shared" si="2"/>
        <v>0</v>
      </c>
      <c r="O54" s="257">
        <f t="shared" si="3"/>
        <v>0</v>
      </c>
      <c r="P54" s="317">
        <v>720594</v>
      </c>
      <c r="Q54" s="240">
        <f>VLOOKUP(A54,Sheet1!$C$2:$H$84,6,FALSE)</f>
        <v>720594</v>
      </c>
      <c r="R54" s="241">
        <f t="shared" si="6"/>
        <v>0</v>
      </c>
      <c r="S54" s="257">
        <f t="shared" si="7"/>
        <v>0</v>
      </c>
      <c r="T54" s="10"/>
      <c r="U54" s="317">
        <v>2031730</v>
      </c>
    </row>
    <row r="55" spans="1:37" s="53" customFormat="1" ht="15">
      <c r="A55" s="295">
        <f>VLOOKUP(U55,Sheet1!$C$2:$C$84,1,FALSE)</f>
        <v>6616508</v>
      </c>
      <c r="B55" s="317">
        <v>661650903</v>
      </c>
      <c r="C55" s="317" t="s">
        <v>488</v>
      </c>
      <c r="D55" s="317">
        <v>10546</v>
      </c>
      <c r="E55" s="240">
        <f>VLOOKUP(A55,Sheet1!$C$2:$E$84,3,FALSE)</f>
        <v>10546</v>
      </c>
      <c r="F55" s="241">
        <f t="shared" si="0"/>
        <v>0</v>
      </c>
      <c r="G55" s="257">
        <f t="shared" si="4"/>
        <v>0</v>
      </c>
      <c r="H55" s="317">
        <v>192332.1</v>
      </c>
      <c r="I55" s="243">
        <f>VLOOKUP(A55,Sheet1!$C$2:$F$84,4,FALSE)</f>
        <v>177721.16</v>
      </c>
      <c r="J55" s="241">
        <f t="shared" si="1"/>
        <v>14610.940000000002</v>
      </c>
      <c r="K55" s="257">
        <f t="shared" si="5"/>
        <v>7.5967246200000005E-2</v>
      </c>
      <c r="L55" s="317">
        <v>14.064306999999999</v>
      </c>
      <c r="M55" s="240">
        <f>VLOOKUP(A55,Sheet1!$C$2:$G$84,5,FALSE)</f>
        <v>14.07</v>
      </c>
      <c r="N55" s="241">
        <f t="shared" si="2"/>
        <v>-5.6930000000008363E-3</v>
      </c>
      <c r="O55" s="257">
        <f t="shared" si="3"/>
        <v>-4.0478349999999998E-4</v>
      </c>
      <c r="P55" s="317">
        <v>148322.18</v>
      </c>
      <c r="Q55" s="240">
        <f>VLOOKUP(A55,Sheet1!$C$2:$H$84,6,FALSE)</f>
        <v>148342.76999999999</v>
      </c>
      <c r="R55" s="241">
        <f t="shared" si="6"/>
        <v>-20.589999999996508</v>
      </c>
      <c r="S55" s="257">
        <f t="shared" si="7"/>
        <v>-1.3881939999999999E-4</v>
      </c>
      <c r="T55" s="10"/>
      <c r="U55" s="317">
        <v>6616508</v>
      </c>
    </row>
    <row r="56" spans="1:37" s="53" customFormat="1" ht="15">
      <c r="A56" s="295" t="str">
        <f>VLOOKUP(U56,Sheet1!$C$2:$C$84,1,FALSE)</f>
        <v>B0744B3</v>
      </c>
      <c r="B56" s="317" t="s">
        <v>489</v>
      </c>
      <c r="C56" s="317" t="s">
        <v>490</v>
      </c>
      <c r="D56" s="317">
        <v>19986</v>
      </c>
      <c r="E56" s="240">
        <f>VLOOKUP(A56,Sheet1!$C$2:$E$84,3,FALSE)</f>
        <v>19986</v>
      </c>
      <c r="F56" s="241">
        <f t="shared" ref="F56:F59" si="12">D56-E56</f>
        <v>0</v>
      </c>
      <c r="G56" s="257">
        <f t="shared" ref="G56:G59" si="13">ROUND(F56/D56,10)</f>
        <v>0</v>
      </c>
      <c r="H56" s="317">
        <v>594460.47</v>
      </c>
      <c r="I56" s="243">
        <f>VLOOKUP(A56,Sheet1!$C$2:$F$84,4,FALSE)</f>
        <v>594460.42000000004</v>
      </c>
      <c r="J56" s="241">
        <f t="shared" ref="J56:J58" si="14">H56-I56</f>
        <v>4.9999999930150807E-2</v>
      </c>
      <c r="K56" s="257">
        <f t="shared" ref="K56:K58" si="15">ROUND(J56/H56,10)</f>
        <v>8.4100000000000005E-8</v>
      </c>
      <c r="L56" s="317">
        <v>26.186366</v>
      </c>
      <c r="M56" s="240">
        <f>VLOOKUP(A56,Sheet1!$C$2:$G$84,5,FALSE)</f>
        <v>26.11</v>
      </c>
      <c r="N56" s="241">
        <f t="shared" ref="N56" si="16">L56-M56</f>
        <v>7.6366000000000156E-2</v>
      </c>
      <c r="O56" s="257">
        <f t="shared" ref="O56" si="17">ROUND(N56/L56,10)</f>
        <v>2.9162504000000001E-3</v>
      </c>
      <c r="P56" s="317">
        <v>523360.7</v>
      </c>
      <c r="Q56" s="240">
        <f>VLOOKUP(A56,Sheet1!$C$2:$H$84,6,FALSE)</f>
        <v>521831.96</v>
      </c>
      <c r="R56" s="241">
        <f t="shared" ref="R56" si="18">P56-Q56</f>
        <v>1528.7399999999907</v>
      </c>
      <c r="S56" s="257">
        <f t="shared" ref="S56" si="19">ROUND(R56/P56,10)</f>
        <v>2.9210065E-3</v>
      </c>
      <c r="T56" s="173"/>
      <c r="U56" s="317" t="s">
        <v>429</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ht="15">
      <c r="A57" s="295" t="str">
        <f>VLOOKUP(U57,Sheet1!$C$2:$C$84,1,FALSE)</f>
        <v>B0SWJX3</v>
      </c>
      <c r="B57" s="317" t="s">
        <v>491</v>
      </c>
      <c r="C57" s="317" t="s">
        <v>492</v>
      </c>
      <c r="D57" s="317">
        <v>9500</v>
      </c>
      <c r="E57" s="240">
        <f>VLOOKUP(A57,Sheet1!$C$2:$E$84,3,FALSE)</f>
        <v>9500</v>
      </c>
      <c r="F57" s="241">
        <f t="shared" si="12"/>
        <v>0</v>
      </c>
      <c r="G57" s="257">
        <f t="shared" si="13"/>
        <v>0</v>
      </c>
      <c r="H57" s="317">
        <v>559219.54</v>
      </c>
      <c r="I57" s="243">
        <f>VLOOKUP(A57,Sheet1!$C$2:$F$84,4,FALSE)</f>
        <v>559219.54</v>
      </c>
      <c r="J57" s="241">
        <f t="shared" si="14"/>
        <v>0</v>
      </c>
      <c r="K57" s="257">
        <f t="shared" si="15"/>
        <v>0</v>
      </c>
      <c r="L57" s="317">
        <v>90.056451999999993</v>
      </c>
      <c r="M57" s="240">
        <f>VLOOKUP(A57,Sheet1!$C$2:$G$84,5,FALSE)</f>
        <v>89.79</v>
      </c>
      <c r="N57" s="241">
        <f t="shared" si="2"/>
        <v>0.26645199999998681</v>
      </c>
      <c r="O57" s="257">
        <f t="shared" si="3"/>
        <v>2.9587219E-3</v>
      </c>
      <c r="P57" s="317">
        <v>855536.29</v>
      </c>
      <c r="Q57" s="240">
        <f>VLOOKUP(A57,Sheet1!$C$2:$H$84,6,FALSE)</f>
        <v>853037.26</v>
      </c>
      <c r="R57" s="241">
        <f t="shared" ref="R57:R75" si="28">P57-Q57</f>
        <v>2499.0300000000279</v>
      </c>
      <c r="S57" s="257">
        <f t="shared" si="7"/>
        <v>2.9210098999999999E-3</v>
      </c>
      <c r="T57" s="10"/>
      <c r="U57" s="317" t="s">
        <v>431</v>
      </c>
    </row>
    <row r="58" spans="1:37" s="53" customFormat="1" ht="15">
      <c r="A58" s="295" t="str">
        <f>VLOOKUP(U58,Sheet1!$C$2:$C$84,1,FALSE)</f>
        <v>B1HHKD3</v>
      </c>
      <c r="B58" s="317" t="s">
        <v>310</v>
      </c>
      <c r="C58" s="317" t="s">
        <v>493</v>
      </c>
      <c r="D58" s="317">
        <v>7571</v>
      </c>
      <c r="E58" s="240">
        <f>VLOOKUP(A58,Sheet1!$C$2:$E$84,3,FALSE)</f>
        <v>7571</v>
      </c>
      <c r="F58" s="241">
        <f t="shared" si="12"/>
        <v>0</v>
      </c>
      <c r="G58" s="257">
        <f t="shared" si="13"/>
        <v>0</v>
      </c>
      <c r="H58" s="317">
        <v>374297.12</v>
      </c>
      <c r="I58" s="243">
        <f>VLOOKUP(A58,Sheet1!$C$2:$F$84,4,FALSE)</f>
        <v>412469.27</v>
      </c>
      <c r="J58" s="241">
        <f t="shared" si="14"/>
        <v>-38172.150000000023</v>
      </c>
      <c r="K58" s="257">
        <f t="shared" si="15"/>
        <v>-0.1019835525</v>
      </c>
      <c r="L58" s="317">
        <v>54.75</v>
      </c>
      <c r="M58" s="240">
        <f>VLOOKUP(A58,Sheet1!$C$2:$G$84,5,FALSE)</f>
        <v>54.75</v>
      </c>
      <c r="N58" s="241">
        <f t="shared" si="2"/>
        <v>0</v>
      </c>
      <c r="O58" s="257">
        <f t="shared" si="3"/>
        <v>0</v>
      </c>
      <c r="P58" s="317">
        <v>414512.25</v>
      </c>
      <c r="Q58" s="240">
        <f>VLOOKUP(A58,Sheet1!$C$2:$H$84,6,FALSE)</f>
        <v>414512.25</v>
      </c>
      <c r="R58" s="241">
        <f t="shared" si="28"/>
        <v>0</v>
      </c>
      <c r="S58" s="257">
        <f t="shared" si="7"/>
        <v>0</v>
      </c>
      <c r="T58" s="10"/>
      <c r="U58" s="317" t="s">
        <v>311</v>
      </c>
    </row>
    <row r="59" spans="1:37" s="53" customFormat="1" ht="15">
      <c r="A59" s="295" t="str">
        <f>VLOOKUP(U59,Sheet1!$C$2:$C$84,1,FALSE)</f>
        <v>B1JB4K8</v>
      </c>
      <c r="B59" s="317" t="s">
        <v>494</v>
      </c>
      <c r="C59" s="317" t="s">
        <v>495</v>
      </c>
      <c r="D59" s="317">
        <v>8509</v>
      </c>
      <c r="E59" s="240">
        <f>VLOOKUP(A59,Sheet1!$C$2:$E$84,3,FALSE)</f>
        <v>8509</v>
      </c>
      <c r="F59" s="241">
        <f t="shared" si="12"/>
        <v>0</v>
      </c>
      <c r="G59" s="257">
        <f t="shared" si="13"/>
        <v>0</v>
      </c>
      <c r="H59" s="317">
        <v>683825.18</v>
      </c>
      <c r="I59" s="243">
        <f>VLOOKUP(A59,Sheet1!$C$2:$F$84,4,FALSE)</f>
        <v>683825.18</v>
      </c>
      <c r="J59" s="241">
        <f t="shared" si="1"/>
        <v>0</v>
      </c>
      <c r="K59" s="257">
        <f t="shared" si="5"/>
        <v>0</v>
      </c>
      <c r="L59" s="317">
        <v>97.202219999999997</v>
      </c>
      <c r="M59" s="240">
        <f>VLOOKUP(A59,Sheet1!$C$2:$G$84,5,FALSE)</f>
        <v>97.17</v>
      </c>
      <c r="N59" s="241">
        <f t="shared" si="2"/>
        <v>3.2219999999995252E-2</v>
      </c>
      <c r="O59" s="257">
        <f t="shared" si="3"/>
        <v>3.3147390000000002E-4</v>
      </c>
      <c r="P59" s="317">
        <v>827093.69</v>
      </c>
      <c r="Q59" s="240">
        <f>VLOOKUP(A59,Sheet1!$C$2:$H$84,6,FALSE)</f>
        <v>826790.33</v>
      </c>
      <c r="R59" s="241">
        <f t="shared" si="28"/>
        <v>303.35999999998603</v>
      </c>
      <c r="S59" s="257">
        <f t="shared" si="7"/>
        <v>3.667783E-4</v>
      </c>
      <c r="T59" s="10"/>
      <c r="U59" s="317" t="s">
        <v>392</v>
      </c>
    </row>
    <row r="60" spans="1:37" s="53" customFormat="1" ht="15">
      <c r="A60" s="295" t="str">
        <f>VLOOKUP(U60,Sheet1!$C$2:$C$84,1,FALSE)</f>
        <v>B1Q3J35</v>
      </c>
      <c r="B60" s="317" t="s">
        <v>496</v>
      </c>
      <c r="C60" s="317" t="s">
        <v>410</v>
      </c>
      <c r="D60" s="317">
        <v>12237</v>
      </c>
      <c r="E60" s="240">
        <f>VLOOKUP(A60,Sheet1!$C$2:$E$84,3,FALSE)</f>
        <v>12237</v>
      </c>
      <c r="F60" s="241">
        <f t="shared" si="0"/>
        <v>0</v>
      </c>
      <c r="G60" s="257">
        <f t="shared" si="4"/>
        <v>0</v>
      </c>
      <c r="H60" s="317">
        <v>237984.83</v>
      </c>
      <c r="I60" s="243">
        <f>VLOOKUP(A60,Sheet1!$C$2:$F$84,4,FALSE)</f>
        <v>237984.83</v>
      </c>
      <c r="J60" s="241">
        <f t="shared" si="1"/>
        <v>0</v>
      </c>
      <c r="K60" s="257">
        <f t="shared" si="5"/>
        <v>0</v>
      </c>
      <c r="L60" s="317">
        <v>16.547754000000001</v>
      </c>
      <c r="M60" s="240">
        <f>VLOOKUP(A60,Sheet1!$C$2:$G$84,5,FALSE)</f>
        <v>16.53</v>
      </c>
      <c r="N60" s="241">
        <f t="shared" si="2"/>
        <v>1.7754000000000048E-2</v>
      </c>
      <c r="O60" s="257">
        <f t="shared" si="3"/>
        <v>1.0728948000000001E-3</v>
      </c>
      <c r="P60" s="317">
        <v>202494.87</v>
      </c>
      <c r="Q60" s="240">
        <f>VLOOKUP(A60,Sheet1!$C$2:$H$84,6,FALSE)</f>
        <v>202316.87</v>
      </c>
      <c r="R60" s="241">
        <f t="shared" si="28"/>
        <v>178</v>
      </c>
      <c r="S60" s="257">
        <f t="shared" si="7"/>
        <v>8.7903459999999999E-4</v>
      </c>
      <c r="T60" s="10"/>
      <c r="U60" s="317" t="s">
        <v>409</v>
      </c>
    </row>
    <row r="61" spans="1:37" s="53" customFormat="1" ht="15">
      <c r="A61" s="295" t="str">
        <f>VLOOKUP(U61,Sheet1!$C$2:$C$84,1,FALSE)</f>
        <v>B1WY233</v>
      </c>
      <c r="B61" s="317" t="s">
        <v>497</v>
      </c>
      <c r="C61" s="317" t="s">
        <v>498</v>
      </c>
      <c r="D61" s="317">
        <v>26004</v>
      </c>
      <c r="E61" s="240">
        <f>VLOOKUP(A61,Sheet1!$C$2:$E$84,3,FALSE)</f>
        <v>26004</v>
      </c>
      <c r="F61" s="241">
        <f t="shared" si="0"/>
        <v>0</v>
      </c>
      <c r="G61" s="257">
        <f t="shared" si="4"/>
        <v>0</v>
      </c>
      <c r="H61" s="317">
        <v>516628.64</v>
      </c>
      <c r="I61" s="243">
        <f>VLOOKUP(A61,Sheet1!$C$2:$F$84,4,FALSE)</f>
        <v>516628.64</v>
      </c>
      <c r="J61" s="241">
        <f t="shared" si="1"/>
        <v>0</v>
      </c>
      <c r="K61" s="257">
        <f t="shared" si="5"/>
        <v>0</v>
      </c>
      <c r="L61" s="317">
        <v>19.347103000000001</v>
      </c>
      <c r="M61" s="240">
        <f>VLOOKUP(A61,Sheet1!$C$2:$G$84,5,FALSE)</f>
        <v>19.29</v>
      </c>
      <c r="N61" s="241">
        <f t="shared" si="2"/>
        <v>5.7103000000001458E-2</v>
      </c>
      <c r="O61" s="257">
        <f t="shared" si="3"/>
        <v>2.9515013000000001E-3</v>
      </c>
      <c r="P61" s="317">
        <v>503102.07</v>
      </c>
      <c r="Q61" s="240">
        <f>VLOOKUP(A61,Sheet1!$C$2:$H$84,6,FALSE)</f>
        <v>501632.5</v>
      </c>
      <c r="R61" s="241">
        <f t="shared" si="28"/>
        <v>1469.570000000007</v>
      </c>
      <c r="S61" s="257">
        <f t="shared" si="7"/>
        <v>2.9210175999999999E-3</v>
      </c>
      <c r="T61" s="10"/>
      <c r="U61" s="317" t="s">
        <v>433</v>
      </c>
    </row>
    <row r="62" spans="1:37" s="53" customFormat="1" ht="15">
      <c r="A62" s="295" t="str">
        <f>VLOOKUP(U62,Sheet1!$C$2:$C$84,1,FALSE)</f>
        <v>B28YTC2</v>
      </c>
      <c r="B62" s="317" t="s">
        <v>499</v>
      </c>
      <c r="C62" s="317" t="s">
        <v>421</v>
      </c>
      <c r="D62" s="317">
        <v>2670</v>
      </c>
      <c r="E62" s="240">
        <f>VLOOKUP(A62,Sheet1!$C$2:$E$84,3,FALSE)</f>
        <v>2670</v>
      </c>
      <c r="F62" s="241">
        <f t="shared" si="0"/>
        <v>0</v>
      </c>
      <c r="G62" s="257">
        <f t="shared" si="4"/>
        <v>0</v>
      </c>
      <c r="H62" s="317">
        <v>178026.03</v>
      </c>
      <c r="I62" s="243">
        <f>VLOOKUP(A62,Sheet1!$C$2:$F$84,4,FALSE)</f>
        <v>178027.46</v>
      </c>
      <c r="J62" s="241">
        <f t="shared" si="1"/>
        <v>-1.4299999999930151</v>
      </c>
      <c r="K62" s="257">
        <f t="shared" si="5"/>
        <v>-8.0324999999999998E-6</v>
      </c>
      <c r="L62" s="317">
        <v>88.406881999999996</v>
      </c>
      <c r="M62" s="240">
        <f>VLOOKUP(A62,Sheet1!$C$2:$G$84,5,FALSE)</f>
        <v>88.47</v>
      </c>
      <c r="N62" s="241">
        <f t="shared" si="2"/>
        <v>-6.3118000000002894E-2</v>
      </c>
      <c r="O62" s="257">
        <f t="shared" si="3"/>
        <v>-7.1394890000000004E-4</v>
      </c>
      <c r="P62" s="317">
        <v>236046.38</v>
      </c>
      <c r="Q62" s="240">
        <f>VLOOKUP(A62,Sheet1!$C$2:$H$84,6,FALSE)</f>
        <v>236203.93</v>
      </c>
      <c r="R62" s="241">
        <f t="shared" si="28"/>
        <v>-157.54999999998836</v>
      </c>
      <c r="S62" s="257">
        <f t="shared" si="7"/>
        <v>-6.6745360000000002E-4</v>
      </c>
      <c r="T62" s="10"/>
      <c r="U62" s="317" t="s">
        <v>420</v>
      </c>
    </row>
    <row r="63" spans="1:37" s="53" customFormat="1" ht="15">
      <c r="A63" s="295" t="str">
        <f>VLOOKUP(U63,Sheet1!$C$2:$C$84,1,FALSE)</f>
        <v>B3DG2Y3</v>
      </c>
      <c r="B63" s="317" t="s">
        <v>349</v>
      </c>
      <c r="C63" s="317" t="s">
        <v>500</v>
      </c>
      <c r="D63" s="317">
        <v>4359</v>
      </c>
      <c r="E63" s="240">
        <f>VLOOKUP(A63,Sheet1!$C$2:$E$84,3,FALSE)</f>
        <v>4359</v>
      </c>
      <c r="F63" s="241">
        <f t="shared" si="0"/>
        <v>0</v>
      </c>
      <c r="G63" s="257">
        <f t="shared" si="4"/>
        <v>0</v>
      </c>
      <c r="H63" s="317">
        <v>209621.76000000001</v>
      </c>
      <c r="I63" s="243">
        <f>VLOOKUP(A63,Sheet1!$C$2:$F$84,4,FALSE)</f>
        <v>216325.64</v>
      </c>
      <c r="J63" s="241">
        <f t="shared" si="1"/>
        <v>-6703.8800000000047</v>
      </c>
      <c r="K63" s="257">
        <f t="shared" si="5"/>
        <v>-3.1980840199999999E-2</v>
      </c>
      <c r="L63" s="317">
        <v>35.72</v>
      </c>
      <c r="M63" s="240">
        <f>VLOOKUP(A63,Sheet1!$C$2:$G$84,5,FALSE)</f>
        <v>35.72</v>
      </c>
      <c r="N63" s="241">
        <f t="shared" si="2"/>
        <v>0</v>
      </c>
      <c r="O63" s="257">
        <f t="shared" si="3"/>
        <v>0</v>
      </c>
      <c r="P63" s="317">
        <v>155703.48000000001</v>
      </c>
      <c r="Q63" s="240">
        <f>VLOOKUP(A63,Sheet1!$C$2:$H$84,6,FALSE)</f>
        <v>155703.48000000001</v>
      </c>
      <c r="R63" s="241">
        <f t="shared" si="28"/>
        <v>0</v>
      </c>
      <c r="S63" s="257">
        <f t="shared" si="7"/>
        <v>0</v>
      </c>
      <c r="T63" s="10"/>
      <c r="U63" s="317" t="s">
        <v>350</v>
      </c>
    </row>
    <row r="64" spans="1:37" s="53" customFormat="1" ht="15">
      <c r="A64" s="295" t="str">
        <f>VLOOKUP(U64,Sheet1!$C$2:$C$84,1,FALSE)</f>
        <v>B3VCFN3</v>
      </c>
      <c r="B64" s="317" t="s">
        <v>362</v>
      </c>
      <c r="C64" s="317" t="s">
        <v>501</v>
      </c>
      <c r="D64" s="317">
        <v>32000</v>
      </c>
      <c r="E64" s="240">
        <f>VLOOKUP(A64,Sheet1!$C$2:$E$84,3,FALSE)</f>
        <v>32000</v>
      </c>
      <c r="F64" s="241">
        <f t="shared" si="0"/>
        <v>0</v>
      </c>
      <c r="G64" s="257">
        <f t="shared" si="4"/>
        <v>0</v>
      </c>
      <c r="H64" s="317">
        <v>354809.59999999998</v>
      </c>
      <c r="I64" s="243">
        <f>VLOOKUP(A64,Sheet1!$C$2:$F$84,4,FALSE)</f>
        <v>354809.59999999998</v>
      </c>
      <c r="J64" s="241">
        <f t="shared" si="1"/>
        <v>0</v>
      </c>
      <c r="K64" s="257">
        <f t="shared" si="5"/>
        <v>0</v>
      </c>
      <c r="L64" s="317">
        <v>9.8000000000000007</v>
      </c>
      <c r="M64" s="240">
        <f>VLOOKUP(A64,Sheet1!$C$2:$G$84,5,FALSE)</f>
        <v>9.83</v>
      </c>
      <c r="N64" s="241">
        <f t="shared" si="2"/>
        <v>-2.9999999999999361E-2</v>
      </c>
      <c r="O64" s="257">
        <f t="shared" si="3"/>
        <v>-3.0612245000000001E-3</v>
      </c>
      <c r="P64" s="317">
        <v>313600</v>
      </c>
      <c r="Q64" s="240">
        <f>VLOOKUP(A64,Sheet1!$C$2:$H$84,6,FALSE)</f>
        <v>314464</v>
      </c>
      <c r="R64" s="241">
        <f t="shared" si="28"/>
        <v>-864</v>
      </c>
      <c r="S64" s="257">
        <f t="shared" si="7"/>
        <v>-2.7551020000000002E-3</v>
      </c>
      <c r="T64" s="10"/>
      <c r="U64" s="317" t="s">
        <v>363</v>
      </c>
    </row>
    <row r="65" spans="1:16378" s="53" customFormat="1" ht="15">
      <c r="A65" s="295" t="str">
        <f>VLOOKUP(U65,Sheet1!$C$2:$C$84,1,FALSE)</f>
        <v>B4R2R50</v>
      </c>
      <c r="B65" s="317" t="s">
        <v>502</v>
      </c>
      <c r="C65" s="317" t="s">
        <v>416</v>
      </c>
      <c r="D65" s="317">
        <v>4054</v>
      </c>
      <c r="E65" s="240">
        <f>VLOOKUP(A65,Sheet1!$C$2:$E$84,3,FALSE)</f>
        <v>4054</v>
      </c>
      <c r="F65" s="241">
        <f t="shared" si="0"/>
        <v>0</v>
      </c>
      <c r="G65" s="257">
        <f t="shared" si="4"/>
        <v>0</v>
      </c>
      <c r="H65" s="317">
        <v>197003.16</v>
      </c>
      <c r="I65" s="243">
        <f>VLOOKUP(A65,Sheet1!$C$2:$F$84,4,FALSE)</f>
        <v>197003.16</v>
      </c>
      <c r="J65" s="241">
        <f t="shared" si="1"/>
        <v>0</v>
      </c>
      <c r="K65" s="257">
        <f t="shared" si="5"/>
        <v>0</v>
      </c>
      <c r="L65" s="317">
        <v>44.346387</v>
      </c>
      <c r="M65" s="240">
        <f>VLOOKUP(A65,Sheet1!$C$2:$G$84,5,FALSE)</f>
        <v>44.32</v>
      </c>
      <c r="N65" s="241">
        <f t="shared" si="2"/>
        <v>2.6386999999999716E-2</v>
      </c>
      <c r="O65" s="257">
        <f t="shared" si="3"/>
        <v>5.9502030000000003E-4</v>
      </c>
      <c r="P65" s="317">
        <v>179780.25</v>
      </c>
      <c r="Q65" s="240">
        <f>VLOOKUP(A65,Sheet1!$C$2:$H$84,6,FALSE)</f>
        <v>179663.14</v>
      </c>
      <c r="R65" s="241">
        <f t="shared" si="28"/>
        <v>117.10999999998603</v>
      </c>
      <c r="S65" s="257">
        <f t="shared" si="7"/>
        <v>6.5140640000000002E-4</v>
      </c>
      <c r="T65" s="10"/>
      <c r="U65" s="317" t="s">
        <v>415</v>
      </c>
    </row>
    <row r="66" spans="1:16378" s="53" customFormat="1" ht="15">
      <c r="A66" s="295" t="str">
        <f>VLOOKUP(U66,Sheet1!$C$2:$C$84,1,FALSE)</f>
        <v>B5BH372</v>
      </c>
      <c r="B66" s="317" t="s">
        <v>346</v>
      </c>
      <c r="C66" s="317" t="s">
        <v>503</v>
      </c>
      <c r="D66" s="317">
        <v>16700</v>
      </c>
      <c r="E66" s="240">
        <f>VLOOKUP(A66,Sheet1!$C$2:$E$84,3,FALSE)</f>
        <v>16700</v>
      </c>
      <c r="F66" s="241">
        <f t="shared" si="0"/>
        <v>0</v>
      </c>
      <c r="G66" s="257">
        <f t="shared" si="4"/>
        <v>0</v>
      </c>
      <c r="H66" s="317">
        <v>145969.69</v>
      </c>
      <c r="I66" s="243">
        <f>VLOOKUP(A66,Sheet1!$C$2:$F$84,4,FALSE)</f>
        <v>145969.69</v>
      </c>
      <c r="J66" s="241">
        <f t="shared" si="1"/>
        <v>0</v>
      </c>
      <c r="K66" s="257">
        <f t="shared" si="5"/>
        <v>0</v>
      </c>
      <c r="L66" s="317">
        <v>8.7899999999999991</v>
      </c>
      <c r="M66" s="240">
        <f>VLOOKUP(A66,Sheet1!$C$2:$G$84,5,FALSE)</f>
        <v>8.8699999999999992</v>
      </c>
      <c r="N66" s="241">
        <f t="shared" si="2"/>
        <v>-8.0000000000000071E-2</v>
      </c>
      <c r="O66" s="257">
        <f t="shared" si="3"/>
        <v>-9.1012513999999996E-3</v>
      </c>
      <c r="P66" s="317">
        <v>146793</v>
      </c>
      <c r="Q66" s="240">
        <f>VLOOKUP(A66,Sheet1!$C$2:$H$84,6,FALSE)</f>
        <v>148112.29999999999</v>
      </c>
      <c r="R66" s="241">
        <f t="shared" si="28"/>
        <v>-1319.2999999999884</v>
      </c>
      <c r="S66" s="257">
        <f t="shared" si="7"/>
        <v>-8.9874858000000002E-3</v>
      </c>
      <c r="T66" s="10"/>
      <c r="U66" s="317" t="s">
        <v>347</v>
      </c>
    </row>
    <row r="67" spans="1:16378" s="53" customFormat="1" ht="15">
      <c r="A67" s="295" t="str">
        <f>VLOOKUP(U67,Sheet1!$C$2:$C$84,1,FALSE)</f>
        <v>B61JC67</v>
      </c>
      <c r="B67" s="317" t="s">
        <v>504</v>
      </c>
      <c r="C67" s="317" t="s">
        <v>505</v>
      </c>
      <c r="D67" s="317">
        <v>17364</v>
      </c>
      <c r="E67" s="240">
        <f>VLOOKUP(A67,Sheet1!$C$2:$E$84,3,FALSE)</f>
        <v>17364</v>
      </c>
      <c r="F67" s="241">
        <f t="shared" si="0"/>
        <v>0</v>
      </c>
      <c r="G67" s="257">
        <f t="shared" si="4"/>
        <v>0</v>
      </c>
      <c r="H67" s="317">
        <v>155530.06</v>
      </c>
      <c r="I67" s="243">
        <f>VLOOKUP(A67,Sheet1!$C$2:$F$84,4,FALSE)</f>
        <v>155530.06</v>
      </c>
      <c r="J67" s="241">
        <f t="shared" si="1"/>
        <v>0</v>
      </c>
      <c r="K67" s="257">
        <f t="shared" si="5"/>
        <v>0</v>
      </c>
      <c r="L67" s="317">
        <v>12.524533</v>
      </c>
      <c r="M67" s="240">
        <f>VLOOKUP(A67,Sheet1!$C$2:$G$84,5,FALSE)</f>
        <v>12.53</v>
      </c>
      <c r="N67" s="241">
        <f t="shared" si="2"/>
        <v>-5.4669999999994445E-3</v>
      </c>
      <c r="O67" s="257">
        <f t="shared" si="3"/>
        <v>-4.3650330000000003E-4</v>
      </c>
      <c r="P67" s="317">
        <v>217475.99</v>
      </c>
      <c r="Q67" s="240">
        <f>VLOOKUP(A67,Sheet1!$C$2:$H$84,6,FALSE)</f>
        <v>217621.15</v>
      </c>
      <c r="R67" s="241">
        <f t="shared" si="28"/>
        <v>-145.16000000000349</v>
      </c>
      <c r="S67" s="257">
        <f t="shared" si="7"/>
        <v>-6.6747599999999996E-4</v>
      </c>
      <c r="T67" s="10"/>
      <c r="U67" s="317" t="s">
        <v>424</v>
      </c>
    </row>
    <row r="68" spans="1:16378" s="53" customFormat="1" ht="15">
      <c r="A68" s="295" t="str">
        <f>VLOOKUP(U68,Sheet1!$C$2:$C$84,1,FALSE)</f>
        <v>B6331J3</v>
      </c>
      <c r="B68" s="317">
        <v>1317205</v>
      </c>
      <c r="C68" s="317" t="s">
        <v>506</v>
      </c>
      <c r="D68" s="317">
        <v>26500</v>
      </c>
      <c r="E68" s="240">
        <f>VLOOKUP(A68,Sheet1!$C$2:$E$84,3,FALSE)</f>
        <v>26500</v>
      </c>
      <c r="F68" s="241">
        <f t="shared" si="0"/>
        <v>0</v>
      </c>
      <c r="G68" s="257">
        <f t="shared" si="4"/>
        <v>0</v>
      </c>
      <c r="H68" s="317">
        <v>860006.55</v>
      </c>
      <c r="I68" s="243">
        <f>VLOOKUP(A68,Sheet1!$C$2:$F$84,4,FALSE)</f>
        <v>860006.55</v>
      </c>
      <c r="J68" s="241">
        <f t="shared" si="1"/>
        <v>0</v>
      </c>
      <c r="K68" s="257">
        <f t="shared" si="5"/>
        <v>0</v>
      </c>
      <c r="L68" s="317">
        <v>37.630099999999999</v>
      </c>
      <c r="M68" s="240">
        <f>VLOOKUP(A68,Sheet1!$C$2:$G$84,5,FALSE)</f>
        <v>37.78</v>
      </c>
      <c r="N68" s="241">
        <f t="shared" si="2"/>
        <v>-0.14990000000000236</v>
      </c>
      <c r="O68" s="257">
        <f t="shared" si="3"/>
        <v>-3.9835132000000002E-3</v>
      </c>
      <c r="P68" s="317">
        <v>997197.65</v>
      </c>
      <c r="Q68" s="240">
        <f>VLOOKUP(A68,Sheet1!$C$2:$H$84,6,FALSE)</f>
        <v>1001276</v>
      </c>
      <c r="R68" s="241">
        <f t="shared" si="28"/>
        <v>-4078.3499999999767</v>
      </c>
      <c r="S68" s="257">
        <f t="shared" si="7"/>
        <v>-4.0898111000000001E-3</v>
      </c>
      <c r="T68" s="10"/>
      <c r="U68" s="317" t="s">
        <v>304</v>
      </c>
    </row>
    <row r="69" spans="1:16378" s="53" customFormat="1" ht="15">
      <c r="A69" s="295" t="str">
        <f>VLOOKUP(U69,Sheet1!$C$2:$C$84,1,FALSE)</f>
        <v>B3WDPG8</v>
      </c>
      <c r="B69" s="317">
        <v>485785109</v>
      </c>
      <c r="C69" s="317" t="s">
        <v>507</v>
      </c>
      <c r="D69" s="317">
        <v>14300</v>
      </c>
      <c r="E69" s="240">
        <f>VLOOKUP(A69,Sheet1!$C$2:$E$84,3,FALSE)</f>
        <v>14300</v>
      </c>
      <c r="F69" s="241">
        <f t="shared" si="0"/>
        <v>0</v>
      </c>
      <c r="G69" s="257">
        <f t="shared" si="4"/>
        <v>0</v>
      </c>
      <c r="H69" s="317">
        <v>356815.03</v>
      </c>
      <c r="I69" s="243">
        <f>VLOOKUP(A69,Sheet1!$C$2:$F$84,4,FALSE)</f>
        <v>356815.03</v>
      </c>
      <c r="J69" s="241">
        <f t="shared" si="1"/>
        <v>0</v>
      </c>
      <c r="K69" s="257">
        <f t="shared" si="5"/>
        <v>0</v>
      </c>
      <c r="L69" s="317">
        <v>20.65</v>
      </c>
      <c r="M69" s="240">
        <f>VLOOKUP(A69,Sheet1!$C$2:$G$84,5,FALSE)</f>
        <v>20.53</v>
      </c>
      <c r="N69" s="241">
        <f t="shared" si="2"/>
        <v>0.11999999999999744</v>
      </c>
      <c r="O69" s="257">
        <f t="shared" si="3"/>
        <v>5.8111380000000004E-3</v>
      </c>
      <c r="P69" s="317">
        <v>295295</v>
      </c>
      <c r="Q69" s="240">
        <f>VLOOKUP(A69,Sheet1!$C$2:$H$84,6,FALSE)</f>
        <v>293621.90000000002</v>
      </c>
      <c r="R69" s="241">
        <f t="shared" si="28"/>
        <v>1673.0999999999767</v>
      </c>
      <c r="S69" s="257">
        <f t="shared" si="7"/>
        <v>5.6658595999999999E-3</v>
      </c>
      <c r="T69" s="10"/>
      <c r="U69" s="317" t="s">
        <v>352</v>
      </c>
    </row>
    <row r="70" spans="1:16378" s="53" customFormat="1" ht="15">
      <c r="A70" s="295" t="str">
        <f>VLOOKUP(U70,Sheet1!$C$2:$C$84,1,FALSE)</f>
        <v>B8K7T65</v>
      </c>
      <c r="B70" s="317">
        <v>398438408</v>
      </c>
      <c r="C70" s="317" t="s">
        <v>508</v>
      </c>
      <c r="D70" s="317">
        <v>32700</v>
      </c>
      <c r="E70" s="240">
        <f>VLOOKUP(A70,Sheet1!$C$2:$E$84,3,FALSE)</f>
        <v>32700</v>
      </c>
      <c r="F70" s="241">
        <f t="shared" si="0"/>
        <v>0</v>
      </c>
      <c r="G70" s="257">
        <f t="shared" si="4"/>
        <v>0</v>
      </c>
      <c r="H70" s="317">
        <v>671551.45</v>
      </c>
      <c r="I70" s="243">
        <f>VLOOKUP(A70,Sheet1!$C$2:$F$84,4,FALSE)</f>
        <v>671551.45</v>
      </c>
      <c r="J70" s="241">
        <f t="shared" si="1"/>
        <v>0</v>
      </c>
      <c r="K70" s="257">
        <f t="shared" si="5"/>
        <v>0</v>
      </c>
      <c r="L70" s="317">
        <v>20.04</v>
      </c>
      <c r="M70" s="240">
        <f>VLOOKUP(A70,Sheet1!$C$2:$G$84,5,FALSE)</f>
        <v>20.04</v>
      </c>
      <c r="N70" s="241">
        <f t="shared" si="2"/>
        <v>0</v>
      </c>
      <c r="O70" s="257">
        <f t="shared" si="3"/>
        <v>0</v>
      </c>
      <c r="P70" s="317">
        <v>655308</v>
      </c>
      <c r="Q70" s="240">
        <f>VLOOKUP(A70,Sheet1!$C$2:$H$84,6,FALSE)</f>
        <v>655308</v>
      </c>
      <c r="R70" s="241">
        <f t="shared" si="28"/>
        <v>0</v>
      </c>
      <c r="S70" s="257">
        <f t="shared" si="7"/>
        <v>0</v>
      </c>
      <c r="T70" s="10"/>
      <c r="U70" s="317" t="s">
        <v>339</v>
      </c>
    </row>
    <row r="71" spans="1:16378" s="53" customFormat="1" ht="15">
      <c r="A71" s="295" t="str">
        <f>VLOOKUP(U71,Sheet1!$C$2:$C$84,1,FALSE)</f>
        <v>B908F01</v>
      </c>
      <c r="B71" s="317" t="s">
        <v>307</v>
      </c>
      <c r="C71" s="317" t="s">
        <v>509</v>
      </c>
      <c r="D71" s="317">
        <v>3800</v>
      </c>
      <c r="E71" s="240">
        <f>VLOOKUP(A71,Sheet1!$C$2:$E$84,3,FALSE)</f>
        <v>3800</v>
      </c>
      <c r="F71" s="241">
        <f t="shared" si="0"/>
        <v>0</v>
      </c>
      <c r="G71" s="257">
        <f t="shared" si="4"/>
        <v>0</v>
      </c>
      <c r="H71" s="317">
        <v>580751.47</v>
      </c>
      <c r="I71" s="243">
        <f>VLOOKUP(A71,Sheet1!$C$2:$F$84,4,FALSE)</f>
        <v>598909</v>
      </c>
      <c r="J71" s="241">
        <f t="shared" si="1"/>
        <v>-18157.530000000028</v>
      </c>
      <c r="K71" s="257">
        <f t="shared" si="5"/>
        <v>-3.12655773E-2</v>
      </c>
      <c r="L71" s="317">
        <v>248.42</v>
      </c>
      <c r="M71" s="240">
        <f>VLOOKUP(A71,Sheet1!$C$2:$G$84,5,FALSE)</f>
        <v>248.42</v>
      </c>
      <c r="N71" s="241">
        <f t="shared" si="2"/>
        <v>0</v>
      </c>
      <c r="O71" s="257">
        <f t="shared" si="3"/>
        <v>0</v>
      </c>
      <c r="P71" s="317">
        <v>943996</v>
      </c>
      <c r="Q71" s="240">
        <f>VLOOKUP(A71,Sheet1!$C$2:$H$84,6,FALSE)</f>
        <v>943996</v>
      </c>
      <c r="R71" s="241">
        <f t="shared" si="28"/>
        <v>0</v>
      </c>
      <c r="S71" s="257">
        <f t="shared" si="7"/>
        <v>0</v>
      </c>
      <c r="T71" s="10"/>
      <c r="U71" s="317" t="s">
        <v>308</v>
      </c>
    </row>
    <row r="72" spans="1:16378" s="53" customFormat="1" ht="15">
      <c r="A72" s="295" t="str">
        <f>VLOOKUP(U72,Sheet1!$C$2:$C$84,1,FALSE)</f>
        <v>BG804F6</v>
      </c>
      <c r="B72" s="317" t="s">
        <v>313</v>
      </c>
      <c r="C72" s="317" t="s">
        <v>510</v>
      </c>
      <c r="D72" s="317">
        <v>62600</v>
      </c>
      <c r="E72" s="240">
        <f>VLOOKUP(A72,Sheet1!$C$2:$E$84,3,FALSE)</f>
        <v>62600</v>
      </c>
      <c r="F72" s="241">
        <f t="shared" ref="F72:F73" si="29">D72-E72</f>
        <v>0</v>
      </c>
      <c r="G72" s="257">
        <f t="shared" ref="G72:G73" si="30">ROUND(F72/D72,10)</f>
        <v>0</v>
      </c>
      <c r="H72" s="317">
        <v>309920.08</v>
      </c>
      <c r="I72" s="243">
        <f>VLOOKUP(A72,Sheet1!$C$2:$F$84,4,FALSE)</f>
        <v>309920.08</v>
      </c>
      <c r="J72" s="241">
        <f t="shared" ref="J72:J73" si="31">H72-I72</f>
        <v>0</v>
      </c>
      <c r="K72" s="257">
        <f t="shared" ref="K72:K73" si="32">ROUND(J72/H72,10)</f>
        <v>0</v>
      </c>
      <c r="L72" s="317">
        <v>4.62</v>
      </c>
      <c r="M72" s="240">
        <f>VLOOKUP(A72,Sheet1!$C$2:$G$84,5,FALSE)</f>
        <v>4.62</v>
      </c>
      <c r="N72" s="241">
        <f t="shared" ref="N72:N73" si="33">L72-M72</f>
        <v>0</v>
      </c>
      <c r="O72" s="257">
        <f t="shared" ref="O72:O73" si="34">ROUND(N72/L72,10)</f>
        <v>0</v>
      </c>
      <c r="P72" s="317">
        <v>289212</v>
      </c>
      <c r="Q72" s="240">
        <f>VLOOKUP(A72,Sheet1!$C$2:$H$84,6,FALSE)</f>
        <v>289212</v>
      </c>
      <c r="R72" s="241">
        <f t="shared" ref="R72:R73" si="35">P72-Q72</f>
        <v>0</v>
      </c>
      <c r="S72" s="257">
        <f t="shared" ref="S72:S73" si="36">ROUND(R72/P72,10)</f>
        <v>0</v>
      </c>
      <c r="T72" s="10"/>
      <c r="U72" s="317" t="s">
        <v>314</v>
      </c>
    </row>
    <row r="73" spans="1:16378" s="53" customFormat="1" ht="15">
      <c r="A73" s="295" t="str">
        <f>VLOOKUP(U73,Sheet1!$C$2:$C$84,1,FALSE)</f>
        <v>BJFSR88</v>
      </c>
      <c r="B73" s="317" t="s">
        <v>382</v>
      </c>
      <c r="C73" s="317" t="s">
        <v>511</v>
      </c>
      <c r="D73" s="317">
        <v>7300</v>
      </c>
      <c r="E73" s="240">
        <f>VLOOKUP(A73,Sheet1!$C$2:$E$84,3,FALSE)</f>
        <v>7300</v>
      </c>
      <c r="F73" s="241">
        <f t="shared" si="29"/>
        <v>0</v>
      </c>
      <c r="G73" s="257">
        <f t="shared" si="30"/>
        <v>0</v>
      </c>
      <c r="H73" s="317">
        <v>501461.85</v>
      </c>
      <c r="I73" s="243">
        <f>VLOOKUP(A73,Sheet1!$C$2:$F$84,4,FALSE)</f>
        <v>501461.85</v>
      </c>
      <c r="J73" s="241">
        <f t="shared" si="31"/>
        <v>0</v>
      </c>
      <c r="K73" s="257">
        <f t="shared" si="32"/>
        <v>0</v>
      </c>
      <c r="L73" s="317">
        <v>39.36</v>
      </c>
      <c r="M73" s="240">
        <f>VLOOKUP(A73,Sheet1!$C$2:$G$84,5,FALSE)</f>
        <v>39.36</v>
      </c>
      <c r="N73" s="241">
        <f t="shared" si="33"/>
        <v>0</v>
      </c>
      <c r="O73" s="257">
        <f t="shared" si="34"/>
        <v>0</v>
      </c>
      <c r="P73" s="317">
        <v>287328</v>
      </c>
      <c r="Q73" s="240">
        <f>VLOOKUP(A73,Sheet1!$C$2:$H$84,6,FALSE)</f>
        <v>287328</v>
      </c>
      <c r="R73" s="241">
        <f t="shared" si="35"/>
        <v>0</v>
      </c>
      <c r="S73" s="257">
        <f t="shared" si="36"/>
        <v>0</v>
      </c>
      <c r="T73" s="10"/>
      <c r="U73" s="317" t="s">
        <v>383</v>
      </c>
    </row>
    <row r="74" spans="1:16378" s="53" customFormat="1" ht="15">
      <c r="A74" s="295" t="str">
        <f>VLOOKUP(U74,Sheet1!$C$2:$C$84,1,FALSE)</f>
        <v>BV9G6B8</v>
      </c>
      <c r="B74" s="317" t="s">
        <v>318</v>
      </c>
      <c r="C74" s="317" t="s">
        <v>512</v>
      </c>
      <c r="D74" s="317">
        <v>3000</v>
      </c>
      <c r="E74" s="240">
        <f>VLOOKUP(A74,Sheet1!$C$2:$E$84,3,FALSE)</f>
        <v>3000</v>
      </c>
      <c r="F74" s="241">
        <f t="shared" ref="F74" si="37">D74-E74</f>
        <v>0</v>
      </c>
      <c r="G74" s="257">
        <f t="shared" ref="G74" si="38">ROUND(F74/D74,10)</f>
        <v>0</v>
      </c>
      <c r="H74" s="317">
        <v>350347.5</v>
      </c>
      <c r="I74" s="243">
        <f>VLOOKUP(A74,Sheet1!$C$2:$F$84,4,FALSE)</f>
        <v>350347.5</v>
      </c>
      <c r="J74" s="241">
        <f t="shared" ref="J74" si="39">H74-I74</f>
        <v>0</v>
      </c>
      <c r="K74" s="257">
        <f t="shared" ref="K74" si="40">ROUND(J74/H74,10)</f>
        <v>0</v>
      </c>
      <c r="L74" s="317">
        <v>96.32</v>
      </c>
      <c r="M74" s="240">
        <f>VLOOKUP(A74,Sheet1!$C$2:$G$84,5,FALSE)</f>
        <v>96.32</v>
      </c>
      <c r="N74" s="241">
        <f t="shared" ref="N74" si="41">L74-M74</f>
        <v>0</v>
      </c>
      <c r="O74" s="257">
        <f t="shared" ref="O74" si="42">ROUND(N74/L74,10)</f>
        <v>0</v>
      </c>
      <c r="P74" s="317">
        <v>288960</v>
      </c>
      <c r="Q74" s="240">
        <f>VLOOKUP(A74,Sheet1!$C$2:$H$84,6,FALSE)</f>
        <v>288960</v>
      </c>
      <c r="R74" s="241">
        <f t="shared" ref="R74" si="43">P74-Q74</f>
        <v>0</v>
      </c>
      <c r="S74" s="257">
        <f t="shared" ref="S74" si="44">ROUND(R74/P74,10)</f>
        <v>0</v>
      </c>
      <c r="T74" s="10"/>
      <c r="U74" s="317" t="s">
        <v>319</v>
      </c>
    </row>
    <row r="75" spans="1:16378" s="53" customFormat="1" ht="15">
      <c r="A75" s="295" t="str">
        <f>VLOOKUP(U75,Sheet1!$C$2:$C$84,1,FALSE)</f>
        <v>BWSW5D9</v>
      </c>
      <c r="B75" s="317" t="s">
        <v>513</v>
      </c>
      <c r="C75" s="317" t="s">
        <v>423</v>
      </c>
      <c r="D75" s="317">
        <v>76943</v>
      </c>
      <c r="E75" s="240">
        <f>VLOOKUP(A75,Sheet1!$C$2:$E$84,3,FALSE)</f>
        <v>76943</v>
      </c>
      <c r="F75" s="241">
        <f t="shared" si="0"/>
        <v>0</v>
      </c>
      <c r="G75" s="257">
        <f t="shared" si="4"/>
        <v>0</v>
      </c>
      <c r="H75" s="317">
        <v>158286.45000000001</v>
      </c>
      <c r="I75" s="243">
        <f>VLOOKUP(A75,Sheet1!$C$2:$F$84,4,FALSE)</f>
        <v>158286.45000000001</v>
      </c>
      <c r="J75" s="241">
        <f t="shared" si="1"/>
        <v>0</v>
      </c>
      <c r="K75" s="257">
        <f t="shared" si="5"/>
        <v>0</v>
      </c>
      <c r="L75" s="317">
        <v>1.7670589999999999</v>
      </c>
      <c r="M75" s="240">
        <f>VLOOKUP(A75,Sheet1!$C$2:$G$84,5,FALSE)</f>
        <v>1.77</v>
      </c>
      <c r="N75" s="241">
        <f t="shared" si="2"/>
        <v>-2.9410000000000824E-3</v>
      </c>
      <c r="O75" s="257">
        <f t="shared" si="3"/>
        <v>-1.6643474E-3</v>
      </c>
      <c r="P75" s="317">
        <v>135962.78</v>
      </c>
      <c r="Q75" s="240">
        <f>VLOOKUP(A75,Sheet1!$C$2:$H$84,6,FALSE)</f>
        <v>136053.54</v>
      </c>
      <c r="R75" s="241">
        <f t="shared" si="28"/>
        <v>-90.760000000009313</v>
      </c>
      <c r="S75" s="257">
        <f t="shared" si="7"/>
        <v>-6.6753560000000001E-4</v>
      </c>
      <c r="T75" s="10"/>
      <c r="U75" s="317" t="s">
        <v>422</v>
      </c>
    </row>
    <row r="76" spans="1:16378" s="53" customFormat="1">
      <c r="A76" s="172" t="s">
        <v>143</v>
      </c>
      <c r="B76" s="172"/>
      <c r="C76" s="171"/>
      <c r="D76" s="244"/>
      <c r="E76" s="240"/>
      <c r="F76" s="241"/>
      <c r="G76" s="257"/>
      <c r="H76" s="244"/>
      <c r="I76" s="243"/>
      <c r="J76" s="241"/>
      <c r="K76" s="257"/>
      <c r="L76" s="245"/>
      <c r="M76" s="240"/>
      <c r="N76" s="241"/>
      <c r="O76" s="257"/>
      <c r="P76" s="244"/>
      <c r="Q76" s="240"/>
      <c r="R76" s="241"/>
      <c r="S76" s="257"/>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44"/>
      <c r="B77" s="144"/>
      <c r="C77" s="144"/>
      <c r="D77" s="246"/>
      <c r="E77" s="247"/>
      <c r="F77" s="241"/>
      <c r="G77" s="241"/>
      <c r="H77" s="246"/>
      <c r="I77" s="248"/>
      <c r="J77" s="241"/>
      <c r="K77" s="257"/>
      <c r="L77" s="249"/>
      <c r="M77" s="248"/>
      <c r="N77" s="241"/>
      <c r="O77" s="257"/>
      <c r="P77" s="244"/>
      <c r="Q77" s="248"/>
      <c r="R77" s="241"/>
      <c r="S77" s="257"/>
    </row>
    <row r="78" spans="1:16378" ht="13.5" thickBot="1">
      <c r="A78" s="54"/>
      <c r="B78" s="54"/>
      <c r="C78" s="54"/>
      <c r="D78" s="250">
        <f t="shared" ref="D78:S78" si="45">SUM(D3:D77)</f>
        <v>1424108</v>
      </c>
      <c r="E78" s="251">
        <f t="shared" si="45"/>
        <v>1424108</v>
      </c>
      <c r="F78" s="252">
        <f t="shared" si="45"/>
        <v>0</v>
      </c>
      <c r="G78" s="288">
        <f t="shared" si="4"/>
        <v>0</v>
      </c>
      <c r="H78" s="250">
        <f>SUM(H3:H75)</f>
        <v>31174329.710000008</v>
      </c>
      <c r="I78" s="251">
        <f>SUM(I3:I75)</f>
        <v>31045400.72000001</v>
      </c>
      <c r="J78" s="252">
        <f t="shared" si="45"/>
        <v>128928.98999999987</v>
      </c>
      <c r="K78" s="289">
        <f>ROUND(J78/H78,10)</f>
        <v>4.1357421999999996E-3</v>
      </c>
      <c r="L78" s="250">
        <f t="shared" si="45"/>
        <v>4366.950742</v>
      </c>
      <c r="M78" s="251">
        <f t="shared" si="45"/>
        <v>4366.3999999999996</v>
      </c>
      <c r="N78" s="252">
        <f t="shared" si="45"/>
        <v>0.55074199999998252</v>
      </c>
      <c r="O78" s="289">
        <f>ROUND(N78/L78,10)</f>
        <v>1.261159E-4</v>
      </c>
      <c r="P78" s="250">
        <f t="shared" si="45"/>
        <v>34792405.309999995</v>
      </c>
      <c r="Q78" s="251">
        <f t="shared" si="45"/>
        <v>34790470.659999996</v>
      </c>
      <c r="R78" s="252">
        <f t="shared" si="45"/>
        <v>1934.6499999999614</v>
      </c>
      <c r="S78" s="318">
        <f t="shared" si="45"/>
        <v>-1.9243010499999994E-2</v>
      </c>
    </row>
    <row r="79" spans="1:16378" ht="14.25" thickTop="1" thickBot="1">
      <c r="H79" s="253"/>
      <c r="I79" s="253"/>
    </row>
    <row r="80" spans="1:16378" ht="13.5" thickBot="1">
      <c r="A80" s="146" t="s">
        <v>83</v>
      </c>
      <c r="B80" s="279"/>
      <c r="C80" s="147"/>
      <c r="D80" s="254"/>
      <c r="E80" s="254"/>
      <c r="F80" s="254"/>
      <c r="G80" s="254"/>
      <c r="H80" s="255"/>
      <c r="I80" s="256"/>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tabSelected="1" zoomScaleNormal="100" workbookViewId="0">
      <selection activeCell="D27" sqref="D27"/>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299</v>
      </c>
      <c r="B4" t="s">
        <v>269</v>
      </c>
      <c r="C4">
        <v>336980.65</v>
      </c>
      <c r="D4" s="329">
        <v>335227.25</v>
      </c>
      <c r="E4" s="80">
        <f>C4-D4</f>
        <v>1753.4000000000233</v>
      </c>
      <c r="F4" s="266">
        <f>ROUND(E4/C4,10)</f>
        <v>5.2032661000000003E-3</v>
      </c>
      <c r="G4" s="81"/>
    </row>
    <row r="5" spans="1:16384" ht="13.9" customHeight="1">
      <c r="A5" t="s">
        <v>293</v>
      </c>
      <c r="B5" t="s">
        <v>294</v>
      </c>
      <c r="C5">
        <v>3928.45</v>
      </c>
      <c r="D5" s="329">
        <v>3931.57</v>
      </c>
      <c r="E5" s="80">
        <f t="shared" ref="E5:E17" si="0">C5-D5</f>
        <v>-3.1200000000003456</v>
      </c>
      <c r="F5" s="266">
        <f t="shared" ref="F5:F19" si="1">ROUND(E5/C5,10)</f>
        <v>-7.9420640000000002E-4</v>
      </c>
      <c r="G5" s="81"/>
    </row>
    <row r="6" spans="1:16384" ht="13.9" customHeight="1">
      <c r="A6" t="s">
        <v>295</v>
      </c>
      <c r="B6" t="s">
        <v>296</v>
      </c>
      <c r="C6">
        <v>21385.91</v>
      </c>
      <c r="D6" s="329">
        <v>21323.439999999999</v>
      </c>
      <c r="E6" s="80">
        <f t="shared" si="0"/>
        <v>62.470000000001164</v>
      </c>
      <c r="F6" s="266">
        <f t="shared" si="1"/>
        <v>2.9210821999999998E-3</v>
      </c>
      <c r="G6" s="81"/>
    </row>
    <row r="7" spans="1:16384" ht="13.9" customHeight="1">
      <c r="A7" t="s">
        <v>297</v>
      </c>
      <c r="B7" t="s">
        <v>298</v>
      </c>
      <c r="C7">
        <v>85391.19</v>
      </c>
      <c r="D7" s="329">
        <v>85403.04</v>
      </c>
      <c r="E7" s="80">
        <f t="shared" si="0"/>
        <v>-11.849999999991269</v>
      </c>
      <c r="F7" s="266">
        <f t="shared" si="1"/>
        <v>-1.387731E-4</v>
      </c>
      <c r="G7" s="81"/>
    </row>
    <row r="8" spans="1:16384" ht="15">
      <c r="A8" t="s">
        <v>291</v>
      </c>
      <c r="B8" t="s">
        <v>292</v>
      </c>
      <c r="C8">
        <v>84378.99</v>
      </c>
      <c r="D8" s="329">
        <v>84348.05</v>
      </c>
      <c r="E8" s="80">
        <f t="shared" si="0"/>
        <v>30.940000000002328</v>
      </c>
      <c r="F8" s="266">
        <f t="shared" si="1"/>
        <v>3.6667900000000002E-4</v>
      </c>
      <c r="G8" s="76"/>
    </row>
    <row r="9" spans="1:16384" ht="15">
      <c r="A9" t="s">
        <v>287</v>
      </c>
      <c r="B9" t="s">
        <v>288</v>
      </c>
      <c r="C9">
        <v>10365.76</v>
      </c>
      <c r="D9" s="329">
        <v>10357.15</v>
      </c>
      <c r="E9" s="80">
        <f t="shared" si="0"/>
        <v>8.6100000000005821</v>
      </c>
      <c r="F9" s="266">
        <f t="shared" si="1"/>
        <v>8.3061929999999999E-4</v>
      </c>
    </row>
    <row r="10" spans="1:16384" ht="15">
      <c r="A10" t="s">
        <v>285</v>
      </c>
      <c r="B10" t="s">
        <v>286</v>
      </c>
      <c r="C10">
        <v>18242.72</v>
      </c>
      <c r="D10" s="329">
        <v>18226.68</v>
      </c>
      <c r="E10" s="80">
        <f t="shared" si="0"/>
        <v>16.040000000000873</v>
      </c>
      <c r="F10" s="266">
        <f t="shared" si="1"/>
        <v>8.7925480000000005E-4</v>
      </c>
      <c r="G10" s="72"/>
    </row>
    <row r="11" spans="1:16384" ht="15">
      <c r="A11" t="s">
        <v>283</v>
      </c>
      <c r="B11" t="s">
        <v>284</v>
      </c>
      <c r="C11">
        <v>22257.93</v>
      </c>
      <c r="D11" s="329">
        <v>22243.43</v>
      </c>
      <c r="E11" s="80">
        <f>C11-D11</f>
        <v>14.5</v>
      </c>
      <c r="F11" s="266">
        <f t="shared" si="1"/>
        <v>6.5145320000000004E-4</v>
      </c>
      <c r="G11" s="72"/>
    </row>
    <row r="12" spans="1:16384" ht="15">
      <c r="A12" t="s">
        <v>446</v>
      </c>
      <c r="B12" t="s">
        <v>514</v>
      </c>
      <c r="C12">
        <v>-1753.4</v>
      </c>
      <c r="D12" s="329">
        <v>0</v>
      </c>
      <c r="E12" s="80">
        <f>C12-D12</f>
        <v>-1753.4</v>
      </c>
      <c r="F12" s="266">
        <f t="shared" si="1"/>
        <v>1</v>
      </c>
      <c r="G12" s="72"/>
    </row>
    <row r="13" spans="1:16384" ht="15">
      <c r="A13" t="s">
        <v>289</v>
      </c>
      <c r="B13" t="s">
        <v>290</v>
      </c>
      <c r="C13">
        <v>9101.36</v>
      </c>
      <c r="D13" s="329">
        <v>9107.43</v>
      </c>
      <c r="E13" s="80">
        <f t="shared" si="0"/>
        <v>-6.069999999999709</v>
      </c>
      <c r="F13" s="266">
        <f t="shared" si="1"/>
        <v>-6.6693329999999997E-4</v>
      </c>
      <c r="G13" s="72"/>
    </row>
    <row r="14" spans="1:16384" ht="15">
      <c r="A14" t="s">
        <v>515</v>
      </c>
      <c r="B14" t="s">
        <v>524</v>
      </c>
      <c r="C14">
        <v>0</v>
      </c>
      <c r="D14" s="329">
        <v>2608.96</v>
      </c>
      <c r="E14" s="80">
        <f t="shared" si="0"/>
        <v>-2608.96</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590279.56000000006</v>
      </c>
      <c r="D19" s="86">
        <f>SUM(D4:D18)</f>
        <v>592777.00000000012</v>
      </c>
      <c r="E19" s="86">
        <f>SUM(E4:E18)</f>
        <v>-2497.4399999999632</v>
      </c>
      <c r="F19" s="266">
        <f t="shared" si="1"/>
        <v>-4.2309443999999996E-3</v>
      </c>
    </row>
    <row r="20" spans="1:7" ht="12.75" thickTop="1"/>
    <row r="22" spans="1:7">
      <c r="B22" s="70"/>
      <c r="C22" s="79"/>
      <c r="D22" s="87"/>
      <c r="E22" s="77"/>
      <c r="F22" s="77"/>
    </row>
    <row r="26" spans="1:7" ht="12.75">
      <c r="B26"/>
      <c r="C26"/>
    </row>
    <row r="27" spans="1:7" ht="12.75">
      <c r="B27"/>
      <c r="C27"/>
    </row>
    <row r="28" spans="1:7" ht="12.75">
      <c r="B28"/>
      <c r="C28"/>
    </row>
    <row r="29" spans="1:7" ht="15">
      <c r="B29" s="329"/>
      <c r="C29" s="329"/>
    </row>
    <row r="30" spans="1:7" ht="15">
      <c r="B30" s="329"/>
      <c r="C30" s="329"/>
    </row>
    <row r="31" spans="1:7" ht="15">
      <c r="B31" s="329"/>
      <c r="C31" s="329"/>
    </row>
    <row r="32" spans="1:7" ht="15">
      <c r="B32" s="329"/>
      <c r="C32" s="329"/>
    </row>
    <row r="33" spans="2:3" ht="15">
      <c r="B33" s="329"/>
      <c r="C33" s="329"/>
    </row>
    <row r="34" spans="2:3" ht="15">
      <c r="B34" s="329"/>
      <c r="C34" s="329"/>
    </row>
    <row r="35" spans="2:3" ht="15">
      <c r="B35" s="329"/>
      <c r="C35" s="329"/>
    </row>
    <row r="36" spans="2:3" ht="15">
      <c r="B36" s="329"/>
      <c r="C36" s="329"/>
    </row>
    <row r="37" spans="2:3" ht="15">
      <c r="B37" s="329"/>
      <c r="C37" s="329"/>
    </row>
    <row r="38" spans="2:3" ht="15">
      <c r="B38" s="329"/>
      <c r="C38" s="32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L44" activePane="bottomRight" state="frozen"/>
      <selection pane="topRight" activeCell="E1" sqref="E1"/>
      <selection pane="bottomLeft" activeCell="A2" sqref="A2"/>
      <selection pane="bottomRight" activeCell="O68" sqref="O68"/>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5">
      <c r="A2" s="317" t="s">
        <v>262</v>
      </c>
      <c r="B2" s="317" t="s">
        <v>291</v>
      </c>
      <c r="C2" s="317">
        <v>599933900</v>
      </c>
      <c r="D2" s="317" t="s">
        <v>459</v>
      </c>
      <c r="E2" s="317">
        <v>3800</v>
      </c>
      <c r="F2" s="317">
        <v>3800</v>
      </c>
      <c r="G2" s="264">
        <f>E2-F2</f>
        <v>0</v>
      </c>
      <c r="H2" s="280">
        <f>ROUND(G2/E2,10)</f>
        <v>0</v>
      </c>
      <c r="I2">
        <v>0</v>
      </c>
      <c r="J2">
        <v>0</v>
      </c>
      <c r="K2" s="264">
        <f>I2-J2</f>
        <v>0</v>
      </c>
      <c r="L2" s="280" t="e">
        <f>ROUND(K2/I2,10)</f>
        <v>#DIV/0!</v>
      </c>
      <c r="M2" s="317">
        <v>0</v>
      </c>
      <c r="N2" s="317">
        <v>0</v>
      </c>
      <c r="O2" s="264">
        <f>M2-N2</f>
        <v>0</v>
      </c>
      <c r="P2" s="280" t="e">
        <f>ROUND(O2/M2,10)</f>
        <v>#DIV/0!</v>
      </c>
      <c r="Q2" s="317">
        <v>0</v>
      </c>
      <c r="R2" s="317">
        <v>0</v>
      </c>
      <c r="S2" s="264">
        <f>Q2-R2</f>
        <v>0</v>
      </c>
      <c r="T2" s="280" t="e">
        <f>ROUND(S2/Q2,10)</f>
        <v>#DIV/0!</v>
      </c>
      <c r="U2" s="156"/>
      <c r="V2" s="258"/>
      <c r="W2" s="258"/>
      <c r="X2" s="258"/>
    </row>
    <row r="3" spans="1:24" s="70" customFormat="1" ht="15">
      <c r="A3" s="317" t="s">
        <v>262</v>
      </c>
      <c r="B3" s="317" t="s">
        <v>297</v>
      </c>
      <c r="C3" s="317">
        <v>635640006</v>
      </c>
      <c r="D3" s="317" t="s">
        <v>405</v>
      </c>
      <c r="E3" s="317">
        <v>7521</v>
      </c>
      <c r="F3" s="317">
        <v>7521</v>
      </c>
      <c r="G3" s="264">
        <f t="shared" ref="G3" si="0">E3-F3</f>
        <v>0</v>
      </c>
      <c r="H3" s="280">
        <f t="shared" ref="H3" si="1">ROUND(G3/E3,10)</f>
        <v>0</v>
      </c>
      <c r="I3">
        <v>5006.8100000000004</v>
      </c>
      <c r="J3">
        <v>5006.8100000000004</v>
      </c>
      <c r="K3" s="264">
        <f t="shared" ref="K3" si="2">I3-J3</f>
        <v>0</v>
      </c>
      <c r="L3" s="280">
        <f t="shared" ref="L3" si="3">ROUND(K3/I3,10)</f>
        <v>0</v>
      </c>
      <c r="M3" s="317">
        <v>0</v>
      </c>
      <c r="N3" s="317">
        <v>0</v>
      </c>
      <c r="O3" s="264">
        <f t="shared" ref="O3:O58" si="4">M3-N3</f>
        <v>0</v>
      </c>
      <c r="P3" s="280" t="e">
        <f t="shared" ref="P3:P58" si="5">ROUND(O3/M3,10)</f>
        <v>#DIV/0!</v>
      </c>
      <c r="Q3" s="317">
        <v>3.71</v>
      </c>
      <c r="R3" s="317">
        <v>3.71</v>
      </c>
      <c r="S3" s="264">
        <f t="shared" ref="S3:S58" si="6">Q3-R3</f>
        <v>0</v>
      </c>
      <c r="T3" s="280">
        <f t="shared" ref="T3:T58" si="7">ROUND(S3/Q3,10)</f>
        <v>0</v>
      </c>
      <c r="U3" s="156"/>
    </row>
    <row r="4" spans="1:24" s="70" customFormat="1" ht="15">
      <c r="A4" s="317" t="s">
        <v>262</v>
      </c>
      <c r="B4" s="317" t="s">
        <v>291</v>
      </c>
      <c r="C4" s="317" t="s">
        <v>452</v>
      </c>
      <c r="D4" s="317" t="s">
        <v>453</v>
      </c>
      <c r="E4" s="317">
        <v>3630</v>
      </c>
      <c r="F4" s="317">
        <v>3630</v>
      </c>
      <c r="G4" s="264">
        <f t="shared" ref="G4:G5" si="8">E4-F4</f>
        <v>0</v>
      </c>
      <c r="H4" s="280">
        <f t="shared" ref="H4:H5" si="9">ROUND(G4/E4,10)</f>
        <v>0</v>
      </c>
      <c r="I4">
        <v>0</v>
      </c>
      <c r="J4">
        <v>0</v>
      </c>
      <c r="K4" s="264">
        <f t="shared" ref="K4:K20" si="10">I4-J4</f>
        <v>0</v>
      </c>
      <c r="L4" s="280" t="e">
        <f t="shared" ref="L4:L20" si="11">ROUND(K4/I4,10)</f>
        <v>#DIV/0!</v>
      </c>
      <c r="M4" s="317">
        <v>0</v>
      </c>
      <c r="N4" s="317">
        <v>0</v>
      </c>
      <c r="O4" s="264">
        <f t="shared" si="4"/>
        <v>0</v>
      </c>
      <c r="P4" s="280" t="e">
        <f t="shared" si="5"/>
        <v>#DIV/0!</v>
      </c>
      <c r="Q4" s="317">
        <v>0</v>
      </c>
      <c r="R4" s="317">
        <v>0</v>
      </c>
      <c r="S4" s="264">
        <f t="shared" si="6"/>
        <v>0</v>
      </c>
      <c r="T4" s="280" t="e">
        <f t="shared" si="7"/>
        <v>#DIV/0!</v>
      </c>
      <c r="U4" s="156"/>
    </row>
    <row r="5" spans="1:24" s="70" customFormat="1" ht="15">
      <c r="A5" s="317" t="s">
        <v>262</v>
      </c>
      <c r="B5" s="317" t="s">
        <v>291</v>
      </c>
      <c r="C5" s="317">
        <v>403187909</v>
      </c>
      <c r="D5" s="317" t="s">
        <v>461</v>
      </c>
      <c r="E5" s="317">
        <v>12938</v>
      </c>
      <c r="F5" s="317">
        <v>12938</v>
      </c>
      <c r="G5" s="264">
        <f t="shared" si="8"/>
        <v>0</v>
      </c>
      <c r="H5" s="280">
        <f t="shared" si="9"/>
        <v>0</v>
      </c>
      <c r="I5">
        <v>0</v>
      </c>
      <c r="J5">
        <v>0</v>
      </c>
      <c r="K5" s="264">
        <f t="shared" si="10"/>
        <v>0</v>
      </c>
      <c r="L5" s="280" t="e">
        <f t="shared" si="11"/>
        <v>#DIV/0!</v>
      </c>
      <c r="M5" s="317">
        <v>0</v>
      </c>
      <c r="N5" s="317">
        <v>0</v>
      </c>
      <c r="O5" s="264">
        <f t="shared" si="4"/>
        <v>0</v>
      </c>
      <c r="P5" s="280" t="e">
        <f t="shared" si="5"/>
        <v>#DIV/0!</v>
      </c>
      <c r="Q5" s="317">
        <v>0</v>
      </c>
      <c r="R5" s="317">
        <v>0</v>
      </c>
      <c r="S5" s="264">
        <f t="shared" si="6"/>
        <v>0</v>
      </c>
      <c r="T5" s="280" t="e">
        <f t="shared" si="7"/>
        <v>#DIV/0!</v>
      </c>
      <c r="U5" s="156"/>
    </row>
    <row r="6" spans="1:24" s="70" customFormat="1" ht="15">
      <c r="A6" s="317" t="s">
        <v>262</v>
      </c>
      <c r="B6" s="317" t="s">
        <v>515</v>
      </c>
      <c r="C6" s="317">
        <v>878742204</v>
      </c>
      <c r="D6" s="317" t="s">
        <v>462</v>
      </c>
      <c r="E6" s="317">
        <v>15900</v>
      </c>
      <c r="F6" s="317">
        <v>15900</v>
      </c>
      <c r="G6" s="264">
        <f t="shared" ref="G6:G19" si="12">E6-F6</f>
        <v>0</v>
      </c>
      <c r="H6" s="280">
        <f t="shared" ref="H6:H19" si="13">ROUND(G6/E6,10)</f>
        <v>0</v>
      </c>
      <c r="I6">
        <v>602.42999999999995</v>
      </c>
      <c r="J6">
        <v>602.42999999999995</v>
      </c>
      <c r="K6" s="264">
        <f t="shared" si="10"/>
        <v>0</v>
      </c>
      <c r="L6" s="280">
        <f t="shared" si="11"/>
        <v>0</v>
      </c>
      <c r="M6" s="317">
        <v>0</v>
      </c>
      <c r="N6" s="317">
        <v>0</v>
      </c>
      <c r="O6" s="264">
        <f t="shared" si="4"/>
        <v>0</v>
      </c>
      <c r="P6" s="280" t="e">
        <f t="shared" si="5"/>
        <v>#DIV/0!</v>
      </c>
      <c r="Q6" s="317">
        <v>-1.98</v>
      </c>
      <c r="R6" s="317">
        <v>-1.98</v>
      </c>
      <c r="S6" s="264">
        <f t="shared" si="6"/>
        <v>0</v>
      </c>
      <c r="T6" s="280">
        <f t="shared" si="7"/>
        <v>0</v>
      </c>
      <c r="U6" s="156"/>
    </row>
    <row r="7" spans="1:24" s="70" customFormat="1" ht="15">
      <c r="A7" s="317" t="s">
        <v>262</v>
      </c>
      <c r="B7" s="317" t="s">
        <v>515</v>
      </c>
      <c r="C7" s="317">
        <v>124765108</v>
      </c>
      <c r="D7" s="317" t="s">
        <v>465</v>
      </c>
      <c r="E7" s="317">
        <v>31400</v>
      </c>
      <c r="F7" s="317">
        <v>31400</v>
      </c>
      <c r="G7" s="264">
        <f t="shared" si="12"/>
        <v>0</v>
      </c>
      <c r="H7" s="280">
        <f t="shared" si="13"/>
        <v>0</v>
      </c>
      <c r="I7">
        <v>2617.36</v>
      </c>
      <c r="J7">
        <v>2617.36</v>
      </c>
      <c r="K7" s="264">
        <f t="shared" si="10"/>
        <v>0</v>
      </c>
      <c r="L7" s="280">
        <f t="shared" si="11"/>
        <v>0</v>
      </c>
      <c r="M7" s="317">
        <v>0</v>
      </c>
      <c r="N7" s="317">
        <v>0</v>
      </c>
      <c r="O7" s="264">
        <f t="shared" si="4"/>
        <v>0</v>
      </c>
      <c r="P7" s="280" t="e">
        <f t="shared" si="5"/>
        <v>#DIV/0!</v>
      </c>
      <c r="Q7" s="317">
        <v>-8.6</v>
      </c>
      <c r="R7" s="317">
        <v>-8.6</v>
      </c>
      <c r="S7" s="264">
        <f t="shared" si="6"/>
        <v>0</v>
      </c>
      <c r="T7" s="280">
        <f t="shared" si="7"/>
        <v>0</v>
      </c>
      <c r="U7" s="156"/>
    </row>
    <row r="8" spans="1:24" s="70" customFormat="1" ht="15">
      <c r="A8" s="317" t="s">
        <v>262</v>
      </c>
      <c r="B8" s="317" t="s">
        <v>297</v>
      </c>
      <c r="C8" s="317">
        <v>698604006</v>
      </c>
      <c r="D8" s="317" t="s">
        <v>466</v>
      </c>
      <c r="E8" s="317">
        <v>8300</v>
      </c>
      <c r="F8" s="317">
        <v>8300</v>
      </c>
      <c r="G8" s="264">
        <f t="shared" si="12"/>
        <v>0</v>
      </c>
      <c r="H8" s="280">
        <f t="shared" si="13"/>
        <v>0</v>
      </c>
      <c r="I8">
        <v>2027.34</v>
      </c>
      <c r="J8">
        <v>2027.34</v>
      </c>
      <c r="K8" s="264">
        <f t="shared" si="10"/>
        <v>0</v>
      </c>
      <c r="L8" s="280">
        <f t="shared" si="11"/>
        <v>0</v>
      </c>
      <c r="M8" s="317">
        <v>0</v>
      </c>
      <c r="N8" s="317">
        <v>0</v>
      </c>
      <c r="O8" s="264">
        <f t="shared" si="4"/>
        <v>0</v>
      </c>
      <c r="P8" s="280" t="e">
        <f t="shared" si="5"/>
        <v>#DIV/0!</v>
      </c>
      <c r="Q8" s="317">
        <v>-30.58</v>
      </c>
      <c r="R8" s="317">
        <v>-30.58</v>
      </c>
      <c r="S8" s="264">
        <f t="shared" si="6"/>
        <v>0</v>
      </c>
      <c r="T8" s="280">
        <f t="shared" si="7"/>
        <v>0</v>
      </c>
      <c r="U8" s="156"/>
    </row>
    <row r="9" spans="1:24" s="70" customFormat="1" ht="15">
      <c r="A9" s="317" t="s">
        <v>262</v>
      </c>
      <c r="B9" s="317" t="s">
        <v>291</v>
      </c>
      <c r="C9" s="317">
        <v>403197908</v>
      </c>
      <c r="D9" s="317" t="s">
        <v>385</v>
      </c>
      <c r="E9" s="317">
        <v>1275</v>
      </c>
      <c r="F9" s="317">
        <v>1275</v>
      </c>
      <c r="G9" s="264">
        <f t="shared" si="12"/>
        <v>0</v>
      </c>
      <c r="H9" s="280">
        <f t="shared" si="13"/>
        <v>0</v>
      </c>
      <c r="I9">
        <v>0</v>
      </c>
      <c r="J9">
        <v>0</v>
      </c>
      <c r="K9" s="264">
        <f t="shared" si="10"/>
        <v>0</v>
      </c>
      <c r="L9" s="280" t="e">
        <f t="shared" si="11"/>
        <v>#DIV/0!</v>
      </c>
      <c r="M9" s="317">
        <v>0</v>
      </c>
      <c r="N9" s="317">
        <v>0</v>
      </c>
      <c r="O9" s="264">
        <f t="shared" si="4"/>
        <v>0</v>
      </c>
      <c r="P9" s="280" t="e">
        <f t="shared" si="5"/>
        <v>#DIV/0!</v>
      </c>
      <c r="Q9" s="317">
        <v>0</v>
      </c>
      <c r="R9" s="317">
        <v>0</v>
      </c>
      <c r="S9" s="264">
        <f t="shared" si="6"/>
        <v>0</v>
      </c>
      <c r="T9" s="280" t="e">
        <f t="shared" si="7"/>
        <v>#DIV/0!</v>
      </c>
      <c r="U9" s="156"/>
    </row>
    <row r="10" spans="1:24" s="70" customFormat="1" ht="15">
      <c r="A10" s="317" t="s">
        <v>262</v>
      </c>
      <c r="B10" s="317" t="s">
        <v>291</v>
      </c>
      <c r="C10" s="317">
        <v>403197908</v>
      </c>
      <c r="D10" s="317" t="s">
        <v>385</v>
      </c>
      <c r="E10" s="317">
        <v>1275</v>
      </c>
      <c r="F10" s="317">
        <v>1275</v>
      </c>
      <c r="G10" s="264">
        <f t="shared" si="12"/>
        <v>0</v>
      </c>
      <c r="H10" s="280">
        <f t="shared" si="13"/>
        <v>0</v>
      </c>
      <c r="I10">
        <v>0</v>
      </c>
      <c r="J10">
        <v>0</v>
      </c>
      <c r="K10" s="264">
        <f t="shared" si="10"/>
        <v>0</v>
      </c>
      <c r="L10" s="280" t="e">
        <f t="shared" si="11"/>
        <v>#DIV/0!</v>
      </c>
      <c r="M10" s="317">
        <v>0</v>
      </c>
      <c r="N10" s="317">
        <v>0</v>
      </c>
      <c r="O10" s="264">
        <f t="shared" si="4"/>
        <v>0</v>
      </c>
      <c r="P10" s="280" t="e">
        <f t="shared" si="5"/>
        <v>#DIV/0!</v>
      </c>
      <c r="Q10" s="317">
        <v>0</v>
      </c>
      <c r="R10" s="317">
        <v>0</v>
      </c>
      <c r="S10" s="264">
        <f t="shared" si="6"/>
        <v>0</v>
      </c>
      <c r="T10" s="280" t="e">
        <f t="shared" si="7"/>
        <v>#DIV/0!</v>
      </c>
      <c r="U10" s="156"/>
    </row>
    <row r="11" spans="1:24" s="70" customFormat="1" ht="15">
      <c r="A11" s="317" t="s">
        <v>262</v>
      </c>
      <c r="B11" s="317" t="s">
        <v>291</v>
      </c>
      <c r="C11" s="317">
        <v>403197908</v>
      </c>
      <c r="D11" s="317" t="s">
        <v>385</v>
      </c>
      <c r="E11" s="317">
        <v>2175</v>
      </c>
      <c r="F11" s="317">
        <v>2175</v>
      </c>
      <c r="G11" s="264">
        <f t="shared" si="12"/>
        <v>0</v>
      </c>
      <c r="H11" s="280">
        <f t="shared" si="13"/>
        <v>0</v>
      </c>
      <c r="I11">
        <v>0</v>
      </c>
      <c r="J11">
        <v>0</v>
      </c>
      <c r="K11" s="264">
        <f t="shared" si="10"/>
        <v>0</v>
      </c>
      <c r="L11" s="280" t="e">
        <f t="shared" si="11"/>
        <v>#DIV/0!</v>
      </c>
      <c r="M11" s="317">
        <v>0</v>
      </c>
      <c r="N11" s="317">
        <v>0</v>
      </c>
      <c r="O11" s="264">
        <f t="shared" si="4"/>
        <v>0</v>
      </c>
      <c r="P11" s="280" t="e">
        <f t="shared" si="5"/>
        <v>#DIV/0!</v>
      </c>
      <c r="Q11" s="317">
        <v>0</v>
      </c>
      <c r="R11" s="317">
        <v>0</v>
      </c>
      <c r="S11" s="264">
        <f t="shared" si="6"/>
        <v>0</v>
      </c>
      <c r="T11" s="280" t="e">
        <f t="shared" si="7"/>
        <v>#DIV/0!</v>
      </c>
      <c r="U11" s="156"/>
    </row>
    <row r="12" spans="1:24" s="70" customFormat="1" ht="15">
      <c r="A12" s="317" t="s">
        <v>262</v>
      </c>
      <c r="B12" s="317" t="s">
        <v>291</v>
      </c>
      <c r="C12" s="317">
        <v>474184900</v>
      </c>
      <c r="D12" s="317" t="s">
        <v>391</v>
      </c>
      <c r="E12" s="317">
        <v>2838</v>
      </c>
      <c r="F12" s="317">
        <v>2838</v>
      </c>
      <c r="G12" s="264">
        <f t="shared" si="12"/>
        <v>0</v>
      </c>
      <c r="H12" s="280">
        <f t="shared" si="13"/>
        <v>0</v>
      </c>
      <c r="I12">
        <v>0</v>
      </c>
      <c r="J12">
        <v>0</v>
      </c>
      <c r="K12" s="264">
        <f t="shared" si="10"/>
        <v>0</v>
      </c>
      <c r="L12" s="280" t="e">
        <f t="shared" si="11"/>
        <v>#DIV/0!</v>
      </c>
      <c r="M12" s="317">
        <v>0</v>
      </c>
      <c r="N12" s="317">
        <v>0</v>
      </c>
      <c r="O12" s="264">
        <f t="shared" si="4"/>
        <v>0</v>
      </c>
      <c r="P12" s="280" t="e">
        <f t="shared" si="5"/>
        <v>#DIV/0!</v>
      </c>
      <c r="Q12" s="317">
        <v>0</v>
      </c>
      <c r="R12" s="317">
        <v>0</v>
      </c>
      <c r="S12" s="264">
        <f t="shared" si="6"/>
        <v>0</v>
      </c>
      <c r="T12" s="280" t="e">
        <f t="shared" si="7"/>
        <v>#DIV/0!</v>
      </c>
      <c r="U12" s="156"/>
    </row>
    <row r="13" spans="1:24" s="70" customFormat="1" ht="15">
      <c r="A13" s="317" t="s">
        <v>262</v>
      </c>
      <c r="B13" s="317" t="s">
        <v>291</v>
      </c>
      <c r="C13" s="317">
        <v>474184900</v>
      </c>
      <c r="D13" s="317" t="s">
        <v>391</v>
      </c>
      <c r="E13" s="317">
        <v>2838</v>
      </c>
      <c r="F13" s="317">
        <v>2838</v>
      </c>
      <c r="G13" s="264">
        <f t="shared" si="12"/>
        <v>0</v>
      </c>
      <c r="H13" s="280">
        <f t="shared" si="13"/>
        <v>0</v>
      </c>
      <c r="I13">
        <v>0</v>
      </c>
      <c r="J13">
        <v>0</v>
      </c>
      <c r="K13" s="264">
        <f t="shared" si="10"/>
        <v>0</v>
      </c>
      <c r="L13" s="280" t="e">
        <f t="shared" si="11"/>
        <v>#DIV/0!</v>
      </c>
      <c r="M13" s="317">
        <v>0</v>
      </c>
      <c r="N13" s="317">
        <v>0</v>
      </c>
      <c r="O13" s="264">
        <f t="shared" si="4"/>
        <v>0</v>
      </c>
      <c r="P13" s="280" t="e">
        <f t="shared" si="5"/>
        <v>#DIV/0!</v>
      </c>
      <c r="Q13" s="317">
        <v>0</v>
      </c>
      <c r="R13" s="317">
        <v>0</v>
      </c>
      <c r="S13" s="264">
        <f t="shared" si="6"/>
        <v>0</v>
      </c>
      <c r="T13" s="280" t="e">
        <f t="shared" si="7"/>
        <v>#DIV/0!</v>
      </c>
      <c r="U13" s="156"/>
    </row>
    <row r="14" spans="1:24" s="70" customFormat="1" ht="15">
      <c r="A14" s="317" t="s">
        <v>262</v>
      </c>
      <c r="B14" s="317" t="s">
        <v>291</v>
      </c>
      <c r="C14" s="317">
        <v>474184900</v>
      </c>
      <c r="D14" s="317" t="s">
        <v>391</v>
      </c>
      <c r="E14" s="317">
        <v>4638</v>
      </c>
      <c r="F14" s="317">
        <v>4638</v>
      </c>
      <c r="G14" s="264">
        <f t="shared" si="12"/>
        <v>0</v>
      </c>
      <c r="H14" s="280">
        <f t="shared" si="13"/>
        <v>0</v>
      </c>
      <c r="I14">
        <v>0</v>
      </c>
      <c r="J14">
        <v>0</v>
      </c>
      <c r="K14" s="264">
        <f t="shared" si="10"/>
        <v>0</v>
      </c>
      <c r="L14" s="280" t="e">
        <f t="shared" si="11"/>
        <v>#DIV/0!</v>
      </c>
      <c r="M14" s="317">
        <v>0</v>
      </c>
      <c r="N14" s="317">
        <v>0</v>
      </c>
      <c r="O14" s="264">
        <f t="shared" si="4"/>
        <v>0</v>
      </c>
      <c r="P14" s="280" t="e">
        <f t="shared" si="5"/>
        <v>#DIV/0!</v>
      </c>
      <c r="Q14" s="317">
        <v>0</v>
      </c>
      <c r="R14" s="317">
        <v>0</v>
      </c>
      <c r="S14" s="264">
        <f t="shared" si="6"/>
        <v>0</v>
      </c>
      <c r="T14" s="280" t="e">
        <f t="shared" si="7"/>
        <v>#DIV/0!</v>
      </c>
      <c r="U14" s="156"/>
    </row>
    <row r="15" spans="1:24" s="70" customFormat="1" ht="15">
      <c r="A15" s="317" t="s">
        <v>262</v>
      </c>
      <c r="B15" s="317" t="s">
        <v>291</v>
      </c>
      <c r="C15" s="317">
        <v>533004909</v>
      </c>
      <c r="D15" s="317" t="s">
        <v>468</v>
      </c>
      <c r="E15" s="317">
        <v>3733</v>
      </c>
      <c r="F15" s="317">
        <v>3733</v>
      </c>
      <c r="G15" s="264">
        <f t="shared" si="12"/>
        <v>0</v>
      </c>
      <c r="H15" s="280">
        <f t="shared" si="13"/>
        <v>0</v>
      </c>
      <c r="I15">
        <v>0</v>
      </c>
      <c r="J15">
        <v>0</v>
      </c>
      <c r="K15" s="264">
        <f t="shared" si="10"/>
        <v>0</v>
      </c>
      <c r="L15" s="280" t="e">
        <f t="shared" si="11"/>
        <v>#DIV/0!</v>
      </c>
      <c r="M15" s="317">
        <v>0</v>
      </c>
      <c r="N15" s="317">
        <v>0</v>
      </c>
      <c r="O15" s="264">
        <f t="shared" si="4"/>
        <v>0</v>
      </c>
      <c r="P15" s="280" t="e">
        <f t="shared" si="5"/>
        <v>#DIV/0!</v>
      </c>
      <c r="Q15" s="317">
        <v>0</v>
      </c>
      <c r="R15" s="317">
        <v>0</v>
      </c>
      <c r="S15" s="264">
        <f t="shared" si="6"/>
        <v>0</v>
      </c>
      <c r="T15" s="280" t="e">
        <f t="shared" si="7"/>
        <v>#DIV/0!</v>
      </c>
      <c r="U15" s="156"/>
    </row>
    <row r="16" spans="1:24" s="70" customFormat="1" ht="15">
      <c r="A16" s="317" t="s">
        <v>262</v>
      </c>
      <c r="B16" s="317" t="s">
        <v>291</v>
      </c>
      <c r="C16" s="317">
        <v>533004909</v>
      </c>
      <c r="D16" s="317" t="s">
        <v>468</v>
      </c>
      <c r="E16" s="317">
        <v>6569</v>
      </c>
      <c r="F16" s="317">
        <v>6569</v>
      </c>
      <c r="G16" s="264">
        <f t="shared" si="12"/>
        <v>0</v>
      </c>
      <c r="H16" s="280">
        <f t="shared" si="13"/>
        <v>0</v>
      </c>
      <c r="I16">
        <v>0</v>
      </c>
      <c r="J16">
        <v>0</v>
      </c>
      <c r="K16" s="264">
        <f t="shared" si="10"/>
        <v>0</v>
      </c>
      <c r="L16" s="280" t="e">
        <f t="shared" si="11"/>
        <v>#DIV/0!</v>
      </c>
      <c r="M16" s="317">
        <v>0</v>
      </c>
      <c r="N16" s="317">
        <v>0</v>
      </c>
      <c r="O16" s="264">
        <f t="shared" si="4"/>
        <v>0</v>
      </c>
      <c r="P16" s="280" t="e">
        <f t="shared" si="5"/>
        <v>#DIV/0!</v>
      </c>
      <c r="Q16" s="317">
        <v>0</v>
      </c>
      <c r="R16" s="317">
        <v>0</v>
      </c>
      <c r="S16" s="264">
        <f t="shared" si="6"/>
        <v>0</v>
      </c>
      <c r="T16" s="280" t="e">
        <f t="shared" si="7"/>
        <v>#DIV/0!</v>
      </c>
      <c r="U16" s="156"/>
    </row>
    <row r="17" spans="1:21" s="70" customFormat="1" ht="15">
      <c r="A17" s="317" t="s">
        <v>262</v>
      </c>
      <c r="B17" s="317" t="s">
        <v>291</v>
      </c>
      <c r="C17" s="317">
        <v>545831901</v>
      </c>
      <c r="D17" s="317" t="s">
        <v>388</v>
      </c>
      <c r="E17" s="317">
        <v>4084</v>
      </c>
      <c r="F17" s="317">
        <v>4084</v>
      </c>
      <c r="G17" s="264">
        <f t="shared" si="12"/>
        <v>0</v>
      </c>
      <c r="H17" s="280">
        <f t="shared" si="13"/>
        <v>0</v>
      </c>
      <c r="I17">
        <v>0</v>
      </c>
      <c r="J17">
        <v>0</v>
      </c>
      <c r="K17" s="264">
        <f t="shared" si="10"/>
        <v>0</v>
      </c>
      <c r="L17" s="280" t="e">
        <f t="shared" si="11"/>
        <v>#DIV/0!</v>
      </c>
      <c r="M17" s="317">
        <v>0</v>
      </c>
      <c r="N17" s="317">
        <v>0</v>
      </c>
      <c r="O17" s="264">
        <f t="shared" si="4"/>
        <v>0</v>
      </c>
      <c r="P17" s="280" t="e">
        <f t="shared" si="5"/>
        <v>#DIV/0!</v>
      </c>
      <c r="Q17" s="317">
        <v>0</v>
      </c>
      <c r="R17" s="317">
        <v>0</v>
      </c>
      <c r="S17" s="264">
        <f t="shared" si="6"/>
        <v>0</v>
      </c>
      <c r="T17" s="280" t="e">
        <f t="shared" si="7"/>
        <v>#DIV/0!</v>
      </c>
      <c r="U17" s="156"/>
    </row>
    <row r="18" spans="1:21" s="70" customFormat="1" ht="15">
      <c r="A18" s="317" t="s">
        <v>262</v>
      </c>
      <c r="B18" s="317" t="s">
        <v>291</v>
      </c>
      <c r="C18" s="317">
        <v>575035902</v>
      </c>
      <c r="D18" s="317" t="s">
        <v>516</v>
      </c>
      <c r="E18" s="317">
        <v>14142</v>
      </c>
      <c r="F18" s="317">
        <v>14142</v>
      </c>
      <c r="G18" s="264">
        <f t="shared" si="12"/>
        <v>0</v>
      </c>
      <c r="H18" s="280">
        <f t="shared" si="13"/>
        <v>0</v>
      </c>
      <c r="I18">
        <v>0</v>
      </c>
      <c r="J18">
        <v>0</v>
      </c>
      <c r="K18" s="264">
        <f t="shared" si="10"/>
        <v>0</v>
      </c>
      <c r="L18" s="280" t="e">
        <f t="shared" si="11"/>
        <v>#DIV/0!</v>
      </c>
      <c r="M18" s="317">
        <v>0</v>
      </c>
      <c r="N18" s="317">
        <v>0</v>
      </c>
      <c r="O18" s="264">
        <f t="shared" si="4"/>
        <v>0</v>
      </c>
      <c r="P18" s="280" t="e">
        <f t="shared" si="5"/>
        <v>#DIV/0!</v>
      </c>
      <c r="Q18" s="317">
        <v>0</v>
      </c>
      <c r="R18" s="317">
        <v>0</v>
      </c>
      <c r="S18" s="264">
        <f t="shared" si="6"/>
        <v>0</v>
      </c>
      <c r="T18" s="280" t="e">
        <f t="shared" si="7"/>
        <v>#DIV/0!</v>
      </c>
      <c r="U18" s="156"/>
    </row>
    <row r="19" spans="1:21" s="70" customFormat="1" ht="15">
      <c r="A19" s="317" t="s">
        <v>262</v>
      </c>
      <c r="B19" s="317" t="s">
        <v>291</v>
      </c>
      <c r="C19" s="317">
        <v>575035902</v>
      </c>
      <c r="D19" s="317" t="s">
        <v>516</v>
      </c>
      <c r="E19" s="317">
        <v>14142</v>
      </c>
      <c r="F19" s="317">
        <v>14142</v>
      </c>
      <c r="G19" s="264">
        <f t="shared" si="12"/>
        <v>0</v>
      </c>
      <c r="H19" s="280">
        <f t="shared" si="13"/>
        <v>0</v>
      </c>
      <c r="I19">
        <v>0</v>
      </c>
      <c r="J19">
        <v>0</v>
      </c>
      <c r="K19" s="264">
        <f t="shared" si="10"/>
        <v>0</v>
      </c>
      <c r="L19" s="280" t="e">
        <f t="shared" si="11"/>
        <v>#DIV/0!</v>
      </c>
      <c r="M19" s="317">
        <v>0</v>
      </c>
      <c r="N19" s="317">
        <v>0</v>
      </c>
      <c r="O19" s="264">
        <f t="shared" si="4"/>
        <v>0</v>
      </c>
      <c r="P19" s="280" t="e">
        <f t="shared" si="5"/>
        <v>#DIV/0!</v>
      </c>
      <c r="Q19" s="317">
        <v>0</v>
      </c>
      <c r="R19" s="317">
        <v>0</v>
      </c>
      <c r="S19" s="264">
        <f t="shared" si="6"/>
        <v>0</v>
      </c>
      <c r="T19" s="280" t="e">
        <f t="shared" si="7"/>
        <v>#DIV/0!</v>
      </c>
      <c r="U19" s="156"/>
    </row>
    <row r="20" spans="1:21" s="70" customFormat="1" ht="15">
      <c r="A20" s="317" t="s">
        <v>262</v>
      </c>
      <c r="B20" s="317" t="s">
        <v>291</v>
      </c>
      <c r="C20" s="317">
        <v>575035902</v>
      </c>
      <c r="D20" s="317" t="s">
        <v>516</v>
      </c>
      <c r="E20" s="317">
        <v>14142</v>
      </c>
      <c r="F20" s="317">
        <v>14142</v>
      </c>
      <c r="G20" s="264">
        <f t="shared" ref="G20" si="14">E20-F20</f>
        <v>0</v>
      </c>
      <c r="H20" s="280">
        <f t="shared" ref="H20" si="15">ROUND(G20/E20,10)</f>
        <v>0</v>
      </c>
      <c r="I20">
        <v>0</v>
      </c>
      <c r="J20">
        <v>0</v>
      </c>
      <c r="K20" s="264">
        <f t="shared" si="10"/>
        <v>0</v>
      </c>
      <c r="L20" s="280" t="e">
        <f t="shared" si="11"/>
        <v>#DIV/0!</v>
      </c>
      <c r="M20" s="317">
        <v>0</v>
      </c>
      <c r="N20" s="317">
        <v>0</v>
      </c>
      <c r="O20" s="264">
        <f t="shared" si="4"/>
        <v>0</v>
      </c>
      <c r="P20" s="280" t="e">
        <f t="shared" si="5"/>
        <v>#DIV/0!</v>
      </c>
      <c r="Q20" s="317">
        <v>0</v>
      </c>
      <c r="R20" s="317">
        <v>0</v>
      </c>
      <c r="S20" s="264">
        <f t="shared" si="6"/>
        <v>0</v>
      </c>
      <c r="T20" s="280" t="e">
        <f t="shared" si="7"/>
        <v>#DIV/0!</v>
      </c>
      <c r="U20" s="156"/>
    </row>
    <row r="21" spans="1:21" s="70" customFormat="1" ht="15">
      <c r="A21" s="317" t="s">
        <v>262</v>
      </c>
      <c r="B21" s="317" t="s">
        <v>297</v>
      </c>
      <c r="C21" s="317">
        <v>605460005</v>
      </c>
      <c r="D21" s="317" t="s">
        <v>469</v>
      </c>
      <c r="E21" s="317">
        <v>30100</v>
      </c>
      <c r="F21" s="317">
        <v>30100</v>
      </c>
      <c r="G21" s="264">
        <f t="shared" ref="G21:G58" si="16">E21-F21</f>
        <v>0</v>
      </c>
      <c r="H21" s="280">
        <f t="shared" ref="H21:H58" si="17">ROUND(G21/E21,10)</f>
        <v>0</v>
      </c>
      <c r="I21">
        <v>5009.4799999999996</v>
      </c>
      <c r="J21">
        <v>5009.4799999999996</v>
      </c>
      <c r="K21" s="264">
        <f t="shared" ref="K21:K58" si="18">I21-J21</f>
        <v>0</v>
      </c>
      <c r="L21" s="280">
        <f t="shared" ref="L21:L58" si="19">ROUND(K21/I21,10)</f>
        <v>0</v>
      </c>
      <c r="M21" s="317">
        <v>0</v>
      </c>
      <c r="N21" s="317">
        <v>0</v>
      </c>
      <c r="O21" s="264">
        <f t="shared" si="4"/>
        <v>0</v>
      </c>
      <c r="P21" s="280" t="e">
        <f t="shared" si="5"/>
        <v>#DIV/0!</v>
      </c>
      <c r="Q21" s="317">
        <v>3.71</v>
      </c>
      <c r="R21" s="317">
        <v>3.71</v>
      </c>
      <c r="S21" s="264">
        <f t="shared" si="6"/>
        <v>0</v>
      </c>
      <c r="T21" s="280">
        <f t="shared" si="7"/>
        <v>0</v>
      </c>
      <c r="U21" s="156"/>
    </row>
    <row r="22" spans="1:21" s="70" customFormat="1" ht="15">
      <c r="A22" s="317" t="s">
        <v>262</v>
      </c>
      <c r="B22" s="317" t="s">
        <v>289</v>
      </c>
      <c r="C22" s="317">
        <v>618549901</v>
      </c>
      <c r="D22" s="317" t="s">
        <v>418</v>
      </c>
      <c r="E22" s="317">
        <v>1694</v>
      </c>
      <c r="F22" s="317">
        <v>1694</v>
      </c>
      <c r="G22" s="264">
        <f t="shared" si="16"/>
        <v>0</v>
      </c>
      <c r="H22" s="280">
        <f t="shared" si="17"/>
        <v>0</v>
      </c>
      <c r="I22">
        <v>1690.43</v>
      </c>
      <c r="J22">
        <v>1690.43</v>
      </c>
      <c r="K22" s="264">
        <f t="shared" si="18"/>
        <v>0</v>
      </c>
      <c r="L22" s="280">
        <f t="shared" si="19"/>
        <v>0</v>
      </c>
      <c r="M22" s="317">
        <v>0</v>
      </c>
      <c r="N22" s="317">
        <v>0</v>
      </c>
      <c r="O22" s="264">
        <f t="shared" si="4"/>
        <v>0</v>
      </c>
      <c r="P22" s="280" t="e">
        <f t="shared" si="5"/>
        <v>#DIV/0!</v>
      </c>
      <c r="Q22" s="317">
        <v>-28.59</v>
      </c>
      <c r="R22" s="317">
        <v>-28.59</v>
      </c>
      <c r="S22" s="264">
        <f t="shared" si="6"/>
        <v>0</v>
      </c>
      <c r="T22" s="280">
        <f t="shared" si="7"/>
        <v>0</v>
      </c>
      <c r="U22" s="156"/>
    </row>
    <row r="23" spans="1:21" s="70" customFormat="1" ht="15">
      <c r="A23" s="317" t="s">
        <v>262</v>
      </c>
      <c r="B23" s="317" t="s">
        <v>297</v>
      </c>
      <c r="C23" s="317">
        <v>649926003</v>
      </c>
      <c r="D23" s="317" t="s">
        <v>398</v>
      </c>
      <c r="E23" s="317">
        <v>4900</v>
      </c>
      <c r="F23" s="317">
        <v>4900</v>
      </c>
      <c r="G23" s="264">
        <f t="shared" si="16"/>
        <v>0</v>
      </c>
      <c r="H23" s="280">
        <f t="shared" si="17"/>
        <v>0</v>
      </c>
      <c r="I23">
        <v>2718.32</v>
      </c>
      <c r="J23">
        <v>2718.32</v>
      </c>
      <c r="K23" s="264">
        <f t="shared" si="18"/>
        <v>0</v>
      </c>
      <c r="L23" s="280">
        <f t="shared" si="19"/>
        <v>0</v>
      </c>
      <c r="M23" s="317">
        <v>0</v>
      </c>
      <c r="N23" s="317">
        <v>0</v>
      </c>
      <c r="O23" s="264">
        <f t="shared" si="4"/>
        <v>0</v>
      </c>
      <c r="P23" s="280" t="e">
        <f t="shared" si="5"/>
        <v>#DIV/0!</v>
      </c>
      <c r="Q23" s="317">
        <v>2.0099999999999998</v>
      </c>
      <c r="R23" s="317">
        <v>2.0099999999999998</v>
      </c>
      <c r="S23" s="264">
        <f t="shared" si="6"/>
        <v>0</v>
      </c>
      <c r="T23" s="280">
        <f t="shared" si="7"/>
        <v>0</v>
      </c>
      <c r="U23" s="156"/>
    </row>
    <row r="24" spans="1:21" s="70" customFormat="1" ht="15">
      <c r="A24" s="317" t="s">
        <v>262</v>
      </c>
      <c r="B24" s="317" t="s">
        <v>297</v>
      </c>
      <c r="C24" s="317">
        <v>655580009</v>
      </c>
      <c r="D24" s="317" t="s">
        <v>470</v>
      </c>
      <c r="E24" s="317">
        <v>7600</v>
      </c>
      <c r="F24" s="317">
        <v>7600</v>
      </c>
      <c r="G24" s="264">
        <f t="shared" si="16"/>
        <v>0</v>
      </c>
      <c r="H24" s="280">
        <f t="shared" si="17"/>
        <v>0</v>
      </c>
      <c r="I24">
        <v>702.7</v>
      </c>
      <c r="J24">
        <v>702.7</v>
      </c>
      <c r="K24" s="264">
        <f t="shared" si="18"/>
        <v>0</v>
      </c>
      <c r="L24" s="280">
        <f t="shared" si="19"/>
        <v>0</v>
      </c>
      <c r="M24" s="317">
        <v>0</v>
      </c>
      <c r="N24" s="317">
        <v>0</v>
      </c>
      <c r="O24" s="264">
        <f t="shared" si="4"/>
        <v>0</v>
      </c>
      <c r="P24" s="280" t="e">
        <f t="shared" si="5"/>
        <v>#DIV/0!</v>
      </c>
      <c r="Q24" s="317">
        <v>0.52</v>
      </c>
      <c r="R24" s="317">
        <v>0.52</v>
      </c>
      <c r="S24" s="264">
        <f t="shared" si="6"/>
        <v>0</v>
      </c>
      <c r="T24" s="280">
        <f t="shared" si="7"/>
        <v>0</v>
      </c>
      <c r="U24" s="156"/>
    </row>
    <row r="25" spans="1:21" s="70" customFormat="1" ht="15">
      <c r="A25" s="317" t="s">
        <v>262</v>
      </c>
      <c r="B25" s="317" t="s">
        <v>297</v>
      </c>
      <c r="C25" s="317">
        <v>664068004</v>
      </c>
      <c r="D25" s="317" t="s">
        <v>471</v>
      </c>
      <c r="E25" s="317">
        <v>4844</v>
      </c>
      <c r="F25" s="317">
        <v>4844</v>
      </c>
      <c r="G25" s="264">
        <f t="shared" si="16"/>
        <v>0</v>
      </c>
      <c r="H25" s="280">
        <f t="shared" si="17"/>
        <v>0</v>
      </c>
      <c r="I25">
        <v>2463.3200000000002</v>
      </c>
      <c r="J25">
        <v>2463.3200000000002</v>
      </c>
      <c r="K25" s="264">
        <f t="shared" si="18"/>
        <v>0</v>
      </c>
      <c r="L25" s="280">
        <f t="shared" si="19"/>
        <v>0</v>
      </c>
      <c r="M25" s="317">
        <v>0</v>
      </c>
      <c r="N25" s="317">
        <v>0</v>
      </c>
      <c r="O25" s="264">
        <f t="shared" si="4"/>
        <v>0</v>
      </c>
      <c r="P25" s="280" t="e">
        <f t="shared" si="5"/>
        <v>#DIV/0!</v>
      </c>
      <c r="Q25" s="317">
        <v>1.82</v>
      </c>
      <c r="R25" s="317">
        <v>1.82</v>
      </c>
      <c r="S25" s="264">
        <f t="shared" si="6"/>
        <v>0</v>
      </c>
      <c r="T25" s="280">
        <f t="shared" si="7"/>
        <v>0</v>
      </c>
      <c r="U25" s="156"/>
    </row>
    <row r="26" spans="1:21" s="70" customFormat="1" ht="15">
      <c r="A26" s="317" t="s">
        <v>262</v>
      </c>
      <c r="B26" s="317" t="s">
        <v>297</v>
      </c>
      <c r="C26" s="317">
        <v>665942009</v>
      </c>
      <c r="D26" s="317" t="s">
        <v>472</v>
      </c>
      <c r="E26" s="317">
        <v>11369</v>
      </c>
      <c r="F26" s="317">
        <v>11369</v>
      </c>
      <c r="G26" s="264">
        <f t="shared" si="16"/>
        <v>0</v>
      </c>
      <c r="H26" s="280">
        <f t="shared" si="17"/>
        <v>0</v>
      </c>
      <c r="I26">
        <v>4414.9399999999996</v>
      </c>
      <c r="J26">
        <v>4414.9399999999996</v>
      </c>
      <c r="K26" s="264">
        <f t="shared" si="18"/>
        <v>0</v>
      </c>
      <c r="L26" s="280">
        <f t="shared" si="19"/>
        <v>0</v>
      </c>
      <c r="M26" s="317">
        <v>0</v>
      </c>
      <c r="N26" s="317">
        <v>0</v>
      </c>
      <c r="O26" s="264">
        <f t="shared" si="4"/>
        <v>0</v>
      </c>
      <c r="P26" s="280" t="e">
        <f t="shared" si="5"/>
        <v>#DIV/0!</v>
      </c>
      <c r="Q26" s="317">
        <v>3.27</v>
      </c>
      <c r="R26" s="317">
        <v>3.27</v>
      </c>
      <c r="S26" s="264">
        <f t="shared" si="6"/>
        <v>0</v>
      </c>
      <c r="T26" s="280">
        <f t="shared" si="7"/>
        <v>0</v>
      </c>
      <c r="U26" s="156"/>
    </row>
    <row r="27" spans="1:21" s="70" customFormat="1" ht="15">
      <c r="A27" s="317" t="s">
        <v>262</v>
      </c>
      <c r="B27" s="317" t="s">
        <v>297</v>
      </c>
      <c r="C27" s="317">
        <v>666114004</v>
      </c>
      <c r="D27" s="317" t="s">
        <v>402</v>
      </c>
      <c r="E27" s="317">
        <v>23000</v>
      </c>
      <c r="F27" s="317">
        <v>23000</v>
      </c>
      <c r="G27" s="264">
        <f t="shared" si="16"/>
        <v>0</v>
      </c>
      <c r="H27" s="280">
        <f t="shared" si="17"/>
        <v>0</v>
      </c>
      <c r="I27">
        <v>7443.02</v>
      </c>
      <c r="J27">
        <v>7443.02</v>
      </c>
      <c r="K27" s="264">
        <f t="shared" si="18"/>
        <v>0</v>
      </c>
      <c r="L27" s="280">
        <f t="shared" si="19"/>
        <v>0</v>
      </c>
      <c r="M27" s="317">
        <v>0</v>
      </c>
      <c r="N27" s="317">
        <v>0</v>
      </c>
      <c r="O27" s="264">
        <f t="shared" si="4"/>
        <v>0</v>
      </c>
      <c r="P27" s="280" t="e">
        <f t="shared" si="5"/>
        <v>#DIV/0!</v>
      </c>
      <c r="Q27" s="317">
        <v>5.51</v>
      </c>
      <c r="R27" s="317">
        <v>5.51</v>
      </c>
      <c r="S27" s="264">
        <f t="shared" si="6"/>
        <v>0</v>
      </c>
      <c r="T27" s="280">
        <f t="shared" si="7"/>
        <v>0</v>
      </c>
      <c r="U27" s="156"/>
    </row>
    <row r="28" spans="1:21" s="70" customFormat="1" ht="15">
      <c r="A28" s="317" t="s">
        <v>262</v>
      </c>
      <c r="B28" s="317" t="s">
        <v>291</v>
      </c>
      <c r="C28" s="317">
        <v>588950907</v>
      </c>
      <c r="D28" s="317" t="s">
        <v>390</v>
      </c>
      <c r="E28" s="317">
        <v>24398</v>
      </c>
      <c r="F28" s="317">
        <v>24398</v>
      </c>
      <c r="G28" s="264">
        <f t="shared" si="16"/>
        <v>0</v>
      </c>
      <c r="H28" s="280">
        <f t="shared" si="17"/>
        <v>0</v>
      </c>
      <c r="I28">
        <v>0</v>
      </c>
      <c r="J28">
        <v>0</v>
      </c>
      <c r="K28" s="264">
        <f t="shared" si="18"/>
        <v>0</v>
      </c>
      <c r="L28" s="280" t="e">
        <f t="shared" si="19"/>
        <v>#DIV/0!</v>
      </c>
      <c r="M28" s="317">
        <v>0</v>
      </c>
      <c r="N28" s="317">
        <v>0</v>
      </c>
      <c r="O28" s="264">
        <f t="shared" si="4"/>
        <v>0</v>
      </c>
      <c r="P28" s="280" t="e">
        <f t="shared" si="5"/>
        <v>#DIV/0!</v>
      </c>
      <c r="Q28" s="317">
        <v>0</v>
      </c>
      <c r="R28" s="317">
        <v>0</v>
      </c>
      <c r="S28" s="264">
        <f t="shared" si="6"/>
        <v>0</v>
      </c>
      <c r="T28" s="280" t="e">
        <f t="shared" si="7"/>
        <v>#DIV/0!</v>
      </c>
      <c r="U28" s="156"/>
    </row>
    <row r="29" spans="1:21" s="70" customFormat="1" ht="15">
      <c r="A29" s="317" t="s">
        <v>262</v>
      </c>
      <c r="B29" s="317" t="s">
        <v>446</v>
      </c>
      <c r="C29" s="317" t="s">
        <v>517</v>
      </c>
      <c r="D29" s="317" t="s">
        <v>518</v>
      </c>
      <c r="E29" s="317">
        <v>30567</v>
      </c>
      <c r="F29" s="317">
        <v>30567</v>
      </c>
      <c r="G29" s="264">
        <f t="shared" si="16"/>
        <v>0</v>
      </c>
      <c r="H29" s="280">
        <f t="shared" si="17"/>
        <v>0</v>
      </c>
      <c r="I29">
        <v>3668.04</v>
      </c>
      <c r="J29">
        <v>3668.04</v>
      </c>
      <c r="K29" s="264">
        <f t="shared" si="18"/>
        <v>0</v>
      </c>
      <c r="L29" s="280">
        <f t="shared" si="19"/>
        <v>0</v>
      </c>
      <c r="M29" s="317">
        <v>0</v>
      </c>
      <c r="N29" s="317">
        <v>0</v>
      </c>
      <c r="O29" s="264">
        <f t="shared" si="4"/>
        <v>0</v>
      </c>
      <c r="P29" s="280" t="e">
        <f t="shared" si="5"/>
        <v>#DIV/0!</v>
      </c>
      <c r="Q29" s="317">
        <v>0</v>
      </c>
      <c r="R29" s="317">
        <v>0</v>
      </c>
      <c r="S29" s="264">
        <f t="shared" si="6"/>
        <v>0</v>
      </c>
      <c r="T29" s="280" t="e">
        <f t="shared" si="7"/>
        <v>#DIV/0!</v>
      </c>
      <c r="U29" s="156"/>
    </row>
    <row r="30" spans="1:21" s="70" customFormat="1" ht="15">
      <c r="A30" s="317" t="s">
        <v>262</v>
      </c>
      <c r="B30" s="317" t="s">
        <v>297</v>
      </c>
      <c r="C30" s="317">
        <v>686930009</v>
      </c>
      <c r="D30" s="317" t="s">
        <v>473</v>
      </c>
      <c r="E30" s="317">
        <v>3000</v>
      </c>
      <c r="F30" s="317">
        <v>3000</v>
      </c>
      <c r="G30" s="264">
        <f t="shared" si="16"/>
        <v>0</v>
      </c>
      <c r="H30" s="280">
        <f t="shared" si="17"/>
        <v>0</v>
      </c>
      <c r="I30">
        <v>2496.42</v>
      </c>
      <c r="J30">
        <v>2496.42</v>
      </c>
      <c r="K30" s="264">
        <f t="shared" si="18"/>
        <v>0</v>
      </c>
      <c r="L30" s="280">
        <f t="shared" si="19"/>
        <v>0</v>
      </c>
      <c r="M30" s="317">
        <v>0</v>
      </c>
      <c r="N30" s="317">
        <v>0</v>
      </c>
      <c r="O30" s="264">
        <f t="shared" si="4"/>
        <v>0</v>
      </c>
      <c r="P30" s="280" t="e">
        <f t="shared" si="5"/>
        <v>#DIV/0!</v>
      </c>
      <c r="Q30" s="317">
        <v>1.85</v>
      </c>
      <c r="R30" s="317">
        <v>1.85</v>
      </c>
      <c r="S30" s="264">
        <f t="shared" si="6"/>
        <v>0</v>
      </c>
      <c r="T30" s="280">
        <f t="shared" si="7"/>
        <v>0</v>
      </c>
      <c r="U30" s="156"/>
    </row>
    <row r="31" spans="1:21" s="70" customFormat="1" ht="15">
      <c r="A31" s="317" t="s">
        <v>262</v>
      </c>
      <c r="B31" s="317" t="s">
        <v>446</v>
      </c>
      <c r="C31" s="317">
        <v>861012102</v>
      </c>
      <c r="D31" s="317" t="s">
        <v>519</v>
      </c>
      <c r="E31" s="317">
        <v>23300</v>
      </c>
      <c r="F31" s="317">
        <v>23300</v>
      </c>
      <c r="G31" s="264">
        <f t="shared" si="16"/>
        <v>0</v>
      </c>
      <c r="H31" s="280">
        <f t="shared" si="17"/>
        <v>0</v>
      </c>
      <c r="I31">
        <v>0</v>
      </c>
      <c r="J31">
        <v>0</v>
      </c>
      <c r="K31" s="264">
        <f t="shared" si="18"/>
        <v>0</v>
      </c>
      <c r="L31" s="280" t="e">
        <f t="shared" si="19"/>
        <v>#DIV/0!</v>
      </c>
      <c r="M31" s="317">
        <v>0</v>
      </c>
      <c r="N31" s="317">
        <v>0</v>
      </c>
      <c r="O31" s="264">
        <f t="shared" si="4"/>
        <v>0</v>
      </c>
      <c r="P31" s="280" t="e">
        <f t="shared" si="5"/>
        <v>#DIV/0!</v>
      </c>
      <c r="Q31" s="317">
        <v>0</v>
      </c>
      <c r="R31" s="317">
        <v>0</v>
      </c>
      <c r="S31" s="264">
        <f t="shared" si="6"/>
        <v>0</v>
      </c>
      <c r="T31" s="280" t="e">
        <f t="shared" si="7"/>
        <v>#DIV/0!</v>
      </c>
      <c r="U31" s="156"/>
    </row>
    <row r="32" spans="1:21" s="70" customFormat="1" ht="15">
      <c r="A32" s="317" t="s">
        <v>262</v>
      </c>
      <c r="B32" s="317" t="s">
        <v>446</v>
      </c>
      <c r="C32" s="317">
        <v>861012102</v>
      </c>
      <c r="D32" s="317" t="s">
        <v>519</v>
      </c>
      <c r="E32" s="317">
        <v>23300</v>
      </c>
      <c r="F32" s="317">
        <v>23300</v>
      </c>
      <c r="G32" s="264">
        <f t="shared" si="16"/>
        <v>0</v>
      </c>
      <c r="H32" s="280">
        <f t="shared" si="17"/>
        <v>0</v>
      </c>
      <c r="I32">
        <v>0</v>
      </c>
      <c r="J32">
        <v>0</v>
      </c>
      <c r="K32" s="264">
        <f t="shared" si="18"/>
        <v>0</v>
      </c>
      <c r="L32" s="280" t="e">
        <f t="shared" si="19"/>
        <v>#DIV/0!</v>
      </c>
      <c r="M32" s="317">
        <v>0</v>
      </c>
      <c r="N32" s="317">
        <v>0</v>
      </c>
      <c r="O32" s="264">
        <f t="shared" si="4"/>
        <v>0</v>
      </c>
      <c r="P32" s="280" t="e">
        <f t="shared" si="5"/>
        <v>#DIV/0!</v>
      </c>
      <c r="Q32" s="317">
        <v>0</v>
      </c>
      <c r="R32" s="317">
        <v>0</v>
      </c>
      <c r="S32" s="264">
        <f t="shared" si="6"/>
        <v>0</v>
      </c>
      <c r="T32" s="280" t="e">
        <f t="shared" si="7"/>
        <v>#DIV/0!</v>
      </c>
      <c r="U32" s="156"/>
    </row>
    <row r="33" spans="1:21" s="70" customFormat="1" ht="15">
      <c r="A33" s="317" t="s">
        <v>262</v>
      </c>
      <c r="B33" s="317" t="s">
        <v>446</v>
      </c>
      <c r="C33" s="317">
        <v>861012102</v>
      </c>
      <c r="D33" s="317" t="s">
        <v>519</v>
      </c>
      <c r="E33" s="317">
        <v>23300</v>
      </c>
      <c r="F33" s="317">
        <v>23300</v>
      </c>
      <c r="G33" s="264">
        <f t="shared" si="16"/>
        <v>0</v>
      </c>
      <c r="H33" s="280">
        <f t="shared" si="17"/>
        <v>0</v>
      </c>
      <c r="I33">
        <v>0</v>
      </c>
      <c r="J33">
        <v>0</v>
      </c>
      <c r="K33" s="264">
        <f t="shared" si="18"/>
        <v>0</v>
      </c>
      <c r="L33" s="280" t="e">
        <f t="shared" si="19"/>
        <v>#DIV/0!</v>
      </c>
      <c r="M33" s="317">
        <v>0</v>
      </c>
      <c r="N33" s="317">
        <v>0</v>
      </c>
      <c r="O33" s="264">
        <f t="shared" si="4"/>
        <v>0</v>
      </c>
      <c r="P33" s="280" t="e">
        <f t="shared" si="5"/>
        <v>#DIV/0!</v>
      </c>
      <c r="Q33" s="317">
        <v>0</v>
      </c>
      <c r="R33" s="317">
        <v>0</v>
      </c>
      <c r="S33" s="264">
        <f t="shared" si="6"/>
        <v>0</v>
      </c>
      <c r="T33" s="280" t="e">
        <f t="shared" si="7"/>
        <v>#DIV/0!</v>
      </c>
      <c r="U33" s="156"/>
    </row>
    <row r="34" spans="1:21" s="70" customFormat="1" ht="15">
      <c r="A34" s="317" t="s">
        <v>262</v>
      </c>
      <c r="B34" s="317" t="s">
        <v>446</v>
      </c>
      <c r="C34" s="317">
        <v>861012102</v>
      </c>
      <c r="D34" s="317" t="s">
        <v>519</v>
      </c>
      <c r="E34" s="317">
        <v>23300</v>
      </c>
      <c r="F34" s="317">
        <v>23300</v>
      </c>
      <c r="G34" s="264">
        <f t="shared" si="16"/>
        <v>0</v>
      </c>
      <c r="H34" s="280">
        <f t="shared" si="17"/>
        <v>0</v>
      </c>
      <c r="I34">
        <v>0</v>
      </c>
      <c r="J34">
        <v>0</v>
      </c>
      <c r="K34" s="264">
        <f t="shared" si="18"/>
        <v>0</v>
      </c>
      <c r="L34" s="280" t="e">
        <f t="shared" si="19"/>
        <v>#DIV/0!</v>
      </c>
      <c r="M34" s="317">
        <v>0</v>
      </c>
      <c r="N34" s="317">
        <v>0</v>
      </c>
      <c r="O34" s="264">
        <f t="shared" si="4"/>
        <v>0</v>
      </c>
      <c r="P34" s="280" t="e">
        <f t="shared" si="5"/>
        <v>#DIV/0!</v>
      </c>
      <c r="Q34" s="317">
        <v>0</v>
      </c>
      <c r="R34" s="317">
        <v>0</v>
      </c>
      <c r="S34" s="264">
        <f t="shared" si="6"/>
        <v>0</v>
      </c>
      <c r="T34" s="280" t="e">
        <f t="shared" si="7"/>
        <v>#DIV/0!</v>
      </c>
      <c r="U34" s="156"/>
    </row>
    <row r="35" spans="1:21" s="70" customFormat="1" ht="15">
      <c r="A35" s="317" t="s">
        <v>262</v>
      </c>
      <c r="B35" s="317" t="s">
        <v>446</v>
      </c>
      <c r="C35" s="317">
        <v>861012102</v>
      </c>
      <c r="D35" s="317" t="s">
        <v>519</v>
      </c>
      <c r="E35" s="317">
        <v>23300</v>
      </c>
      <c r="F35" s="317">
        <v>23300</v>
      </c>
      <c r="G35" s="264">
        <f t="shared" si="16"/>
        <v>0</v>
      </c>
      <c r="H35" s="280">
        <f t="shared" si="17"/>
        <v>0</v>
      </c>
      <c r="I35">
        <v>0</v>
      </c>
      <c r="J35">
        <v>0</v>
      </c>
      <c r="K35" s="264">
        <f t="shared" si="18"/>
        <v>0</v>
      </c>
      <c r="L35" s="280" t="e">
        <f t="shared" si="19"/>
        <v>#DIV/0!</v>
      </c>
      <c r="M35" s="317">
        <v>0</v>
      </c>
      <c r="N35" s="317">
        <v>0</v>
      </c>
      <c r="O35" s="264">
        <f t="shared" si="4"/>
        <v>0</v>
      </c>
      <c r="P35" s="280" t="e">
        <f t="shared" si="5"/>
        <v>#DIV/0!</v>
      </c>
      <c r="Q35" s="317">
        <v>0</v>
      </c>
      <c r="R35" s="317">
        <v>0</v>
      </c>
      <c r="S35" s="264">
        <f t="shared" si="6"/>
        <v>0</v>
      </c>
      <c r="T35" s="280" t="e">
        <f t="shared" si="7"/>
        <v>#DIV/0!</v>
      </c>
      <c r="U35" s="156"/>
    </row>
    <row r="36" spans="1:21" s="70" customFormat="1" ht="15">
      <c r="A36" s="317" t="s">
        <v>262</v>
      </c>
      <c r="B36" s="317" t="s">
        <v>446</v>
      </c>
      <c r="C36" s="317">
        <v>803054204</v>
      </c>
      <c r="D36" s="317" t="s">
        <v>476</v>
      </c>
      <c r="E36" s="317">
        <v>3300</v>
      </c>
      <c r="F36" s="317">
        <v>3300</v>
      </c>
      <c r="G36" s="264">
        <f t="shared" si="16"/>
        <v>0</v>
      </c>
      <c r="H36" s="280">
        <f t="shared" si="17"/>
        <v>0</v>
      </c>
      <c r="I36">
        <v>0</v>
      </c>
      <c r="J36">
        <v>0</v>
      </c>
      <c r="K36" s="264">
        <f t="shared" si="18"/>
        <v>0</v>
      </c>
      <c r="L36" s="280" t="e">
        <f t="shared" si="19"/>
        <v>#DIV/0!</v>
      </c>
      <c r="M36" s="317">
        <v>0</v>
      </c>
      <c r="N36" s="317">
        <v>0</v>
      </c>
      <c r="O36" s="264">
        <f t="shared" si="4"/>
        <v>0</v>
      </c>
      <c r="P36" s="280" t="e">
        <f t="shared" si="5"/>
        <v>#DIV/0!</v>
      </c>
      <c r="Q36" s="317">
        <v>0</v>
      </c>
      <c r="R36" s="317">
        <v>0</v>
      </c>
      <c r="S36" s="264">
        <f t="shared" si="6"/>
        <v>0</v>
      </c>
      <c r="T36" s="280" t="e">
        <f t="shared" si="7"/>
        <v>#DIV/0!</v>
      </c>
      <c r="U36" s="156"/>
    </row>
    <row r="37" spans="1:21" s="70" customFormat="1" ht="15">
      <c r="A37" s="317" t="s">
        <v>262</v>
      </c>
      <c r="B37" s="317" t="s">
        <v>446</v>
      </c>
      <c r="C37" s="317">
        <v>803054204</v>
      </c>
      <c r="D37" s="317" t="s">
        <v>476</v>
      </c>
      <c r="E37" s="317">
        <v>5800</v>
      </c>
      <c r="F37" s="317">
        <v>5800</v>
      </c>
      <c r="G37" s="264">
        <f t="shared" si="16"/>
        <v>0</v>
      </c>
      <c r="H37" s="280">
        <f t="shared" si="17"/>
        <v>0</v>
      </c>
      <c r="I37">
        <v>0</v>
      </c>
      <c r="J37">
        <v>0</v>
      </c>
      <c r="K37" s="264">
        <f t="shared" si="18"/>
        <v>0</v>
      </c>
      <c r="L37" s="280" t="e">
        <f t="shared" si="19"/>
        <v>#DIV/0!</v>
      </c>
      <c r="M37" s="317">
        <v>0</v>
      </c>
      <c r="N37" s="317">
        <v>0</v>
      </c>
      <c r="O37" s="264">
        <f t="shared" si="4"/>
        <v>0</v>
      </c>
      <c r="P37" s="280" t="e">
        <f t="shared" si="5"/>
        <v>#DIV/0!</v>
      </c>
      <c r="Q37" s="317">
        <v>0</v>
      </c>
      <c r="R37" s="317">
        <v>0</v>
      </c>
      <c r="S37" s="264">
        <f t="shared" si="6"/>
        <v>0</v>
      </c>
      <c r="T37" s="280" t="e">
        <f t="shared" si="7"/>
        <v>#DIV/0!</v>
      </c>
      <c r="U37" s="156"/>
    </row>
    <row r="38" spans="1:21" s="70" customFormat="1" ht="15">
      <c r="A38" s="317" t="s">
        <v>262</v>
      </c>
      <c r="B38" s="317" t="s">
        <v>446</v>
      </c>
      <c r="C38" s="317">
        <v>803054204</v>
      </c>
      <c r="D38" s="317" t="s">
        <v>476</v>
      </c>
      <c r="E38" s="317">
        <v>9600</v>
      </c>
      <c r="F38" s="317">
        <v>9600</v>
      </c>
      <c r="G38" s="264">
        <f t="shared" si="16"/>
        <v>0</v>
      </c>
      <c r="H38" s="280">
        <f t="shared" si="17"/>
        <v>0</v>
      </c>
      <c r="I38">
        <v>0</v>
      </c>
      <c r="J38">
        <v>0</v>
      </c>
      <c r="K38" s="264">
        <f t="shared" si="18"/>
        <v>0</v>
      </c>
      <c r="L38" s="280" t="e">
        <f t="shared" si="19"/>
        <v>#DIV/0!</v>
      </c>
      <c r="M38" s="317">
        <v>0</v>
      </c>
      <c r="N38" s="317">
        <v>0</v>
      </c>
      <c r="O38" s="264">
        <f t="shared" si="4"/>
        <v>0</v>
      </c>
      <c r="P38" s="280" t="e">
        <f t="shared" si="5"/>
        <v>#DIV/0!</v>
      </c>
      <c r="Q38" s="317">
        <v>0</v>
      </c>
      <c r="R38" s="317">
        <v>0</v>
      </c>
      <c r="S38" s="264">
        <f t="shared" si="6"/>
        <v>0</v>
      </c>
      <c r="T38" s="280" t="e">
        <f t="shared" si="7"/>
        <v>#DIV/0!</v>
      </c>
      <c r="U38" s="156"/>
    </row>
    <row r="39" spans="1:21" s="70" customFormat="1" ht="15">
      <c r="A39" s="317" t="s">
        <v>262</v>
      </c>
      <c r="B39" s="317" t="s">
        <v>283</v>
      </c>
      <c r="C39" s="317">
        <v>712459908</v>
      </c>
      <c r="D39" s="317" t="s">
        <v>412</v>
      </c>
      <c r="E39" s="317">
        <v>3146</v>
      </c>
      <c r="F39" s="317">
        <v>3146</v>
      </c>
      <c r="G39" s="264">
        <f t="shared" si="16"/>
        <v>0</v>
      </c>
      <c r="H39" s="280">
        <f t="shared" si="17"/>
        <v>0</v>
      </c>
      <c r="I39">
        <v>0</v>
      </c>
      <c r="J39">
        <v>0</v>
      </c>
      <c r="K39" s="264">
        <f t="shared" si="18"/>
        <v>0</v>
      </c>
      <c r="L39" s="280" t="e">
        <f t="shared" si="19"/>
        <v>#DIV/0!</v>
      </c>
      <c r="M39" s="317">
        <v>0</v>
      </c>
      <c r="N39" s="317">
        <v>0</v>
      </c>
      <c r="O39" s="264">
        <f t="shared" si="4"/>
        <v>0</v>
      </c>
      <c r="P39" s="280" t="e">
        <f t="shared" si="5"/>
        <v>#DIV/0!</v>
      </c>
      <c r="Q39" s="317">
        <v>0</v>
      </c>
      <c r="R39" s="317">
        <v>0</v>
      </c>
      <c r="S39" s="264">
        <f t="shared" si="6"/>
        <v>0</v>
      </c>
      <c r="T39" s="280" t="e">
        <f t="shared" si="7"/>
        <v>#DIV/0!</v>
      </c>
      <c r="U39" s="156"/>
    </row>
    <row r="40" spans="1:21" s="70" customFormat="1" ht="15">
      <c r="A40" s="317" t="s">
        <v>262</v>
      </c>
      <c r="B40" s="317" t="s">
        <v>283</v>
      </c>
      <c r="C40" s="317">
        <v>712459908</v>
      </c>
      <c r="D40" s="317" t="s">
        <v>412</v>
      </c>
      <c r="E40" s="317">
        <v>1178</v>
      </c>
      <c r="F40" s="317">
        <v>1178</v>
      </c>
      <c r="G40" s="264">
        <f t="shared" si="16"/>
        <v>0</v>
      </c>
      <c r="H40" s="280">
        <f t="shared" si="17"/>
        <v>0</v>
      </c>
      <c r="I40">
        <v>0</v>
      </c>
      <c r="J40">
        <v>0</v>
      </c>
      <c r="K40" s="264">
        <f t="shared" si="18"/>
        <v>0</v>
      </c>
      <c r="L40" s="280" t="e">
        <f t="shared" si="19"/>
        <v>#DIV/0!</v>
      </c>
      <c r="M40" s="317">
        <v>0</v>
      </c>
      <c r="N40" s="317">
        <v>0</v>
      </c>
      <c r="O40" s="264">
        <f t="shared" si="4"/>
        <v>0</v>
      </c>
      <c r="P40" s="280" t="e">
        <f t="shared" si="5"/>
        <v>#DIV/0!</v>
      </c>
      <c r="Q40" s="317">
        <v>0</v>
      </c>
      <c r="R40" s="317">
        <v>0</v>
      </c>
      <c r="S40" s="264">
        <f t="shared" si="6"/>
        <v>0</v>
      </c>
      <c r="T40" s="280" t="e">
        <f t="shared" si="7"/>
        <v>#DIV/0!</v>
      </c>
      <c r="U40" s="156"/>
    </row>
    <row r="41" spans="1:21" s="70" customFormat="1" ht="15">
      <c r="A41" s="317" t="s">
        <v>262</v>
      </c>
      <c r="B41" s="317" t="s">
        <v>446</v>
      </c>
      <c r="C41" s="317" t="s">
        <v>380</v>
      </c>
      <c r="D41" s="317" t="s">
        <v>485</v>
      </c>
      <c r="E41" s="317">
        <v>3000</v>
      </c>
      <c r="F41" s="317">
        <v>3000</v>
      </c>
      <c r="G41" s="264">
        <f t="shared" si="16"/>
        <v>0</v>
      </c>
      <c r="H41" s="280">
        <f t="shared" si="17"/>
        <v>0</v>
      </c>
      <c r="I41">
        <v>0</v>
      </c>
      <c r="J41">
        <v>0</v>
      </c>
      <c r="K41" s="264">
        <f t="shared" si="18"/>
        <v>0</v>
      </c>
      <c r="L41" s="280" t="e">
        <f t="shared" si="19"/>
        <v>#DIV/0!</v>
      </c>
      <c r="M41" s="317">
        <v>0</v>
      </c>
      <c r="N41" s="317">
        <v>0</v>
      </c>
      <c r="O41" s="264">
        <f t="shared" si="4"/>
        <v>0</v>
      </c>
      <c r="P41" s="280" t="e">
        <f t="shared" si="5"/>
        <v>#DIV/0!</v>
      </c>
      <c r="Q41" s="317">
        <v>0</v>
      </c>
      <c r="R41" s="317">
        <v>0</v>
      </c>
      <c r="S41" s="264">
        <f t="shared" si="6"/>
        <v>0</v>
      </c>
      <c r="T41" s="280" t="e">
        <f t="shared" si="7"/>
        <v>#DIV/0!</v>
      </c>
      <c r="U41" s="156"/>
    </row>
    <row r="42" spans="1:21" s="70" customFormat="1" ht="15">
      <c r="A42" s="317" t="s">
        <v>262</v>
      </c>
      <c r="B42" s="317" t="s">
        <v>446</v>
      </c>
      <c r="C42" s="317" t="s">
        <v>380</v>
      </c>
      <c r="D42" s="317" t="s">
        <v>485</v>
      </c>
      <c r="E42" s="317">
        <v>3000</v>
      </c>
      <c r="F42" s="317">
        <v>3000</v>
      </c>
      <c r="G42" s="264">
        <f t="shared" si="16"/>
        <v>0</v>
      </c>
      <c r="H42" s="280">
        <f t="shared" si="17"/>
        <v>0</v>
      </c>
      <c r="I42">
        <v>0</v>
      </c>
      <c r="J42">
        <v>0</v>
      </c>
      <c r="K42" s="264">
        <f t="shared" si="18"/>
        <v>0</v>
      </c>
      <c r="L42" s="280" t="e">
        <f t="shared" si="19"/>
        <v>#DIV/0!</v>
      </c>
      <c r="M42" s="317">
        <v>0</v>
      </c>
      <c r="N42" s="317">
        <v>0</v>
      </c>
      <c r="O42" s="264">
        <f t="shared" si="4"/>
        <v>0</v>
      </c>
      <c r="P42" s="280" t="e">
        <f t="shared" si="5"/>
        <v>#DIV/0!</v>
      </c>
      <c r="Q42" s="317">
        <v>0</v>
      </c>
      <c r="R42" s="317">
        <v>0</v>
      </c>
      <c r="S42" s="264">
        <f t="shared" si="6"/>
        <v>0</v>
      </c>
      <c r="T42" s="280" t="e">
        <f t="shared" si="7"/>
        <v>#DIV/0!</v>
      </c>
      <c r="U42" s="156"/>
    </row>
    <row r="43" spans="1:21" s="70" customFormat="1" ht="15">
      <c r="A43" s="317" t="s">
        <v>262</v>
      </c>
      <c r="B43" s="317" t="s">
        <v>297</v>
      </c>
      <c r="C43" s="317">
        <v>661650903</v>
      </c>
      <c r="D43" s="317" t="s">
        <v>488</v>
      </c>
      <c r="E43" s="317">
        <v>10546</v>
      </c>
      <c r="F43" s="317">
        <v>10546</v>
      </c>
      <c r="G43" s="264">
        <f t="shared" ref="G43:G53" si="20">E43-F43</f>
        <v>0</v>
      </c>
      <c r="H43" s="280">
        <f t="shared" ref="H43:H53" si="21">ROUND(G43/E43,10)</f>
        <v>0</v>
      </c>
      <c r="I43">
        <v>3022.75</v>
      </c>
      <c r="J43">
        <v>3022.75</v>
      </c>
      <c r="K43" s="264">
        <f t="shared" ref="K43:K53" si="22">I43-J43</f>
        <v>0</v>
      </c>
      <c r="L43" s="280">
        <f t="shared" ref="L43:L53" si="23">ROUND(K43/I43,10)</f>
        <v>0</v>
      </c>
      <c r="M43" s="317">
        <v>0</v>
      </c>
      <c r="N43" s="317">
        <v>0</v>
      </c>
      <c r="O43" s="264">
        <f t="shared" ref="O43:O52" si="24">M43-N43</f>
        <v>0</v>
      </c>
      <c r="P43" s="280" t="e">
        <f t="shared" ref="P43:P52" si="25">ROUND(O43/M43,10)</f>
        <v>#DIV/0!</v>
      </c>
      <c r="Q43" s="317">
        <v>2.2400000000000002</v>
      </c>
      <c r="R43" s="317">
        <v>2.2400000000000002</v>
      </c>
      <c r="S43" s="264">
        <f t="shared" ref="S43:S52" si="26">Q43-R43</f>
        <v>0</v>
      </c>
      <c r="T43" s="280">
        <f t="shared" ref="T43:T52" si="27">ROUND(S43/Q43,10)</f>
        <v>0</v>
      </c>
      <c r="U43" s="156"/>
    </row>
    <row r="44" spans="1:21" s="70" customFormat="1" ht="15">
      <c r="A44" s="317" t="s">
        <v>262</v>
      </c>
      <c r="B44" s="317" t="s">
        <v>291</v>
      </c>
      <c r="C44" s="317" t="s">
        <v>494</v>
      </c>
      <c r="D44" s="317" t="s">
        <v>495</v>
      </c>
      <c r="E44" s="317">
        <v>2432</v>
      </c>
      <c r="F44" s="317">
        <v>2432</v>
      </c>
      <c r="G44" s="264">
        <f t="shared" si="20"/>
        <v>0</v>
      </c>
      <c r="H44" s="280">
        <f t="shared" si="21"/>
        <v>0</v>
      </c>
      <c r="I44">
        <v>0</v>
      </c>
      <c r="J44">
        <v>0</v>
      </c>
      <c r="K44" s="264">
        <f t="shared" si="22"/>
        <v>0</v>
      </c>
      <c r="L44" s="280" t="e">
        <f t="shared" si="23"/>
        <v>#DIV/0!</v>
      </c>
      <c r="M44" s="317">
        <v>0</v>
      </c>
      <c r="N44" s="317">
        <v>0</v>
      </c>
      <c r="O44" s="264">
        <f t="shared" si="24"/>
        <v>0</v>
      </c>
      <c r="P44" s="280" t="e">
        <f t="shared" si="25"/>
        <v>#DIV/0!</v>
      </c>
      <c r="Q44" s="317">
        <v>0</v>
      </c>
      <c r="R44" s="317">
        <v>0</v>
      </c>
      <c r="S44" s="264">
        <f t="shared" si="26"/>
        <v>0</v>
      </c>
      <c r="T44" s="280" t="e">
        <f t="shared" si="27"/>
        <v>#DIV/0!</v>
      </c>
      <c r="U44" s="156"/>
    </row>
    <row r="45" spans="1:21" s="70" customFormat="1" ht="15">
      <c r="A45" s="317" t="s">
        <v>262</v>
      </c>
      <c r="B45" s="317" t="s">
        <v>291</v>
      </c>
      <c r="C45" s="317" t="s">
        <v>494</v>
      </c>
      <c r="D45" s="317" t="s">
        <v>495</v>
      </c>
      <c r="E45" s="317">
        <v>2432</v>
      </c>
      <c r="F45" s="317">
        <v>2432</v>
      </c>
      <c r="G45" s="264">
        <f t="shared" si="20"/>
        <v>0</v>
      </c>
      <c r="H45" s="280">
        <f t="shared" si="21"/>
        <v>0</v>
      </c>
      <c r="I45">
        <v>0</v>
      </c>
      <c r="J45">
        <v>0</v>
      </c>
      <c r="K45" s="264">
        <f t="shared" si="22"/>
        <v>0</v>
      </c>
      <c r="L45" s="280" t="e">
        <f t="shared" si="23"/>
        <v>#DIV/0!</v>
      </c>
      <c r="M45" s="317">
        <v>0</v>
      </c>
      <c r="N45" s="317">
        <v>0</v>
      </c>
      <c r="O45" s="264">
        <f t="shared" si="24"/>
        <v>0</v>
      </c>
      <c r="P45" s="280" t="e">
        <f t="shared" si="25"/>
        <v>#DIV/0!</v>
      </c>
      <c r="Q45" s="317">
        <v>0</v>
      </c>
      <c r="R45" s="317">
        <v>0</v>
      </c>
      <c r="S45" s="264">
        <f t="shared" si="26"/>
        <v>0</v>
      </c>
      <c r="T45" s="280" t="e">
        <f t="shared" si="27"/>
        <v>#DIV/0!</v>
      </c>
      <c r="U45" s="156"/>
    </row>
    <row r="46" spans="1:21" s="70" customFormat="1" ht="15">
      <c r="A46" s="317" t="s">
        <v>262</v>
      </c>
      <c r="B46" s="317" t="s">
        <v>291</v>
      </c>
      <c r="C46" s="317" t="s">
        <v>494</v>
      </c>
      <c r="D46" s="317" t="s">
        <v>495</v>
      </c>
      <c r="E46" s="317">
        <v>8509</v>
      </c>
      <c r="F46" s="317">
        <v>8509</v>
      </c>
      <c r="G46" s="264">
        <f t="shared" si="20"/>
        <v>0</v>
      </c>
      <c r="H46" s="280">
        <f t="shared" si="21"/>
        <v>0</v>
      </c>
      <c r="I46">
        <v>0</v>
      </c>
      <c r="J46">
        <v>0</v>
      </c>
      <c r="K46" s="264">
        <f t="shared" si="22"/>
        <v>0</v>
      </c>
      <c r="L46" s="280" t="e">
        <f t="shared" si="23"/>
        <v>#DIV/0!</v>
      </c>
      <c r="M46" s="317">
        <v>0</v>
      </c>
      <c r="N46" s="317">
        <v>0</v>
      </c>
      <c r="O46" s="264">
        <f t="shared" si="24"/>
        <v>0</v>
      </c>
      <c r="P46" s="280" t="e">
        <f t="shared" si="25"/>
        <v>#DIV/0!</v>
      </c>
      <c r="Q46" s="317">
        <v>0</v>
      </c>
      <c r="R46" s="317">
        <v>0</v>
      </c>
      <c r="S46" s="264">
        <f t="shared" si="26"/>
        <v>0</v>
      </c>
      <c r="T46" s="280" t="e">
        <f t="shared" si="27"/>
        <v>#DIV/0!</v>
      </c>
      <c r="U46" s="156"/>
    </row>
    <row r="47" spans="1:21" s="70" customFormat="1" ht="15">
      <c r="A47" s="317" t="s">
        <v>262</v>
      </c>
      <c r="B47" s="317" t="s">
        <v>289</v>
      </c>
      <c r="C47" s="317" t="s">
        <v>504</v>
      </c>
      <c r="D47" s="317" t="s">
        <v>505</v>
      </c>
      <c r="E47" s="317">
        <v>17364</v>
      </c>
      <c r="F47" s="317">
        <v>17364</v>
      </c>
      <c r="G47" s="264">
        <f t="shared" si="20"/>
        <v>0</v>
      </c>
      <c r="H47" s="280">
        <f t="shared" si="21"/>
        <v>0</v>
      </c>
      <c r="I47">
        <v>2358.1999999999998</v>
      </c>
      <c r="J47">
        <v>2358.1999999999998</v>
      </c>
      <c r="K47" s="264">
        <f t="shared" si="22"/>
        <v>0</v>
      </c>
      <c r="L47" s="280">
        <f t="shared" si="23"/>
        <v>0</v>
      </c>
      <c r="M47" s="317">
        <v>0</v>
      </c>
      <c r="N47" s="317">
        <v>0</v>
      </c>
      <c r="O47" s="264">
        <f t="shared" si="24"/>
        <v>0</v>
      </c>
      <c r="P47" s="280" t="e">
        <f t="shared" si="25"/>
        <v>#DIV/0!</v>
      </c>
      <c r="Q47" s="317">
        <v>-15.97</v>
      </c>
      <c r="R47" s="317">
        <v>-15.97</v>
      </c>
      <c r="S47" s="264">
        <f t="shared" si="26"/>
        <v>0</v>
      </c>
      <c r="T47" s="280">
        <f t="shared" si="27"/>
        <v>0</v>
      </c>
      <c r="U47" s="156"/>
    </row>
    <row r="48" spans="1:21" s="70" customFormat="1" ht="15">
      <c r="A48" s="317" t="s">
        <v>262</v>
      </c>
      <c r="B48" s="317" t="s">
        <v>446</v>
      </c>
      <c r="C48" s="317">
        <v>485785109</v>
      </c>
      <c r="D48" s="317" t="s">
        <v>507</v>
      </c>
      <c r="E48" s="317">
        <v>14300</v>
      </c>
      <c r="F48" s="317">
        <v>14300</v>
      </c>
      <c r="G48" s="264">
        <f t="shared" si="20"/>
        <v>0</v>
      </c>
      <c r="H48" s="280">
        <f t="shared" si="21"/>
        <v>0</v>
      </c>
      <c r="I48">
        <v>840.72</v>
      </c>
      <c r="J48">
        <v>840.72</v>
      </c>
      <c r="K48" s="264">
        <f t="shared" si="22"/>
        <v>0</v>
      </c>
      <c r="L48" s="280">
        <f t="shared" si="23"/>
        <v>0</v>
      </c>
      <c r="M48" s="317">
        <v>93.41</v>
      </c>
      <c r="N48" s="317">
        <v>93.41</v>
      </c>
      <c r="O48" s="264">
        <f t="shared" si="24"/>
        <v>0</v>
      </c>
      <c r="P48" s="280">
        <f t="shared" si="25"/>
        <v>0</v>
      </c>
      <c r="Q48" s="317">
        <v>0</v>
      </c>
      <c r="R48" s="317">
        <v>0</v>
      </c>
      <c r="S48" s="264">
        <f t="shared" si="26"/>
        <v>0</v>
      </c>
      <c r="T48" s="280" t="e">
        <f t="shared" si="27"/>
        <v>#DIV/0!</v>
      </c>
      <c r="U48" s="156"/>
    </row>
    <row r="49" spans="1:21" s="70" customFormat="1" ht="15">
      <c r="A49" s="317" t="s">
        <v>262</v>
      </c>
      <c r="B49" s="317" t="s">
        <v>446</v>
      </c>
      <c r="C49" s="317">
        <v>398438408</v>
      </c>
      <c r="D49" s="317" t="s">
        <v>508</v>
      </c>
      <c r="E49" s="317">
        <v>32700</v>
      </c>
      <c r="F49" s="317">
        <v>32700</v>
      </c>
      <c r="G49" s="264">
        <f t="shared" si="20"/>
        <v>0</v>
      </c>
      <c r="H49" s="280">
        <f t="shared" si="21"/>
        <v>0</v>
      </c>
      <c r="I49">
        <v>0</v>
      </c>
      <c r="J49">
        <v>0</v>
      </c>
      <c r="K49" s="264">
        <f t="shared" si="22"/>
        <v>0</v>
      </c>
      <c r="L49" s="280" t="e">
        <f t="shared" si="23"/>
        <v>#DIV/0!</v>
      </c>
      <c r="M49" s="317">
        <v>0</v>
      </c>
      <c r="N49" s="317">
        <v>0</v>
      </c>
      <c r="O49" s="264">
        <f t="shared" si="24"/>
        <v>0</v>
      </c>
      <c r="P49" s="280" t="e">
        <f t="shared" si="25"/>
        <v>#DIV/0!</v>
      </c>
      <c r="Q49" s="317">
        <v>0</v>
      </c>
      <c r="R49" s="317">
        <v>0</v>
      </c>
      <c r="S49" s="264">
        <f t="shared" si="26"/>
        <v>0</v>
      </c>
      <c r="T49" s="280" t="e">
        <f t="shared" si="27"/>
        <v>#DIV/0!</v>
      </c>
      <c r="U49" s="156"/>
    </row>
    <row r="50" spans="1:21" s="70" customFormat="1" ht="15">
      <c r="A50" s="317" t="s">
        <v>262</v>
      </c>
      <c r="B50" s="317" t="s">
        <v>446</v>
      </c>
      <c r="C50" s="317" t="s">
        <v>307</v>
      </c>
      <c r="D50" s="317" t="s">
        <v>509</v>
      </c>
      <c r="E50" s="317">
        <v>4500</v>
      </c>
      <c r="F50" s="317">
        <v>4500</v>
      </c>
      <c r="G50" s="264">
        <f t="shared" si="20"/>
        <v>0</v>
      </c>
      <c r="H50" s="280">
        <f t="shared" si="21"/>
        <v>0</v>
      </c>
      <c r="I50">
        <v>0</v>
      </c>
      <c r="J50">
        <v>0</v>
      </c>
      <c r="K50" s="264">
        <f t="shared" si="22"/>
        <v>0</v>
      </c>
      <c r="L50" s="280" t="e">
        <f t="shared" si="23"/>
        <v>#DIV/0!</v>
      </c>
      <c r="M50" s="317">
        <v>0</v>
      </c>
      <c r="N50" s="317">
        <v>0</v>
      </c>
      <c r="O50" s="264">
        <f t="shared" si="24"/>
        <v>0</v>
      </c>
      <c r="P50" s="280" t="e">
        <f t="shared" si="25"/>
        <v>#DIV/0!</v>
      </c>
      <c r="Q50" s="317">
        <v>0</v>
      </c>
      <c r="R50" s="317">
        <v>0</v>
      </c>
      <c r="S50" s="264">
        <f t="shared" si="26"/>
        <v>0</v>
      </c>
      <c r="T50" s="280" t="e">
        <f t="shared" si="27"/>
        <v>#DIV/0!</v>
      </c>
      <c r="U50" s="156"/>
    </row>
    <row r="51" spans="1:21" s="70" customFormat="1" ht="15">
      <c r="A51" s="317" t="s">
        <v>262</v>
      </c>
      <c r="B51" s="317" t="s">
        <v>446</v>
      </c>
      <c r="C51" s="317" t="s">
        <v>307</v>
      </c>
      <c r="D51" s="317" t="s">
        <v>509</v>
      </c>
      <c r="E51" s="317">
        <v>2700</v>
      </c>
      <c r="F51" s="317">
        <v>2700</v>
      </c>
      <c r="G51" s="264">
        <f t="shared" si="20"/>
        <v>0</v>
      </c>
      <c r="H51" s="280">
        <f t="shared" si="21"/>
        <v>0</v>
      </c>
      <c r="I51">
        <v>0</v>
      </c>
      <c r="J51">
        <v>0</v>
      </c>
      <c r="K51" s="264">
        <f t="shared" si="22"/>
        <v>0</v>
      </c>
      <c r="L51" s="280" t="e">
        <f t="shared" si="23"/>
        <v>#DIV/0!</v>
      </c>
      <c r="M51" s="317">
        <v>0</v>
      </c>
      <c r="N51" s="317">
        <v>0</v>
      </c>
      <c r="O51" s="264">
        <f t="shared" si="24"/>
        <v>0</v>
      </c>
      <c r="P51" s="280" t="e">
        <f t="shared" si="25"/>
        <v>#DIV/0!</v>
      </c>
      <c r="Q51" s="317">
        <v>0</v>
      </c>
      <c r="R51" s="317">
        <v>0</v>
      </c>
      <c r="S51" s="264">
        <f t="shared" si="26"/>
        <v>0</v>
      </c>
      <c r="T51" s="280" t="e">
        <f t="shared" si="27"/>
        <v>#DIV/0!</v>
      </c>
      <c r="U51" s="156"/>
    </row>
    <row r="52" spans="1:21" s="70" customFormat="1" ht="15">
      <c r="A52" s="317" t="s">
        <v>262</v>
      </c>
      <c r="B52" s="317" t="s">
        <v>289</v>
      </c>
      <c r="C52" s="317" t="s">
        <v>513</v>
      </c>
      <c r="D52" s="317" t="s">
        <v>423</v>
      </c>
      <c r="E52" s="317">
        <v>76943</v>
      </c>
      <c r="F52" s="317">
        <v>76943</v>
      </c>
      <c r="G52" s="264">
        <f t="shared" si="20"/>
        <v>0</v>
      </c>
      <c r="H52" s="280">
        <f t="shared" si="21"/>
        <v>0</v>
      </c>
      <c r="I52">
        <v>2171.67</v>
      </c>
      <c r="J52">
        <v>2171.67</v>
      </c>
      <c r="K52" s="264">
        <f t="shared" si="22"/>
        <v>0</v>
      </c>
      <c r="L52" s="280">
        <f t="shared" si="23"/>
        <v>0</v>
      </c>
      <c r="M52" s="317">
        <v>0</v>
      </c>
      <c r="N52" s="317">
        <v>0</v>
      </c>
      <c r="O52" s="264">
        <f t="shared" si="24"/>
        <v>0</v>
      </c>
      <c r="P52" s="280" t="e">
        <f t="shared" si="25"/>
        <v>#DIV/0!</v>
      </c>
      <c r="Q52" s="317">
        <v>-41.37</v>
      </c>
      <c r="R52" s="317">
        <v>-41.37</v>
      </c>
      <c r="S52" s="264">
        <f t="shared" si="26"/>
        <v>0</v>
      </c>
      <c r="T52" s="280">
        <f t="shared" si="27"/>
        <v>0</v>
      </c>
      <c r="U52" s="156"/>
    </row>
    <row r="53" spans="1:21" s="70" customFormat="1" ht="15">
      <c r="A53" s="317" t="s">
        <v>262</v>
      </c>
      <c r="B53" s="317" t="s">
        <v>446</v>
      </c>
      <c r="C53" s="317">
        <v>759530108</v>
      </c>
      <c r="D53" s="317" t="s">
        <v>448</v>
      </c>
      <c r="E53" s="317">
        <v>472.61799999999999</v>
      </c>
      <c r="F53" s="317">
        <v>472.61799999999999</v>
      </c>
      <c r="G53" s="264">
        <f t="shared" si="20"/>
        <v>0</v>
      </c>
      <c r="H53" s="280">
        <f t="shared" si="21"/>
        <v>0</v>
      </c>
      <c r="I53">
        <v>76.97</v>
      </c>
      <c r="J53">
        <v>76.97</v>
      </c>
      <c r="K53" s="264">
        <f t="shared" si="22"/>
        <v>0</v>
      </c>
      <c r="L53" s="280">
        <f t="shared" si="23"/>
        <v>0</v>
      </c>
      <c r="M53" s="317">
        <v>0</v>
      </c>
      <c r="N53" s="317">
        <v>0</v>
      </c>
      <c r="O53" s="264">
        <f t="shared" si="4"/>
        <v>0</v>
      </c>
      <c r="P53" s="280" t="e">
        <f t="shared" si="5"/>
        <v>#DIV/0!</v>
      </c>
      <c r="Q53" s="317">
        <v>0</v>
      </c>
      <c r="R53" s="317">
        <v>0</v>
      </c>
      <c r="S53" s="264">
        <f t="shared" si="6"/>
        <v>0</v>
      </c>
      <c r="T53" s="280" t="e">
        <f t="shared" si="7"/>
        <v>#DIV/0!</v>
      </c>
      <c r="U53" s="156"/>
    </row>
    <row r="54" spans="1:21" s="70" customFormat="1" ht="15">
      <c r="A54" s="317" t="s">
        <v>262</v>
      </c>
      <c r="B54" s="317" t="s">
        <v>446</v>
      </c>
      <c r="C54" s="317" t="s">
        <v>336</v>
      </c>
      <c r="D54" s="317" t="s">
        <v>449</v>
      </c>
      <c r="E54" s="317">
        <v>2624.0030000000002</v>
      </c>
      <c r="F54" s="317">
        <v>2624.0030000000002</v>
      </c>
      <c r="G54" s="264">
        <f t="shared" si="16"/>
        <v>0</v>
      </c>
      <c r="H54" s="280">
        <f t="shared" si="17"/>
        <v>0</v>
      </c>
      <c r="I54">
        <v>3054.34</v>
      </c>
      <c r="J54">
        <v>3054.34</v>
      </c>
      <c r="K54" s="264">
        <f t="shared" si="18"/>
        <v>0</v>
      </c>
      <c r="L54" s="280">
        <f t="shared" si="19"/>
        <v>0</v>
      </c>
      <c r="M54" s="317">
        <v>0</v>
      </c>
      <c r="N54" s="317">
        <v>0</v>
      </c>
      <c r="O54" s="264">
        <f t="shared" si="4"/>
        <v>0</v>
      </c>
      <c r="P54" s="280" t="e">
        <f t="shared" si="5"/>
        <v>#DIV/0!</v>
      </c>
      <c r="Q54" s="317">
        <v>0</v>
      </c>
      <c r="R54" s="317">
        <v>0</v>
      </c>
      <c r="S54" s="264">
        <f t="shared" si="6"/>
        <v>0</v>
      </c>
      <c r="T54" s="280" t="e">
        <f t="shared" si="7"/>
        <v>#DIV/0!</v>
      </c>
      <c r="U54" s="156"/>
    </row>
    <row r="55" spans="1:21" s="70" customFormat="1" ht="15">
      <c r="A55" s="317" t="s">
        <v>262</v>
      </c>
      <c r="B55" s="317" t="s">
        <v>291</v>
      </c>
      <c r="C55" s="317" t="s">
        <v>520</v>
      </c>
      <c r="D55" s="317" t="s">
        <v>521</v>
      </c>
      <c r="E55" s="317">
        <v>4852</v>
      </c>
      <c r="F55" s="317">
        <v>4852</v>
      </c>
      <c r="G55" s="264">
        <f t="shared" si="16"/>
        <v>0</v>
      </c>
      <c r="H55" s="280">
        <f t="shared" si="17"/>
        <v>0</v>
      </c>
      <c r="I55">
        <v>0</v>
      </c>
      <c r="J55">
        <v>0</v>
      </c>
      <c r="K55" s="264">
        <f t="shared" si="18"/>
        <v>0</v>
      </c>
      <c r="L55" s="280" t="e">
        <f t="shared" si="19"/>
        <v>#DIV/0!</v>
      </c>
      <c r="M55" s="317">
        <v>0</v>
      </c>
      <c r="N55" s="317">
        <v>0</v>
      </c>
      <c r="O55" s="264">
        <f t="shared" si="4"/>
        <v>0</v>
      </c>
      <c r="P55" s="280" t="e">
        <f t="shared" si="5"/>
        <v>#DIV/0!</v>
      </c>
      <c r="Q55" s="317">
        <v>0</v>
      </c>
      <c r="R55" s="317">
        <v>0</v>
      </c>
      <c r="S55" s="264">
        <f t="shared" si="6"/>
        <v>0</v>
      </c>
      <c r="T55" s="280" t="e">
        <f t="shared" si="7"/>
        <v>#DIV/0!</v>
      </c>
      <c r="U55" s="156"/>
    </row>
    <row r="56" spans="1:21" s="70" customFormat="1" ht="15">
      <c r="A56" s="317" t="s">
        <v>262</v>
      </c>
      <c r="B56" s="317" t="s">
        <v>446</v>
      </c>
      <c r="C56" s="317" t="s">
        <v>343</v>
      </c>
      <c r="D56" s="317" t="s">
        <v>451</v>
      </c>
      <c r="E56" s="317">
        <v>15191</v>
      </c>
      <c r="F56" s="317">
        <v>15191</v>
      </c>
      <c r="G56" s="264">
        <f t="shared" si="16"/>
        <v>0</v>
      </c>
      <c r="H56" s="280">
        <f t="shared" si="17"/>
        <v>0</v>
      </c>
      <c r="I56">
        <v>6061.21</v>
      </c>
      <c r="J56">
        <v>6061.21</v>
      </c>
      <c r="K56" s="264">
        <f t="shared" si="18"/>
        <v>0</v>
      </c>
      <c r="L56" s="280">
        <f t="shared" si="19"/>
        <v>0</v>
      </c>
      <c r="M56" s="317">
        <v>0</v>
      </c>
      <c r="N56" s="317">
        <v>0</v>
      </c>
      <c r="O56" s="264">
        <f t="shared" si="4"/>
        <v>0</v>
      </c>
      <c r="P56" s="280" t="e">
        <f t="shared" si="5"/>
        <v>#DIV/0!</v>
      </c>
      <c r="Q56" s="317">
        <v>0</v>
      </c>
      <c r="R56" s="317">
        <v>0</v>
      </c>
      <c r="S56" s="264">
        <f t="shared" si="6"/>
        <v>0</v>
      </c>
      <c r="T56" s="280" t="e">
        <f t="shared" si="7"/>
        <v>#DIV/0!</v>
      </c>
      <c r="U56" s="156"/>
    </row>
    <row r="57" spans="1:21" s="208" customFormat="1" ht="15">
      <c r="A57" s="317" t="s">
        <v>262</v>
      </c>
      <c r="B57" s="317" t="s">
        <v>291</v>
      </c>
      <c r="C57" s="317" t="s">
        <v>452</v>
      </c>
      <c r="D57" s="317" t="s">
        <v>453</v>
      </c>
      <c r="E57" s="317">
        <v>3630</v>
      </c>
      <c r="F57" s="317">
        <v>3630</v>
      </c>
      <c r="G57" s="264">
        <f t="shared" si="16"/>
        <v>0</v>
      </c>
      <c r="H57" s="280">
        <f t="shared" si="17"/>
        <v>0</v>
      </c>
      <c r="I57">
        <v>0</v>
      </c>
      <c r="J57">
        <v>0</v>
      </c>
      <c r="K57" s="264">
        <f t="shared" si="18"/>
        <v>0</v>
      </c>
      <c r="L57" s="280" t="e">
        <f t="shared" si="19"/>
        <v>#DIV/0!</v>
      </c>
      <c r="M57" s="317">
        <v>0</v>
      </c>
      <c r="N57" s="317">
        <v>0</v>
      </c>
      <c r="O57" s="264">
        <f t="shared" si="4"/>
        <v>0</v>
      </c>
      <c r="P57" s="280" t="e">
        <f t="shared" si="5"/>
        <v>#DIV/0!</v>
      </c>
      <c r="Q57" s="317">
        <v>0</v>
      </c>
      <c r="R57" s="317">
        <v>0</v>
      </c>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641531.62100000004</v>
      </c>
      <c r="F61" s="276">
        <f>SUM(F2:F60)</f>
        <v>641531.62100000004</v>
      </c>
      <c r="G61" s="167">
        <f>SUM(G2:G60)</f>
        <v>0</v>
      </c>
      <c r="H61" s="280">
        <f>ROUND(G61/E61,10)</f>
        <v>0</v>
      </c>
      <c r="I61" s="166">
        <f>SUM(I2:I60)</f>
        <v>58446.469999999994</v>
      </c>
      <c r="J61" s="167">
        <f>SUM(J2:J60)</f>
        <v>58446.469999999994</v>
      </c>
      <c r="K61" s="167">
        <f>SUM(K2:K60)</f>
        <v>0</v>
      </c>
      <c r="L61" s="281">
        <f>ROUND(K61/I61,10)</f>
        <v>0</v>
      </c>
      <c r="M61" s="166">
        <f>SUM(M2:M60)</f>
        <v>93.41</v>
      </c>
      <c r="N61" s="167">
        <f>SUM(N2:N60)</f>
        <v>93.41</v>
      </c>
      <c r="O61" s="167">
        <f>SUM(O2:O60)</f>
        <v>0</v>
      </c>
      <c r="P61" s="281">
        <f>ROUND(O61/M61,10)</f>
        <v>0</v>
      </c>
      <c r="Q61" s="166">
        <f>SUM(Q2:Q60)</f>
        <v>-102.44999999999999</v>
      </c>
      <c r="R61" s="167">
        <f>SUM(R2:R60)</f>
        <v>-102.44999999999999</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0" sqref="E20"/>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268</v>
      </c>
      <c r="C2" t="s">
        <v>269</v>
      </c>
      <c r="D2" s="317">
        <v>591.80000000000007</v>
      </c>
      <c r="E2" s="317">
        <v>591.80000000000007</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591.80000000000007</v>
      </c>
      <c r="E8" s="270">
        <f>SUM(E2:E7)</f>
        <v>591.80000000000007</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0" zoomScaleNormal="80" workbookViewId="0">
      <pane xSplit="2" ySplit="1" topLeftCell="C23" activePane="bottomRight" state="frozen"/>
      <selection pane="topRight" activeCell="C1" sqref="C1"/>
      <selection pane="bottomLeft" activeCell="A2" sqref="A2"/>
      <selection pane="bottomRight" activeCell="N2" sqref="N2:N60"/>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ht="15">
      <c r="A2" s="317">
        <v>599933900</v>
      </c>
      <c r="B2" s="317" t="s">
        <v>459</v>
      </c>
      <c r="C2" s="317">
        <v>3800</v>
      </c>
      <c r="D2" s="320">
        <v>43600</v>
      </c>
      <c r="E2" s="317" t="s">
        <v>291</v>
      </c>
      <c r="F2" s="317">
        <v>1083</v>
      </c>
      <c r="G2" s="317">
        <v>1083</v>
      </c>
      <c r="H2" s="201">
        <f t="shared" ref="H2:H62" si="0">F2-G2</f>
        <v>0</v>
      </c>
      <c r="I2" s="286">
        <f t="shared" ref="I2:I62" si="1">ROUND(H2/F2,10)</f>
        <v>0</v>
      </c>
      <c r="J2">
        <v>1217.6199999999999</v>
      </c>
      <c r="K2">
        <v>1217.6199999999999</v>
      </c>
      <c r="L2">
        <v>-36.93</v>
      </c>
      <c r="M2">
        <v>1217.6199999999999</v>
      </c>
      <c r="N2">
        <v>1217.6199999999999</v>
      </c>
      <c r="O2">
        <v>-36.93</v>
      </c>
      <c r="P2" s="201">
        <f t="shared" ref="P2:P62" si="2">J2-N2</f>
        <v>0</v>
      </c>
      <c r="Q2" s="284">
        <f>ROUND(P2/J2,10)</f>
        <v>0</v>
      </c>
      <c r="R2" s="201">
        <f>K2-M2</f>
        <v>0</v>
      </c>
      <c r="S2" s="284">
        <f>ROUND(R2/K2,10)</f>
        <v>0</v>
      </c>
      <c r="T2" s="201">
        <f>L2-O2</f>
        <v>0</v>
      </c>
      <c r="U2" s="284">
        <f>ROUND(T2/L2,10)</f>
        <v>0</v>
      </c>
      <c r="V2" s="8"/>
    </row>
    <row r="3" spans="1:22" ht="15">
      <c r="A3" s="317" t="s">
        <v>299</v>
      </c>
      <c r="B3" s="317" t="s">
        <v>269</v>
      </c>
      <c r="C3" s="317">
        <v>333526.90000000002</v>
      </c>
      <c r="D3" s="320">
        <v>43739</v>
      </c>
      <c r="E3" s="317" t="s">
        <v>446</v>
      </c>
      <c r="F3" s="317">
        <v>0</v>
      </c>
      <c r="G3" s="317">
        <v>0</v>
      </c>
      <c r="H3" s="201">
        <f t="shared" si="0"/>
        <v>0</v>
      </c>
      <c r="I3" s="286" t="e">
        <f t="shared" si="1"/>
        <v>#DIV/0!</v>
      </c>
      <c r="J3">
        <v>0</v>
      </c>
      <c r="K3">
        <v>0</v>
      </c>
      <c r="L3">
        <v>0</v>
      </c>
      <c r="M3">
        <v>0</v>
      </c>
      <c r="N3">
        <v>0</v>
      </c>
      <c r="O3">
        <v>0</v>
      </c>
      <c r="P3" s="201">
        <f t="shared" si="2"/>
        <v>0</v>
      </c>
      <c r="Q3" s="284" t="e">
        <f t="shared" ref="Q3:Q63" si="3">ROUND(P3/J3,10)</f>
        <v>#DIV/0!</v>
      </c>
      <c r="R3" s="201">
        <f t="shared" ref="R3:R62" si="4">K3-M3</f>
        <v>0</v>
      </c>
      <c r="S3" s="284" t="e">
        <f t="shared" ref="S3:S62" si="5">ROUND(R3/K3,10)</f>
        <v>#DIV/0!</v>
      </c>
      <c r="T3" s="201">
        <f t="shared" ref="T3:T62" si="6">L3-O3</f>
        <v>0</v>
      </c>
      <c r="U3" s="284" t="e">
        <f t="shared" ref="U3:U62" si="7">ROUND(T3/L3,10)</f>
        <v>#DIV/0!</v>
      </c>
      <c r="V3" s="8"/>
    </row>
    <row r="4" spans="1:22" ht="15">
      <c r="A4" s="317" t="s">
        <v>299</v>
      </c>
      <c r="B4" s="317" t="s">
        <v>269</v>
      </c>
      <c r="C4" s="317">
        <v>3454</v>
      </c>
      <c r="D4" s="320">
        <v>43739</v>
      </c>
      <c r="E4" s="317" t="s">
        <v>446</v>
      </c>
      <c r="F4" s="317">
        <v>0</v>
      </c>
      <c r="G4" s="317">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ht="15">
      <c r="A5" s="317">
        <v>403187909</v>
      </c>
      <c r="B5" s="317" t="s">
        <v>461</v>
      </c>
      <c r="C5" s="317">
        <v>12938</v>
      </c>
      <c r="D5" s="320">
        <v>42851</v>
      </c>
      <c r="E5" s="317" t="s">
        <v>291</v>
      </c>
      <c r="F5" s="317">
        <v>1552.56</v>
      </c>
      <c r="G5" s="317">
        <v>1552.56</v>
      </c>
      <c r="H5" s="201">
        <f t="shared" si="0"/>
        <v>0</v>
      </c>
      <c r="I5" s="286">
        <f t="shared" si="1"/>
        <v>0</v>
      </c>
      <c r="J5">
        <v>1686.39</v>
      </c>
      <c r="K5">
        <v>1686.39</v>
      </c>
      <c r="L5">
        <v>6.21</v>
      </c>
      <c r="M5">
        <v>1686.39</v>
      </c>
      <c r="N5">
        <v>1686.39</v>
      </c>
      <c r="O5">
        <v>6.21</v>
      </c>
      <c r="P5" s="201">
        <f t="shared" si="2"/>
        <v>0</v>
      </c>
      <c r="Q5" s="284">
        <f t="shared" si="3"/>
        <v>0</v>
      </c>
      <c r="R5" s="201">
        <f t="shared" si="4"/>
        <v>0</v>
      </c>
      <c r="S5" s="284">
        <f t="shared" si="5"/>
        <v>0</v>
      </c>
      <c r="T5" s="201">
        <f t="shared" si="6"/>
        <v>0</v>
      </c>
      <c r="U5" s="284">
        <f t="shared" si="7"/>
        <v>0</v>
      </c>
      <c r="V5" s="8"/>
    </row>
    <row r="6" spans="1:22" ht="15">
      <c r="A6" s="317">
        <v>878742204</v>
      </c>
      <c r="B6" s="317" t="s">
        <v>462</v>
      </c>
      <c r="C6" s="317">
        <v>15900</v>
      </c>
      <c r="D6" s="320">
        <v>43738</v>
      </c>
      <c r="E6" s="317" t="s">
        <v>515</v>
      </c>
      <c r="F6" s="317">
        <v>0</v>
      </c>
      <c r="G6" s="317">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ht="15">
      <c r="A7" s="317">
        <v>124765108</v>
      </c>
      <c r="B7" s="317" t="s">
        <v>465</v>
      </c>
      <c r="C7" s="317">
        <v>31400</v>
      </c>
      <c r="D7" s="320">
        <v>43738</v>
      </c>
      <c r="E7" s="317" t="s">
        <v>515</v>
      </c>
      <c r="F7" s="317">
        <v>0</v>
      </c>
      <c r="G7" s="31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ht="15">
      <c r="A8" s="317">
        <v>698604006</v>
      </c>
      <c r="B8" s="317" t="s">
        <v>466</v>
      </c>
      <c r="C8" s="317">
        <v>8300</v>
      </c>
      <c r="D8" s="320">
        <v>43796</v>
      </c>
      <c r="E8" s="317" t="s">
        <v>297</v>
      </c>
      <c r="F8" s="317">
        <v>0</v>
      </c>
      <c r="G8" s="317">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ht="15">
      <c r="A9" s="317">
        <v>403197908</v>
      </c>
      <c r="B9" s="317" t="s">
        <v>385</v>
      </c>
      <c r="C9" s="317">
        <v>1275</v>
      </c>
      <c r="D9" s="320">
        <v>42871</v>
      </c>
      <c r="E9" s="317" t="s">
        <v>291</v>
      </c>
      <c r="F9" s="317">
        <v>672.56</v>
      </c>
      <c r="G9" s="317">
        <v>672.56</v>
      </c>
      <c r="H9" s="201">
        <f t="shared" si="0"/>
        <v>0</v>
      </c>
      <c r="I9" s="286">
        <f t="shared" si="1"/>
        <v>0</v>
      </c>
      <c r="J9">
        <v>734.64</v>
      </c>
      <c r="K9">
        <v>734.64</v>
      </c>
      <c r="L9">
        <v>-1.42</v>
      </c>
      <c r="M9">
        <v>734.64</v>
      </c>
      <c r="N9">
        <v>734.64</v>
      </c>
      <c r="O9">
        <v>-1.42</v>
      </c>
      <c r="P9" s="201">
        <f t="shared" si="2"/>
        <v>0</v>
      </c>
      <c r="Q9" s="284">
        <f t="shared" si="3"/>
        <v>0</v>
      </c>
      <c r="R9" s="201">
        <f t="shared" si="4"/>
        <v>0</v>
      </c>
      <c r="S9" s="284">
        <f t="shared" si="5"/>
        <v>0</v>
      </c>
      <c r="T9" s="201">
        <f t="shared" si="6"/>
        <v>0</v>
      </c>
      <c r="U9" s="284">
        <f t="shared" si="7"/>
        <v>0</v>
      </c>
      <c r="V9" s="8"/>
    </row>
    <row r="10" spans="1:22" ht="15">
      <c r="A10" s="317">
        <v>403197908</v>
      </c>
      <c r="B10" s="317" t="s">
        <v>385</v>
      </c>
      <c r="C10" s="317">
        <v>1275</v>
      </c>
      <c r="D10" s="320">
        <v>43235</v>
      </c>
      <c r="E10" s="317" t="s">
        <v>291</v>
      </c>
      <c r="F10" s="317">
        <v>874.33</v>
      </c>
      <c r="G10" s="317">
        <v>874.33</v>
      </c>
      <c r="H10" s="201">
        <f t="shared" si="0"/>
        <v>0</v>
      </c>
      <c r="I10" s="286">
        <f t="shared" si="1"/>
        <v>0</v>
      </c>
      <c r="J10">
        <v>1038.6600000000001</v>
      </c>
      <c r="K10">
        <v>1038.6600000000001</v>
      </c>
      <c r="L10">
        <v>-85.47</v>
      </c>
      <c r="M10">
        <v>1038.6600000000001</v>
      </c>
      <c r="N10">
        <v>1038.6600000000001</v>
      </c>
      <c r="O10">
        <v>-85.47</v>
      </c>
      <c r="P10" s="201">
        <f t="shared" si="2"/>
        <v>0</v>
      </c>
      <c r="Q10" s="284">
        <f t="shared" si="3"/>
        <v>0</v>
      </c>
      <c r="R10" s="201">
        <f t="shared" si="4"/>
        <v>0</v>
      </c>
      <c r="S10" s="284">
        <f t="shared" si="5"/>
        <v>0</v>
      </c>
      <c r="T10" s="201">
        <f t="shared" si="6"/>
        <v>0</v>
      </c>
      <c r="U10" s="284">
        <f t="shared" si="7"/>
        <v>0</v>
      </c>
      <c r="V10" s="8"/>
    </row>
    <row r="11" spans="1:22" ht="15">
      <c r="A11" s="317">
        <v>403197908</v>
      </c>
      <c r="B11" s="317" t="s">
        <v>385</v>
      </c>
      <c r="C11" s="317">
        <v>2175</v>
      </c>
      <c r="D11" s="320">
        <v>43599</v>
      </c>
      <c r="E11" s="317" t="s">
        <v>291</v>
      </c>
      <c r="F11" s="317">
        <v>1921.75</v>
      </c>
      <c r="G11" s="317">
        <v>1921.75</v>
      </c>
      <c r="H11" s="201">
        <f t="shared" si="0"/>
        <v>0</v>
      </c>
      <c r="I11" s="286">
        <f t="shared" si="1"/>
        <v>0</v>
      </c>
      <c r="J11">
        <v>2160.81</v>
      </c>
      <c r="K11">
        <v>2160.81</v>
      </c>
      <c r="L11">
        <v>-65.72</v>
      </c>
      <c r="M11">
        <v>2160.81</v>
      </c>
      <c r="N11">
        <v>2160.81</v>
      </c>
      <c r="O11">
        <v>-65.72</v>
      </c>
      <c r="P11" s="201">
        <f t="shared" si="2"/>
        <v>0</v>
      </c>
      <c r="Q11" s="284">
        <f t="shared" si="3"/>
        <v>0</v>
      </c>
      <c r="R11" s="201">
        <f t="shared" si="4"/>
        <v>0</v>
      </c>
      <c r="S11" s="284">
        <f t="shared" si="5"/>
        <v>0</v>
      </c>
      <c r="T11" s="201">
        <f t="shared" si="6"/>
        <v>0</v>
      </c>
      <c r="U11" s="284">
        <f t="shared" si="7"/>
        <v>0</v>
      </c>
      <c r="V11" s="8"/>
    </row>
    <row r="12" spans="1:22" ht="15">
      <c r="A12" s="317">
        <v>474184900</v>
      </c>
      <c r="B12" s="317" t="s">
        <v>391</v>
      </c>
      <c r="C12" s="317">
        <v>2838</v>
      </c>
      <c r="D12" s="320">
        <v>42859</v>
      </c>
      <c r="E12" s="317" t="s">
        <v>291</v>
      </c>
      <c r="F12" s="317">
        <v>898.23</v>
      </c>
      <c r="G12" s="317">
        <v>898.23</v>
      </c>
      <c r="H12" s="201">
        <f t="shared" si="0"/>
        <v>0</v>
      </c>
      <c r="I12" s="286">
        <f t="shared" si="1"/>
        <v>0</v>
      </c>
      <c r="J12">
        <v>979.2</v>
      </c>
      <c r="K12">
        <v>979.2</v>
      </c>
      <c r="L12">
        <v>0.05</v>
      </c>
      <c r="M12">
        <v>979.2</v>
      </c>
      <c r="N12">
        <v>979.2</v>
      </c>
      <c r="O12">
        <v>0.05</v>
      </c>
      <c r="P12" s="201">
        <f t="shared" si="2"/>
        <v>0</v>
      </c>
      <c r="Q12" s="284">
        <f t="shared" si="3"/>
        <v>0</v>
      </c>
      <c r="R12" s="201">
        <f t="shared" si="4"/>
        <v>0</v>
      </c>
      <c r="S12" s="284">
        <f t="shared" si="5"/>
        <v>0</v>
      </c>
      <c r="T12" s="201">
        <f t="shared" si="6"/>
        <v>0</v>
      </c>
      <c r="U12" s="284">
        <f t="shared" si="7"/>
        <v>0</v>
      </c>
      <c r="V12" s="8"/>
    </row>
    <row r="13" spans="1:22" ht="15">
      <c r="A13" s="317">
        <v>474184900</v>
      </c>
      <c r="B13" s="317" t="s">
        <v>391</v>
      </c>
      <c r="C13" s="317">
        <v>2838</v>
      </c>
      <c r="D13" s="320">
        <v>43223</v>
      </c>
      <c r="E13" s="317" t="s">
        <v>291</v>
      </c>
      <c r="F13" s="317">
        <v>935.65</v>
      </c>
      <c r="G13" s="317">
        <v>935.65</v>
      </c>
      <c r="H13" s="201">
        <f t="shared" si="0"/>
        <v>0</v>
      </c>
      <c r="I13" s="286">
        <f t="shared" si="1"/>
        <v>0</v>
      </c>
      <c r="J13">
        <v>1130.46</v>
      </c>
      <c r="K13">
        <v>1130.46</v>
      </c>
      <c r="L13">
        <v>-110.41</v>
      </c>
      <c r="M13">
        <v>1130.46</v>
      </c>
      <c r="N13">
        <v>1130.46</v>
      </c>
      <c r="O13">
        <v>-110.41</v>
      </c>
      <c r="P13" s="201">
        <f t="shared" si="2"/>
        <v>0</v>
      </c>
      <c r="Q13" s="284">
        <f t="shared" si="3"/>
        <v>0</v>
      </c>
      <c r="R13" s="201">
        <f t="shared" si="4"/>
        <v>0</v>
      </c>
      <c r="S13" s="284">
        <f t="shared" si="5"/>
        <v>0</v>
      </c>
      <c r="T13" s="201">
        <f t="shared" si="6"/>
        <v>0</v>
      </c>
      <c r="U13" s="284">
        <f t="shared" si="7"/>
        <v>0</v>
      </c>
      <c r="V13" s="8"/>
    </row>
    <row r="14" spans="1:22" ht="15">
      <c r="A14" s="317">
        <v>474184900</v>
      </c>
      <c r="B14" s="317" t="s">
        <v>391</v>
      </c>
      <c r="C14" s="317">
        <v>4638</v>
      </c>
      <c r="D14" s="320">
        <v>43587</v>
      </c>
      <c r="E14" s="317" t="s">
        <v>291</v>
      </c>
      <c r="F14" s="317">
        <v>1529.09</v>
      </c>
      <c r="G14" s="317">
        <v>1529.09</v>
      </c>
      <c r="H14" s="201">
        <f t="shared" si="0"/>
        <v>0</v>
      </c>
      <c r="I14" s="286">
        <f t="shared" si="1"/>
        <v>0</v>
      </c>
      <c r="J14">
        <v>1707.38</v>
      </c>
      <c r="K14">
        <v>1707.38</v>
      </c>
      <c r="L14">
        <v>-40.369999999999997</v>
      </c>
      <c r="M14">
        <v>1707.38</v>
      </c>
      <c r="N14">
        <v>1707.38</v>
      </c>
      <c r="O14">
        <v>-40.369999999999997</v>
      </c>
      <c r="P14" s="201">
        <f t="shared" si="2"/>
        <v>0</v>
      </c>
      <c r="Q14" s="284">
        <f t="shared" si="3"/>
        <v>0</v>
      </c>
      <c r="R14" s="201">
        <f t="shared" si="4"/>
        <v>0</v>
      </c>
      <c r="S14" s="284">
        <f t="shared" si="5"/>
        <v>0</v>
      </c>
      <c r="T14" s="201">
        <f t="shared" si="6"/>
        <v>0</v>
      </c>
      <c r="U14" s="284">
        <f t="shared" si="7"/>
        <v>0</v>
      </c>
      <c r="V14" s="8"/>
    </row>
    <row r="15" spans="1:22" ht="15">
      <c r="A15" s="317">
        <v>533004909</v>
      </c>
      <c r="B15" s="317" t="s">
        <v>468</v>
      </c>
      <c r="C15" s="317">
        <v>3733</v>
      </c>
      <c r="D15" s="320">
        <v>42912</v>
      </c>
      <c r="E15" s="317" t="s">
        <v>291</v>
      </c>
      <c r="F15" s="317">
        <v>296.77</v>
      </c>
      <c r="G15" s="317">
        <v>296.77</v>
      </c>
      <c r="H15" s="201">
        <f t="shared" si="0"/>
        <v>0</v>
      </c>
      <c r="I15" s="286">
        <f t="shared" si="1"/>
        <v>0</v>
      </c>
      <c r="J15">
        <v>331.72</v>
      </c>
      <c r="K15">
        <v>331.72</v>
      </c>
      <c r="L15">
        <v>-8.18</v>
      </c>
      <c r="M15">
        <v>331.72</v>
      </c>
      <c r="N15">
        <v>331.72</v>
      </c>
      <c r="O15">
        <v>-8.18</v>
      </c>
      <c r="P15" s="201">
        <f t="shared" si="2"/>
        <v>0</v>
      </c>
      <c r="Q15" s="284">
        <f t="shared" si="3"/>
        <v>0</v>
      </c>
      <c r="R15" s="201">
        <f t="shared" si="4"/>
        <v>0</v>
      </c>
      <c r="S15" s="284">
        <f t="shared" si="5"/>
        <v>0</v>
      </c>
      <c r="T15" s="201">
        <f t="shared" si="6"/>
        <v>0</v>
      </c>
      <c r="U15" s="284">
        <f t="shared" si="7"/>
        <v>0</v>
      </c>
      <c r="V15" s="8"/>
    </row>
    <row r="16" spans="1:22" ht="15">
      <c r="A16" s="317">
        <v>533004909</v>
      </c>
      <c r="B16" s="317" t="s">
        <v>468</v>
      </c>
      <c r="C16" s="317">
        <v>6569</v>
      </c>
      <c r="D16" s="320">
        <v>43616</v>
      </c>
      <c r="E16" s="317" t="s">
        <v>291</v>
      </c>
      <c r="F16" s="317">
        <v>640.48</v>
      </c>
      <c r="G16" s="317">
        <v>640.48</v>
      </c>
      <c r="H16" s="201">
        <f t="shared" si="0"/>
        <v>0</v>
      </c>
      <c r="I16" s="286">
        <f t="shared" si="1"/>
        <v>0</v>
      </c>
      <c r="J16">
        <v>713.65</v>
      </c>
      <c r="K16">
        <v>713.65</v>
      </c>
      <c r="L16">
        <v>-15.4</v>
      </c>
      <c r="M16">
        <v>713.65</v>
      </c>
      <c r="N16">
        <v>713.65</v>
      </c>
      <c r="O16">
        <v>-15.4</v>
      </c>
      <c r="P16" s="201">
        <f t="shared" si="2"/>
        <v>0</v>
      </c>
      <c r="Q16" s="284">
        <f t="shared" si="3"/>
        <v>0</v>
      </c>
      <c r="R16" s="201">
        <f t="shared" si="4"/>
        <v>0</v>
      </c>
      <c r="S16" s="284">
        <f t="shared" si="5"/>
        <v>0</v>
      </c>
      <c r="T16" s="201">
        <f t="shared" si="6"/>
        <v>0</v>
      </c>
      <c r="U16" s="284">
        <f t="shared" si="7"/>
        <v>0</v>
      </c>
      <c r="V16" s="8"/>
    </row>
    <row r="17" spans="1:22" ht="15">
      <c r="A17" s="317">
        <v>545831901</v>
      </c>
      <c r="B17" s="317" t="s">
        <v>388</v>
      </c>
      <c r="C17" s="317">
        <v>4084</v>
      </c>
      <c r="D17" s="320">
        <v>43399</v>
      </c>
      <c r="E17" s="317" t="s">
        <v>291</v>
      </c>
      <c r="F17" s="317">
        <v>226.66</v>
      </c>
      <c r="G17" s="317">
        <v>226.66</v>
      </c>
      <c r="H17" s="201">
        <f t="shared" si="0"/>
        <v>0</v>
      </c>
      <c r="I17" s="286">
        <f t="shared" si="1"/>
        <v>0</v>
      </c>
      <c r="J17">
        <v>260.57</v>
      </c>
      <c r="K17">
        <v>260.57</v>
      </c>
      <c r="L17">
        <v>-13.47</v>
      </c>
      <c r="M17">
        <v>260.57</v>
      </c>
      <c r="N17">
        <v>260.57</v>
      </c>
      <c r="O17">
        <v>-13.47</v>
      </c>
      <c r="P17" s="201">
        <f t="shared" si="2"/>
        <v>0</v>
      </c>
      <c r="Q17" s="284">
        <f t="shared" si="3"/>
        <v>0</v>
      </c>
      <c r="R17" s="201">
        <f t="shared" si="4"/>
        <v>0</v>
      </c>
      <c r="S17" s="284">
        <f t="shared" si="5"/>
        <v>0</v>
      </c>
      <c r="T17" s="201">
        <f t="shared" si="6"/>
        <v>0</v>
      </c>
      <c r="U17" s="284">
        <f t="shared" si="7"/>
        <v>0</v>
      </c>
      <c r="V17" s="8"/>
    </row>
    <row r="18" spans="1:22" ht="15">
      <c r="A18" s="317">
        <v>575035902</v>
      </c>
      <c r="B18" s="317" t="s">
        <v>516</v>
      </c>
      <c r="C18" s="317">
        <v>14142</v>
      </c>
      <c r="D18" s="320">
        <v>42878</v>
      </c>
      <c r="E18" s="317" t="s">
        <v>291</v>
      </c>
      <c r="F18" s="317">
        <v>298.39999999999998</v>
      </c>
      <c r="G18" s="317">
        <v>298.39999999999998</v>
      </c>
      <c r="H18" s="201">
        <f t="shared" si="0"/>
        <v>0</v>
      </c>
      <c r="I18" s="286">
        <f t="shared" si="1"/>
        <v>0</v>
      </c>
      <c r="J18">
        <v>334.06</v>
      </c>
      <c r="K18">
        <v>334.06</v>
      </c>
      <c r="L18">
        <v>-8.74</v>
      </c>
      <c r="M18">
        <v>334.06</v>
      </c>
      <c r="N18">
        <v>334.06</v>
      </c>
      <c r="O18">
        <v>-8.74</v>
      </c>
      <c r="P18" s="201">
        <f t="shared" si="2"/>
        <v>0</v>
      </c>
      <c r="Q18" s="284">
        <f t="shared" si="3"/>
        <v>0</v>
      </c>
      <c r="R18" s="201">
        <f t="shared" si="4"/>
        <v>0</v>
      </c>
      <c r="S18" s="284">
        <f t="shared" si="5"/>
        <v>0</v>
      </c>
      <c r="T18" s="201">
        <f t="shared" si="6"/>
        <v>0</v>
      </c>
      <c r="U18" s="284">
        <f t="shared" si="7"/>
        <v>0</v>
      </c>
      <c r="V18" s="8"/>
    </row>
    <row r="19" spans="1:22" ht="15">
      <c r="A19" s="317">
        <v>575035902</v>
      </c>
      <c r="B19" s="317" t="s">
        <v>516</v>
      </c>
      <c r="C19" s="317">
        <v>14142</v>
      </c>
      <c r="D19" s="320">
        <v>42878</v>
      </c>
      <c r="E19" s="317" t="s">
        <v>291</v>
      </c>
      <c r="F19" s="317">
        <v>410.29</v>
      </c>
      <c r="G19" s="317">
        <v>410.29</v>
      </c>
      <c r="H19" s="201">
        <f t="shared" si="0"/>
        <v>0</v>
      </c>
      <c r="I19" s="286">
        <f t="shared" si="1"/>
        <v>0</v>
      </c>
      <c r="J19">
        <v>459.33</v>
      </c>
      <c r="K19">
        <v>459.33</v>
      </c>
      <c r="L19">
        <v>-12.03</v>
      </c>
      <c r="M19">
        <v>459.33</v>
      </c>
      <c r="N19">
        <v>459.33</v>
      </c>
      <c r="O19">
        <v>-12.03</v>
      </c>
      <c r="P19" s="201">
        <f t="shared" si="2"/>
        <v>0</v>
      </c>
      <c r="Q19" s="284">
        <f t="shared" si="3"/>
        <v>0</v>
      </c>
      <c r="R19" s="201">
        <f t="shared" si="4"/>
        <v>0</v>
      </c>
      <c r="S19" s="284">
        <f t="shared" si="5"/>
        <v>0</v>
      </c>
      <c r="T19" s="201">
        <f t="shared" si="6"/>
        <v>0</v>
      </c>
      <c r="U19" s="284">
        <f t="shared" si="7"/>
        <v>0</v>
      </c>
      <c r="V19" s="8"/>
    </row>
    <row r="20" spans="1:22" ht="15">
      <c r="A20" s="317">
        <v>575035902</v>
      </c>
      <c r="B20" s="317" t="s">
        <v>516</v>
      </c>
      <c r="C20" s="317">
        <v>14142</v>
      </c>
      <c r="D20" s="320">
        <v>43249</v>
      </c>
      <c r="E20" s="317" t="s">
        <v>291</v>
      </c>
      <c r="F20" s="317">
        <v>410.29</v>
      </c>
      <c r="G20" s="317">
        <v>410.29</v>
      </c>
      <c r="H20" s="201">
        <f t="shared" si="0"/>
        <v>0</v>
      </c>
      <c r="I20" s="286">
        <f t="shared" si="1"/>
        <v>0</v>
      </c>
      <c r="J20">
        <v>478.18</v>
      </c>
      <c r="K20">
        <v>478.18</v>
      </c>
      <c r="L20">
        <v>-30.88</v>
      </c>
      <c r="M20">
        <v>478.18</v>
      </c>
      <c r="N20">
        <v>478.18</v>
      </c>
      <c r="O20">
        <v>-30.88</v>
      </c>
      <c r="P20" s="201">
        <f t="shared" si="2"/>
        <v>0</v>
      </c>
      <c r="Q20" s="284">
        <f t="shared" si="3"/>
        <v>0</v>
      </c>
      <c r="R20" s="201">
        <f t="shared" si="4"/>
        <v>0</v>
      </c>
      <c r="S20" s="284">
        <f t="shared" si="5"/>
        <v>0</v>
      </c>
      <c r="T20" s="201">
        <f t="shared" si="6"/>
        <v>0</v>
      </c>
      <c r="U20" s="284">
        <f t="shared" si="7"/>
        <v>0</v>
      </c>
      <c r="V20" s="8"/>
    </row>
    <row r="21" spans="1:22" ht="15">
      <c r="A21" s="317">
        <v>605460005</v>
      </c>
      <c r="B21" s="317" t="s">
        <v>469</v>
      </c>
      <c r="C21" s="317">
        <v>30100</v>
      </c>
      <c r="D21" s="320">
        <v>43825</v>
      </c>
      <c r="E21" s="317" t="s">
        <v>297</v>
      </c>
      <c r="F21" s="317">
        <v>0</v>
      </c>
      <c r="G21" s="317">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ht="15">
      <c r="A22" s="317">
        <v>618549901</v>
      </c>
      <c r="B22" s="317" t="s">
        <v>418</v>
      </c>
      <c r="C22" s="317">
        <v>1694</v>
      </c>
      <c r="D22" s="320">
        <v>43749</v>
      </c>
      <c r="E22" s="317" t="s">
        <v>289</v>
      </c>
      <c r="F22" s="317">
        <v>0</v>
      </c>
      <c r="G22" s="317">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ht="15">
      <c r="A23" s="317">
        <v>649926003</v>
      </c>
      <c r="B23" s="317" t="s">
        <v>398</v>
      </c>
      <c r="C23" s="317">
        <v>4900</v>
      </c>
      <c r="D23" s="320">
        <v>43825</v>
      </c>
      <c r="E23" s="317" t="s">
        <v>297</v>
      </c>
      <c r="F23" s="317">
        <v>0</v>
      </c>
      <c r="G23" s="317">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ht="15">
      <c r="A24" s="317">
        <v>655580009</v>
      </c>
      <c r="B24" s="317" t="s">
        <v>470</v>
      </c>
      <c r="C24" s="317">
        <v>7600</v>
      </c>
      <c r="D24" s="320">
        <v>43825</v>
      </c>
      <c r="E24" s="317" t="s">
        <v>297</v>
      </c>
      <c r="F24" s="317">
        <v>0</v>
      </c>
      <c r="G24" s="317">
        <v>0</v>
      </c>
      <c r="H24" s="201">
        <f t="shared" si="0"/>
        <v>0</v>
      </c>
      <c r="I24" s="286" t="e">
        <f t="shared" si="1"/>
        <v>#DIV/0!</v>
      </c>
      <c r="J24">
        <v>0</v>
      </c>
      <c r="K24">
        <v>0</v>
      </c>
      <c r="L24">
        <v>0</v>
      </c>
      <c r="M24">
        <v>0</v>
      </c>
      <c r="N24">
        <v>0</v>
      </c>
      <c r="O24">
        <v>0</v>
      </c>
      <c r="P24" s="201">
        <f t="shared" si="2"/>
        <v>0</v>
      </c>
      <c r="Q24" s="284" t="e">
        <f t="shared" si="3"/>
        <v>#DIV/0!</v>
      </c>
      <c r="R24" s="201">
        <f t="shared" si="4"/>
        <v>0</v>
      </c>
      <c r="S24" s="284" t="e">
        <f t="shared" si="5"/>
        <v>#DIV/0!</v>
      </c>
      <c r="T24" s="201">
        <f t="shared" si="6"/>
        <v>0</v>
      </c>
      <c r="U24" s="284" t="e">
        <f t="shared" si="7"/>
        <v>#DIV/0!</v>
      </c>
      <c r="V24" s="8"/>
    </row>
    <row r="25" spans="1:22" ht="15">
      <c r="A25" s="317">
        <v>664068004</v>
      </c>
      <c r="B25" s="317" t="s">
        <v>471</v>
      </c>
      <c r="C25" s="317">
        <v>4844</v>
      </c>
      <c r="D25" s="320">
        <v>43825</v>
      </c>
      <c r="E25" s="317" t="s">
        <v>297</v>
      </c>
      <c r="F25" s="317">
        <v>0</v>
      </c>
      <c r="G25" s="317">
        <v>0</v>
      </c>
      <c r="H25" s="201">
        <f t="shared" si="0"/>
        <v>0</v>
      </c>
      <c r="I25" s="286" t="e">
        <f t="shared" si="1"/>
        <v>#DIV/0!</v>
      </c>
      <c r="J25">
        <v>0</v>
      </c>
      <c r="K25">
        <v>0</v>
      </c>
      <c r="L25">
        <v>0</v>
      </c>
      <c r="M25">
        <v>0</v>
      </c>
      <c r="N25">
        <v>0</v>
      </c>
      <c r="O25">
        <v>0</v>
      </c>
      <c r="P25" s="201">
        <f t="shared" si="2"/>
        <v>0</v>
      </c>
      <c r="Q25" s="284" t="e">
        <f t="shared" si="3"/>
        <v>#DIV/0!</v>
      </c>
      <c r="R25" s="201">
        <f t="shared" si="4"/>
        <v>0</v>
      </c>
      <c r="S25" s="284" t="e">
        <f t="shared" si="5"/>
        <v>#DIV/0!</v>
      </c>
      <c r="T25" s="201">
        <f t="shared" si="6"/>
        <v>0</v>
      </c>
      <c r="U25" s="284" t="e">
        <f t="shared" si="7"/>
        <v>#DIV/0!</v>
      </c>
      <c r="V25" s="8"/>
    </row>
    <row r="26" spans="1:22" ht="15">
      <c r="A26" s="317">
        <v>665942009</v>
      </c>
      <c r="B26" s="317" t="s">
        <v>472</v>
      </c>
      <c r="C26" s="317">
        <v>11369</v>
      </c>
      <c r="D26" s="320">
        <v>43825</v>
      </c>
      <c r="E26" s="317" t="s">
        <v>297</v>
      </c>
      <c r="F26" s="317">
        <v>0</v>
      </c>
      <c r="G26" s="317">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ht="15">
      <c r="A27" s="317">
        <v>666114004</v>
      </c>
      <c r="B27" s="317" t="s">
        <v>402</v>
      </c>
      <c r="C27" s="317">
        <v>23000</v>
      </c>
      <c r="D27" s="320">
        <v>43825</v>
      </c>
      <c r="E27" s="317" t="s">
        <v>297</v>
      </c>
      <c r="F27" s="317">
        <v>0</v>
      </c>
      <c r="G27" s="317">
        <v>0</v>
      </c>
      <c r="H27" s="201">
        <f t="shared" si="0"/>
        <v>0</v>
      </c>
      <c r="I27" s="286" t="e">
        <f t="shared" si="1"/>
        <v>#DIV/0!</v>
      </c>
      <c r="J27">
        <v>0</v>
      </c>
      <c r="K27">
        <v>0</v>
      </c>
      <c r="L27">
        <v>0</v>
      </c>
      <c r="M27">
        <v>0</v>
      </c>
      <c r="N27">
        <v>0</v>
      </c>
      <c r="O27">
        <v>0</v>
      </c>
      <c r="P27" s="201">
        <f t="shared" si="2"/>
        <v>0</v>
      </c>
      <c r="Q27" s="284" t="e">
        <f t="shared" si="3"/>
        <v>#DIV/0!</v>
      </c>
      <c r="R27" s="201">
        <f t="shared" si="4"/>
        <v>0</v>
      </c>
      <c r="S27" s="284" t="e">
        <f t="shared" si="5"/>
        <v>#DIV/0!</v>
      </c>
      <c r="T27" s="201">
        <f t="shared" si="6"/>
        <v>0</v>
      </c>
      <c r="U27" s="284" t="e">
        <f t="shared" si="7"/>
        <v>#DIV/0!</v>
      </c>
      <c r="V27" s="8"/>
    </row>
    <row r="28" spans="1:22" ht="15">
      <c r="A28" s="317">
        <v>588950907</v>
      </c>
      <c r="B28" s="317" t="s">
        <v>390</v>
      </c>
      <c r="C28" s="317">
        <v>24398</v>
      </c>
      <c r="D28" s="320">
        <v>43522</v>
      </c>
      <c r="E28" s="317" t="s">
        <v>291</v>
      </c>
      <c r="F28" s="317">
        <v>1737.44</v>
      </c>
      <c r="G28" s="317">
        <v>1737.44</v>
      </c>
      <c r="H28" s="201">
        <f t="shared" si="0"/>
        <v>0</v>
      </c>
      <c r="I28" s="286">
        <f t="shared" si="1"/>
        <v>0</v>
      </c>
      <c r="J28">
        <v>1970.17</v>
      </c>
      <c r="K28">
        <v>1970.17</v>
      </c>
      <c r="L28">
        <v>-76.010000000000005</v>
      </c>
      <c r="M28">
        <v>1970.17</v>
      </c>
      <c r="N28">
        <v>1970.17</v>
      </c>
      <c r="O28">
        <v>-76.010000000000005</v>
      </c>
      <c r="P28" s="201">
        <f t="shared" si="2"/>
        <v>0</v>
      </c>
      <c r="Q28" s="284">
        <f t="shared" si="3"/>
        <v>0</v>
      </c>
      <c r="R28" s="201">
        <f t="shared" si="4"/>
        <v>0</v>
      </c>
      <c r="S28" s="284">
        <f t="shared" si="5"/>
        <v>0</v>
      </c>
      <c r="T28" s="201">
        <f t="shared" si="6"/>
        <v>0</v>
      </c>
      <c r="U28" s="284">
        <f t="shared" si="7"/>
        <v>0</v>
      </c>
      <c r="V28" s="8"/>
    </row>
    <row r="29" spans="1:22" ht="15">
      <c r="A29" s="317">
        <v>635640006</v>
      </c>
      <c r="B29" s="317" t="s">
        <v>405</v>
      </c>
      <c r="C29" s="317">
        <v>7521</v>
      </c>
      <c r="D29" s="320">
        <v>43825</v>
      </c>
      <c r="E29" s="317" t="s">
        <v>297</v>
      </c>
      <c r="F29" s="317">
        <v>0</v>
      </c>
      <c r="G29" s="317">
        <v>0</v>
      </c>
      <c r="H29" s="201">
        <f t="shared" si="0"/>
        <v>0</v>
      </c>
      <c r="I29" s="286" t="e">
        <f t="shared" si="1"/>
        <v>#DIV/0!</v>
      </c>
      <c r="J29">
        <v>0</v>
      </c>
      <c r="K29">
        <v>0</v>
      </c>
      <c r="L29">
        <v>0</v>
      </c>
      <c r="M29">
        <v>0</v>
      </c>
      <c r="N29">
        <v>0</v>
      </c>
      <c r="O29">
        <v>0</v>
      </c>
      <c r="P29" s="201">
        <f t="shared" si="2"/>
        <v>0</v>
      </c>
      <c r="Q29" s="284" t="e">
        <f t="shared" si="3"/>
        <v>#DIV/0!</v>
      </c>
      <c r="R29" s="201">
        <f t="shared" si="4"/>
        <v>0</v>
      </c>
      <c r="S29" s="284" t="e">
        <f t="shared" si="5"/>
        <v>#DIV/0!</v>
      </c>
      <c r="T29" s="201">
        <f t="shared" si="6"/>
        <v>0</v>
      </c>
      <c r="U29" s="284" t="e">
        <f t="shared" si="7"/>
        <v>#DIV/0!</v>
      </c>
      <c r="V29" s="8"/>
    </row>
    <row r="30" spans="1:22" ht="15">
      <c r="A30" s="317">
        <v>686930009</v>
      </c>
      <c r="B30" s="317" t="s">
        <v>473</v>
      </c>
      <c r="C30" s="317">
        <v>3000</v>
      </c>
      <c r="D30" s="320">
        <v>43825</v>
      </c>
      <c r="E30" s="317" t="s">
        <v>297</v>
      </c>
      <c r="F30" s="317">
        <v>0</v>
      </c>
      <c r="G30" s="317">
        <v>0</v>
      </c>
      <c r="H30" s="201">
        <f t="shared" si="0"/>
        <v>0</v>
      </c>
      <c r="I30" s="286" t="e">
        <f t="shared" si="1"/>
        <v>#DIV/0!</v>
      </c>
      <c r="J30">
        <v>0</v>
      </c>
      <c r="K30">
        <v>0</v>
      </c>
      <c r="L30">
        <v>0</v>
      </c>
      <c r="M30">
        <v>0</v>
      </c>
      <c r="N30">
        <v>0</v>
      </c>
      <c r="O30">
        <v>0</v>
      </c>
      <c r="P30" s="201">
        <f t="shared" si="2"/>
        <v>0</v>
      </c>
      <c r="Q30" s="284" t="e">
        <f t="shared" si="3"/>
        <v>#DIV/0!</v>
      </c>
      <c r="R30" s="201">
        <f t="shared" si="4"/>
        <v>0</v>
      </c>
      <c r="S30" s="284" t="e">
        <f t="shared" si="5"/>
        <v>#DIV/0!</v>
      </c>
      <c r="T30" s="201">
        <f t="shared" si="6"/>
        <v>0</v>
      </c>
      <c r="U30" s="284" t="e">
        <f t="shared" si="7"/>
        <v>#DIV/0!</v>
      </c>
      <c r="V30" s="8"/>
    </row>
    <row r="31" spans="1:22" ht="15">
      <c r="A31" s="317">
        <v>861012102</v>
      </c>
      <c r="B31" s="317" t="s">
        <v>519</v>
      </c>
      <c r="C31" s="317">
        <v>23300</v>
      </c>
      <c r="D31" s="320">
        <v>43096</v>
      </c>
      <c r="E31" s="317" t="s">
        <v>446</v>
      </c>
      <c r="F31" s="317">
        <v>177.02</v>
      </c>
      <c r="G31" s="317">
        <v>177.02</v>
      </c>
      <c r="H31" s="201">
        <f t="shared" si="0"/>
        <v>0</v>
      </c>
      <c r="I31" s="286">
        <f t="shared" si="1"/>
        <v>0</v>
      </c>
      <c r="J31">
        <v>177.02</v>
      </c>
      <c r="K31">
        <v>177.02</v>
      </c>
      <c r="L31">
        <v>0</v>
      </c>
      <c r="M31">
        <v>177.02</v>
      </c>
      <c r="N31">
        <v>177.02</v>
      </c>
      <c r="O31">
        <v>0</v>
      </c>
      <c r="P31" s="201">
        <f t="shared" si="2"/>
        <v>0</v>
      </c>
      <c r="Q31" s="284">
        <f t="shared" si="3"/>
        <v>0</v>
      </c>
      <c r="R31" s="201">
        <f t="shared" si="4"/>
        <v>0</v>
      </c>
      <c r="S31" s="284">
        <f t="shared" si="5"/>
        <v>0</v>
      </c>
      <c r="T31" s="201">
        <f t="shared" si="6"/>
        <v>0</v>
      </c>
      <c r="U31" s="284" t="e">
        <f t="shared" si="7"/>
        <v>#DIV/0!</v>
      </c>
      <c r="V31" s="8"/>
    </row>
    <row r="32" spans="1:22" ht="15">
      <c r="A32" s="317">
        <v>861012102</v>
      </c>
      <c r="B32" s="317" t="s">
        <v>519</v>
      </c>
      <c r="C32" s="317">
        <v>23300</v>
      </c>
      <c r="D32" s="320">
        <v>43277</v>
      </c>
      <c r="E32" s="317" t="s">
        <v>446</v>
      </c>
      <c r="F32" s="317">
        <v>181.22</v>
      </c>
      <c r="G32" s="317">
        <v>181.22</v>
      </c>
      <c r="H32" s="201">
        <f t="shared" si="0"/>
        <v>0</v>
      </c>
      <c r="I32" s="286">
        <f t="shared" si="1"/>
        <v>0</v>
      </c>
      <c r="J32">
        <v>181.22</v>
      </c>
      <c r="K32">
        <v>181.22</v>
      </c>
      <c r="L32">
        <v>0</v>
      </c>
      <c r="M32">
        <v>181.22</v>
      </c>
      <c r="N32">
        <v>181.22</v>
      </c>
      <c r="O32">
        <v>0</v>
      </c>
      <c r="P32" s="201">
        <f t="shared" si="2"/>
        <v>0</v>
      </c>
      <c r="Q32" s="284">
        <f t="shared" si="3"/>
        <v>0</v>
      </c>
      <c r="R32" s="201">
        <f t="shared" si="4"/>
        <v>0</v>
      </c>
      <c r="S32" s="284">
        <f t="shared" si="5"/>
        <v>0</v>
      </c>
      <c r="T32" s="201">
        <f t="shared" si="6"/>
        <v>0</v>
      </c>
      <c r="U32" s="284" t="e">
        <f t="shared" si="7"/>
        <v>#DIV/0!</v>
      </c>
      <c r="V32" s="8"/>
    </row>
    <row r="33" spans="1:22" ht="15">
      <c r="A33" s="317">
        <v>861012102</v>
      </c>
      <c r="B33" s="317" t="s">
        <v>519</v>
      </c>
      <c r="C33" s="317">
        <v>23300</v>
      </c>
      <c r="D33" s="320">
        <v>43368</v>
      </c>
      <c r="E33" s="317" t="s">
        <v>446</v>
      </c>
      <c r="F33" s="317">
        <v>209.7</v>
      </c>
      <c r="G33" s="317">
        <v>209.7</v>
      </c>
      <c r="H33" s="201">
        <f t="shared" si="0"/>
        <v>0</v>
      </c>
      <c r="I33" s="286">
        <f t="shared" si="1"/>
        <v>0</v>
      </c>
      <c r="J33">
        <v>209.7</v>
      </c>
      <c r="K33">
        <v>209.7</v>
      </c>
      <c r="L33">
        <v>0</v>
      </c>
      <c r="M33">
        <v>209.7</v>
      </c>
      <c r="N33">
        <v>209.7</v>
      </c>
      <c r="O33">
        <v>0</v>
      </c>
      <c r="P33" s="201">
        <f t="shared" si="2"/>
        <v>0</v>
      </c>
      <c r="Q33" s="284">
        <f t="shared" si="3"/>
        <v>0</v>
      </c>
      <c r="R33" s="201">
        <f t="shared" si="4"/>
        <v>0</v>
      </c>
      <c r="S33" s="284">
        <f t="shared" si="5"/>
        <v>0</v>
      </c>
      <c r="T33" s="201">
        <f t="shared" si="6"/>
        <v>0</v>
      </c>
      <c r="U33" s="284" t="e">
        <f t="shared" si="7"/>
        <v>#DIV/0!</v>
      </c>
      <c r="V33" s="8"/>
    </row>
    <row r="34" spans="1:22" ht="15">
      <c r="A34" s="317">
        <v>861012102</v>
      </c>
      <c r="B34" s="317" t="s">
        <v>519</v>
      </c>
      <c r="C34" s="317">
        <v>23300</v>
      </c>
      <c r="D34" s="320">
        <v>43461</v>
      </c>
      <c r="E34" s="317" t="s">
        <v>446</v>
      </c>
      <c r="F34" s="317">
        <v>209.7</v>
      </c>
      <c r="G34" s="317">
        <v>209.7</v>
      </c>
      <c r="H34" s="201">
        <f t="shared" si="0"/>
        <v>0</v>
      </c>
      <c r="I34" s="286">
        <f t="shared" si="1"/>
        <v>0</v>
      </c>
      <c r="J34">
        <v>209.7</v>
      </c>
      <c r="K34">
        <v>209.7</v>
      </c>
      <c r="L34">
        <v>0</v>
      </c>
      <c r="M34">
        <v>209.7</v>
      </c>
      <c r="N34">
        <v>209.7</v>
      </c>
      <c r="O34">
        <v>0</v>
      </c>
      <c r="P34" s="201">
        <f t="shared" si="2"/>
        <v>0</v>
      </c>
      <c r="Q34" s="284">
        <f t="shared" si="3"/>
        <v>0</v>
      </c>
      <c r="R34" s="201">
        <f t="shared" si="4"/>
        <v>0</v>
      </c>
      <c r="S34" s="284">
        <f t="shared" si="5"/>
        <v>0</v>
      </c>
      <c r="T34" s="201">
        <f t="shared" si="6"/>
        <v>0</v>
      </c>
      <c r="U34" s="284" t="e">
        <f t="shared" si="7"/>
        <v>#DIV/0!</v>
      </c>
      <c r="V34" s="8"/>
    </row>
    <row r="35" spans="1:22" ht="15">
      <c r="A35" s="317">
        <v>861012102</v>
      </c>
      <c r="B35" s="317" t="s">
        <v>519</v>
      </c>
      <c r="C35" s="317">
        <v>23300</v>
      </c>
      <c r="D35" s="320">
        <v>43550</v>
      </c>
      <c r="E35" s="317" t="s">
        <v>446</v>
      </c>
      <c r="F35" s="317">
        <v>209.7</v>
      </c>
      <c r="G35" s="317">
        <v>209.7</v>
      </c>
      <c r="H35" s="201">
        <f t="shared" si="0"/>
        <v>0</v>
      </c>
      <c r="I35" s="286">
        <f t="shared" si="1"/>
        <v>0</v>
      </c>
      <c r="J35">
        <v>209.7</v>
      </c>
      <c r="K35">
        <v>209.7</v>
      </c>
      <c r="L35">
        <v>0</v>
      </c>
      <c r="M35">
        <v>209.7</v>
      </c>
      <c r="N35">
        <v>209.7</v>
      </c>
      <c r="O35">
        <v>0</v>
      </c>
      <c r="P35" s="201">
        <f t="shared" si="2"/>
        <v>0</v>
      </c>
      <c r="Q35" s="284">
        <f t="shared" si="3"/>
        <v>0</v>
      </c>
      <c r="R35" s="201">
        <f t="shared" si="4"/>
        <v>0</v>
      </c>
      <c r="S35" s="284">
        <f t="shared" si="5"/>
        <v>0</v>
      </c>
      <c r="T35" s="201">
        <f t="shared" si="6"/>
        <v>0</v>
      </c>
      <c r="U35" s="284" t="e">
        <f t="shared" si="7"/>
        <v>#DIV/0!</v>
      </c>
      <c r="V35" s="8"/>
    </row>
    <row r="36" spans="1:22" ht="15">
      <c r="A36" s="317">
        <v>803054204</v>
      </c>
      <c r="B36" s="317" t="s">
        <v>476</v>
      </c>
      <c r="C36" s="317">
        <v>3300</v>
      </c>
      <c r="D36" s="320">
        <v>42877</v>
      </c>
      <c r="E36" s="317" t="s">
        <v>446</v>
      </c>
      <c r="F36" s="317">
        <v>1305</v>
      </c>
      <c r="G36" s="317">
        <v>1305</v>
      </c>
      <c r="H36" s="201">
        <f t="shared" si="0"/>
        <v>0</v>
      </c>
      <c r="I36" s="286">
        <f t="shared" si="1"/>
        <v>0</v>
      </c>
      <c r="J36">
        <v>1305</v>
      </c>
      <c r="K36">
        <v>1305</v>
      </c>
      <c r="L36">
        <v>0</v>
      </c>
      <c r="M36">
        <v>1305</v>
      </c>
      <c r="N36">
        <v>1305</v>
      </c>
      <c r="O36">
        <v>0</v>
      </c>
      <c r="P36" s="201">
        <f t="shared" si="2"/>
        <v>0</v>
      </c>
      <c r="Q36" s="284">
        <f t="shared" si="3"/>
        <v>0</v>
      </c>
      <c r="R36" s="201">
        <f t="shared" si="4"/>
        <v>0</v>
      </c>
      <c r="S36" s="284">
        <f t="shared" si="5"/>
        <v>0</v>
      </c>
      <c r="T36" s="201">
        <f t="shared" si="6"/>
        <v>0</v>
      </c>
      <c r="U36" s="284" t="e">
        <f t="shared" si="7"/>
        <v>#DIV/0!</v>
      </c>
      <c r="V36" s="8"/>
    </row>
    <row r="37" spans="1:22" ht="15">
      <c r="A37" s="317">
        <v>803054204</v>
      </c>
      <c r="B37" s="317" t="s">
        <v>476</v>
      </c>
      <c r="C37" s="317">
        <v>5800</v>
      </c>
      <c r="D37" s="320">
        <v>43249</v>
      </c>
      <c r="E37" s="317" t="s">
        <v>446</v>
      </c>
      <c r="F37" s="317">
        <v>2468.7800000000002</v>
      </c>
      <c r="G37" s="317">
        <v>2468.7800000000002</v>
      </c>
      <c r="H37" s="201">
        <f t="shared" ref="H37:H48" si="10">F37-G37</f>
        <v>0</v>
      </c>
      <c r="I37" s="286">
        <f t="shared" ref="I37:I48" si="11">ROUND(H37/F37,10)</f>
        <v>0</v>
      </c>
      <c r="J37">
        <v>2468.7800000000002</v>
      </c>
      <c r="K37">
        <v>2468.7800000000002</v>
      </c>
      <c r="L37">
        <v>0</v>
      </c>
      <c r="M37">
        <v>2468.7800000000002</v>
      </c>
      <c r="N37">
        <v>2468.7800000000002</v>
      </c>
      <c r="O37">
        <v>0</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t="e">
        <f t="shared" ref="U37:U48" si="17">ROUND(T37/L37,10)</f>
        <v>#DIV/0!</v>
      </c>
      <c r="V37" s="8"/>
    </row>
    <row r="38" spans="1:22" ht="15">
      <c r="A38" s="317">
        <v>803054204</v>
      </c>
      <c r="B38" s="317" t="s">
        <v>476</v>
      </c>
      <c r="C38" s="317">
        <v>9600</v>
      </c>
      <c r="D38" s="320">
        <v>43613</v>
      </c>
      <c r="E38" s="317" t="s">
        <v>446</v>
      </c>
      <c r="F38" s="317">
        <v>4136.07</v>
      </c>
      <c r="G38" s="317">
        <v>4136.07</v>
      </c>
      <c r="H38" s="201">
        <f t="shared" si="10"/>
        <v>0</v>
      </c>
      <c r="I38" s="286">
        <f t="shared" si="11"/>
        <v>0</v>
      </c>
      <c r="J38">
        <v>4136.07</v>
      </c>
      <c r="K38">
        <v>4136.07</v>
      </c>
      <c r="L38">
        <v>0</v>
      </c>
      <c r="M38">
        <v>4136.07</v>
      </c>
      <c r="N38">
        <v>4136.07</v>
      </c>
      <c r="O38">
        <v>0</v>
      </c>
      <c r="P38" s="201">
        <f t="shared" si="12"/>
        <v>0</v>
      </c>
      <c r="Q38" s="284">
        <f t="shared" si="13"/>
        <v>0</v>
      </c>
      <c r="R38" s="201">
        <f t="shared" si="14"/>
        <v>0</v>
      </c>
      <c r="S38" s="284">
        <f t="shared" si="15"/>
        <v>0</v>
      </c>
      <c r="T38" s="201">
        <f t="shared" si="16"/>
        <v>0</v>
      </c>
      <c r="U38" s="284" t="e">
        <f t="shared" si="17"/>
        <v>#DIV/0!</v>
      </c>
      <c r="V38" s="8"/>
    </row>
    <row r="39" spans="1:22" ht="15">
      <c r="A39" s="317">
        <v>712459908</v>
      </c>
      <c r="B39" s="317" t="s">
        <v>412</v>
      </c>
      <c r="C39" s="317">
        <v>3146</v>
      </c>
      <c r="D39" s="320">
        <v>43591</v>
      </c>
      <c r="E39" s="317" t="s">
        <v>283</v>
      </c>
      <c r="F39" s="317">
        <v>6606.6</v>
      </c>
      <c r="G39" s="317">
        <v>6606.6</v>
      </c>
      <c r="H39" s="201">
        <f t="shared" si="10"/>
        <v>0</v>
      </c>
      <c r="I39" s="286">
        <f t="shared" si="11"/>
        <v>0</v>
      </c>
      <c r="J39">
        <v>6482.14</v>
      </c>
      <c r="K39">
        <v>6482.14</v>
      </c>
      <c r="L39">
        <v>143.34</v>
      </c>
      <c r="M39">
        <v>6482.14</v>
      </c>
      <c r="N39">
        <v>6482.14</v>
      </c>
      <c r="O39">
        <v>143.34</v>
      </c>
      <c r="P39" s="201">
        <f t="shared" si="12"/>
        <v>0</v>
      </c>
      <c r="Q39" s="284">
        <f t="shared" si="13"/>
        <v>0</v>
      </c>
      <c r="R39" s="201">
        <f t="shared" si="14"/>
        <v>0</v>
      </c>
      <c r="S39" s="284">
        <f t="shared" si="15"/>
        <v>0</v>
      </c>
      <c r="T39" s="201">
        <f t="shared" si="16"/>
        <v>0</v>
      </c>
      <c r="U39" s="284">
        <f t="shared" si="17"/>
        <v>0</v>
      </c>
      <c r="V39" s="8"/>
    </row>
    <row r="40" spans="1:22" ht="15">
      <c r="A40" s="317">
        <v>712459908</v>
      </c>
      <c r="B40" s="317" t="s">
        <v>412</v>
      </c>
      <c r="C40" s="317">
        <v>1178</v>
      </c>
      <c r="D40" s="320">
        <v>43224</v>
      </c>
      <c r="E40" s="317" t="s">
        <v>283</v>
      </c>
      <c r="F40" s="317">
        <v>2308.88</v>
      </c>
      <c r="G40" s="317">
        <v>2308.88</v>
      </c>
      <c r="H40" s="201">
        <f t="shared" si="10"/>
        <v>0</v>
      </c>
      <c r="I40" s="286">
        <f t="shared" si="11"/>
        <v>0</v>
      </c>
      <c r="J40">
        <v>2312.46</v>
      </c>
      <c r="K40">
        <v>2312.46</v>
      </c>
      <c r="L40">
        <v>3.02</v>
      </c>
      <c r="M40">
        <v>2312.46</v>
      </c>
      <c r="N40">
        <v>2312.46</v>
      </c>
      <c r="O40">
        <v>3.02</v>
      </c>
      <c r="P40" s="201">
        <f t="shared" si="12"/>
        <v>0</v>
      </c>
      <c r="Q40" s="284">
        <f t="shared" si="13"/>
        <v>0</v>
      </c>
      <c r="R40" s="201">
        <f t="shared" si="14"/>
        <v>0</v>
      </c>
      <c r="S40" s="284">
        <f t="shared" si="15"/>
        <v>0</v>
      </c>
      <c r="T40" s="201">
        <f t="shared" si="16"/>
        <v>0</v>
      </c>
      <c r="U40" s="284">
        <f t="shared" si="17"/>
        <v>0</v>
      </c>
      <c r="V40" s="8"/>
    </row>
    <row r="41" spans="1:22" ht="15">
      <c r="A41" s="317" t="s">
        <v>380</v>
      </c>
      <c r="B41" s="317" t="s">
        <v>485</v>
      </c>
      <c r="C41" s="317">
        <v>3000</v>
      </c>
      <c r="D41" s="320">
        <v>43252</v>
      </c>
      <c r="E41" s="317" t="s">
        <v>446</v>
      </c>
      <c r="F41" s="317">
        <v>400.32</v>
      </c>
      <c r="G41" s="317">
        <v>400.32</v>
      </c>
      <c r="H41" s="201">
        <f t="shared" si="10"/>
        <v>0</v>
      </c>
      <c r="I41" s="286">
        <f t="shared" si="11"/>
        <v>0</v>
      </c>
      <c r="J41">
        <v>400.32</v>
      </c>
      <c r="K41">
        <v>400.32</v>
      </c>
      <c r="L41">
        <v>0</v>
      </c>
      <c r="M41">
        <v>400.32</v>
      </c>
      <c r="N41">
        <v>400.32</v>
      </c>
      <c r="O41">
        <v>0</v>
      </c>
      <c r="P41" s="201">
        <f t="shared" si="12"/>
        <v>0</v>
      </c>
      <c r="Q41" s="284">
        <f t="shared" si="13"/>
        <v>0</v>
      </c>
      <c r="R41" s="201">
        <f t="shared" si="14"/>
        <v>0</v>
      </c>
      <c r="S41" s="284">
        <f t="shared" si="15"/>
        <v>0</v>
      </c>
      <c r="T41" s="201">
        <f t="shared" si="16"/>
        <v>0</v>
      </c>
      <c r="U41" s="284" t="e">
        <f t="shared" si="17"/>
        <v>#DIV/0!</v>
      </c>
      <c r="V41" s="8"/>
    </row>
    <row r="42" spans="1:22" ht="15">
      <c r="A42" s="317" t="s">
        <v>380</v>
      </c>
      <c r="B42" s="317" t="s">
        <v>485</v>
      </c>
      <c r="C42" s="317">
        <v>3000</v>
      </c>
      <c r="D42" s="320">
        <v>43616</v>
      </c>
      <c r="E42" s="317" t="s">
        <v>446</v>
      </c>
      <c r="F42" s="317">
        <v>418.07</v>
      </c>
      <c r="G42" s="317">
        <v>418.07</v>
      </c>
      <c r="H42" s="201">
        <f t="shared" si="10"/>
        <v>0</v>
      </c>
      <c r="I42" s="286">
        <f t="shared" si="11"/>
        <v>0</v>
      </c>
      <c r="J42">
        <v>418.07</v>
      </c>
      <c r="K42">
        <v>418.07</v>
      </c>
      <c r="L42">
        <v>0</v>
      </c>
      <c r="M42">
        <v>418.07</v>
      </c>
      <c r="N42">
        <v>418.07</v>
      </c>
      <c r="O42">
        <v>0</v>
      </c>
      <c r="P42" s="201">
        <f t="shared" si="12"/>
        <v>0</v>
      </c>
      <c r="Q42" s="284">
        <f t="shared" si="13"/>
        <v>0</v>
      </c>
      <c r="R42" s="201">
        <f t="shared" si="14"/>
        <v>0</v>
      </c>
      <c r="S42" s="284">
        <f t="shared" si="15"/>
        <v>0</v>
      </c>
      <c r="T42" s="201">
        <f t="shared" si="16"/>
        <v>0</v>
      </c>
      <c r="U42" s="284" t="e">
        <f t="shared" si="17"/>
        <v>#DIV/0!</v>
      </c>
      <c r="V42" s="8"/>
    </row>
    <row r="43" spans="1:22" ht="15">
      <c r="A43" s="317">
        <v>661650903</v>
      </c>
      <c r="B43" s="317" t="s">
        <v>488</v>
      </c>
      <c r="C43" s="317">
        <v>10546</v>
      </c>
      <c r="D43" s="320">
        <v>43825</v>
      </c>
      <c r="E43" s="317" t="s">
        <v>297</v>
      </c>
      <c r="F43" s="317">
        <v>0</v>
      </c>
      <c r="G43" s="317">
        <v>0</v>
      </c>
      <c r="H43" s="201">
        <f t="shared" si="10"/>
        <v>0</v>
      </c>
      <c r="I43" s="286" t="e">
        <f t="shared" si="11"/>
        <v>#DIV/0!</v>
      </c>
      <c r="J43">
        <v>0</v>
      </c>
      <c r="K43">
        <v>0</v>
      </c>
      <c r="L43">
        <v>0</v>
      </c>
      <c r="M43">
        <v>0</v>
      </c>
      <c r="N43">
        <v>0</v>
      </c>
      <c r="O43">
        <v>0</v>
      </c>
      <c r="P43" s="201">
        <f t="shared" si="12"/>
        <v>0</v>
      </c>
      <c r="Q43" s="284" t="e">
        <f t="shared" si="13"/>
        <v>#DIV/0!</v>
      </c>
      <c r="R43" s="201">
        <f t="shared" si="14"/>
        <v>0</v>
      </c>
      <c r="S43" s="284" t="e">
        <f t="shared" si="15"/>
        <v>#DIV/0!</v>
      </c>
      <c r="T43" s="201">
        <f t="shared" si="16"/>
        <v>0</v>
      </c>
      <c r="U43" s="284" t="e">
        <f t="shared" si="17"/>
        <v>#DIV/0!</v>
      </c>
      <c r="V43" s="8"/>
    </row>
    <row r="44" spans="1:22" ht="15">
      <c r="A44" s="317" t="s">
        <v>494</v>
      </c>
      <c r="B44" s="317" t="s">
        <v>495</v>
      </c>
      <c r="C44" s="317">
        <v>2432</v>
      </c>
      <c r="D44" s="320">
        <v>42877</v>
      </c>
      <c r="E44" s="317" t="s">
        <v>291</v>
      </c>
      <c r="F44" s="317">
        <v>545.22</v>
      </c>
      <c r="G44" s="317">
        <v>545.22</v>
      </c>
      <c r="H44" s="201">
        <f t="shared" si="10"/>
        <v>0</v>
      </c>
      <c r="I44" s="286">
        <f t="shared" si="11"/>
        <v>0</v>
      </c>
      <c r="J44">
        <v>606.64</v>
      </c>
      <c r="K44">
        <v>606.64</v>
      </c>
      <c r="L44">
        <v>-12.24</v>
      </c>
      <c r="M44">
        <v>606.64</v>
      </c>
      <c r="N44">
        <v>606.64</v>
      </c>
      <c r="O44">
        <v>-12.24</v>
      </c>
      <c r="P44" s="201">
        <f t="shared" si="12"/>
        <v>0</v>
      </c>
      <c r="Q44" s="284">
        <f t="shared" si="13"/>
        <v>0</v>
      </c>
      <c r="R44" s="201">
        <f t="shared" si="14"/>
        <v>0</v>
      </c>
      <c r="S44" s="284">
        <f t="shared" si="15"/>
        <v>0</v>
      </c>
      <c r="T44" s="201">
        <f t="shared" si="16"/>
        <v>0</v>
      </c>
      <c r="U44" s="284">
        <f t="shared" si="17"/>
        <v>0</v>
      </c>
      <c r="V44" s="8"/>
    </row>
    <row r="45" spans="1:22" ht="15">
      <c r="A45" s="317" t="s">
        <v>494</v>
      </c>
      <c r="B45" s="317" t="s">
        <v>495</v>
      </c>
      <c r="C45" s="317">
        <v>2432</v>
      </c>
      <c r="D45" s="320">
        <v>43242</v>
      </c>
      <c r="E45" s="317" t="s">
        <v>291</v>
      </c>
      <c r="F45" s="317">
        <v>564.47</v>
      </c>
      <c r="G45" s="317">
        <v>564.47</v>
      </c>
      <c r="H45" s="201">
        <f t="shared" si="10"/>
        <v>0</v>
      </c>
      <c r="I45" s="286">
        <f t="shared" si="11"/>
        <v>0</v>
      </c>
      <c r="J45">
        <v>665.62</v>
      </c>
      <c r="K45">
        <v>665.62</v>
      </c>
      <c r="L45">
        <v>-50.23</v>
      </c>
      <c r="M45">
        <v>665.62</v>
      </c>
      <c r="N45">
        <v>665.62</v>
      </c>
      <c r="O45">
        <v>-50.23</v>
      </c>
      <c r="P45" s="201">
        <f t="shared" si="12"/>
        <v>0</v>
      </c>
      <c r="Q45" s="284">
        <f t="shared" si="13"/>
        <v>0</v>
      </c>
      <c r="R45" s="201">
        <f t="shared" si="14"/>
        <v>0</v>
      </c>
      <c r="S45" s="284">
        <f t="shared" si="15"/>
        <v>0</v>
      </c>
      <c r="T45" s="201">
        <f t="shared" si="16"/>
        <v>0</v>
      </c>
      <c r="U45" s="284">
        <f t="shared" si="17"/>
        <v>0</v>
      </c>
      <c r="V45" s="8"/>
    </row>
    <row r="46" spans="1:22" ht="15">
      <c r="A46" s="317" t="s">
        <v>494</v>
      </c>
      <c r="B46" s="317" t="s">
        <v>495</v>
      </c>
      <c r="C46" s="317">
        <v>8509</v>
      </c>
      <c r="D46" s="320">
        <v>43612</v>
      </c>
      <c r="E46" s="317" t="s">
        <v>291</v>
      </c>
      <c r="F46" s="317">
        <v>2019.82</v>
      </c>
      <c r="G46" s="317">
        <v>2019.82</v>
      </c>
      <c r="H46" s="201">
        <f t="shared" si="10"/>
        <v>0</v>
      </c>
      <c r="I46" s="286">
        <f t="shared" si="11"/>
        <v>0</v>
      </c>
      <c r="J46">
        <v>2252.1</v>
      </c>
      <c r="K46">
        <v>2252.1</v>
      </c>
      <c r="L46">
        <v>-50.09</v>
      </c>
      <c r="M46">
        <v>2252.1</v>
      </c>
      <c r="N46">
        <v>2252.1</v>
      </c>
      <c r="O46">
        <v>-50.09</v>
      </c>
      <c r="P46" s="201">
        <f t="shared" si="12"/>
        <v>0</v>
      </c>
      <c r="Q46" s="284">
        <f t="shared" si="13"/>
        <v>0</v>
      </c>
      <c r="R46" s="201">
        <f t="shared" si="14"/>
        <v>0</v>
      </c>
      <c r="S46" s="284">
        <f t="shared" si="15"/>
        <v>0</v>
      </c>
      <c r="T46" s="201">
        <f t="shared" si="16"/>
        <v>0</v>
      </c>
      <c r="U46" s="284">
        <f t="shared" si="17"/>
        <v>0</v>
      </c>
      <c r="V46" s="8"/>
    </row>
    <row r="47" spans="1:22" ht="15">
      <c r="A47" s="317" t="s">
        <v>504</v>
      </c>
      <c r="B47" s="317" t="s">
        <v>505</v>
      </c>
      <c r="C47" s="317">
        <v>17364</v>
      </c>
      <c r="D47" s="320">
        <v>43742</v>
      </c>
      <c r="E47" s="317" t="s">
        <v>289</v>
      </c>
      <c r="F47" s="317">
        <v>0</v>
      </c>
      <c r="G47" s="317">
        <v>0</v>
      </c>
      <c r="H47" s="201">
        <f t="shared" si="10"/>
        <v>0</v>
      </c>
      <c r="I47" s="286" t="e">
        <f t="shared" si="11"/>
        <v>#DIV/0!</v>
      </c>
      <c r="J47">
        <v>0</v>
      </c>
      <c r="K47">
        <v>0</v>
      </c>
      <c r="L47">
        <v>0</v>
      </c>
      <c r="M47">
        <v>0</v>
      </c>
      <c r="N47">
        <v>0</v>
      </c>
      <c r="O47">
        <v>0</v>
      </c>
      <c r="P47" s="201">
        <f t="shared" si="12"/>
        <v>0</v>
      </c>
      <c r="Q47" s="284" t="e">
        <f t="shared" si="13"/>
        <v>#DIV/0!</v>
      </c>
      <c r="R47" s="201">
        <f t="shared" si="14"/>
        <v>0</v>
      </c>
      <c r="S47" s="284" t="e">
        <f t="shared" si="15"/>
        <v>#DIV/0!</v>
      </c>
      <c r="T47" s="201">
        <f t="shared" si="16"/>
        <v>0</v>
      </c>
      <c r="U47" s="284" t="e">
        <f t="shared" si="17"/>
        <v>#DIV/0!</v>
      </c>
      <c r="V47" s="8"/>
    </row>
    <row r="48" spans="1:22" ht="15">
      <c r="A48" s="317">
        <v>485785109</v>
      </c>
      <c r="B48" s="317" t="s">
        <v>507</v>
      </c>
      <c r="C48" s="317">
        <v>14300</v>
      </c>
      <c r="D48" s="320">
        <v>43753</v>
      </c>
      <c r="E48" s="317" t="s">
        <v>446</v>
      </c>
      <c r="F48" s="317">
        <v>0</v>
      </c>
      <c r="G48" s="317">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17">
        <v>398438408</v>
      </c>
      <c r="B49" s="317" t="s">
        <v>508</v>
      </c>
      <c r="C49" s="317">
        <v>32700</v>
      </c>
      <c r="D49" s="320">
        <v>43634</v>
      </c>
      <c r="E49" s="317" t="s">
        <v>446</v>
      </c>
      <c r="F49" s="317">
        <v>213.58</v>
      </c>
      <c r="G49" s="317">
        <v>213.58</v>
      </c>
      <c r="H49" s="201">
        <f t="shared" si="0"/>
        <v>0</v>
      </c>
      <c r="I49" s="286">
        <f t="shared" si="1"/>
        <v>0</v>
      </c>
      <c r="J49">
        <v>213.58</v>
      </c>
      <c r="K49">
        <v>213.58</v>
      </c>
      <c r="L49">
        <v>0</v>
      </c>
      <c r="M49">
        <v>213.58</v>
      </c>
      <c r="N49">
        <v>213.58</v>
      </c>
      <c r="O49">
        <v>0</v>
      </c>
      <c r="P49" s="201">
        <f t="shared" si="2"/>
        <v>0</v>
      </c>
      <c r="Q49" s="284">
        <f t="shared" si="3"/>
        <v>0</v>
      </c>
      <c r="R49" s="201">
        <f t="shared" si="4"/>
        <v>0</v>
      </c>
      <c r="S49" s="284">
        <f t="shared" si="5"/>
        <v>0</v>
      </c>
      <c r="T49" s="201">
        <f t="shared" si="6"/>
        <v>0</v>
      </c>
      <c r="U49" s="284" t="e">
        <f t="shared" si="7"/>
        <v>#DIV/0!</v>
      </c>
      <c r="V49" s="8"/>
    </row>
    <row r="50" spans="1:22" ht="15">
      <c r="A50" s="317" t="s">
        <v>307</v>
      </c>
      <c r="B50" s="317" t="s">
        <v>509</v>
      </c>
      <c r="C50" s="317">
        <v>4500</v>
      </c>
      <c r="D50" s="320">
        <v>43593</v>
      </c>
      <c r="E50" s="317" t="s">
        <v>446</v>
      </c>
      <c r="F50" s="317">
        <v>1581.93</v>
      </c>
      <c r="G50" s="317">
        <v>1581.93</v>
      </c>
      <c r="H50" s="201">
        <f t="shared" si="0"/>
        <v>0</v>
      </c>
      <c r="I50" s="286">
        <f t="shared" si="1"/>
        <v>0</v>
      </c>
      <c r="J50">
        <v>1581.93</v>
      </c>
      <c r="K50">
        <v>1581.93</v>
      </c>
      <c r="L50">
        <v>0</v>
      </c>
      <c r="M50">
        <v>1581.93</v>
      </c>
      <c r="N50">
        <v>1581.93</v>
      </c>
      <c r="O50">
        <v>0</v>
      </c>
      <c r="P50" s="201">
        <f t="shared" si="2"/>
        <v>0</v>
      </c>
      <c r="Q50" s="284">
        <f t="shared" si="3"/>
        <v>0</v>
      </c>
      <c r="R50" s="201">
        <f t="shared" si="4"/>
        <v>0</v>
      </c>
      <c r="S50" s="284">
        <f t="shared" si="5"/>
        <v>0</v>
      </c>
      <c r="T50" s="201">
        <f t="shared" si="6"/>
        <v>0</v>
      </c>
      <c r="U50" s="284" t="e">
        <f t="shared" si="7"/>
        <v>#DIV/0!</v>
      </c>
      <c r="V50" s="8"/>
    </row>
    <row r="51" spans="1:22" ht="15">
      <c r="A51" s="317" t="s">
        <v>307</v>
      </c>
      <c r="B51" s="317" t="s">
        <v>509</v>
      </c>
      <c r="C51" s="317">
        <v>2700</v>
      </c>
      <c r="D51" s="320">
        <v>43229</v>
      </c>
      <c r="E51" s="317" t="s">
        <v>446</v>
      </c>
      <c r="F51" s="317">
        <v>684.57</v>
      </c>
      <c r="G51" s="317">
        <v>684.57</v>
      </c>
      <c r="H51" s="201">
        <f t="shared" si="0"/>
        <v>0</v>
      </c>
      <c r="I51" s="286">
        <f t="shared" si="1"/>
        <v>0</v>
      </c>
      <c r="J51">
        <v>684.57</v>
      </c>
      <c r="K51">
        <v>684.57</v>
      </c>
      <c r="L51">
        <v>0</v>
      </c>
      <c r="M51">
        <v>684.57</v>
      </c>
      <c r="N51">
        <v>684.57</v>
      </c>
      <c r="O51">
        <v>0</v>
      </c>
      <c r="P51" s="201">
        <f t="shared" si="2"/>
        <v>0</v>
      </c>
      <c r="Q51" s="284">
        <f t="shared" si="3"/>
        <v>0</v>
      </c>
      <c r="R51" s="201">
        <f t="shared" si="4"/>
        <v>0</v>
      </c>
      <c r="S51" s="284">
        <f t="shared" si="5"/>
        <v>0</v>
      </c>
      <c r="T51" s="201">
        <f t="shared" si="6"/>
        <v>0</v>
      </c>
      <c r="U51" s="284" t="e">
        <f t="shared" si="7"/>
        <v>#DIV/0!</v>
      </c>
      <c r="V51" s="8"/>
    </row>
    <row r="52" spans="1:22" ht="15">
      <c r="A52" s="317" t="s">
        <v>513</v>
      </c>
      <c r="B52" s="317" t="s">
        <v>423</v>
      </c>
      <c r="C52" s="317">
        <v>76943</v>
      </c>
      <c r="D52" s="320">
        <v>43748</v>
      </c>
      <c r="E52" s="317" t="s">
        <v>289</v>
      </c>
      <c r="F52" s="317">
        <v>0</v>
      </c>
      <c r="G52" s="317">
        <v>0</v>
      </c>
      <c r="H52" s="201">
        <f t="shared" si="0"/>
        <v>0</v>
      </c>
      <c r="I52" s="286" t="e">
        <f t="shared" si="1"/>
        <v>#DIV/0!</v>
      </c>
      <c r="J52">
        <v>0</v>
      </c>
      <c r="K52">
        <v>0</v>
      </c>
      <c r="L52">
        <v>0</v>
      </c>
      <c r="M52">
        <v>0</v>
      </c>
      <c r="N52">
        <v>0</v>
      </c>
      <c r="O52">
        <v>0</v>
      </c>
      <c r="P52" s="201">
        <f t="shared" si="2"/>
        <v>0</v>
      </c>
      <c r="Q52" s="284" t="e">
        <f t="shared" si="3"/>
        <v>#DIV/0!</v>
      </c>
      <c r="R52" s="201">
        <f t="shared" si="4"/>
        <v>0</v>
      </c>
      <c r="S52" s="284" t="e">
        <f t="shared" si="5"/>
        <v>#DIV/0!</v>
      </c>
      <c r="T52" s="201">
        <f t="shared" si="6"/>
        <v>0</v>
      </c>
      <c r="U52" s="284" t="e">
        <f t="shared" si="7"/>
        <v>#DIV/0!</v>
      </c>
      <c r="V52" s="8"/>
    </row>
    <row r="53" spans="1:22" ht="15">
      <c r="A53" s="317">
        <v>759530108</v>
      </c>
      <c r="B53" s="317" t="s">
        <v>448</v>
      </c>
      <c r="C53" s="317">
        <v>472.61799999999999</v>
      </c>
      <c r="D53" s="320">
        <v>43341</v>
      </c>
      <c r="E53" s="317" t="s">
        <v>446</v>
      </c>
      <c r="F53" s="317">
        <v>0</v>
      </c>
      <c r="G53" s="317">
        <v>0</v>
      </c>
      <c r="H53" s="201">
        <f t="shared" si="0"/>
        <v>0</v>
      </c>
      <c r="I53" s="286" t="e">
        <f t="shared" si="1"/>
        <v>#DIV/0!</v>
      </c>
      <c r="J53">
        <v>0</v>
      </c>
      <c r="K53">
        <v>0</v>
      </c>
      <c r="L53">
        <v>0</v>
      </c>
      <c r="M53">
        <v>0</v>
      </c>
      <c r="N53">
        <v>0</v>
      </c>
      <c r="O53">
        <v>0</v>
      </c>
      <c r="P53" s="201">
        <f t="shared" si="2"/>
        <v>0</v>
      </c>
      <c r="Q53" s="284" t="e">
        <f t="shared" si="3"/>
        <v>#DIV/0!</v>
      </c>
      <c r="R53" s="201">
        <f t="shared" si="4"/>
        <v>0</v>
      </c>
      <c r="S53" s="284" t="e">
        <f t="shared" si="5"/>
        <v>#DIV/0!</v>
      </c>
      <c r="T53" s="201">
        <f t="shared" si="6"/>
        <v>0</v>
      </c>
      <c r="U53" s="284" t="e">
        <f t="shared" si="7"/>
        <v>#DIV/0!</v>
      </c>
      <c r="V53" s="8"/>
    </row>
    <row r="54" spans="1:22" ht="15">
      <c r="A54" s="317" t="s">
        <v>336</v>
      </c>
      <c r="B54" s="317" t="s">
        <v>449</v>
      </c>
      <c r="C54" s="317">
        <v>2624.0030000000002</v>
      </c>
      <c r="D54" s="320">
        <v>43587</v>
      </c>
      <c r="E54" s="317" t="s">
        <v>446</v>
      </c>
      <c r="F54" s="317">
        <v>0</v>
      </c>
      <c r="G54" s="317">
        <v>0</v>
      </c>
      <c r="H54" s="201">
        <f t="shared" si="0"/>
        <v>0</v>
      </c>
      <c r="I54" s="286" t="e">
        <f t="shared" si="1"/>
        <v>#DIV/0!</v>
      </c>
      <c r="J54">
        <v>0</v>
      </c>
      <c r="K54">
        <v>0</v>
      </c>
      <c r="L54">
        <v>0</v>
      </c>
      <c r="M54">
        <v>0</v>
      </c>
      <c r="N54">
        <v>0</v>
      </c>
      <c r="O54">
        <v>0</v>
      </c>
      <c r="P54" s="201">
        <f t="shared" si="2"/>
        <v>0</v>
      </c>
      <c r="Q54" s="284" t="e">
        <f t="shared" si="3"/>
        <v>#DIV/0!</v>
      </c>
      <c r="R54" s="201">
        <f t="shared" si="4"/>
        <v>0</v>
      </c>
      <c r="S54" s="284" t="e">
        <f t="shared" si="5"/>
        <v>#DIV/0!</v>
      </c>
      <c r="T54" s="201">
        <f t="shared" si="6"/>
        <v>0</v>
      </c>
      <c r="U54" s="284" t="e">
        <f t="shared" si="7"/>
        <v>#DIV/0!</v>
      </c>
      <c r="V54" s="8"/>
    </row>
    <row r="55" spans="1:22" ht="15">
      <c r="A55" s="317" t="s">
        <v>520</v>
      </c>
      <c r="B55" s="317" t="s">
        <v>521</v>
      </c>
      <c r="C55" s="317">
        <v>4852</v>
      </c>
      <c r="D55" s="320">
        <v>42887</v>
      </c>
      <c r="E55" s="317" t="s">
        <v>291</v>
      </c>
      <c r="F55" s="317">
        <v>909.75</v>
      </c>
      <c r="G55" s="317">
        <v>909.75</v>
      </c>
      <c r="H55" s="201">
        <f t="shared" si="0"/>
        <v>0</v>
      </c>
      <c r="I55" s="286">
        <f t="shared" si="1"/>
        <v>0</v>
      </c>
      <c r="J55">
        <v>1016.87</v>
      </c>
      <c r="K55">
        <v>1016.87</v>
      </c>
      <c r="L55">
        <v>-25.06</v>
      </c>
      <c r="M55">
        <v>1016.87</v>
      </c>
      <c r="N55">
        <v>1016.87</v>
      </c>
      <c r="O55">
        <v>-25.06</v>
      </c>
      <c r="P55" s="201">
        <f t="shared" si="2"/>
        <v>0</v>
      </c>
      <c r="Q55" s="284">
        <f t="shared" si="3"/>
        <v>0</v>
      </c>
      <c r="R55" s="201">
        <f t="shared" si="4"/>
        <v>0</v>
      </c>
      <c r="S55" s="284">
        <f t="shared" si="5"/>
        <v>0</v>
      </c>
      <c r="T55" s="201">
        <f t="shared" si="6"/>
        <v>0</v>
      </c>
      <c r="U55" s="284">
        <f t="shared" si="7"/>
        <v>0</v>
      </c>
      <c r="V55" s="8"/>
    </row>
    <row r="56" spans="1:22" ht="15">
      <c r="A56" s="317" t="s">
        <v>343</v>
      </c>
      <c r="B56" s="317" t="s">
        <v>451</v>
      </c>
      <c r="C56" s="317">
        <v>15191</v>
      </c>
      <c r="D56" s="320">
        <v>43741</v>
      </c>
      <c r="E56" s="317" t="s">
        <v>446</v>
      </c>
      <c r="F56" s="317">
        <v>0</v>
      </c>
      <c r="G56" s="317">
        <v>0</v>
      </c>
      <c r="H56" s="201">
        <f t="shared" si="0"/>
        <v>0</v>
      </c>
      <c r="I56" s="286" t="e">
        <f t="shared" si="1"/>
        <v>#DIV/0!</v>
      </c>
      <c r="J56">
        <v>0</v>
      </c>
      <c r="K56">
        <v>0</v>
      </c>
      <c r="L56">
        <v>0</v>
      </c>
      <c r="M56">
        <v>0</v>
      </c>
      <c r="N56">
        <v>0</v>
      </c>
      <c r="O56">
        <v>0</v>
      </c>
      <c r="P56" s="201">
        <f t="shared" si="2"/>
        <v>0</v>
      </c>
      <c r="Q56" s="284" t="e">
        <f t="shared" si="3"/>
        <v>#DIV/0!</v>
      </c>
      <c r="R56" s="201">
        <f t="shared" si="4"/>
        <v>0</v>
      </c>
      <c r="S56" s="284" t="e">
        <f t="shared" si="5"/>
        <v>#DIV/0!</v>
      </c>
      <c r="T56" s="201">
        <f t="shared" si="6"/>
        <v>0</v>
      </c>
      <c r="U56" s="284" t="e">
        <f t="shared" si="7"/>
        <v>#DIV/0!</v>
      </c>
      <c r="V56" s="8"/>
    </row>
    <row r="57" spans="1:22" ht="15">
      <c r="A57" s="317" t="s">
        <v>452</v>
      </c>
      <c r="B57" s="317" t="s">
        <v>453</v>
      </c>
      <c r="C57" s="317">
        <v>3630</v>
      </c>
      <c r="D57" s="320">
        <v>43591</v>
      </c>
      <c r="E57" s="317" t="s">
        <v>291</v>
      </c>
      <c r="F57" s="317">
        <v>778.63</v>
      </c>
      <c r="G57" s="317">
        <v>778.63</v>
      </c>
      <c r="H57" s="201">
        <f t="shared" si="0"/>
        <v>0</v>
      </c>
      <c r="I57" s="286">
        <f t="shared" si="1"/>
        <v>0</v>
      </c>
      <c r="J57">
        <v>869.41</v>
      </c>
      <c r="K57">
        <v>869.41</v>
      </c>
      <c r="L57">
        <v>-20.55</v>
      </c>
      <c r="M57">
        <v>869.41</v>
      </c>
      <c r="N57">
        <v>869.41</v>
      </c>
      <c r="O57">
        <v>-20.55</v>
      </c>
      <c r="P57" s="201">
        <f t="shared" si="2"/>
        <v>0</v>
      </c>
      <c r="Q57" s="284">
        <f t="shared" si="3"/>
        <v>0</v>
      </c>
      <c r="R57" s="201">
        <f t="shared" si="4"/>
        <v>0</v>
      </c>
      <c r="S57" s="284">
        <f t="shared" si="5"/>
        <v>0</v>
      </c>
      <c r="T57" s="201">
        <f t="shared" si="6"/>
        <v>0</v>
      </c>
      <c r="U57" s="284">
        <f t="shared" si="7"/>
        <v>0</v>
      </c>
      <c r="V57" s="8"/>
    </row>
    <row r="58" spans="1:22" ht="15">
      <c r="A58" s="317" t="s">
        <v>452</v>
      </c>
      <c r="B58" s="317" t="s">
        <v>453</v>
      </c>
      <c r="C58" s="317">
        <v>3630</v>
      </c>
      <c r="D58" s="320">
        <v>43521</v>
      </c>
      <c r="E58" s="317" t="s">
        <v>291</v>
      </c>
      <c r="F58" s="317">
        <v>2450.25</v>
      </c>
      <c r="G58" s="317">
        <v>2450.25</v>
      </c>
      <c r="H58" s="201">
        <f t="shared" si="0"/>
        <v>0</v>
      </c>
      <c r="I58" s="286">
        <f t="shared" si="1"/>
        <v>0</v>
      </c>
      <c r="J58">
        <v>2780.79</v>
      </c>
      <c r="K58">
        <v>2780.79</v>
      </c>
      <c r="L58">
        <v>-109.53</v>
      </c>
      <c r="M58">
        <v>2780.79</v>
      </c>
      <c r="N58">
        <v>2780.79</v>
      </c>
      <c r="O58">
        <v>-109.53</v>
      </c>
      <c r="P58" s="201">
        <f t="shared" si="2"/>
        <v>0</v>
      </c>
      <c r="Q58" s="284">
        <f t="shared" si="3"/>
        <v>0</v>
      </c>
      <c r="R58" s="201">
        <f t="shared" si="4"/>
        <v>0</v>
      </c>
      <c r="S58" s="284">
        <f t="shared" si="5"/>
        <v>0</v>
      </c>
      <c r="T58" s="201">
        <f t="shared" si="6"/>
        <v>0</v>
      </c>
      <c r="U58" s="284">
        <f t="shared" si="7"/>
        <v>0</v>
      </c>
      <c r="V58" s="8"/>
    </row>
    <row r="59" spans="1:22" ht="15">
      <c r="A59" s="317" t="s">
        <v>517</v>
      </c>
      <c r="B59" s="317" t="s">
        <v>518</v>
      </c>
      <c r="C59" s="317">
        <v>30567</v>
      </c>
      <c r="D59" s="320">
        <v>43746</v>
      </c>
      <c r="E59" s="317" t="s">
        <v>446</v>
      </c>
      <c r="F59" s="317">
        <v>0</v>
      </c>
      <c r="G59" s="317">
        <v>0</v>
      </c>
      <c r="H59" s="201">
        <f t="shared" si="0"/>
        <v>0</v>
      </c>
      <c r="I59" s="286" t="e">
        <f t="shared" si="1"/>
        <v>#DIV/0!</v>
      </c>
      <c r="J59">
        <v>0</v>
      </c>
      <c r="K59">
        <v>0</v>
      </c>
      <c r="L59">
        <v>0</v>
      </c>
      <c r="M59">
        <v>0</v>
      </c>
      <c r="N59">
        <v>0</v>
      </c>
      <c r="O59">
        <v>0</v>
      </c>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41866.78</v>
      </c>
      <c r="G63" s="175">
        <f>SUM(G2:G62)</f>
        <v>41866.78</v>
      </c>
      <c r="H63" s="12">
        <f>SUM(H2:H62)</f>
        <v>0</v>
      </c>
      <c r="I63" s="287">
        <f t="shared" ref="I63" si="18">ROUND(H63/F63,10)</f>
        <v>0</v>
      </c>
      <c r="J63" s="197">
        <f t="shared" ref="J63:P63" si="19">SUM(J2:J62)</f>
        <v>44384.530000000006</v>
      </c>
      <c r="K63" s="177">
        <f t="shared" si="19"/>
        <v>44384.530000000006</v>
      </c>
      <c r="L63" s="197">
        <f t="shared" si="19"/>
        <v>-620.11</v>
      </c>
      <c r="M63" s="200">
        <f t="shared" si="19"/>
        <v>44384.530000000006</v>
      </c>
      <c r="N63" s="200">
        <f t="shared" si="19"/>
        <v>44384.530000000006</v>
      </c>
      <c r="O63" s="200">
        <f t="shared" si="19"/>
        <v>-620.11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7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D17" sqref="D1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446</v>
      </c>
      <c r="B4" s="103">
        <v>2340.09</v>
      </c>
      <c r="C4" s="103">
        <v>2340.09</v>
      </c>
      <c r="D4" s="103" t="s">
        <v>295</v>
      </c>
      <c r="E4" s="103">
        <v>2340.09</v>
      </c>
      <c r="F4" s="103">
        <v>2340.09</v>
      </c>
      <c r="G4" s="324">
        <v>-12.99</v>
      </c>
      <c r="H4" s="324">
        <v>-12.99</v>
      </c>
      <c r="I4" s="111"/>
      <c r="J4" s="323">
        <v>43738</v>
      </c>
      <c r="K4" s="323">
        <v>43739</v>
      </c>
      <c r="L4" s="111"/>
    </row>
    <row r="5" spans="1:16">
      <c r="A5" s="103" t="s">
        <v>446</v>
      </c>
      <c r="B5" s="103">
        <v>999.94</v>
      </c>
      <c r="C5" s="103">
        <v>999.94</v>
      </c>
      <c r="D5" s="103" t="s">
        <v>297</v>
      </c>
      <c r="E5" s="103">
        <v>999.94</v>
      </c>
      <c r="F5" s="103">
        <v>999.94</v>
      </c>
      <c r="G5" s="324">
        <v>-1.7</v>
      </c>
      <c r="H5" s="324">
        <v>-1.7</v>
      </c>
      <c r="I5" s="111"/>
      <c r="J5" s="323">
        <v>43738</v>
      </c>
      <c r="K5" s="323">
        <v>43739</v>
      </c>
      <c r="L5" s="111"/>
    </row>
    <row r="6" spans="1:16">
      <c r="A6" s="103"/>
      <c r="B6" s="103"/>
      <c r="C6" s="103"/>
      <c r="D6" s="103"/>
      <c r="E6" s="103"/>
      <c r="F6" s="103"/>
      <c r="G6" s="324"/>
      <c r="H6" s="324"/>
      <c r="I6" s="111"/>
      <c r="J6" s="323"/>
      <c r="K6" s="323"/>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3340.03</v>
      </c>
      <c r="C11" s="89">
        <f t="shared" ref="C11:H11" si="0">SUM(C4:C10)</f>
        <v>3340.03</v>
      </c>
      <c r="D11" s="89">
        <f t="shared" si="0"/>
        <v>0</v>
      </c>
      <c r="E11" s="89">
        <f>SUM(E4:E10)</f>
        <v>3340.03</v>
      </c>
      <c r="F11" s="89">
        <f t="shared" si="0"/>
        <v>3340.03</v>
      </c>
      <c r="G11" s="89">
        <f t="shared" si="0"/>
        <v>-14.69</v>
      </c>
      <c r="H11" s="89">
        <f t="shared" si="0"/>
        <v>-14.69</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446</v>
      </c>
      <c r="B15" s="148">
        <v>33.86</v>
      </c>
      <c r="C15" s="148">
        <v>33.86</v>
      </c>
      <c r="D15" s="148" t="s">
        <v>283</v>
      </c>
      <c r="E15" s="148">
        <v>33.86</v>
      </c>
      <c r="F15" s="148">
        <v>33.86</v>
      </c>
      <c r="G15" s="322">
        <v>-0.3</v>
      </c>
      <c r="H15" s="322">
        <v>-0.3</v>
      </c>
      <c r="I15" s="104"/>
      <c r="J15" s="323">
        <v>43738</v>
      </c>
      <c r="K15" s="323">
        <v>43739</v>
      </c>
      <c r="L15" s="111"/>
      <c r="M15" s="54"/>
      <c r="N15" s="54"/>
      <c r="O15" s="54"/>
      <c r="P15" s="54"/>
    </row>
    <row r="16" spans="1:16" s="98" customFormat="1">
      <c r="A16" s="150" t="s">
        <v>446</v>
      </c>
      <c r="B16" s="148">
        <v>43.86</v>
      </c>
      <c r="C16" s="148">
        <v>43.86</v>
      </c>
      <c r="D16" s="148" t="s">
        <v>291</v>
      </c>
      <c r="E16" s="148">
        <v>43.86</v>
      </c>
      <c r="F16" s="148">
        <v>43.86</v>
      </c>
      <c r="G16" s="322">
        <v>-0.26</v>
      </c>
      <c r="H16" s="322">
        <v>-0.26</v>
      </c>
      <c r="I16" s="104"/>
      <c r="J16" s="323">
        <v>43738</v>
      </c>
      <c r="K16" s="323">
        <v>43739</v>
      </c>
      <c r="L16" s="110"/>
      <c r="M16" s="54"/>
      <c r="N16" s="54"/>
      <c r="O16" s="54"/>
      <c r="P16" s="54"/>
    </row>
    <row r="17" spans="1:16" s="98" customFormat="1">
      <c r="A17" s="150"/>
      <c r="B17" s="148"/>
      <c r="C17" s="148"/>
      <c r="D17" s="148"/>
      <c r="E17" s="148"/>
      <c r="F17" s="148"/>
      <c r="G17" s="148"/>
      <c r="H17" s="148"/>
      <c r="I17" s="104"/>
      <c r="J17" s="323"/>
      <c r="K17" s="11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77.72</v>
      </c>
      <c r="C22" s="89">
        <f>SUM(C15:C21)</f>
        <v>77.72</v>
      </c>
      <c r="D22" s="89"/>
      <c r="E22" s="89">
        <f>SUM(E15:E21)</f>
        <v>77.72</v>
      </c>
      <c r="F22" s="89">
        <f>SUM(F15:F21)</f>
        <v>77.72</v>
      </c>
      <c r="G22" s="89">
        <f>SUM(G15:G21)</f>
        <v>-0.56000000000000005</v>
      </c>
      <c r="H22" s="89">
        <f>SUM(H15:H21)</f>
        <v>-0.56000000000000005</v>
      </c>
      <c r="I22" s="89"/>
      <c r="J22" s="89"/>
      <c r="K22" s="89"/>
      <c r="L22" s="89"/>
    </row>
    <row r="23" spans="1:16" ht="14.25" thickTop="1" thickBot="1"/>
    <row r="24" spans="1:16" ht="13.5" thickBot="1">
      <c r="D24" s="92" t="s">
        <v>79</v>
      </c>
      <c r="E24" s="93" t="s">
        <v>78</v>
      </c>
      <c r="F24" s="94" t="s">
        <v>7</v>
      </c>
    </row>
    <row r="25" spans="1:16" ht="51.75" thickBot="1">
      <c r="C25" s="90" t="s">
        <v>179</v>
      </c>
      <c r="D25" s="95">
        <f>G11</f>
        <v>-14.69</v>
      </c>
      <c r="E25" s="96">
        <f>H11</f>
        <v>-14.69</v>
      </c>
      <c r="F25" s="97">
        <f>D25-E25</f>
        <v>0</v>
      </c>
    </row>
    <row r="26" spans="1:16" ht="44.25" customHeight="1" thickBot="1">
      <c r="C26" s="90" t="s">
        <v>180</v>
      </c>
      <c r="D26" s="95">
        <f>G22</f>
        <v>-0.56000000000000005</v>
      </c>
      <c r="E26" s="96">
        <f>H22</f>
        <v>-0.56000000000000005</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64" workbookViewId="0">
      <selection activeCell="D87" sqref="D87:E97"/>
    </sheetView>
  </sheetViews>
  <sheetFormatPr defaultRowHeight="12.75"/>
  <cols>
    <col min="2" max="2" width="14.5703125" customWidth="1"/>
    <col min="3" max="3" width="16.5703125" customWidth="1"/>
    <col min="4" max="4" width="29" customWidth="1"/>
    <col min="13" max="13" width="10.7109375" customWidth="1"/>
  </cols>
  <sheetData>
    <row r="1" spans="1:13">
      <c r="A1" t="s">
        <v>270</v>
      </c>
      <c r="B1" t="s">
        <v>271</v>
      </c>
      <c r="C1" t="s">
        <v>272</v>
      </c>
      <c r="D1" t="s">
        <v>273</v>
      </c>
      <c r="E1" t="s">
        <v>274</v>
      </c>
      <c r="F1" t="s">
        <v>275</v>
      </c>
      <c r="G1" t="s">
        <v>276</v>
      </c>
      <c r="H1" t="s">
        <v>277</v>
      </c>
      <c r="I1" t="s">
        <v>278</v>
      </c>
      <c r="J1" t="s">
        <v>279</v>
      </c>
      <c r="K1" t="s">
        <v>280</v>
      </c>
      <c r="L1" t="s">
        <v>281</v>
      </c>
      <c r="M1" t="s">
        <v>282</v>
      </c>
    </row>
    <row r="2" spans="1:13" ht="15">
      <c r="A2" s="329" t="s">
        <v>300</v>
      </c>
      <c r="B2" s="329">
        <v>6916781</v>
      </c>
      <c r="C2" s="329">
        <v>6916781</v>
      </c>
      <c r="D2" s="329" t="s">
        <v>301</v>
      </c>
      <c r="E2" s="329">
        <v>10764</v>
      </c>
      <c r="F2" s="329">
        <v>167574.95000000001</v>
      </c>
      <c r="G2" s="329">
        <v>18.57</v>
      </c>
      <c r="H2" s="329">
        <v>199887.28</v>
      </c>
      <c r="I2" s="329">
        <v>233759.15</v>
      </c>
      <c r="J2" s="329">
        <v>25.66</v>
      </c>
      <c r="K2" s="329">
        <v>276204.24</v>
      </c>
      <c r="L2" s="329" t="s">
        <v>302</v>
      </c>
      <c r="M2" s="331">
        <v>43738</v>
      </c>
    </row>
    <row r="3" spans="1:13" ht="15">
      <c r="A3" s="329" t="s">
        <v>300</v>
      </c>
      <c r="B3" s="330" t="s">
        <v>303</v>
      </c>
      <c r="C3" s="329" t="s">
        <v>304</v>
      </c>
      <c r="D3" s="329" t="s">
        <v>305</v>
      </c>
      <c r="E3" s="329">
        <v>26500</v>
      </c>
      <c r="F3" s="329">
        <v>860006.55</v>
      </c>
      <c r="G3" s="329">
        <v>37.78</v>
      </c>
      <c r="H3" s="329">
        <v>1001276</v>
      </c>
      <c r="I3" s="329">
        <v>860006.55</v>
      </c>
      <c r="J3" s="329">
        <v>37.78</v>
      </c>
      <c r="K3" s="329">
        <v>1001276</v>
      </c>
      <c r="L3" s="329" t="s">
        <v>306</v>
      </c>
      <c r="M3" s="331">
        <v>43738</v>
      </c>
    </row>
    <row r="4" spans="1:13" ht="15">
      <c r="A4" s="329" t="s">
        <v>300</v>
      </c>
      <c r="B4" s="329" t="s">
        <v>307</v>
      </c>
      <c r="C4" s="329" t="s">
        <v>308</v>
      </c>
      <c r="D4" s="329" t="s">
        <v>309</v>
      </c>
      <c r="E4" s="329">
        <v>3800</v>
      </c>
      <c r="F4" s="329">
        <v>598909</v>
      </c>
      <c r="G4" s="329">
        <v>248.42</v>
      </c>
      <c r="H4" s="329">
        <v>943996</v>
      </c>
      <c r="I4" s="329">
        <v>598909</v>
      </c>
      <c r="J4" s="329">
        <v>248.42</v>
      </c>
      <c r="K4" s="329">
        <v>943996</v>
      </c>
      <c r="L4" s="329" t="s">
        <v>306</v>
      </c>
      <c r="M4" s="331">
        <v>43738</v>
      </c>
    </row>
    <row r="5" spans="1:13" ht="15">
      <c r="A5" s="329" t="s">
        <v>300</v>
      </c>
      <c r="B5" s="329" t="s">
        <v>310</v>
      </c>
      <c r="C5" s="329" t="s">
        <v>311</v>
      </c>
      <c r="D5" s="329" t="s">
        <v>312</v>
      </c>
      <c r="E5" s="329">
        <v>7571</v>
      </c>
      <c r="F5" s="329">
        <v>412469.27</v>
      </c>
      <c r="G5" s="329">
        <v>54.75</v>
      </c>
      <c r="H5" s="329">
        <v>414512.25</v>
      </c>
      <c r="I5" s="329">
        <v>412469.27</v>
      </c>
      <c r="J5" s="329">
        <v>54.75</v>
      </c>
      <c r="K5" s="329">
        <v>414512.25</v>
      </c>
      <c r="L5" s="329" t="s">
        <v>306</v>
      </c>
      <c r="M5" s="331">
        <v>43738</v>
      </c>
    </row>
    <row r="6" spans="1:13" ht="15">
      <c r="A6" s="329" t="s">
        <v>300</v>
      </c>
      <c r="B6" s="329" t="s">
        <v>313</v>
      </c>
      <c r="C6" s="329" t="s">
        <v>314</v>
      </c>
      <c r="D6" s="329" t="s">
        <v>315</v>
      </c>
      <c r="E6" s="329">
        <v>62600</v>
      </c>
      <c r="F6" s="329">
        <v>309920.08</v>
      </c>
      <c r="G6" s="329">
        <v>4.62</v>
      </c>
      <c r="H6" s="329">
        <v>289212</v>
      </c>
      <c r="I6" s="329">
        <v>309920.08</v>
      </c>
      <c r="J6" s="329">
        <v>4.62</v>
      </c>
      <c r="K6" s="329">
        <v>289212</v>
      </c>
      <c r="L6" s="329" t="s">
        <v>306</v>
      </c>
      <c r="M6" s="331">
        <v>43738</v>
      </c>
    </row>
    <row r="7" spans="1:13" ht="15">
      <c r="A7" s="329" t="s">
        <v>300</v>
      </c>
      <c r="B7" s="329" t="s">
        <v>316</v>
      </c>
      <c r="C7" s="329">
        <v>2722670</v>
      </c>
      <c r="D7" s="329" t="s">
        <v>317</v>
      </c>
      <c r="E7" s="329">
        <v>22241</v>
      </c>
      <c r="F7" s="329">
        <v>343168.34</v>
      </c>
      <c r="G7" s="329">
        <v>14.86</v>
      </c>
      <c r="H7" s="329">
        <v>330501.26</v>
      </c>
      <c r="I7" s="329">
        <v>343168.34</v>
      </c>
      <c r="J7" s="329">
        <v>14.86</v>
      </c>
      <c r="K7" s="329">
        <v>330501.26</v>
      </c>
      <c r="L7" s="329" t="s">
        <v>306</v>
      </c>
      <c r="M7" s="331">
        <v>43738</v>
      </c>
    </row>
    <row r="8" spans="1:13" ht="15">
      <c r="A8" s="329" t="s">
        <v>300</v>
      </c>
      <c r="B8" s="329" t="s">
        <v>318</v>
      </c>
      <c r="C8" s="329" t="s">
        <v>319</v>
      </c>
      <c r="D8" s="329" t="s">
        <v>320</v>
      </c>
      <c r="E8" s="329">
        <v>3000</v>
      </c>
      <c r="F8" s="329">
        <v>350347.5</v>
      </c>
      <c r="G8" s="329">
        <v>96.32</v>
      </c>
      <c r="H8" s="329">
        <v>288960</v>
      </c>
      <c r="I8" s="329">
        <v>350347.5</v>
      </c>
      <c r="J8" s="329">
        <v>96.32</v>
      </c>
      <c r="K8" s="329">
        <v>288960</v>
      </c>
      <c r="L8" s="329" t="s">
        <v>306</v>
      </c>
      <c r="M8" s="331">
        <v>43738</v>
      </c>
    </row>
    <row r="9" spans="1:13" ht="15">
      <c r="A9" s="329" t="s">
        <v>300</v>
      </c>
      <c r="B9" s="329" t="s">
        <v>321</v>
      </c>
      <c r="C9" s="329">
        <v>2136646</v>
      </c>
      <c r="D9" s="329" t="s">
        <v>322</v>
      </c>
      <c r="E9" s="329">
        <v>14300</v>
      </c>
      <c r="F9" s="329">
        <v>397422.48</v>
      </c>
      <c r="G9" s="329">
        <v>28</v>
      </c>
      <c r="H9" s="329">
        <v>400400</v>
      </c>
      <c r="I9" s="329">
        <v>397422.48</v>
      </c>
      <c r="J9" s="329">
        <v>28</v>
      </c>
      <c r="K9" s="329">
        <v>400400</v>
      </c>
      <c r="L9" s="329" t="s">
        <v>306</v>
      </c>
      <c r="M9" s="331">
        <v>43738</v>
      </c>
    </row>
    <row r="10" spans="1:13" ht="15">
      <c r="A10" s="329" t="s">
        <v>300</v>
      </c>
      <c r="B10" s="330" t="s">
        <v>323</v>
      </c>
      <c r="C10" s="329">
        <v>2024677</v>
      </c>
      <c r="D10" s="329" t="s">
        <v>324</v>
      </c>
      <c r="E10" s="329">
        <v>28801</v>
      </c>
      <c r="F10" s="329">
        <v>334222.26</v>
      </c>
      <c r="G10" s="329">
        <v>17.329999999999998</v>
      </c>
      <c r="H10" s="329">
        <v>499121.33</v>
      </c>
      <c r="I10" s="329">
        <v>334222.26</v>
      </c>
      <c r="J10" s="329">
        <v>17.329999999999998</v>
      </c>
      <c r="K10" s="329">
        <v>499121.33</v>
      </c>
      <c r="L10" s="329" t="s">
        <v>306</v>
      </c>
      <c r="M10" s="331">
        <v>43738</v>
      </c>
    </row>
    <row r="11" spans="1:13" ht="15">
      <c r="A11" s="329" t="s">
        <v>300</v>
      </c>
      <c r="B11" s="329" t="s">
        <v>325</v>
      </c>
      <c r="C11" s="329" t="s">
        <v>326</v>
      </c>
      <c r="D11" s="329" t="s">
        <v>327</v>
      </c>
      <c r="E11" s="329">
        <v>11500</v>
      </c>
      <c r="F11" s="329">
        <v>647302.86</v>
      </c>
      <c r="G11" s="329">
        <v>79.14</v>
      </c>
      <c r="H11" s="329">
        <v>910110</v>
      </c>
      <c r="I11" s="329">
        <v>647302.86</v>
      </c>
      <c r="J11" s="329">
        <v>79.14</v>
      </c>
      <c r="K11" s="329">
        <v>910110</v>
      </c>
      <c r="L11" s="329" t="s">
        <v>306</v>
      </c>
      <c r="M11" s="331">
        <v>43738</v>
      </c>
    </row>
    <row r="12" spans="1:13" ht="15">
      <c r="A12" s="329" t="s">
        <v>300</v>
      </c>
      <c r="B12" s="329">
        <v>124765108</v>
      </c>
      <c r="C12" s="329">
        <v>2125097</v>
      </c>
      <c r="D12" s="329" t="s">
        <v>328</v>
      </c>
      <c r="E12" s="329">
        <v>31400</v>
      </c>
      <c r="F12" s="329">
        <v>561500.48</v>
      </c>
      <c r="G12" s="329">
        <v>25.4</v>
      </c>
      <c r="H12" s="329">
        <v>797560</v>
      </c>
      <c r="I12" s="329">
        <v>561500.48</v>
      </c>
      <c r="J12" s="329">
        <v>25.4</v>
      </c>
      <c r="K12" s="329">
        <v>797560</v>
      </c>
      <c r="L12" s="329" t="s">
        <v>306</v>
      </c>
      <c r="M12" s="331">
        <v>43738</v>
      </c>
    </row>
    <row r="13" spans="1:13" ht="15">
      <c r="A13" s="329" t="s">
        <v>300</v>
      </c>
      <c r="B13" s="329">
        <v>138006309</v>
      </c>
      <c r="C13" s="329">
        <v>2173706</v>
      </c>
      <c r="D13" s="329" t="s">
        <v>329</v>
      </c>
      <c r="E13" s="329">
        <v>10825</v>
      </c>
      <c r="F13" s="329">
        <v>350816.34</v>
      </c>
      <c r="G13" s="329">
        <v>26.7</v>
      </c>
      <c r="H13" s="329">
        <v>289027.5</v>
      </c>
      <c r="I13" s="329">
        <v>350816.34</v>
      </c>
      <c r="J13" s="329">
        <v>26.7</v>
      </c>
      <c r="K13" s="329">
        <v>289027.5</v>
      </c>
      <c r="L13" s="329" t="s">
        <v>306</v>
      </c>
      <c r="M13" s="331">
        <v>43738</v>
      </c>
    </row>
    <row r="14" spans="1:13" ht="15">
      <c r="A14" s="329" t="s">
        <v>300</v>
      </c>
      <c r="B14" s="329" t="s">
        <v>330</v>
      </c>
      <c r="C14" s="329">
        <v>2186812</v>
      </c>
      <c r="D14" s="329" t="s">
        <v>331</v>
      </c>
      <c r="E14" s="329">
        <v>37500</v>
      </c>
      <c r="F14" s="329">
        <v>358567.5</v>
      </c>
      <c r="G14" s="329">
        <v>9.58</v>
      </c>
      <c r="H14" s="329">
        <v>359250</v>
      </c>
      <c r="I14" s="329">
        <v>358567.5</v>
      </c>
      <c r="J14" s="329">
        <v>9.58</v>
      </c>
      <c r="K14" s="329">
        <v>359250</v>
      </c>
      <c r="L14" s="329" t="s">
        <v>306</v>
      </c>
      <c r="M14" s="331">
        <v>43738</v>
      </c>
    </row>
    <row r="15" spans="1:13" ht="15">
      <c r="A15" s="329" t="s">
        <v>300</v>
      </c>
      <c r="B15" s="329" t="s">
        <v>332</v>
      </c>
      <c r="C15" s="329">
        <v>2945927</v>
      </c>
      <c r="D15" s="329" t="s">
        <v>333</v>
      </c>
      <c r="E15" s="329">
        <v>28900</v>
      </c>
      <c r="F15" s="329">
        <v>353091.53</v>
      </c>
      <c r="G15" s="329">
        <v>11.88</v>
      </c>
      <c r="H15" s="329">
        <v>343332</v>
      </c>
      <c r="I15" s="329">
        <v>353091.53</v>
      </c>
      <c r="J15" s="329">
        <v>11.88</v>
      </c>
      <c r="K15" s="329">
        <v>343332</v>
      </c>
      <c r="L15" s="329" t="s">
        <v>306</v>
      </c>
      <c r="M15" s="331">
        <v>43738</v>
      </c>
    </row>
    <row r="16" spans="1:13" ht="15">
      <c r="A16" s="329" t="s">
        <v>300</v>
      </c>
      <c r="B16" s="329">
        <v>294821608</v>
      </c>
      <c r="C16" s="329">
        <v>2031730</v>
      </c>
      <c r="D16" s="329" t="s">
        <v>334</v>
      </c>
      <c r="E16" s="329">
        <v>90300</v>
      </c>
      <c r="F16" s="329">
        <v>678780.05</v>
      </c>
      <c r="G16" s="329">
        <v>7.98</v>
      </c>
      <c r="H16" s="329">
        <v>720594</v>
      </c>
      <c r="I16" s="329">
        <v>678780.05</v>
      </c>
      <c r="J16" s="329">
        <v>7.98</v>
      </c>
      <c r="K16" s="329">
        <v>720594</v>
      </c>
      <c r="L16" s="329" t="s">
        <v>306</v>
      </c>
      <c r="M16" s="331">
        <v>43738</v>
      </c>
    </row>
    <row r="17" spans="1:13" ht="15">
      <c r="A17" s="329" t="s">
        <v>300</v>
      </c>
      <c r="B17" s="329">
        <v>292505104</v>
      </c>
      <c r="C17" s="329">
        <v>2793182</v>
      </c>
      <c r="D17" s="329" t="s">
        <v>335</v>
      </c>
      <c r="E17" s="329">
        <v>58700</v>
      </c>
      <c r="F17" s="329">
        <v>715551.56</v>
      </c>
      <c r="G17" s="329">
        <v>4.5999999999999996</v>
      </c>
      <c r="H17" s="329">
        <v>270020</v>
      </c>
      <c r="I17" s="329">
        <v>715551.56</v>
      </c>
      <c r="J17" s="329">
        <v>4.5999999999999996</v>
      </c>
      <c r="K17" s="329">
        <v>270020</v>
      </c>
      <c r="L17" s="329" t="s">
        <v>306</v>
      </c>
      <c r="M17" s="331">
        <v>43738</v>
      </c>
    </row>
    <row r="18" spans="1:13" ht="15">
      <c r="A18" s="329" t="s">
        <v>300</v>
      </c>
      <c r="B18" s="329" t="s">
        <v>336</v>
      </c>
      <c r="C18" s="329" t="s">
        <v>337</v>
      </c>
      <c r="D18" s="329" t="s">
        <v>338</v>
      </c>
      <c r="E18" s="329">
        <v>6400</v>
      </c>
      <c r="F18" s="329">
        <v>464829</v>
      </c>
      <c r="G18" s="329">
        <v>154.09</v>
      </c>
      <c r="H18" s="329">
        <v>986176</v>
      </c>
      <c r="I18" s="329">
        <v>464829</v>
      </c>
      <c r="J18" s="329">
        <v>154.09</v>
      </c>
      <c r="K18" s="329">
        <v>986176</v>
      </c>
      <c r="L18" s="329" t="s">
        <v>306</v>
      </c>
      <c r="M18" s="331">
        <v>43738</v>
      </c>
    </row>
    <row r="19" spans="1:13" ht="15">
      <c r="A19" s="329" t="s">
        <v>300</v>
      </c>
      <c r="B19" s="329">
        <v>398438408</v>
      </c>
      <c r="C19" s="329" t="s">
        <v>339</v>
      </c>
      <c r="D19" s="329" t="s">
        <v>340</v>
      </c>
      <c r="E19" s="329">
        <v>32700</v>
      </c>
      <c r="F19" s="329">
        <v>671551.45</v>
      </c>
      <c r="G19" s="329">
        <v>20.04</v>
      </c>
      <c r="H19" s="329">
        <v>655308</v>
      </c>
      <c r="I19" s="329">
        <v>671551.45</v>
      </c>
      <c r="J19" s="329">
        <v>20.04</v>
      </c>
      <c r="K19" s="329">
        <v>655308</v>
      </c>
      <c r="L19" s="329" t="s">
        <v>306</v>
      </c>
      <c r="M19" s="331">
        <v>43738</v>
      </c>
    </row>
    <row r="20" spans="1:13" ht="15">
      <c r="A20" s="329" t="s">
        <v>300</v>
      </c>
      <c r="B20" s="329" t="s">
        <v>341</v>
      </c>
      <c r="C20" s="329">
        <v>2569286</v>
      </c>
      <c r="D20" s="329" t="s">
        <v>342</v>
      </c>
      <c r="E20" s="329">
        <v>52000</v>
      </c>
      <c r="F20" s="329">
        <v>610308.28</v>
      </c>
      <c r="G20" s="329">
        <v>12.18</v>
      </c>
      <c r="H20" s="329">
        <v>633360</v>
      </c>
      <c r="I20" s="329">
        <v>610308.28</v>
      </c>
      <c r="J20" s="329">
        <v>12.18</v>
      </c>
      <c r="K20" s="329">
        <v>633360</v>
      </c>
      <c r="L20" s="329" t="s">
        <v>306</v>
      </c>
      <c r="M20" s="331">
        <v>43738</v>
      </c>
    </row>
    <row r="21" spans="1:13" ht="15">
      <c r="A21" s="329" t="s">
        <v>300</v>
      </c>
      <c r="B21" s="329" t="s">
        <v>343</v>
      </c>
      <c r="C21" s="329" t="s">
        <v>344</v>
      </c>
      <c r="D21" s="329" t="s">
        <v>345</v>
      </c>
      <c r="E21" s="329">
        <v>15191</v>
      </c>
      <c r="F21" s="329">
        <v>885587.83</v>
      </c>
      <c r="G21" s="329">
        <v>62.29</v>
      </c>
      <c r="H21" s="329">
        <v>946247.39</v>
      </c>
      <c r="I21" s="329">
        <v>885587.83</v>
      </c>
      <c r="J21" s="329">
        <v>62.29</v>
      </c>
      <c r="K21" s="329">
        <v>946247.39</v>
      </c>
      <c r="L21" s="329" t="s">
        <v>306</v>
      </c>
      <c r="M21" s="331">
        <v>43738</v>
      </c>
    </row>
    <row r="22" spans="1:13" ht="15">
      <c r="A22" s="329" t="s">
        <v>300</v>
      </c>
      <c r="B22" s="329" t="s">
        <v>346</v>
      </c>
      <c r="C22" s="329" t="s">
        <v>347</v>
      </c>
      <c r="D22" s="329" t="s">
        <v>348</v>
      </c>
      <c r="E22" s="329">
        <v>16700</v>
      </c>
      <c r="F22" s="329">
        <v>145969.69</v>
      </c>
      <c r="G22" s="329">
        <v>8.8699999999999992</v>
      </c>
      <c r="H22" s="329">
        <v>148112.29999999999</v>
      </c>
      <c r="I22" s="329">
        <v>145969.69</v>
      </c>
      <c r="J22" s="329">
        <v>8.8699999999999992</v>
      </c>
      <c r="K22" s="329">
        <v>148112.29999999999</v>
      </c>
      <c r="L22" s="329" t="s">
        <v>306</v>
      </c>
      <c r="M22" s="331">
        <v>43738</v>
      </c>
    </row>
    <row r="23" spans="1:13" ht="15">
      <c r="A23" s="329" t="s">
        <v>300</v>
      </c>
      <c r="B23" s="329" t="s">
        <v>349</v>
      </c>
      <c r="C23" s="329" t="s">
        <v>350</v>
      </c>
      <c r="D23" s="329" t="s">
        <v>351</v>
      </c>
      <c r="E23" s="329">
        <v>4359</v>
      </c>
      <c r="F23" s="329">
        <v>216325.64</v>
      </c>
      <c r="G23" s="329">
        <v>35.72</v>
      </c>
      <c r="H23" s="329">
        <v>155703.48000000001</v>
      </c>
      <c r="I23" s="329">
        <v>216325.64</v>
      </c>
      <c r="J23" s="329">
        <v>35.72</v>
      </c>
      <c r="K23" s="329">
        <v>155703.48000000001</v>
      </c>
      <c r="L23" s="329" t="s">
        <v>306</v>
      </c>
      <c r="M23" s="331">
        <v>43738</v>
      </c>
    </row>
    <row r="24" spans="1:13" ht="15">
      <c r="A24" s="329" t="s">
        <v>300</v>
      </c>
      <c r="B24" s="329">
        <v>485785109</v>
      </c>
      <c r="C24" s="329" t="s">
        <v>352</v>
      </c>
      <c r="D24" s="329" t="s">
        <v>353</v>
      </c>
      <c r="E24" s="329">
        <v>14300</v>
      </c>
      <c r="F24" s="329">
        <v>356815.03</v>
      </c>
      <c r="G24" s="329">
        <v>20.53</v>
      </c>
      <c r="H24" s="329">
        <v>293621.90000000002</v>
      </c>
      <c r="I24" s="329">
        <v>356815.03</v>
      </c>
      <c r="J24" s="329">
        <v>20.53</v>
      </c>
      <c r="K24" s="329">
        <v>293621.90000000002</v>
      </c>
      <c r="L24" s="329" t="s">
        <v>306</v>
      </c>
      <c r="M24" s="331">
        <v>43738</v>
      </c>
    </row>
    <row r="25" spans="1:13" ht="15">
      <c r="A25" s="329" t="s">
        <v>300</v>
      </c>
      <c r="B25" s="329" t="s">
        <v>354</v>
      </c>
      <c r="C25" s="329" t="s">
        <v>355</v>
      </c>
      <c r="D25" s="329" t="s">
        <v>356</v>
      </c>
      <c r="E25" s="329">
        <v>3714</v>
      </c>
      <c r="F25" s="329">
        <v>14338.64</v>
      </c>
      <c r="G25" s="329">
        <v>7.78</v>
      </c>
      <c r="H25" s="329">
        <v>28894.92</v>
      </c>
      <c r="I25" s="329">
        <v>14338.64</v>
      </c>
      <c r="J25" s="329">
        <v>7.78</v>
      </c>
      <c r="K25" s="329">
        <v>28894.92</v>
      </c>
      <c r="L25" s="329" t="s">
        <v>306</v>
      </c>
      <c r="M25" s="331">
        <v>43738</v>
      </c>
    </row>
    <row r="26" spans="1:13" ht="15">
      <c r="A26" s="329" t="s">
        <v>300</v>
      </c>
      <c r="B26" s="329">
        <v>631512209</v>
      </c>
      <c r="C26" s="329" t="s">
        <v>357</v>
      </c>
      <c r="D26" s="329" t="s">
        <v>358</v>
      </c>
      <c r="E26" s="329">
        <v>18570</v>
      </c>
      <c r="F26" s="329">
        <v>507071.38</v>
      </c>
      <c r="G26" s="329">
        <v>29.96</v>
      </c>
      <c r="H26" s="329">
        <v>556357.19999999995</v>
      </c>
      <c r="I26" s="329">
        <v>507071.38</v>
      </c>
      <c r="J26" s="329">
        <v>29.96</v>
      </c>
      <c r="K26" s="329">
        <v>556357.19999999995</v>
      </c>
      <c r="L26" s="329" t="s">
        <v>306</v>
      </c>
      <c r="M26" s="331">
        <v>43738</v>
      </c>
    </row>
    <row r="27" spans="1:13" ht="15">
      <c r="A27" s="329" t="s">
        <v>300</v>
      </c>
      <c r="B27" s="329">
        <v>683715106</v>
      </c>
      <c r="C27" s="329">
        <v>2655657</v>
      </c>
      <c r="D27" s="329" t="s">
        <v>359</v>
      </c>
      <c r="E27" s="329">
        <v>15400</v>
      </c>
      <c r="F27" s="329">
        <v>547201.56000000006</v>
      </c>
      <c r="G27" s="329">
        <v>40.81</v>
      </c>
      <c r="H27" s="329">
        <v>628474</v>
      </c>
      <c r="I27" s="329">
        <v>547201.56000000006</v>
      </c>
      <c r="J27" s="329">
        <v>40.81</v>
      </c>
      <c r="K27" s="329">
        <v>628474</v>
      </c>
      <c r="L27" s="329" t="s">
        <v>306</v>
      </c>
      <c r="M27" s="331">
        <v>43738</v>
      </c>
    </row>
    <row r="28" spans="1:13" ht="15">
      <c r="A28" s="329" t="s">
        <v>300</v>
      </c>
      <c r="B28" s="329">
        <v>686330101</v>
      </c>
      <c r="C28" s="329">
        <v>2402444</v>
      </c>
      <c r="D28" s="329" t="s">
        <v>360</v>
      </c>
      <c r="E28" s="329">
        <v>1850</v>
      </c>
      <c r="F28" s="329">
        <v>147640.54999999999</v>
      </c>
      <c r="G28" s="329">
        <v>75.150000000000006</v>
      </c>
      <c r="H28" s="329">
        <v>139027.5</v>
      </c>
      <c r="I28" s="329">
        <v>147640.54999999999</v>
      </c>
      <c r="J28" s="329">
        <v>75.150000000000006</v>
      </c>
      <c r="K28" s="329">
        <v>139027.5</v>
      </c>
      <c r="L28" s="329" t="s">
        <v>306</v>
      </c>
      <c r="M28" s="331">
        <v>43738</v>
      </c>
    </row>
    <row r="29" spans="1:13" ht="15">
      <c r="A29" s="329" t="s">
        <v>300</v>
      </c>
      <c r="B29" s="329">
        <v>705015105</v>
      </c>
      <c r="C29" s="329">
        <v>2704485</v>
      </c>
      <c r="D29" s="329" t="s">
        <v>361</v>
      </c>
      <c r="E29" s="329">
        <v>46000</v>
      </c>
      <c r="F29" s="329">
        <v>532692.30000000005</v>
      </c>
      <c r="G29" s="329">
        <v>9.0399999999999991</v>
      </c>
      <c r="H29" s="329">
        <v>415840</v>
      </c>
      <c r="I29" s="329">
        <v>532692.30000000005</v>
      </c>
      <c r="J29" s="329">
        <v>9.0399999999999991</v>
      </c>
      <c r="K29" s="329">
        <v>415840</v>
      </c>
      <c r="L29" s="329" t="s">
        <v>306</v>
      </c>
      <c r="M29" s="331">
        <v>43738</v>
      </c>
    </row>
    <row r="30" spans="1:13" ht="15">
      <c r="A30" s="329" t="s">
        <v>300</v>
      </c>
      <c r="B30" s="329" t="s">
        <v>362</v>
      </c>
      <c r="C30" s="329" t="s">
        <v>363</v>
      </c>
      <c r="D30" s="329" t="s">
        <v>364</v>
      </c>
      <c r="E30" s="329">
        <v>32000</v>
      </c>
      <c r="F30" s="329">
        <v>354809.59999999998</v>
      </c>
      <c r="G30" s="329">
        <v>9.83</v>
      </c>
      <c r="H30" s="329">
        <v>314464</v>
      </c>
      <c r="I30" s="329">
        <v>354809.59999999998</v>
      </c>
      <c r="J30" s="329">
        <v>9.83</v>
      </c>
      <c r="K30" s="329">
        <v>314464</v>
      </c>
      <c r="L30" s="329" t="s">
        <v>306</v>
      </c>
      <c r="M30" s="331">
        <v>43738</v>
      </c>
    </row>
    <row r="31" spans="1:13" ht="15">
      <c r="A31" s="329" t="s">
        <v>300</v>
      </c>
      <c r="B31" s="329" t="s">
        <v>365</v>
      </c>
      <c r="C31" s="329" t="s">
        <v>366</v>
      </c>
      <c r="D31" s="329" t="s">
        <v>367</v>
      </c>
      <c r="E31" s="329">
        <v>18570</v>
      </c>
      <c r="F31" s="329">
        <v>234489.01</v>
      </c>
      <c r="G31" s="329">
        <v>14.68</v>
      </c>
      <c r="H31" s="329">
        <v>272700.45</v>
      </c>
      <c r="I31" s="329">
        <v>234489.01</v>
      </c>
      <c r="J31" s="329">
        <v>14.68</v>
      </c>
      <c r="K31" s="329">
        <v>272700.45</v>
      </c>
      <c r="L31" s="329" t="s">
        <v>306</v>
      </c>
      <c r="M31" s="331">
        <v>43738</v>
      </c>
    </row>
    <row r="32" spans="1:13" ht="15">
      <c r="A32" s="329" t="s">
        <v>300</v>
      </c>
      <c r="B32" s="329">
        <v>759530108</v>
      </c>
      <c r="C32" s="329" t="s">
        <v>368</v>
      </c>
      <c r="D32" s="329" t="s">
        <v>369</v>
      </c>
      <c r="E32" s="329">
        <v>36900</v>
      </c>
      <c r="F32" s="329">
        <v>752984.78</v>
      </c>
      <c r="G32" s="329">
        <v>23.72</v>
      </c>
      <c r="H32" s="329">
        <v>875268</v>
      </c>
      <c r="I32" s="329">
        <v>752984.78</v>
      </c>
      <c r="J32" s="329">
        <v>23.72</v>
      </c>
      <c r="K32" s="329">
        <v>875268</v>
      </c>
      <c r="L32" s="329" t="s">
        <v>306</v>
      </c>
      <c r="M32" s="331">
        <v>43738</v>
      </c>
    </row>
    <row r="33" spans="1:13" ht="15">
      <c r="A33" s="329" t="s">
        <v>300</v>
      </c>
      <c r="B33" s="329">
        <v>803054204</v>
      </c>
      <c r="C33" s="329">
        <v>2775135</v>
      </c>
      <c r="D33" s="329" t="s">
        <v>370</v>
      </c>
      <c r="E33" s="329">
        <v>8250</v>
      </c>
      <c r="F33" s="329">
        <v>932542.09</v>
      </c>
      <c r="G33" s="329">
        <v>117.87</v>
      </c>
      <c r="H33" s="329">
        <v>972427.5</v>
      </c>
      <c r="I33" s="329">
        <v>932542.09</v>
      </c>
      <c r="J33" s="329">
        <v>117.87</v>
      </c>
      <c r="K33" s="329">
        <v>972427.5</v>
      </c>
      <c r="L33" s="329" t="s">
        <v>306</v>
      </c>
      <c r="M33" s="331">
        <v>43738</v>
      </c>
    </row>
    <row r="34" spans="1:13" ht="15">
      <c r="A34" s="329" t="s">
        <v>300</v>
      </c>
      <c r="B34" s="329" t="s">
        <v>371</v>
      </c>
      <c r="C34" s="329">
        <v>2495648</v>
      </c>
      <c r="D34" s="329" t="s">
        <v>372</v>
      </c>
      <c r="E34" s="329">
        <v>10900</v>
      </c>
      <c r="F34" s="329">
        <v>277101.75</v>
      </c>
      <c r="G34" s="329">
        <v>22.2</v>
      </c>
      <c r="H34" s="329">
        <v>241980</v>
      </c>
      <c r="I34" s="329">
        <v>277101.75</v>
      </c>
      <c r="J34" s="329">
        <v>22.2</v>
      </c>
      <c r="K34" s="329">
        <v>241980</v>
      </c>
      <c r="L34" s="329" t="s">
        <v>306</v>
      </c>
      <c r="M34" s="331">
        <v>43738</v>
      </c>
    </row>
    <row r="35" spans="1:13" ht="15">
      <c r="A35" s="329" t="s">
        <v>300</v>
      </c>
      <c r="B35" s="329">
        <v>835699307</v>
      </c>
      <c r="C35" s="329">
        <v>2821481</v>
      </c>
      <c r="D35" s="329" t="s">
        <v>373</v>
      </c>
      <c r="E35" s="329">
        <v>14700</v>
      </c>
      <c r="F35" s="329">
        <v>616831.12</v>
      </c>
      <c r="G35" s="329">
        <v>59.13</v>
      </c>
      <c r="H35" s="329">
        <v>869211</v>
      </c>
      <c r="I35" s="329">
        <v>616831.12</v>
      </c>
      <c r="J35" s="329">
        <v>59.13</v>
      </c>
      <c r="K35" s="329">
        <v>869211</v>
      </c>
      <c r="L35" s="329" t="s">
        <v>306</v>
      </c>
      <c r="M35" s="331">
        <v>43738</v>
      </c>
    </row>
    <row r="36" spans="1:13" ht="15">
      <c r="A36" s="329" t="s">
        <v>300</v>
      </c>
      <c r="B36" s="329" t="s">
        <v>374</v>
      </c>
      <c r="C36" s="329" t="s">
        <v>375</v>
      </c>
      <c r="D36" s="329" t="s">
        <v>376</v>
      </c>
      <c r="E36" s="329">
        <v>3140</v>
      </c>
      <c r="F36" s="329">
        <v>438381</v>
      </c>
      <c r="G36" s="329">
        <v>311.66000000000003</v>
      </c>
      <c r="H36" s="329">
        <v>978612.4</v>
      </c>
      <c r="I36" s="329">
        <v>438381</v>
      </c>
      <c r="J36" s="329">
        <v>311.66000000000003</v>
      </c>
      <c r="K36" s="329">
        <v>978612.4</v>
      </c>
      <c r="L36" s="329" t="s">
        <v>306</v>
      </c>
      <c r="M36" s="331">
        <v>43738</v>
      </c>
    </row>
    <row r="37" spans="1:13" ht="15">
      <c r="A37" s="329" t="s">
        <v>300</v>
      </c>
      <c r="B37" s="329" t="s">
        <v>377</v>
      </c>
      <c r="C37" s="329">
        <v>2615565</v>
      </c>
      <c r="D37" s="329" t="s">
        <v>378</v>
      </c>
      <c r="E37" s="329">
        <v>23900</v>
      </c>
      <c r="F37" s="329">
        <v>805315.16</v>
      </c>
      <c r="G37" s="329">
        <v>48.13</v>
      </c>
      <c r="H37" s="329">
        <v>1150307</v>
      </c>
      <c r="I37" s="329">
        <v>805315.16</v>
      </c>
      <c r="J37" s="329">
        <v>48.13</v>
      </c>
      <c r="K37" s="329">
        <v>1150307</v>
      </c>
      <c r="L37" s="329" t="s">
        <v>306</v>
      </c>
      <c r="M37" s="331">
        <v>43738</v>
      </c>
    </row>
    <row r="38" spans="1:13" ht="15">
      <c r="A38" s="329" t="s">
        <v>300</v>
      </c>
      <c r="B38" s="329">
        <v>878742204</v>
      </c>
      <c r="C38" s="329">
        <v>2124533</v>
      </c>
      <c r="D38" s="329" t="s">
        <v>379</v>
      </c>
      <c r="E38" s="329">
        <v>15900</v>
      </c>
      <c r="F38" s="329">
        <v>359813.37</v>
      </c>
      <c r="G38" s="329">
        <v>16.23</v>
      </c>
      <c r="H38" s="329">
        <v>258057</v>
      </c>
      <c r="I38" s="329">
        <v>359813.37</v>
      </c>
      <c r="J38" s="329">
        <v>16.23</v>
      </c>
      <c r="K38" s="329">
        <v>258057</v>
      </c>
      <c r="L38" s="329" t="s">
        <v>306</v>
      </c>
      <c r="M38" s="331">
        <v>43738</v>
      </c>
    </row>
    <row r="39" spans="1:13" ht="15">
      <c r="A39" s="329" t="s">
        <v>300</v>
      </c>
      <c r="B39" s="329" t="s">
        <v>380</v>
      </c>
      <c r="C39" s="329">
        <v>2803597</v>
      </c>
      <c r="D39" s="329" t="s">
        <v>381</v>
      </c>
      <c r="E39" s="329">
        <v>3000</v>
      </c>
      <c r="F39" s="329">
        <v>66891.09</v>
      </c>
      <c r="G39" s="329">
        <v>25.36</v>
      </c>
      <c r="H39" s="329">
        <v>76074</v>
      </c>
      <c r="I39" s="329">
        <v>66891.09</v>
      </c>
      <c r="J39" s="329">
        <v>25.36</v>
      </c>
      <c r="K39" s="329">
        <v>76074</v>
      </c>
      <c r="L39" s="329" t="s">
        <v>306</v>
      </c>
      <c r="M39" s="331">
        <v>43738</v>
      </c>
    </row>
    <row r="40" spans="1:13" ht="15">
      <c r="A40" s="329" t="s">
        <v>300</v>
      </c>
      <c r="B40" s="329" t="s">
        <v>382</v>
      </c>
      <c r="C40" s="329" t="s">
        <v>383</v>
      </c>
      <c r="D40" s="329" t="s">
        <v>384</v>
      </c>
      <c r="E40" s="329">
        <v>7300</v>
      </c>
      <c r="F40" s="329">
        <v>501461.85</v>
      </c>
      <c r="G40" s="329">
        <v>39.36</v>
      </c>
      <c r="H40" s="329">
        <v>287328</v>
      </c>
      <c r="I40" s="329">
        <v>501461.85</v>
      </c>
      <c r="J40" s="329">
        <v>39.36</v>
      </c>
      <c r="K40" s="329">
        <v>287328</v>
      </c>
      <c r="L40" s="329" t="s">
        <v>306</v>
      </c>
      <c r="M40" s="331">
        <v>43738</v>
      </c>
    </row>
    <row r="41" spans="1:13" ht="15">
      <c r="A41" s="329" t="s">
        <v>300</v>
      </c>
      <c r="B41" s="329">
        <v>4031976</v>
      </c>
      <c r="C41" s="329">
        <v>4031976</v>
      </c>
      <c r="D41" s="329" t="s">
        <v>385</v>
      </c>
      <c r="E41" s="329">
        <v>2175</v>
      </c>
      <c r="F41" s="329">
        <v>442936.32000000001</v>
      </c>
      <c r="G41" s="329">
        <v>311.3</v>
      </c>
      <c r="H41" s="329">
        <v>677080.48</v>
      </c>
      <c r="I41" s="329">
        <v>399696.88</v>
      </c>
      <c r="J41" s="329">
        <v>285.64999999999998</v>
      </c>
      <c r="K41" s="329">
        <v>621288.75</v>
      </c>
      <c r="L41" s="329" t="s">
        <v>386</v>
      </c>
      <c r="M41" s="331">
        <v>43738</v>
      </c>
    </row>
    <row r="42" spans="1:13" ht="15">
      <c r="A42" s="329" t="s">
        <v>300</v>
      </c>
      <c r="B42" s="329" t="s">
        <v>387</v>
      </c>
      <c r="C42" s="329" t="s">
        <v>387</v>
      </c>
      <c r="D42" s="329" t="s">
        <v>388</v>
      </c>
      <c r="E42" s="329">
        <v>3630</v>
      </c>
      <c r="F42" s="329">
        <v>344371.12</v>
      </c>
      <c r="G42" s="329">
        <v>89.13</v>
      </c>
      <c r="H42" s="329">
        <v>323559.11</v>
      </c>
      <c r="I42" s="329">
        <v>320329.48</v>
      </c>
      <c r="J42" s="329">
        <v>81.790000000000006</v>
      </c>
      <c r="K42" s="329">
        <v>296897.7</v>
      </c>
      <c r="L42" s="329" t="s">
        <v>386</v>
      </c>
      <c r="M42" s="331">
        <v>43738</v>
      </c>
    </row>
    <row r="43" spans="1:13" ht="15">
      <c r="A43" s="329" t="s">
        <v>300</v>
      </c>
      <c r="B43" s="329">
        <v>5330047</v>
      </c>
      <c r="C43" s="329">
        <v>5330047</v>
      </c>
      <c r="D43" s="329" t="s">
        <v>389</v>
      </c>
      <c r="E43" s="329">
        <v>6569</v>
      </c>
      <c r="F43" s="329">
        <v>707076.58</v>
      </c>
      <c r="G43" s="329">
        <v>142.49</v>
      </c>
      <c r="H43" s="329">
        <v>936025.68</v>
      </c>
      <c r="I43" s="329">
        <v>634632.89</v>
      </c>
      <c r="J43" s="329">
        <v>130.75</v>
      </c>
      <c r="K43" s="329">
        <v>858896.75</v>
      </c>
      <c r="L43" s="329" t="s">
        <v>386</v>
      </c>
      <c r="M43" s="331">
        <v>43738</v>
      </c>
    </row>
    <row r="44" spans="1:13" ht="15">
      <c r="A44" s="329" t="s">
        <v>300</v>
      </c>
      <c r="B44" s="329">
        <v>5889505</v>
      </c>
      <c r="C44" s="329">
        <v>5889505</v>
      </c>
      <c r="D44" s="329" t="s">
        <v>390</v>
      </c>
      <c r="E44" s="329">
        <v>24398</v>
      </c>
      <c r="F44" s="329">
        <v>488975.04</v>
      </c>
      <c r="G44" s="329">
        <v>17.989999999999998</v>
      </c>
      <c r="H44" s="329">
        <v>439036.58</v>
      </c>
      <c r="I44" s="329">
        <v>444139.74</v>
      </c>
      <c r="J44" s="329">
        <v>16.510000000000002</v>
      </c>
      <c r="K44" s="329">
        <v>402859.78</v>
      </c>
      <c r="L44" s="329" t="s">
        <v>386</v>
      </c>
      <c r="M44" s="331">
        <v>43738</v>
      </c>
    </row>
    <row r="45" spans="1:13" ht="15">
      <c r="A45" s="329" t="s">
        <v>300</v>
      </c>
      <c r="B45" s="329">
        <v>4741844</v>
      </c>
      <c r="C45" s="329">
        <v>4741844</v>
      </c>
      <c r="D45" s="329" t="s">
        <v>391</v>
      </c>
      <c r="E45" s="329">
        <v>4638</v>
      </c>
      <c r="F45" s="329">
        <v>497928.6</v>
      </c>
      <c r="G45" s="329">
        <v>112.63</v>
      </c>
      <c r="H45" s="329">
        <v>522381.79</v>
      </c>
      <c r="I45" s="329">
        <v>452311.28</v>
      </c>
      <c r="J45" s="329">
        <v>103.35</v>
      </c>
      <c r="K45" s="329">
        <v>479337.3</v>
      </c>
      <c r="L45" s="329" t="s">
        <v>386</v>
      </c>
      <c r="M45" s="331">
        <v>43738</v>
      </c>
    </row>
    <row r="46" spans="1:13" ht="15">
      <c r="A46" s="329" t="s">
        <v>300</v>
      </c>
      <c r="B46" s="329" t="s">
        <v>392</v>
      </c>
      <c r="C46" s="329" t="s">
        <v>392</v>
      </c>
      <c r="D46" s="329" t="s">
        <v>393</v>
      </c>
      <c r="E46" s="329">
        <v>8509</v>
      </c>
      <c r="F46" s="329">
        <v>683825.18</v>
      </c>
      <c r="G46" s="329">
        <v>97.17</v>
      </c>
      <c r="H46" s="329">
        <v>826790.33</v>
      </c>
      <c r="I46" s="329">
        <v>611503.18999999994</v>
      </c>
      <c r="J46" s="329">
        <v>89.16</v>
      </c>
      <c r="K46" s="329">
        <v>758662.44</v>
      </c>
      <c r="L46" s="329" t="s">
        <v>386</v>
      </c>
      <c r="M46" s="331">
        <v>43738</v>
      </c>
    </row>
    <row r="47" spans="1:13" ht="15">
      <c r="A47" s="329" t="s">
        <v>300</v>
      </c>
      <c r="B47" s="329">
        <v>5732524</v>
      </c>
      <c r="C47" s="329">
        <v>5732524</v>
      </c>
      <c r="D47" s="329" t="s">
        <v>394</v>
      </c>
      <c r="E47" s="329">
        <v>28892</v>
      </c>
      <c r="F47" s="329">
        <v>316373.61</v>
      </c>
      <c r="G47" s="329">
        <v>7.63</v>
      </c>
      <c r="H47" s="329">
        <v>220437</v>
      </c>
      <c r="I47" s="329">
        <v>295276.24</v>
      </c>
      <c r="J47" s="329">
        <v>7</v>
      </c>
      <c r="K47" s="329">
        <v>202272.89</v>
      </c>
      <c r="L47" s="329" t="s">
        <v>386</v>
      </c>
      <c r="M47" s="331">
        <v>43738</v>
      </c>
    </row>
    <row r="48" spans="1:13" ht="15">
      <c r="A48" s="329" t="s">
        <v>300</v>
      </c>
      <c r="B48" s="329">
        <v>5999330</v>
      </c>
      <c r="C48" s="329">
        <v>5999330</v>
      </c>
      <c r="D48" s="329" t="s">
        <v>395</v>
      </c>
      <c r="E48" s="329">
        <v>3800</v>
      </c>
      <c r="F48" s="329">
        <v>672025.92</v>
      </c>
      <c r="G48" s="329">
        <v>216.76</v>
      </c>
      <c r="H48" s="329">
        <v>823692.64</v>
      </c>
      <c r="I48" s="329">
        <v>585399.44999999995</v>
      </c>
      <c r="J48" s="329">
        <v>198.9</v>
      </c>
      <c r="K48" s="329">
        <v>755820</v>
      </c>
      <c r="L48" s="329" t="s">
        <v>386</v>
      </c>
      <c r="M48" s="331">
        <v>43738</v>
      </c>
    </row>
    <row r="49" spans="1:13" ht="15">
      <c r="A49" s="329" t="s">
        <v>300</v>
      </c>
      <c r="B49" s="329">
        <v>4031879</v>
      </c>
      <c r="C49" s="329">
        <v>4031879</v>
      </c>
      <c r="D49" s="329" t="s">
        <v>381</v>
      </c>
      <c r="E49" s="329">
        <v>22938</v>
      </c>
      <c r="F49" s="329">
        <v>437104.83</v>
      </c>
      <c r="G49" s="329">
        <v>25.35</v>
      </c>
      <c r="H49" s="329">
        <v>581449.57999999996</v>
      </c>
      <c r="I49" s="329">
        <v>394671.39</v>
      </c>
      <c r="J49" s="329">
        <v>23.26</v>
      </c>
      <c r="K49" s="329">
        <v>533537.88</v>
      </c>
      <c r="L49" s="329" t="s">
        <v>386</v>
      </c>
      <c r="M49" s="331">
        <v>43738</v>
      </c>
    </row>
    <row r="50" spans="1:13" ht="15">
      <c r="A50" s="329" t="s">
        <v>300</v>
      </c>
      <c r="B50" s="329">
        <v>6054603</v>
      </c>
      <c r="C50" s="329">
        <v>6054603</v>
      </c>
      <c r="D50" s="329" t="s">
        <v>396</v>
      </c>
      <c r="E50" s="329">
        <v>30100</v>
      </c>
      <c r="F50" s="329">
        <v>356666.66</v>
      </c>
      <c r="G50" s="329">
        <v>9.85</v>
      </c>
      <c r="H50" s="329">
        <v>296376.09000000003</v>
      </c>
      <c r="I50" s="329">
        <v>39693534</v>
      </c>
      <c r="J50" s="329">
        <v>1064</v>
      </c>
      <c r="K50" s="329">
        <v>32026400</v>
      </c>
      <c r="L50" s="329" t="s">
        <v>397</v>
      </c>
      <c r="M50" s="331">
        <v>43738</v>
      </c>
    </row>
    <row r="51" spans="1:13" ht="15">
      <c r="A51" s="329" t="s">
        <v>300</v>
      </c>
      <c r="B51" s="329">
        <v>6499260</v>
      </c>
      <c r="C51" s="329">
        <v>6499260</v>
      </c>
      <c r="D51" s="329" t="s">
        <v>398</v>
      </c>
      <c r="E51" s="329">
        <v>4900</v>
      </c>
      <c r="F51" s="329">
        <v>273131.55</v>
      </c>
      <c r="G51" s="329">
        <v>62.05</v>
      </c>
      <c r="H51" s="329">
        <v>304039.42</v>
      </c>
      <c r="I51" s="329">
        <v>30249672</v>
      </c>
      <c r="J51" s="329">
        <v>6705</v>
      </c>
      <c r="K51" s="329">
        <v>32854500</v>
      </c>
      <c r="L51" s="329" t="s">
        <v>397</v>
      </c>
      <c r="M51" s="331">
        <v>43738</v>
      </c>
    </row>
    <row r="52" spans="1:13" ht="15">
      <c r="A52" s="329" t="s">
        <v>300</v>
      </c>
      <c r="B52" s="329">
        <v>6555805</v>
      </c>
      <c r="C52" s="329">
        <v>6555805</v>
      </c>
      <c r="D52" s="329" t="s">
        <v>399</v>
      </c>
      <c r="E52" s="329">
        <v>7600</v>
      </c>
      <c r="F52" s="329">
        <v>302299.82</v>
      </c>
      <c r="G52" s="329">
        <v>31.46</v>
      </c>
      <c r="H52" s="329">
        <v>239126.41</v>
      </c>
      <c r="I52" s="329">
        <v>33528932</v>
      </c>
      <c r="J52" s="329">
        <v>3400</v>
      </c>
      <c r="K52" s="329">
        <v>25840000</v>
      </c>
      <c r="L52" s="329" t="s">
        <v>397</v>
      </c>
      <c r="M52" s="331">
        <v>43738</v>
      </c>
    </row>
    <row r="53" spans="1:13" ht="15">
      <c r="A53" s="329" t="s">
        <v>300</v>
      </c>
      <c r="B53" s="329">
        <v>6640682</v>
      </c>
      <c r="C53" s="329">
        <v>6640682</v>
      </c>
      <c r="D53" s="329" t="s">
        <v>400</v>
      </c>
      <c r="E53" s="329">
        <v>4844</v>
      </c>
      <c r="F53" s="329">
        <v>554007.82999999996</v>
      </c>
      <c r="G53" s="329">
        <v>134.37</v>
      </c>
      <c r="H53" s="329">
        <v>650887.28</v>
      </c>
      <c r="I53" s="329">
        <v>61791790</v>
      </c>
      <c r="J53" s="329">
        <v>14520</v>
      </c>
      <c r="K53" s="329">
        <v>70334880</v>
      </c>
      <c r="L53" s="329" t="s">
        <v>397</v>
      </c>
      <c r="M53" s="331">
        <v>43738</v>
      </c>
    </row>
    <row r="54" spans="1:13" ht="15">
      <c r="A54" s="329" t="s">
        <v>300</v>
      </c>
      <c r="B54" s="329">
        <v>6659428</v>
      </c>
      <c r="C54" s="329">
        <v>6659428</v>
      </c>
      <c r="D54" s="329" t="s">
        <v>401</v>
      </c>
      <c r="E54" s="329">
        <v>11369</v>
      </c>
      <c r="F54" s="329">
        <v>512177.05</v>
      </c>
      <c r="G54" s="329">
        <v>54.69</v>
      </c>
      <c r="H54" s="329">
        <v>621791.5</v>
      </c>
      <c r="I54" s="329">
        <v>57428222</v>
      </c>
      <c r="J54" s="329">
        <v>5910</v>
      </c>
      <c r="K54" s="329">
        <v>67190790</v>
      </c>
      <c r="L54" s="329" t="s">
        <v>397</v>
      </c>
      <c r="M54" s="331">
        <v>43738</v>
      </c>
    </row>
    <row r="55" spans="1:13" ht="15">
      <c r="A55" s="329" t="s">
        <v>300</v>
      </c>
      <c r="B55" s="329">
        <v>6661144</v>
      </c>
      <c r="C55" s="329">
        <v>6661144</v>
      </c>
      <c r="D55" s="329" t="s">
        <v>402</v>
      </c>
      <c r="E55" s="329">
        <v>23000</v>
      </c>
      <c r="F55" s="329">
        <v>365871.12</v>
      </c>
      <c r="G55" s="329">
        <v>14.91</v>
      </c>
      <c r="H55" s="329">
        <v>342892.84</v>
      </c>
      <c r="I55" s="329">
        <v>40687512</v>
      </c>
      <c r="J55" s="329">
        <v>1611</v>
      </c>
      <c r="K55" s="329">
        <v>37053000</v>
      </c>
      <c r="L55" s="329" t="s">
        <v>397</v>
      </c>
      <c r="M55" s="331">
        <v>43738</v>
      </c>
    </row>
    <row r="56" spans="1:13" ht="15">
      <c r="A56" s="329" t="s">
        <v>300</v>
      </c>
      <c r="B56" s="329">
        <v>6269861</v>
      </c>
      <c r="C56" s="329">
        <v>6269861</v>
      </c>
      <c r="D56" s="329" t="s">
        <v>403</v>
      </c>
      <c r="E56" s="329">
        <v>14800</v>
      </c>
      <c r="F56" s="329">
        <v>236106</v>
      </c>
      <c r="G56" s="329">
        <v>16.7</v>
      </c>
      <c r="H56" s="329">
        <v>247214.51</v>
      </c>
      <c r="I56" s="329">
        <v>26679978</v>
      </c>
      <c r="J56" s="329">
        <v>1805</v>
      </c>
      <c r="K56" s="329">
        <v>26714000</v>
      </c>
      <c r="L56" s="329" t="s">
        <v>397</v>
      </c>
      <c r="M56" s="331">
        <v>43738</v>
      </c>
    </row>
    <row r="57" spans="1:13" ht="15">
      <c r="A57" s="329" t="s">
        <v>300</v>
      </c>
      <c r="B57" s="329">
        <v>6229597</v>
      </c>
      <c r="C57" s="329">
        <v>6229597</v>
      </c>
      <c r="D57" s="329" t="s">
        <v>404</v>
      </c>
      <c r="E57" s="329">
        <v>65312</v>
      </c>
      <c r="F57" s="329">
        <v>520489.58</v>
      </c>
      <c r="G57" s="329">
        <v>9.86</v>
      </c>
      <c r="H57" s="329">
        <v>643691.28</v>
      </c>
      <c r="I57" s="329">
        <v>58335633</v>
      </c>
      <c r="J57" s="329">
        <v>1065</v>
      </c>
      <c r="K57" s="329">
        <v>69557280</v>
      </c>
      <c r="L57" s="329" t="s">
        <v>397</v>
      </c>
      <c r="M57" s="331">
        <v>43738</v>
      </c>
    </row>
    <row r="58" spans="1:13" ht="15">
      <c r="A58" s="329" t="s">
        <v>300</v>
      </c>
      <c r="B58" s="329">
        <v>6356406</v>
      </c>
      <c r="C58" s="329">
        <v>6356406</v>
      </c>
      <c r="D58" s="329" t="s">
        <v>405</v>
      </c>
      <c r="E58" s="329">
        <v>7521</v>
      </c>
      <c r="F58" s="329">
        <v>230255.65</v>
      </c>
      <c r="G58" s="329">
        <v>28.13</v>
      </c>
      <c r="H58" s="329">
        <v>211584.68</v>
      </c>
      <c r="I58" s="329">
        <v>25932473</v>
      </c>
      <c r="J58" s="329">
        <v>3040</v>
      </c>
      <c r="K58" s="329">
        <v>22863840</v>
      </c>
      <c r="L58" s="329" t="s">
        <v>397</v>
      </c>
      <c r="M58" s="331">
        <v>43738</v>
      </c>
    </row>
    <row r="59" spans="1:13" ht="15">
      <c r="A59" s="329" t="s">
        <v>300</v>
      </c>
      <c r="B59" s="329">
        <v>6616508</v>
      </c>
      <c r="C59" s="329">
        <v>6616508</v>
      </c>
      <c r="D59" s="329" t="s">
        <v>406</v>
      </c>
      <c r="E59" s="329">
        <v>10546</v>
      </c>
      <c r="F59" s="329">
        <v>177721.16</v>
      </c>
      <c r="G59" s="329">
        <v>14.07</v>
      </c>
      <c r="H59" s="329">
        <v>148342.76999999999</v>
      </c>
      <c r="I59" s="329">
        <v>20110926.18</v>
      </c>
      <c r="J59" s="329">
        <v>1520</v>
      </c>
      <c r="K59" s="329">
        <v>16029920</v>
      </c>
      <c r="L59" s="329" t="s">
        <v>397</v>
      </c>
      <c r="M59" s="331">
        <v>43738</v>
      </c>
    </row>
    <row r="60" spans="1:13" ht="15">
      <c r="A60" s="329" t="s">
        <v>300</v>
      </c>
      <c r="B60" s="329">
        <v>6869302</v>
      </c>
      <c r="C60" s="329">
        <v>6869302</v>
      </c>
      <c r="D60" s="329" t="s">
        <v>407</v>
      </c>
      <c r="E60" s="329">
        <v>3000</v>
      </c>
      <c r="F60" s="329">
        <v>297065.8</v>
      </c>
      <c r="G60" s="329">
        <v>89.49</v>
      </c>
      <c r="H60" s="329">
        <v>268461.96999999997</v>
      </c>
      <c r="I60" s="329">
        <v>33615966.490000002</v>
      </c>
      <c r="J60" s="329">
        <v>9670</v>
      </c>
      <c r="K60" s="329">
        <v>29010000</v>
      </c>
      <c r="L60" s="329" t="s">
        <v>397</v>
      </c>
      <c r="M60" s="331">
        <v>43738</v>
      </c>
    </row>
    <row r="61" spans="1:13" ht="15">
      <c r="A61" s="329" t="s">
        <v>300</v>
      </c>
      <c r="B61" s="329">
        <v>6986041</v>
      </c>
      <c r="C61" s="329">
        <v>6986041</v>
      </c>
      <c r="D61" s="329" t="s">
        <v>408</v>
      </c>
      <c r="E61" s="329">
        <v>8300</v>
      </c>
      <c r="F61" s="329">
        <v>221817.63</v>
      </c>
      <c r="G61" s="329">
        <v>36.69</v>
      </c>
      <c r="H61" s="329">
        <v>304548.40000000002</v>
      </c>
      <c r="I61" s="329">
        <v>25065392</v>
      </c>
      <c r="J61" s="329">
        <v>3965</v>
      </c>
      <c r="K61" s="329">
        <v>32909500</v>
      </c>
      <c r="L61" s="329" t="s">
        <v>397</v>
      </c>
      <c r="M61" s="331">
        <v>43738</v>
      </c>
    </row>
    <row r="62" spans="1:13" ht="15">
      <c r="A62" s="329" t="s">
        <v>300</v>
      </c>
      <c r="B62" s="329" t="s">
        <v>409</v>
      </c>
      <c r="C62" s="329" t="s">
        <v>409</v>
      </c>
      <c r="D62" s="329" t="s">
        <v>410</v>
      </c>
      <c r="E62" s="329">
        <v>12237</v>
      </c>
      <c r="F62" s="329">
        <v>237984.83</v>
      </c>
      <c r="G62" s="329">
        <v>16.53</v>
      </c>
      <c r="H62" s="329">
        <v>202316.87</v>
      </c>
      <c r="I62" s="329">
        <v>2136580.2000000002</v>
      </c>
      <c r="J62" s="329">
        <v>162.69999999999999</v>
      </c>
      <c r="K62" s="329">
        <v>1990959.9</v>
      </c>
      <c r="L62" s="329" t="s">
        <v>411</v>
      </c>
      <c r="M62" s="331">
        <v>43738</v>
      </c>
    </row>
    <row r="63" spans="1:13" ht="15">
      <c r="A63" s="329" t="s">
        <v>300</v>
      </c>
      <c r="B63" s="329">
        <v>7124594</v>
      </c>
      <c r="C63" s="329">
        <v>7124594</v>
      </c>
      <c r="D63" s="329" t="s">
        <v>412</v>
      </c>
      <c r="E63" s="329">
        <v>3146</v>
      </c>
      <c r="F63" s="329">
        <v>470293.67</v>
      </c>
      <c r="G63" s="329">
        <v>179.19</v>
      </c>
      <c r="H63" s="329">
        <v>563745.04</v>
      </c>
      <c r="I63" s="329">
        <v>472170.82</v>
      </c>
      <c r="J63" s="329">
        <v>178.8</v>
      </c>
      <c r="K63" s="329">
        <v>562504.80000000005</v>
      </c>
      <c r="L63" s="329" t="s">
        <v>413</v>
      </c>
      <c r="M63" s="331">
        <v>43738</v>
      </c>
    </row>
    <row r="64" spans="1:13" ht="15">
      <c r="A64" s="329" t="s">
        <v>300</v>
      </c>
      <c r="B64" s="329">
        <v>7171589</v>
      </c>
      <c r="C64" s="329">
        <v>7171589</v>
      </c>
      <c r="D64" s="329" t="s">
        <v>414</v>
      </c>
      <c r="E64" s="329">
        <v>16931</v>
      </c>
      <c r="F64" s="329">
        <v>234842.51</v>
      </c>
      <c r="G64" s="329">
        <v>12.26</v>
      </c>
      <c r="H64" s="329">
        <v>207607.52</v>
      </c>
      <c r="I64" s="329">
        <v>233135.48</v>
      </c>
      <c r="J64" s="329">
        <v>12.23</v>
      </c>
      <c r="K64" s="329">
        <v>207150.78</v>
      </c>
      <c r="L64" s="329" t="s">
        <v>413</v>
      </c>
      <c r="M64" s="331">
        <v>43738</v>
      </c>
    </row>
    <row r="65" spans="1:13" ht="15">
      <c r="A65" s="329" t="s">
        <v>300</v>
      </c>
      <c r="B65" s="329" t="s">
        <v>415</v>
      </c>
      <c r="C65" s="329" t="s">
        <v>415</v>
      </c>
      <c r="D65" s="329" t="s">
        <v>416</v>
      </c>
      <c r="E65" s="329">
        <v>4054</v>
      </c>
      <c r="F65" s="329">
        <v>197003.16</v>
      </c>
      <c r="G65" s="329">
        <v>44.32</v>
      </c>
      <c r="H65" s="329">
        <v>179663.14</v>
      </c>
      <c r="I65" s="329">
        <v>196619</v>
      </c>
      <c r="J65" s="329">
        <v>44.22</v>
      </c>
      <c r="K65" s="329">
        <v>179267.88</v>
      </c>
      <c r="L65" s="329" t="s">
        <v>413</v>
      </c>
      <c r="M65" s="331">
        <v>43738</v>
      </c>
    </row>
    <row r="66" spans="1:13" ht="15">
      <c r="A66" s="329" t="s">
        <v>300</v>
      </c>
      <c r="B66" s="329">
        <v>7333378</v>
      </c>
      <c r="C66" s="329">
        <v>7333378</v>
      </c>
      <c r="D66" s="329" t="s">
        <v>417</v>
      </c>
      <c r="E66" s="329">
        <v>2200</v>
      </c>
      <c r="F66" s="329">
        <v>395018.39</v>
      </c>
      <c r="G66" s="329">
        <v>338.14</v>
      </c>
      <c r="H66" s="329">
        <v>743916.62</v>
      </c>
      <c r="I66" s="329">
        <v>394729.6</v>
      </c>
      <c r="J66" s="329">
        <v>337.4</v>
      </c>
      <c r="K66" s="329">
        <v>742280</v>
      </c>
      <c r="L66" s="329" t="s">
        <v>413</v>
      </c>
      <c r="M66" s="331">
        <v>43738</v>
      </c>
    </row>
    <row r="67" spans="1:13" ht="15">
      <c r="A67" s="329" t="s">
        <v>300</v>
      </c>
      <c r="B67" s="329">
        <v>6185495</v>
      </c>
      <c r="C67" s="329">
        <v>6185495</v>
      </c>
      <c r="D67" s="329" t="s">
        <v>418</v>
      </c>
      <c r="E67" s="329">
        <v>1694</v>
      </c>
      <c r="F67" s="329">
        <v>162339.54999999999</v>
      </c>
      <c r="G67" s="329">
        <v>157.72</v>
      </c>
      <c r="H67" s="329">
        <v>267173.24</v>
      </c>
      <c r="I67" s="329">
        <v>216222.16</v>
      </c>
      <c r="J67" s="329">
        <v>233.69</v>
      </c>
      <c r="K67" s="329">
        <v>395870.86</v>
      </c>
      <c r="L67" s="329" t="s">
        <v>419</v>
      </c>
      <c r="M67" s="331">
        <v>43738</v>
      </c>
    </row>
    <row r="68" spans="1:13" ht="15">
      <c r="A68" s="329" t="s">
        <v>300</v>
      </c>
      <c r="B68" s="329" t="s">
        <v>420</v>
      </c>
      <c r="C68" s="329" t="s">
        <v>420</v>
      </c>
      <c r="D68" s="329" t="s">
        <v>421</v>
      </c>
      <c r="E68" s="329">
        <v>2670</v>
      </c>
      <c r="F68" s="329">
        <v>178027.46</v>
      </c>
      <c r="G68" s="329">
        <v>88.47</v>
      </c>
      <c r="H68" s="329">
        <v>236203.93</v>
      </c>
      <c r="I68" s="329">
        <v>238183.86</v>
      </c>
      <c r="J68" s="329">
        <v>131.08000000000001</v>
      </c>
      <c r="K68" s="329">
        <v>349983.6</v>
      </c>
      <c r="L68" s="329" t="s">
        <v>419</v>
      </c>
      <c r="M68" s="331">
        <v>43738</v>
      </c>
    </row>
    <row r="69" spans="1:13" ht="15">
      <c r="A69" s="329" t="s">
        <v>300</v>
      </c>
      <c r="B69" s="329" t="s">
        <v>422</v>
      </c>
      <c r="C69" s="329" t="s">
        <v>422</v>
      </c>
      <c r="D69" s="329" t="s">
        <v>423</v>
      </c>
      <c r="E69" s="329">
        <v>76943</v>
      </c>
      <c r="F69" s="329">
        <v>158286.45000000001</v>
      </c>
      <c r="G69" s="329">
        <v>1.77</v>
      </c>
      <c r="H69" s="329">
        <v>136053.54</v>
      </c>
      <c r="I69" s="329">
        <v>210823.82</v>
      </c>
      <c r="J69" s="329">
        <v>2.62</v>
      </c>
      <c r="K69" s="329">
        <v>201590.66</v>
      </c>
      <c r="L69" s="329" t="s">
        <v>419</v>
      </c>
      <c r="M69" s="331">
        <v>43738</v>
      </c>
    </row>
    <row r="70" spans="1:13" ht="15">
      <c r="A70" s="329" t="s">
        <v>300</v>
      </c>
      <c r="B70" s="329" t="s">
        <v>424</v>
      </c>
      <c r="C70" s="329" t="s">
        <v>424</v>
      </c>
      <c r="D70" s="329" t="s">
        <v>425</v>
      </c>
      <c r="E70" s="329">
        <v>17364</v>
      </c>
      <c r="F70" s="329">
        <v>155530.06</v>
      </c>
      <c r="G70" s="329">
        <v>12.53</v>
      </c>
      <c r="H70" s="329">
        <v>217621.15</v>
      </c>
      <c r="I70" s="329">
        <v>207152.52</v>
      </c>
      <c r="J70" s="329">
        <v>18.57</v>
      </c>
      <c r="K70" s="329">
        <v>322449.48</v>
      </c>
      <c r="L70" s="329" t="s">
        <v>419</v>
      </c>
      <c r="M70" s="331">
        <v>43738</v>
      </c>
    </row>
    <row r="71" spans="1:13" ht="15">
      <c r="A71" s="329" t="s">
        <v>300</v>
      </c>
      <c r="B71" s="330" t="s">
        <v>426</v>
      </c>
      <c r="C71" s="330" t="s">
        <v>426</v>
      </c>
      <c r="D71" s="329" t="s">
        <v>427</v>
      </c>
      <c r="E71" s="329">
        <v>84092</v>
      </c>
      <c r="F71" s="329">
        <v>666936.06999999995</v>
      </c>
      <c r="G71" s="329">
        <v>7</v>
      </c>
      <c r="H71" s="329">
        <v>588945.89</v>
      </c>
      <c r="I71" s="329">
        <v>514388.42</v>
      </c>
      <c r="J71" s="329">
        <v>5.7</v>
      </c>
      <c r="K71" s="329">
        <v>479324.4</v>
      </c>
      <c r="L71" s="329" t="s">
        <v>428</v>
      </c>
      <c r="M71" s="331">
        <v>43738</v>
      </c>
    </row>
    <row r="72" spans="1:13" ht="15">
      <c r="A72" s="329" t="s">
        <v>300</v>
      </c>
      <c r="B72" s="329" t="s">
        <v>429</v>
      </c>
      <c r="C72" s="329" t="s">
        <v>429</v>
      </c>
      <c r="D72" s="329" t="s">
        <v>430</v>
      </c>
      <c r="E72" s="329">
        <v>19986</v>
      </c>
      <c r="F72" s="329">
        <v>594460.42000000004</v>
      </c>
      <c r="G72" s="329">
        <v>26.11</v>
      </c>
      <c r="H72" s="329">
        <v>521831.96</v>
      </c>
      <c r="I72" s="329">
        <v>460262.06</v>
      </c>
      <c r="J72" s="329">
        <v>21.25</v>
      </c>
      <c r="K72" s="329">
        <v>424702.5</v>
      </c>
      <c r="L72" s="329" t="s">
        <v>428</v>
      </c>
      <c r="M72" s="331">
        <v>43738</v>
      </c>
    </row>
    <row r="73" spans="1:13" ht="15">
      <c r="A73" s="329" t="s">
        <v>300</v>
      </c>
      <c r="B73" s="329" t="s">
        <v>431</v>
      </c>
      <c r="C73" s="329" t="s">
        <v>431</v>
      </c>
      <c r="D73" s="329" t="s">
        <v>432</v>
      </c>
      <c r="E73" s="329">
        <v>9500</v>
      </c>
      <c r="F73" s="329">
        <v>559219.54</v>
      </c>
      <c r="G73" s="329">
        <v>89.79</v>
      </c>
      <c r="H73" s="329">
        <v>853037.26</v>
      </c>
      <c r="I73" s="329">
        <v>424160.04</v>
      </c>
      <c r="J73" s="329">
        <v>73.08</v>
      </c>
      <c r="K73" s="329">
        <v>694260</v>
      </c>
      <c r="L73" s="329" t="s">
        <v>428</v>
      </c>
      <c r="M73" s="331">
        <v>43738</v>
      </c>
    </row>
    <row r="74" spans="1:13" ht="15">
      <c r="A74" s="329" t="s">
        <v>300</v>
      </c>
      <c r="B74" s="329" t="s">
        <v>433</v>
      </c>
      <c r="C74" s="329" t="s">
        <v>433</v>
      </c>
      <c r="D74" s="329" t="s">
        <v>434</v>
      </c>
      <c r="E74" s="329">
        <v>26004</v>
      </c>
      <c r="F74" s="329">
        <v>516628.64</v>
      </c>
      <c r="G74" s="329">
        <v>19.29</v>
      </c>
      <c r="H74" s="329">
        <v>501632.5</v>
      </c>
      <c r="I74" s="329">
        <v>400306.32</v>
      </c>
      <c r="J74" s="329">
        <v>15.7</v>
      </c>
      <c r="K74" s="329">
        <v>408262.8</v>
      </c>
      <c r="L74" s="329" t="s">
        <v>428</v>
      </c>
      <c r="M74" s="331">
        <v>43738</v>
      </c>
    </row>
    <row r="75" spans="1:13" ht="15">
      <c r="A75" s="329" t="s">
        <v>300</v>
      </c>
      <c r="B75" s="329" t="s">
        <v>435</v>
      </c>
      <c r="C75" s="329" t="s">
        <v>435</v>
      </c>
      <c r="D75" s="329" t="s">
        <v>436</v>
      </c>
      <c r="E75" s="329"/>
      <c r="F75" s="329">
        <v>335227.25</v>
      </c>
      <c r="G75" s="329"/>
      <c r="H75" s="329">
        <v>335227.25</v>
      </c>
      <c r="I75" s="329">
        <v>335227.25</v>
      </c>
      <c r="J75" s="329"/>
      <c r="K75" s="329">
        <v>335227.25</v>
      </c>
      <c r="L75" s="329" t="s">
        <v>306</v>
      </c>
      <c r="M75" s="331">
        <v>43738</v>
      </c>
    </row>
    <row r="76" spans="1:13" ht="15">
      <c r="A76" s="329" t="s">
        <v>300</v>
      </c>
      <c r="B76" s="329" t="s">
        <v>435</v>
      </c>
      <c r="C76" s="329" t="s">
        <v>435</v>
      </c>
      <c r="D76" s="329" t="s">
        <v>522</v>
      </c>
      <c r="E76" s="329">
        <v>3454</v>
      </c>
      <c r="F76" s="329">
        <v>2608.96</v>
      </c>
      <c r="G76" s="329">
        <v>0.76</v>
      </c>
      <c r="H76" s="329">
        <v>2608.96</v>
      </c>
      <c r="I76" s="329">
        <v>3454</v>
      </c>
      <c r="J76" s="329">
        <v>1</v>
      </c>
      <c r="K76" s="329">
        <v>3454</v>
      </c>
      <c r="L76" s="329" t="s">
        <v>523</v>
      </c>
      <c r="M76" s="331">
        <v>43738</v>
      </c>
    </row>
    <row r="77" spans="1:13" ht="15">
      <c r="A77" s="329" t="s">
        <v>300</v>
      </c>
      <c r="B77" s="329" t="s">
        <v>435</v>
      </c>
      <c r="C77" s="329" t="s">
        <v>435</v>
      </c>
      <c r="D77" s="329" t="s">
        <v>437</v>
      </c>
      <c r="E77" s="329">
        <v>17354.47</v>
      </c>
      <c r="F77" s="329">
        <v>22030.92</v>
      </c>
      <c r="G77" s="329">
        <v>1.23</v>
      </c>
      <c r="H77" s="329">
        <v>21323.439999999999</v>
      </c>
      <c r="I77" s="329">
        <v>17354.47</v>
      </c>
      <c r="J77" s="329">
        <v>1</v>
      </c>
      <c r="K77" s="329">
        <v>17354.47</v>
      </c>
      <c r="L77" s="329" t="s">
        <v>428</v>
      </c>
      <c r="M77" s="331">
        <v>43738</v>
      </c>
    </row>
    <row r="78" spans="1:13" ht="15">
      <c r="A78" s="329" t="s">
        <v>300</v>
      </c>
      <c r="B78" s="329" t="s">
        <v>435</v>
      </c>
      <c r="C78" s="329" t="s">
        <v>435</v>
      </c>
      <c r="D78" s="329" t="s">
        <v>438</v>
      </c>
      <c r="E78" s="329">
        <v>179365.13</v>
      </c>
      <c r="F78" s="329">
        <v>19384.61</v>
      </c>
      <c r="G78" s="329">
        <v>0.1</v>
      </c>
      <c r="H78" s="329">
        <v>18226.68</v>
      </c>
      <c r="I78" s="329">
        <v>179365.13</v>
      </c>
      <c r="J78" s="329">
        <v>1</v>
      </c>
      <c r="K78" s="329">
        <v>179365.13</v>
      </c>
      <c r="L78" s="329" t="s">
        <v>411</v>
      </c>
      <c r="M78" s="331">
        <v>43738</v>
      </c>
    </row>
    <row r="79" spans="1:13" ht="15">
      <c r="A79" s="329" t="s">
        <v>300</v>
      </c>
      <c r="B79" s="329" t="s">
        <v>435</v>
      </c>
      <c r="C79" s="329" t="s">
        <v>435</v>
      </c>
      <c r="D79" s="329" t="s">
        <v>439</v>
      </c>
      <c r="E79" s="329">
        <v>22194.49</v>
      </c>
      <c r="F79" s="329">
        <v>21922.17</v>
      </c>
      <c r="G79" s="329">
        <v>1</v>
      </c>
      <c r="H79" s="329">
        <v>22243.43</v>
      </c>
      <c r="I79" s="329">
        <v>22194.49</v>
      </c>
      <c r="J79" s="329">
        <v>1</v>
      </c>
      <c r="K79" s="329">
        <v>22194.49</v>
      </c>
      <c r="L79" s="329" t="s">
        <v>413</v>
      </c>
      <c r="M79" s="331">
        <v>43738</v>
      </c>
    </row>
    <row r="80" spans="1:13" ht="15">
      <c r="A80" s="329" t="s">
        <v>300</v>
      </c>
      <c r="B80" s="329" t="s">
        <v>435</v>
      </c>
      <c r="C80" s="329" t="s">
        <v>435</v>
      </c>
      <c r="D80" s="329" t="s">
        <v>440</v>
      </c>
      <c r="E80" s="329">
        <v>9228653</v>
      </c>
      <c r="F80" s="329">
        <v>85010.23</v>
      </c>
      <c r="G80" s="329">
        <v>0.01</v>
      </c>
      <c r="H80" s="329">
        <v>85403.04</v>
      </c>
      <c r="I80" s="329">
        <v>9228653</v>
      </c>
      <c r="J80" s="329">
        <v>1</v>
      </c>
      <c r="K80" s="329">
        <v>9228653</v>
      </c>
      <c r="L80" s="329" t="s">
        <v>397</v>
      </c>
      <c r="M80" s="331">
        <v>43738</v>
      </c>
    </row>
    <row r="81" spans="1:13" ht="15">
      <c r="A81" s="329" t="s">
        <v>300</v>
      </c>
      <c r="B81" s="329" t="s">
        <v>435</v>
      </c>
      <c r="C81" s="329" t="s">
        <v>435</v>
      </c>
      <c r="D81" s="329" t="s">
        <v>441</v>
      </c>
      <c r="E81" s="329">
        <v>13494.49</v>
      </c>
      <c r="F81" s="329">
        <v>9472.35</v>
      </c>
      <c r="G81" s="329">
        <v>0.67</v>
      </c>
      <c r="H81" s="329">
        <v>9107.43</v>
      </c>
      <c r="I81" s="329">
        <v>13494.49</v>
      </c>
      <c r="J81" s="329">
        <v>1</v>
      </c>
      <c r="K81" s="329">
        <v>13494.49</v>
      </c>
      <c r="L81" s="329" t="s">
        <v>419</v>
      </c>
      <c r="M81" s="331">
        <v>43738</v>
      </c>
    </row>
    <row r="82" spans="1:13" ht="15">
      <c r="A82" s="329" t="s">
        <v>300</v>
      </c>
      <c r="B82" s="329" t="s">
        <v>435</v>
      </c>
      <c r="C82" s="329" t="s">
        <v>435</v>
      </c>
      <c r="D82" s="329" t="s">
        <v>442</v>
      </c>
      <c r="E82" s="329">
        <v>77397.73</v>
      </c>
      <c r="F82" s="329">
        <v>87198.63</v>
      </c>
      <c r="G82" s="329">
        <v>1.0900000000000001</v>
      </c>
      <c r="H82" s="329">
        <v>84348.05</v>
      </c>
      <c r="I82" s="329">
        <v>77397.73</v>
      </c>
      <c r="J82" s="329">
        <v>1</v>
      </c>
      <c r="K82" s="329">
        <v>77397.73</v>
      </c>
      <c r="L82" s="329" t="s">
        <v>386</v>
      </c>
      <c r="M82" s="331">
        <v>43738</v>
      </c>
    </row>
    <row r="83" spans="1:13" ht="15">
      <c r="A83" s="329" t="s">
        <v>300</v>
      </c>
      <c r="B83" s="329" t="s">
        <v>435</v>
      </c>
      <c r="C83" s="329" t="s">
        <v>435</v>
      </c>
      <c r="D83" s="329" t="s">
        <v>443</v>
      </c>
      <c r="E83" s="329">
        <v>5432.65</v>
      </c>
      <c r="F83" s="329">
        <v>3941.16</v>
      </c>
      <c r="G83" s="329">
        <v>0.72</v>
      </c>
      <c r="H83" s="329">
        <v>3931.57</v>
      </c>
      <c r="I83" s="329">
        <v>5432.65</v>
      </c>
      <c r="J83" s="329">
        <v>1</v>
      </c>
      <c r="K83" s="329">
        <v>5432.65</v>
      </c>
      <c r="L83" s="329" t="s">
        <v>302</v>
      </c>
      <c r="M83" s="331">
        <v>43738</v>
      </c>
    </row>
    <row r="84" spans="1:13" ht="15">
      <c r="A84" s="329" t="s">
        <v>300</v>
      </c>
      <c r="B84" s="329" t="s">
        <v>435</v>
      </c>
      <c r="C84" s="329" t="s">
        <v>435</v>
      </c>
      <c r="D84" s="329" t="s">
        <v>444</v>
      </c>
      <c r="E84" s="329">
        <v>94182.75</v>
      </c>
      <c r="F84" s="329">
        <v>10905.77</v>
      </c>
      <c r="G84" s="329">
        <v>0.11</v>
      </c>
      <c r="H84" s="329">
        <v>10357.15</v>
      </c>
      <c r="I84" s="329">
        <v>94182.75</v>
      </c>
      <c r="J84" s="329">
        <v>1</v>
      </c>
      <c r="K84" s="329">
        <v>94182.75</v>
      </c>
      <c r="L84" s="329" t="s">
        <v>445</v>
      </c>
      <c r="M84" s="331">
        <v>43738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2019-10-02T14:19:21Z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