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Courtney\Desktop\HJIM\"/>
    </mc:Choice>
  </mc:AlternateContent>
  <xr:revisionPtr revIDLastSave="0" documentId="13_ncr:1_{5E21EE3C-9049-496A-B88C-E1317FE767B8}" xr6:coauthVersionLast="43" xr6:coauthVersionMax="43" xr10:uidLastSave="{00000000-0000-0000-0000-000000000000}"/>
  <bookViews>
    <workbookView xWindow="-120" yWindow="-120" windowWidth="29040" windowHeight="15840"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Share_Cost_Mkt!$A$2:$S$72</definedName>
    <definedName name="_xlnm._FilterDatabase" localSheetId="10" hidden="1">Sheet1!$A$1:$L$79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Share_Cost_Mkt!$72:$72</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Cash!$13:$18</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Cash!$A$3:$G$18</definedName>
    <definedName name="_xlnm.Print_Area" localSheetId="5">Dividends!$B$1:$U$61</definedName>
    <definedName name="_xlnm.Print_Area" localSheetId="8">Open_Trades!$A$1:$P$9</definedName>
    <definedName name="_xlnm.Print_Area" localSheetId="9">'Pending_FX '!$A$1:$L$29</definedName>
    <definedName name="_xlnm.Print_Area" localSheetId="1">Procedure!$A$1:$N$793</definedName>
    <definedName name="_xlnm.Print_Area" localSheetId="3">Share_Cost_Mkt!$A$2:$S$74</definedName>
    <definedName name="_xlnm.Print_Area" localSheetId="7">Tax_Reclaims!$A$1:$V$59</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'!$14:$23</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43" i="7" l="1"/>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S43" i="12"/>
  <c r="T43" i="12"/>
  <c r="O43" i="12"/>
  <c r="P43" i="12"/>
  <c r="K43" i="12"/>
  <c r="L43" i="12"/>
  <c r="G43" i="12"/>
  <c r="H43" i="12"/>
  <c r="S42" i="12"/>
  <c r="T42" i="12"/>
  <c r="O42" i="12"/>
  <c r="P42" i="12"/>
  <c r="K42" i="12"/>
  <c r="L42" i="12"/>
  <c r="G42" i="12"/>
  <c r="H42" i="12"/>
  <c r="S41" i="12"/>
  <c r="T41" i="12"/>
  <c r="O41" i="12"/>
  <c r="P41" i="12"/>
  <c r="K41" i="12"/>
  <c r="L41" i="12"/>
  <c r="G41" i="12"/>
  <c r="H41" i="12"/>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Q69" i="2"/>
  <c r="R69" i="2"/>
  <c r="S69" i="2"/>
  <c r="M69" i="2"/>
  <c r="I69" i="2"/>
  <c r="J69" i="2"/>
  <c r="K69" i="2"/>
  <c r="E69" i="2"/>
  <c r="F69" i="2"/>
  <c r="G69" i="2"/>
  <c r="A69" i="2"/>
  <c r="Q71" i="2"/>
  <c r="Q70"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M71" i="2"/>
  <c r="M70"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I71" i="2"/>
  <c r="I70"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E71" i="2"/>
  <c r="E70"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A71" i="2"/>
  <c r="A70"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H4" i="7"/>
  <c r="I4" i="7"/>
  <c r="H5" i="7"/>
  <c r="I5" i="7"/>
  <c r="H6" i="7"/>
  <c r="I6" i="7"/>
  <c r="H7" i="7"/>
  <c r="I7" i="7"/>
  <c r="H8" i="7"/>
  <c r="I8" i="7"/>
  <c r="H9" i="7"/>
  <c r="I9" i="7"/>
  <c r="H10" i="7"/>
  <c r="I10" i="7"/>
  <c r="H11" i="7"/>
  <c r="I11" i="7"/>
  <c r="H12" i="7"/>
  <c r="I12" i="7"/>
  <c r="H13" i="7"/>
  <c r="I13" i="7"/>
  <c r="H14" i="7"/>
  <c r="I14" i="7"/>
  <c r="H15" i="7"/>
  <c r="I15" i="7"/>
  <c r="H16" i="7"/>
  <c r="I16" i="7"/>
  <c r="H17" i="7"/>
  <c r="I17" i="7"/>
  <c r="H18" i="7"/>
  <c r="I18" i="7"/>
  <c r="H19" i="7"/>
  <c r="I19" i="7"/>
  <c r="H20" i="7"/>
  <c r="I20" i="7"/>
  <c r="H21" i="7"/>
  <c r="I21" i="7"/>
  <c r="H22" i="7"/>
  <c r="I22" i="7"/>
  <c r="H23" i="7"/>
  <c r="I23" i="7"/>
  <c r="H24" i="7"/>
  <c r="I24" i="7"/>
  <c r="H25" i="7"/>
  <c r="I25" i="7"/>
  <c r="H26" i="7"/>
  <c r="I26" i="7"/>
  <c r="H27" i="7"/>
  <c r="I27" i="7"/>
  <c r="H28" i="7"/>
  <c r="I28" i="7"/>
  <c r="H29" i="7"/>
  <c r="I29" i="7"/>
  <c r="H30" i="7"/>
  <c r="I30" i="7"/>
  <c r="H31" i="7"/>
  <c r="I31" i="7"/>
  <c r="H32" i="7"/>
  <c r="I32"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P3" i="7"/>
  <c r="Q3" i="7"/>
  <c r="R3" i="7"/>
  <c r="S3" i="7"/>
  <c r="T3" i="7"/>
  <c r="U3" i="7"/>
  <c r="P4" i="7"/>
  <c r="Q4" i="7"/>
  <c r="R4" i="7"/>
  <c r="S4" i="7"/>
  <c r="T4" i="7"/>
  <c r="U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F59" i="7"/>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S18" i="12"/>
  <c r="T18" i="12"/>
  <c r="S19" i="12"/>
  <c r="T19" i="12"/>
  <c r="S20" i="12"/>
  <c r="T20" i="12"/>
  <c r="S21" i="12"/>
  <c r="T21" i="12"/>
  <c r="S22" i="12"/>
  <c r="T22" i="12"/>
  <c r="S23" i="12"/>
  <c r="T23" i="12"/>
  <c r="S24" i="12"/>
  <c r="T24" i="12"/>
  <c r="S25" i="12"/>
  <c r="T25" i="12"/>
  <c r="S26" i="12"/>
  <c r="T26" i="12"/>
  <c r="S27" i="12"/>
  <c r="T27" i="12"/>
  <c r="S28" i="12"/>
  <c r="T28" i="12"/>
  <c r="S29" i="12"/>
  <c r="T29"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O20" i="12"/>
  <c r="P20" i="12"/>
  <c r="O21" i="12"/>
  <c r="P21" i="12"/>
  <c r="O22" i="12"/>
  <c r="P22" i="12"/>
  <c r="O23" i="12"/>
  <c r="P23" i="12"/>
  <c r="O24" i="12"/>
  <c r="P24" i="12"/>
  <c r="O25" i="12"/>
  <c r="P25" i="12"/>
  <c r="O26" i="12"/>
  <c r="P26" i="12"/>
  <c r="O27" i="12"/>
  <c r="P27" i="12"/>
  <c r="O28" i="12"/>
  <c r="P28" i="12"/>
  <c r="O29" i="12"/>
  <c r="P29"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K20" i="12"/>
  <c r="L20" i="12"/>
  <c r="K21" i="12"/>
  <c r="L21" i="12"/>
  <c r="K22" i="12"/>
  <c r="L22" i="12"/>
  <c r="K23" i="12"/>
  <c r="L23" i="12"/>
  <c r="K24" i="12"/>
  <c r="L24" i="12"/>
  <c r="K25" i="12"/>
  <c r="L25" i="12"/>
  <c r="K26" i="12"/>
  <c r="L26" i="12"/>
  <c r="K27" i="12"/>
  <c r="L27" i="12"/>
  <c r="K28" i="12"/>
  <c r="L28" i="12"/>
  <c r="K29" i="12"/>
  <c r="L29"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G3" i="12"/>
  <c r="H3" i="12"/>
  <c r="G4" i="12"/>
  <c r="H4" i="12"/>
  <c r="G5" i="12"/>
  <c r="H5" i="12"/>
  <c r="G6" i="12"/>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E59" i="12"/>
  <c r="R4" i="2"/>
  <c r="S4" i="2"/>
  <c r="R5" i="2"/>
  <c r="S5" i="2"/>
  <c r="R8" i="2"/>
  <c r="S8" i="2"/>
  <c r="R10" i="2"/>
  <c r="S10" i="2"/>
  <c r="R15" i="2"/>
  <c r="S15" i="2"/>
  <c r="R17" i="2"/>
  <c r="S17" i="2"/>
  <c r="R18" i="2"/>
  <c r="S18" i="2"/>
  <c r="R19" i="2"/>
  <c r="S19" i="2"/>
  <c r="R22" i="2"/>
  <c r="S22" i="2"/>
  <c r="R23" i="2"/>
  <c r="S23" i="2"/>
  <c r="R24" i="2"/>
  <c r="S24" i="2"/>
  <c r="R29" i="2"/>
  <c r="S29" i="2"/>
  <c r="R32" i="2"/>
  <c r="S32" i="2"/>
  <c r="R42" i="2"/>
  <c r="S42" i="2"/>
  <c r="R45" i="2"/>
  <c r="S45" i="2"/>
  <c r="R46" i="2"/>
  <c r="S46" i="2"/>
  <c r="R47" i="2"/>
  <c r="S47" i="2"/>
  <c r="R51" i="2"/>
  <c r="S51" i="2"/>
  <c r="R56" i="2"/>
  <c r="S56" i="2"/>
  <c r="R61" i="2"/>
  <c r="S61" i="2"/>
  <c r="R68" i="2"/>
  <c r="S68"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70" i="2"/>
  <c r="G70" i="2"/>
  <c r="J4" i="2"/>
  <c r="K4" i="2"/>
  <c r="J5" i="2"/>
  <c r="K5" i="2"/>
  <c r="J8" i="2"/>
  <c r="K8" i="2"/>
  <c r="J10" i="2"/>
  <c r="K10" i="2"/>
  <c r="J15" i="2"/>
  <c r="K15" i="2"/>
  <c r="J17" i="2"/>
  <c r="K17" i="2"/>
  <c r="J18" i="2"/>
  <c r="K18" i="2"/>
  <c r="J19" i="2"/>
  <c r="K19" i="2"/>
  <c r="J22" i="2"/>
  <c r="K22" i="2"/>
  <c r="J23" i="2"/>
  <c r="K23" i="2"/>
  <c r="J24" i="2"/>
  <c r="K24" i="2"/>
  <c r="J29" i="2"/>
  <c r="K29" i="2"/>
  <c r="J32" i="2"/>
  <c r="K32" i="2"/>
  <c r="J42" i="2"/>
  <c r="K42" i="2"/>
  <c r="J45" i="2"/>
  <c r="K45" i="2"/>
  <c r="J46" i="2"/>
  <c r="K46" i="2"/>
  <c r="J47" i="2"/>
  <c r="K47" i="2"/>
  <c r="J51" i="2"/>
  <c r="K51" i="2"/>
  <c r="J56" i="2"/>
  <c r="K56" i="2"/>
  <c r="J61" i="2"/>
  <c r="K61" i="2"/>
  <c r="J68" i="2"/>
  <c r="K68" i="2"/>
  <c r="J6" i="2"/>
  <c r="K6" i="2"/>
  <c r="J55" i="2"/>
  <c r="K55" i="2"/>
  <c r="J54" i="2"/>
  <c r="K54" i="2"/>
  <c r="J50" i="2"/>
  <c r="K50" i="2"/>
  <c r="J52" i="2"/>
  <c r="K52" i="2"/>
  <c r="R49" i="2"/>
  <c r="S49" i="2"/>
  <c r="J40" i="2"/>
  <c r="K40" i="2"/>
  <c r="J39" i="2"/>
  <c r="K39" i="2"/>
  <c r="R13" i="2"/>
  <c r="S13" i="2"/>
  <c r="J14" i="2"/>
  <c r="K14" i="2"/>
  <c r="J16" i="2"/>
  <c r="K16" i="2"/>
  <c r="J20" i="2"/>
  <c r="K20" i="2"/>
  <c r="R21" i="2"/>
  <c r="S21" i="2"/>
  <c r="R25" i="2"/>
  <c r="S25" i="2"/>
  <c r="J26" i="2"/>
  <c r="K26" i="2"/>
  <c r="J27" i="2"/>
  <c r="K27" i="2"/>
  <c r="J28" i="2"/>
  <c r="K28" i="2"/>
  <c r="J12" i="2"/>
  <c r="K12" i="2"/>
  <c r="J7" i="2"/>
  <c r="K7" i="2"/>
  <c r="R9" i="2"/>
  <c r="S9" i="2"/>
  <c r="J11" i="2"/>
  <c r="K11" i="2"/>
  <c r="J30" i="2"/>
  <c r="K30" i="2"/>
  <c r="J31" i="2"/>
  <c r="K31" i="2"/>
  <c r="R33" i="2"/>
  <c r="S33" i="2"/>
  <c r="J34" i="2"/>
  <c r="K34" i="2"/>
  <c r="J35" i="2"/>
  <c r="K35" i="2"/>
  <c r="J36" i="2"/>
  <c r="K36" i="2"/>
  <c r="R37" i="2"/>
  <c r="S37" i="2"/>
  <c r="J38" i="2"/>
  <c r="K38" i="2"/>
  <c r="R41" i="2"/>
  <c r="S41" i="2"/>
  <c r="J43" i="2"/>
  <c r="K43" i="2"/>
  <c r="J44" i="2"/>
  <c r="K44" i="2"/>
  <c r="J48" i="2"/>
  <c r="K48" i="2"/>
  <c r="R53" i="2"/>
  <c r="S53" i="2"/>
  <c r="R57" i="2"/>
  <c r="S57" i="2"/>
  <c r="J58" i="2"/>
  <c r="K58" i="2"/>
  <c r="J59" i="2"/>
  <c r="K59" i="2"/>
  <c r="J60" i="2"/>
  <c r="K60" i="2"/>
  <c r="J62" i="2"/>
  <c r="K62" i="2"/>
  <c r="J63" i="2"/>
  <c r="K63" i="2"/>
  <c r="J64" i="2"/>
  <c r="K64" i="2"/>
  <c r="R65" i="2"/>
  <c r="S65" i="2"/>
  <c r="J66" i="2"/>
  <c r="K66" i="2"/>
  <c r="J67" i="2"/>
  <c r="K67" i="2"/>
  <c r="R70" i="2"/>
  <c r="S70" i="2"/>
  <c r="J3" i="2"/>
  <c r="K3" i="2"/>
  <c r="J70" i="2"/>
  <c r="K70" i="2"/>
  <c r="J65" i="2"/>
  <c r="K65" i="2"/>
  <c r="J57" i="2"/>
  <c r="K57" i="2"/>
  <c r="J53" i="2"/>
  <c r="K53" i="2"/>
  <c r="J49" i="2"/>
  <c r="K49" i="2"/>
  <c r="J41" i="2"/>
  <c r="K41" i="2"/>
  <c r="J37" i="2"/>
  <c r="K37" i="2"/>
  <c r="J33" i="2"/>
  <c r="K33" i="2"/>
  <c r="J25" i="2"/>
  <c r="K25" i="2"/>
  <c r="J21" i="2"/>
  <c r="K21" i="2"/>
  <c r="J13" i="2"/>
  <c r="K13" i="2"/>
  <c r="J9" i="2"/>
  <c r="K9" i="2"/>
  <c r="R64" i="2"/>
  <c r="S64" i="2"/>
  <c r="R60" i="2"/>
  <c r="S60" i="2"/>
  <c r="R52" i="2"/>
  <c r="S52" i="2"/>
  <c r="R48" i="2"/>
  <c r="S48" i="2"/>
  <c r="R44" i="2"/>
  <c r="S44" i="2"/>
  <c r="R40" i="2"/>
  <c r="S40" i="2"/>
  <c r="R36" i="2"/>
  <c r="S36" i="2"/>
  <c r="R28" i="2"/>
  <c r="S28" i="2"/>
  <c r="R20" i="2"/>
  <c r="S20" i="2"/>
  <c r="R16" i="2"/>
  <c r="S16" i="2"/>
  <c r="R12" i="2"/>
  <c r="S12" i="2"/>
  <c r="R3" i="2"/>
  <c r="S3" i="2"/>
  <c r="R67" i="2"/>
  <c r="S67" i="2"/>
  <c r="R63" i="2"/>
  <c r="S63" i="2"/>
  <c r="R59" i="2"/>
  <c r="S59" i="2"/>
  <c r="R55" i="2"/>
  <c r="S55" i="2"/>
  <c r="R43" i="2"/>
  <c r="S43" i="2"/>
  <c r="R39" i="2"/>
  <c r="S39" i="2"/>
  <c r="R35" i="2"/>
  <c r="S35" i="2"/>
  <c r="R31" i="2"/>
  <c r="S31" i="2"/>
  <c r="R27" i="2"/>
  <c r="S27" i="2"/>
  <c r="R11" i="2"/>
  <c r="S11" i="2"/>
  <c r="R7" i="2"/>
  <c r="S7" i="2"/>
  <c r="R66" i="2"/>
  <c r="S66" i="2"/>
  <c r="R62" i="2"/>
  <c r="S62" i="2"/>
  <c r="R58" i="2"/>
  <c r="S58" i="2"/>
  <c r="R54" i="2"/>
  <c r="S54" i="2"/>
  <c r="R50" i="2"/>
  <c r="S50" i="2"/>
  <c r="R38" i="2"/>
  <c r="S38" i="2"/>
  <c r="R34" i="2"/>
  <c r="S34" i="2"/>
  <c r="R30" i="2"/>
  <c r="S30" i="2"/>
  <c r="R26" i="2"/>
  <c r="S26" i="2"/>
  <c r="R14" i="2"/>
  <c r="S14" i="2"/>
  <c r="R6" i="2"/>
  <c r="S6" i="2"/>
  <c r="D74" i="2"/>
  <c r="O2" i="12"/>
  <c r="O3" i="12"/>
  <c r="P3" i="12"/>
  <c r="O4" i="12"/>
  <c r="P4" i="12"/>
  <c r="O5" i="12"/>
  <c r="P5" i="12"/>
  <c r="O6" i="12"/>
  <c r="P6" i="12"/>
  <c r="O7" i="12"/>
  <c r="P7" i="12"/>
  <c r="O8" i="12"/>
  <c r="P8" i="12"/>
  <c r="O9" i="12"/>
  <c r="P9" i="12"/>
  <c r="O10" i="12"/>
  <c r="P10" i="12"/>
  <c r="O11" i="12"/>
  <c r="P11" i="12"/>
  <c r="O12" i="12"/>
  <c r="P12" i="12"/>
  <c r="O13" i="12"/>
  <c r="P13" i="12"/>
  <c r="O14" i="12"/>
  <c r="P14" i="12"/>
  <c r="O15" i="12"/>
  <c r="P15" i="12"/>
  <c r="O16" i="12"/>
  <c r="P16" i="12"/>
  <c r="O17" i="12"/>
  <c r="P17" i="12"/>
  <c r="O18" i="12"/>
  <c r="P18" i="12"/>
  <c r="O19" i="12"/>
  <c r="P19" i="12"/>
  <c r="K3" i="12"/>
  <c r="L3" i="12"/>
  <c r="K4" i="12"/>
  <c r="L4" i="12"/>
  <c r="K5" i="12"/>
  <c r="L5" i="12"/>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F4" i="9"/>
  <c r="F5" i="9"/>
  <c r="F31" i="9"/>
  <c r="N73" i="2"/>
  <c r="O73" i="2"/>
  <c r="N72" i="2"/>
  <c r="O72" i="2"/>
  <c r="N71" i="2"/>
  <c r="O71" i="2"/>
  <c r="U58" i="7"/>
  <c r="T2" i="7"/>
  <c r="U2" i="7"/>
  <c r="S58" i="7"/>
  <c r="R2" i="7"/>
  <c r="R59" i="7"/>
  <c r="S2" i="12"/>
  <c r="T2" i="12"/>
  <c r="K2" i="12"/>
  <c r="G2" i="12"/>
  <c r="H2" i="12"/>
  <c r="P2" i="12"/>
  <c r="S2" i="7"/>
  <c r="F2" i="8"/>
  <c r="G2" i="8"/>
  <c r="F72" i="2"/>
  <c r="G72" i="2"/>
  <c r="F71" i="2"/>
  <c r="G71" i="2"/>
  <c r="J73" i="2"/>
  <c r="K73" i="2"/>
  <c r="J72" i="2"/>
  <c r="K72" i="2"/>
  <c r="J71" i="2"/>
  <c r="K71" i="2"/>
  <c r="R73" i="2"/>
  <c r="S73" i="2"/>
  <c r="R72" i="2"/>
  <c r="S72" i="2"/>
  <c r="R71" i="2"/>
  <c r="S71" i="2"/>
  <c r="E74" i="2"/>
  <c r="D17" i="1"/>
  <c r="P2" i="7"/>
  <c r="Q2" i="7"/>
  <c r="E5" i="3"/>
  <c r="F5" i="3"/>
  <c r="E6" i="3"/>
  <c r="F6" i="3"/>
  <c r="E7" i="3"/>
  <c r="F7" i="3"/>
  <c r="E8" i="3"/>
  <c r="F8" i="3"/>
  <c r="E9" i="3"/>
  <c r="F9" i="3"/>
  <c r="E10" i="3"/>
  <c r="F10" i="3"/>
  <c r="E11" i="3"/>
  <c r="F11" i="3"/>
  <c r="E12" i="3"/>
  <c r="F12" i="3"/>
  <c r="Q59" i="12"/>
  <c r="O59" i="7"/>
  <c r="N59" i="7"/>
  <c r="M59" i="7"/>
  <c r="D25" i="1"/>
  <c r="L59" i="7"/>
  <c r="U59" i="7"/>
  <c r="K59" i="7"/>
  <c r="J59" i="7"/>
  <c r="C25" i="1"/>
  <c r="G59" i="7"/>
  <c r="U59" i="12"/>
  <c r="R59" i="12"/>
  <c r="N59" i="12"/>
  <c r="M59" i="12"/>
  <c r="J59" i="12"/>
  <c r="F59" i="12"/>
  <c r="I59" i="12"/>
  <c r="C24" i="1"/>
  <c r="Q74" i="2"/>
  <c r="D19" i="1"/>
  <c r="P74" i="2"/>
  <c r="M74" i="2"/>
  <c r="L74" i="2"/>
  <c r="I74" i="2"/>
  <c r="D18" i="1"/>
  <c r="H74" i="2"/>
  <c r="C18" i="1"/>
  <c r="D5" i="9"/>
  <c r="H2" i="7"/>
  <c r="I2" i="7"/>
  <c r="H3" i="7"/>
  <c r="I3" i="7"/>
  <c r="C30" i="1"/>
  <c r="P58" i="7"/>
  <c r="Q58" i="7"/>
  <c r="H58" i="7"/>
  <c r="I58" i="7"/>
  <c r="D24" i="1"/>
  <c r="H24" i="11"/>
  <c r="E28" i="11"/>
  <c r="D39" i="1"/>
  <c r="G24" i="11"/>
  <c r="F24" i="11"/>
  <c r="E24" i="11"/>
  <c r="C24" i="11"/>
  <c r="D26" i="1"/>
  <c r="B24" i="11"/>
  <c r="C26" i="1"/>
  <c r="H13" i="11"/>
  <c r="E27" i="11"/>
  <c r="D38" i="1"/>
  <c r="G13" i="11"/>
  <c r="F13" i="11"/>
  <c r="E13" i="11"/>
  <c r="D13" i="11"/>
  <c r="C13" i="11"/>
  <c r="D31" i="1"/>
  <c r="B13" i="11"/>
  <c r="C31" i="1"/>
  <c r="M31" i="9"/>
  <c r="D37" i="1"/>
  <c r="L31" i="9"/>
  <c r="E31" i="9"/>
  <c r="D22" i="1"/>
  <c r="D31" i="9"/>
  <c r="C22" i="1"/>
  <c r="E22" i="1"/>
  <c r="M5" i="9"/>
  <c r="D36" i="1"/>
  <c r="L5" i="9"/>
  <c r="C36" i="1"/>
  <c r="E5" i="9"/>
  <c r="D30" i="1"/>
  <c r="E4" i="8"/>
  <c r="D23" i="1"/>
  <c r="D4" i="8"/>
  <c r="C23" i="1"/>
  <c r="D14" i="3"/>
  <c r="D14" i="1"/>
  <c r="C14" i="3"/>
  <c r="C14" i="1"/>
  <c r="E4" i="3"/>
  <c r="F4" i="3"/>
  <c r="E33" i="1"/>
  <c r="E27" i="1"/>
  <c r="C19" i="1"/>
  <c r="C17" i="1"/>
  <c r="C37" i="1"/>
  <c r="E37" i="1"/>
  <c r="O31" i="9"/>
  <c r="E26" i="1"/>
  <c r="D27" i="11"/>
  <c r="C38" i="1"/>
  <c r="D28" i="11"/>
  <c r="C39" i="1"/>
  <c r="G31" i="9"/>
  <c r="E31" i="1"/>
  <c r="E39" i="1"/>
  <c r="E38" i="1"/>
  <c r="E32" i="1"/>
  <c r="F28" i="11"/>
  <c r="F27" i="11"/>
  <c r="G5" i="9"/>
  <c r="O5" i="9"/>
  <c r="E36" i="1"/>
  <c r="O4" i="9"/>
  <c r="E30" i="1"/>
  <c r="G4" i="9"/>
  <c r="S59" i="7"/>
  <c r="O59" i="12"/>
  <c r="P59" i="12"/>
  <c r="K59" i="12"/>
  <c r="L59" i="12"/>
  <c r="C35" i="1"/>
  <c r="C41" i="1"/>
  <c r="D35" i="1"/>
  <c r="D41" i="1"/>
  <c r="F4" i="8"/>
  <c r="G4" i="8"/>
  <c r="L2" i="12"/>
  <c r="E14" i="3"/>
  <c r="F14" i="3"/>
  <c r="E19" i="1"/>
  <c r="P59" i="7"/>
  <c r="Q59" i="7"/>
  <c r="E25" i="1"/>
  <c r="H59" i="7"/>
  <c r="I59" i="7"/>
  <c r="E23" i="1"/>
  <c r="S59" i="12"/>
  <c r="T59" i="12"/>
  <c r="E24" i="1"/>
  <c r="G59" i="12"/>
  <c r="H59" i="12"/>
  <c r="E14" i="1"/>
  <c r="N74" i="2"/>
  <c r="O74" i="2"/>
  <c r="J74" i="2"/>
  <c r="K74" i="2"/>
  <c r="E18" i="1"/>
  <c r="S74" i="2"/>
  <c r="R74" i="2"/>
  <c r="E17" i="1"/>
  <c r="F74" i="2"/>
  <c r="G74" i="2"/>
  <c r="E35" i="1"/>
  <c r="E41" i="1"/>
  <c r="F41" i="1"/>
  <c r="E42" i="1"/>
</calcChain>
</file>

<file path=xl/sharedStrings.xml><?xml version="1.0" encoding="utf-8"?>
<sst xmlns="http://schemas.openxmlformats.org/spreadsheetml/2006/main" count="1233" uniqueCount="514">
  <si>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</si>
  <si>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</si>
  <si>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</si>
  <si>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</si>
  <si>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</si>
  <si>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</si>
  <si>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</si>
  <si>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</si>
  <si>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</si>
  <si>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</si>
  <si>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</si>
  <si>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</si>
  <si>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</si>
  <si>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</si>
  <si>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</si>
  <si>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</si>
  <si>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</si>
  <si>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</si>
  <si>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</si>
  <si>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</si>
  <si>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</si>
  <si>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</si>
  <si>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</si>
  <si>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</si>
  <si>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</si>
  <si>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</si>
  <si>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</si>
  <si>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</si>
  <si>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</si>
  <si>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</si>
  <si>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</si>
  <si>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</si>
  <si>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</si>
  <si>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</si>
  <si>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</si>
  <si>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</si>
  <si>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</si>
  <si>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</si>
  <si>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</si>
  <si>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</si>
  <si>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</si>
  <si>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</si>
  <si>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</si>
  <si>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</si>
  <si>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</si>
  <si>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</si>
  <si>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</si>
  <si>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</si>
  <si>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</si>
  <si>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</si>
  <si>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</si>
  <si>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</si>
  <si>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</si>
  <si>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</si>
  <si>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</si>
  <si>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</si>
  <si>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</si>
  <si>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</si>
  <si>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</si>
  <si>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</si>
  <si>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</si>
  <si>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</si>
  <si>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</si>
  <si>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</si>
  <si>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</si>
  <si>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</si>
  <si>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</si>
  <si>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</si>
  <si>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</si>
  <si>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</si>
  <si>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</si>
  <si>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</si>
  <si>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</si>
  <si>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</si>
  <si>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</si>
  <si>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</si>
  <si>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</si>
  <si>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</si>
  <si>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</si>
  <si>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</si>
  <si>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</si>
  <si>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</si>
  <si>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</si>
  <si>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</si>
  <si>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</si>
  <si>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</si>
  <si>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</si>
  <si>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</si>
  <si>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</si>
  <si>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</si>
  <si>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</si>
  <si>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</si>
  <si>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</si>
  <si>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</si>
  <si>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</si>
  <si>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</si>
  <si>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</si>
  <si>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</si>
  <si>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</si>
  <si>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</si>
  <si>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</si>
  <si>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</si>
  <si>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</si>
  <si>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</si>
  <si>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</si>
  <si>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</si>
  <si>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</si>
  <si>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</si>
  <si>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</si>
  <si>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</si>
  <si>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</si>
  <si>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</si>
  <si>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</si>
  <si>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</si>
  <si>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</si>
  <si>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</si>
  <si>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</si>
  <si>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</si>
  <si>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</si>
  <si>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</si>
  <si>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</si>
  <si>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</si>
  <si>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</si>
  <si>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</si>
  <si>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</si>
  <si>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</si>
  <si>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</si>
  <si>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</si>
  <si>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</si>
  <si>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</si>
  <si>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</si>
  <si>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</si>
  <si>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</si>
  <si>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</si>
  <si>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</si>
  <si>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</si>
  <si>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</si>
  <si>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</si>
  <si>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</si>
  <si>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</si>
  <si>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</si>
  <si>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</si>
  <si>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</si>
  <si>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</si>
  <si>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</si>
  <si>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</si>
  <si>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</si>
  <si>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</si>
  <si>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</si>
  <si>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</si>
  <si>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</si>
  <si>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</si>
  <si>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</si>
  <si>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</si>
  <si>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</si>
  <si>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</si>
  <si>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</si>
  <si>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</si>
  <si>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</si>
  <si>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</si>
  <si>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</si>
  <si>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</si>
  <si>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</si>
  <si>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</si>
  <si>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</si>
  <si>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</si>
  <si>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</si>
  <si>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</si>
  <si>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</si>
  <si>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</si>
  <si>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</si>
  <si>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</si>
  <si>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</si>
  <si>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</si>
  <si>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</si>
  <si>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</si>
  <si>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</si>
  <si>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</si>
  <si>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</si>
  <si>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</si>
  <si>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</si>
  <si>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</si>
  <si>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</si>
  <si>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</si>
  <si>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</si>
  <si>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</si>
  <si>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</si>
  <si>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</si>
  <si>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</si>
  <si>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</si>
  <si>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</si>
  <si>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</si>
  <si>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</si>
  <si>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</si>
  <si>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</si>
  <si>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</si>
  <si>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</si>
  <si>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</si>
  <si>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</si>
  <si>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</si>
  <si>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</si>
  <si>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</si>
  <si>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</si>
  <si>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</si>
  <si>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</si>
  <si>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</si>
  <si>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</si>
  <si>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</si>
  <si>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</si>
  <si>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</si>
  <si>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</si>
  <si>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</si>
  <si>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</si>
  <si>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</si>
  <si>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</si>
  <si>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</si>
  <si>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</si>
  <si>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</si>
  <si>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</si>
  <si>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</si>
  <si>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</si>
  <si>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</si>
  <si>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</si>
  <si>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</si>
  <si>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</si>
  <si>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</si>
  <si>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</si>
  <si>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</si>
  <si>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NYC1</t>
  </si>
  <si>
    <t>Michael McHugh</t>
  </si>
  <si>
    <t>PEARSON PLC SPONSORED ADR</t>
  </si>
  <si>
    <t>TELEPERFORMANCE</t>
  </si>
  <si>
    <t>RAKUTEN INC</t>
  </si>
  <si>
    <t>VEOLIA ENVIRONNEMENT</t>
  </si>
  <si>
    <t>TECK RESOURCES LTD CLS B</t>
  </si>
  <si>
    <t>PAN PACIFIC INTERNATIONAL HO</t>
  </si>
  <si>
    <t>CAE INC</t>
  </si>
  <si>
    <t>YASKAWA ELECTRIC CORP</t>
  </si>
  <si>
    <t>OPEN TEXT CORP</t>
  </si>
  <si>
    <t>BAE SYSTEMS PLC</t>
  </si>
  <si>
    <t>ADIDAS AG</t>
  </si>
  <si>
    <t>MERCK KGAA</t>
  </si>
  <si>
    <t>'533004909</t>
  </si>
  <si>
    <t>DASSAULT SYSTEMES SA</t>
  </si>
  <si>
    <t>TELEFONICA SA</t>
  </si>
  <si>
    <t>ALPS ALPINE CO LTD</t>
  </si>
  <si>
    <t>ASAHI KASEI CORP</t>
  </si>
  <si>
    <t>AMCOR LIMITED</t>
  </si>
  <si>
    <t>CSL LTD</t>
  </si>
  <si>
    <t>KYOCERA CORP</t>
  </si>
  <si>
    <t>MAKITA CORP</t>
  </si>
  <si>
    <t>NIDEC CORP</t>
  </si>
  <si>
    <t>OMRON CORP</t>
  </si>
  <si>
    <t>ORIX CORP</t>
  </si>
  <si>
    <t>UNITED OVERSEAS BANK LTD</t>
  </si>
  <si>
    <t>INFINEON TECHNOLOGIES AG</t>
  </si>
  <si>
    <t>SUBARU CORP</t>
  </si>
  <si>
    <t>TDK CORP</t>
  </si>
  <si>
    <t>STMICROELECTRONICS NV NY SHS</t>
  </si>
  <si>
    <t>CHECK POINT SOFTWARE TECH</t>
  </si>
  <si>
    <t>BARRICK GOLD CORP</t>
  </si>
  <si>
    <t>CANON INC SPONS ADR</t>
  </si>
  <si>
    <t>SAP SE SPONSORED ADR</t>
  </si>
  <si>
    <t>SONY CORP SPONSORED ADR</t>
  </si>
  <si>
    <t>SK TELECOM CO LTD SPON ADR</t>
  </si>
  <si>
    <t>SMITH + NEPHEW PLC  SPON ADR</t>
  </si>
  <si>
    <t>AMERICA MOVIL SPN ADR CL L</t>
  </si>
  <si>
    <t>BALOISE HOLDING AG   REG</t>
  </si>
  <si>
    <t>CREDIT SUISSE GROUP AG REG</t>
  </si>
  <si>
    <t>ENCANA CORP</t>
  </si>
  <si>
    <t>LONZA GROUP AG REG</t>
  </si>
  <si>
    <t>BANCO SANTANDER CHILE ADR</t>
  </si>
  <si>
    <t>ERICSSON (LM) TEL SP ADR</t>
  </si>
  <si>
    <t>SEIKO EPSON CORP</t>
  </si>
  <si>
    <t>BUNZL PLC</t>
  </si>
  <si>
    <t>LONDON STOCK EXCHANGE GROUP</t>
  </si>
  <si>
    <t>AERCAP HOLDINGS NV</t>
  </si>
  <si>
    <t>SYMRISE AG</t>
  </si>
  <si>
    <t>SKF AB B SHARES</t>
  </si>
  <si>
    <t>SMITHS GROUP PLC</t>
  </si>
  <si>
    <t>MACQUARIE GROUP LTD</t>
  </si>
  <si>
    <t>KB FINANCIAL GROUP INC ADR</t>
  </si>
  <si>
    <t>JULIUS BAER GROUP LTD</t>
  </si>
  <si>
    <t>TREASURY WINE ESTATES LTD</t>
  </si>
  <si>
    <t>AIA GROUP LTD SP ADR</t>
  </si>
  <si>
    <t>GRIFOLS SA ADR</t>
  </si>
  <si>
    <t>ASML HOLDING NV NY REG SHS</t>
  </si>
  <si>
    <t>AMBEV SA ADR</t>
  </si>
  <si>
    <t>ALIBABA GROUP HOLDING SP ADR</t>
  </si>
  <si>
    <t>SOUTH32 LTD</t>
  </si>
  <si>
    <t>SHOPIFY INC   CLASS A</t>
  </si>
  <si>
    <t>RELX PLC   SPON ADR</t>
  </si>
  <si>
    <t>FERRARI NV</t>
  </si>
  <si>
    <t>LINE CORP SPONSORED ADR</t>
  </si>
  <si>
    <t>NASPERS LTD N SHS SPON ADR</t>
  </si>
  <si>
    <t>INTERCONTINENTAL HOTELS ADR</t>
  </si>
  <si>
    <t>AKZO NOBEL N.V.</t>
  </si>
  <si>
    <t>CGI INC</t>
  </si>
  <si>
    <t>MULTICHOICE GROUP LTD   ADR</t>
  </si>
  <si>
    <t>portfolio</t>
  </si>
  <si>
    <t>cusip</t>
  </si>
  <si>
    <t>security</t>
  </si>
  <si>
    <t>quantity</t>
  </si>
  <si>
    <t>cost</t>
  </si>
  <si>
    <t>cost local</t>
  </si>
  <si>
    <t>price</t>
  </si>
  <si>
    <t>market value</t>
  </si>
  <si>
    <t>price local</t>
  </si>
  <si>
    <t>mkt value local</t>
  </si>
  <si>
    <t>country</t>
  </si>
  <si>
    <t>date</t>
  </si>
  <si>
    <t>nyc1</t>
  </si>
  <si>
    <t>sg</t>
  </si>
  <si>
    <t>001317205</t>
  </si>
  <si>
    <t>AIA GROUP LTD</t>
  </si>
  <si>
    <t>us</t>
  </si>
  <si>
    <t>N07059210</t>
  </si>
  <si>
    <t>ASML HOLDING NV</t>
  </si>
  <si>
    <t>N00985106</t>
  </si>
  <si>
    <t>Aercap Holdings N.V.</t>
  </si>
  <si>
    <t>01609W102</t>
  </si>
  <si>
    <t>Alibaba Group Holding Ltd. Spo</t>
  </si>
  <si>
    <t>02319V103</t>
  </si>
  <si>
    <t>Ambev SA Sponsored ADR</t>
  </si>
  <si>
    <t>02364W105</t>
  </si>
  <si>
    <t>America Movil SAB de CV Sponso</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</si>
  <si>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</si>
  <si>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</si>
  <si>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</si>
  <si>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</si>
  <si>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</si>
  <si>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</si>
  <si>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</si>
  <si>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</si>
  <si>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</si>
  <si>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</si>
  <si>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</si>
  <si>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</si>
  <si>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</si>
  <si>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</si>
  <si>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</si>
  <si>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</si>
  <si>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</si>
  <si>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</si>
  <si>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</si>
  <si>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</si>
  <si>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</si>
  <si>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</si>
  <si>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</si>
  <si>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</si>
  <si>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</si>
  <si>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</si>
  <si>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</si>
  <si>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</si>
  <si>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</si>
  <si>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</si>
  <si>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</si>
  <si>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</si>
  <si>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</si>
  <si>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</si>
  <si>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</si>
  <si>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</si>
  <si>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eu</t>
  </si>
  <si>
    <t>BJ2KSG2</t>
  </si>
  <si>
    <t>AKZO NOBEL</t>
  </si>
  <si>
    <t>Dassault System S.A.</t>
  </si>
  <si>
    <t>B1JB4K8</t>
  </si>
  <si>
    <t>Symrise AG</t>
  </si>
  <si>
    <t>Teleperformance SE</t>
  </si>
  <si>
    <t>Veolia Environnement</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</si>
  <si>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</si>
  <si>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</si>
  <si>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</si>
  <si>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</si>
  <si>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</si>
  <si>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</si>
  <si>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</si>
  <si>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</si>
  <si>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</si>
  <si>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</si>
  <si>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</si>
  <si>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</si>
  <si>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</si>
  <si>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</si>
  <si>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</si>
  <si>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</si>
  <si>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</si>
  <si>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</si>
  <si>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</si>
  <si>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</si>
  <si>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</si>
  <si>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</si>
  <si>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</si>
  <si>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</si>
  <si>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</si>
  <si>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</si>
  <si>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</si>
  <si>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</si>
  <si>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</si>
  <si>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</si>
  <si>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</si>
  <si>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</si>
  <si>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</si>
  <si>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</si>
  <si>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</si>
  <si>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</si>
  <si>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</si>
  <si>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</si>
  <si>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</si>
  <si>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</si>
  <si>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</si>
  <si>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B0744B906</t>
  </si>
  <si>
    <t>B0SWJX907</t>
  </si>
  <si>
    <t>B1JB4K905</t>
  </si>
  <si>
    <t>B1Q3J3907</t>
  </si>
  <si>
    <t>B1WY23900</t>
  </si>
  <si>
    <t>B28YTC906</t>
  </si>
  <si>
    <t>B4R2R5908</t>
  </si>
  <si>
    <t>B61JC6908</t>
  </si>
  <si>
    <t>BWSW5D906</t>
  </si>
  <si>
    <t>BJ2KSG907</t>
  </si>
  <si>
    <t>'JPY</t>
  </si>
  <si>
    <t>JAPANESE YEN</t>
  </si>
  <si>
    <t>'GBP</t>
  </si>
  <si>
    <t>POUND STERLING</t>
  </si>
  <si>
    <t>'SGD</t>
  </si>
  <si>
    <t>SINGAPORE DOLLAR</t>
  </si>
  <si>
    <t>'8611229F8</t>
  </si>
  <si>
    <t>STATE STREET BANK + TRUST CO</t>
  </si>
  <si>
    <t>'EUR</t>
  </si>
  <si>
    <t>EURO CURRENCY</t>
  </si>
  <si>
    <t>'NOK</t>
  </si>
  <si>
    <t>NORWEGIAN KRONE</t>
  </si>
  <si>
    <t>'SEK</t>
  </si>
  <si>
    <t>SWEDISH KRONA</t>
  </si>
  <si>
    <t>'CHF</t>
  </si>
  <si>
    <t>SWISS FRANC</t>
  </si>
  <si>
    <t>'AUD</t>
  </si>
  <si>
    <t>AUSTRALIAN DOLLAR</t>
  </si>
  <si>
    <t>EUR</t>
  </si>
  <si>
    <t>JPY</t>
  </si>
  <si>
    <t>DEUTSCHE BANK AG REGISTERED</t>
  </si>
  <si>
    <t>AUD</t>
  </si>
  <si>
    <t>USD</t>
  </si>
  <si>
    <t>CHF</t>
  </si>
  <si>
    <t>SEK</t>
  </si>
  <si>
    <t>VALEO SA</t>
  </si>
  <si>
    <t>BUY</t>
  </si>
  <si>
    <t>4031976</t>
  </si>
  <si>
    <t>6021500</t>
  </si>
  <si>
    <t>6066608</t>
  </si>
  <si>
    <t>6054603</t>
  </si>
  <si>
    <t>7124594</t>
  </si>
  <si>
    <t>124765108</t>
  </si>
  <si>
    <t>138006309</t>
  </si>
  <si>
    <t>7171589</t>
  </si>
  <si>
    <t>6185495</t>
  </si>
  <si>
    <t>5330047</t>
  </si>
  <si>
    <t>6269861</t>
  </si>
  <si>
    <t>292505104</t>
  </si>
  <si>
    <t>294821608</t>
  </si>
  <si>
    <t>398438408</t>
  </si>
  <si>
    <t>ICICI Bank Limited Sponsored A</t>
  </si>
  <si>
    <t>45104G104</t>
  </si>
  <si>
    <t>5889505</t>
  </si>
  <si>
    <t>6499260</t>
  </si>
  <si>
    <t>7333378</t>
  </si>
  <si>
    <t>6555805</t>
  </si>
  <si>
    <t>4741844</t>
  </si>
  <si>
    <t>631512209</t>
  </si>
  <si>
    <t>6640682</t>
  </si>
  <si>
    <t>6659428</t>
  </si>
  <si>
    <t>683715106</t>
  </si>
  <si>
    <t>6661144</t>
  </si>
  <si>
    <t>705015105</t>
  </si>
  <si>
    <t>6229597</t>
  </si>
  <si>
    <t>759530108</t>
  </si>
  <si>
    <t>803054204</t>
  </si>
  <si>
    <t>6616508</t>
  </si>
  <si>
    <t>835699307</t>
  </si>
  <si>
    <t>861012102</t>
  </si>
  <si>
    <t>6356406</t>
  </si>
  <si>
    <t>6869302</t>
  </si>
  <si>
    <t>878742204</t>
  </si>
  <si>
    <t>5732524</t>
  </si>
  <si>
    <t>5999330</t>
  </si>
  <si>
    <t>6916781</t>
  </si>
  <si>
    <t>4031879</t>
  </si>
  <si>
    <t>6986041</t>
  </si>
  <si>
    <t>026349902</t>
  </si>
  <si>
    <t>ICICI BANK LTD SPON ADR</t>
  </si>
  <si>
    <t>GBP</t>
  </si>
  <si>
    <t>599933900</t>
  </si>
  <si>
    <t>403187909</t>
  </si>
  <si>
    <t>403197908</t>
  </si>
  <si>
    <t>474184900</t>
  </si>
  <si>
    <t>533004909</t>
  </si>
  <si>
    <t>545831901</t>
  </si>
  <si>
    <t>575035902</t>
  </si>
  <si>
    <t>602150005</t>
  </si>
  <si>
    <t>605460005</t>
  </si>
  <si>
    <t>649926003</t>
  </si>
  <si>
    <t>655580009</t>
  </si>
  <si>
    <t>664068004</t>
  </si>
  <si>
    <t>665942009</t>
  </si>
  <si>
    <t>666114004</t>
  </si>
  <si>
    <t>588950907</t>
  </si>
  <si>
    <t>635640006</t>
  </si>
  <si>
    <t>686930009</t>
  </si>
  <si>
    <t>712459908</t>
  </si>
  <si>
    <t>661650903</t>
  </si>
  <si>
    <t>BDC5ST904</t>
  </si>
  <si>
    <t>8611229F8</t>
  </si>
  <si>
    <t>SGD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</si>
</sst>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xf numFmtId="9" fontId="9" fillId="0" borderId="0" applyFon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16" applyNumberFormat="0" applyFill="0" applyAlignment="0" applyProtection="0"/>
    <xf numFmtId="0" fontId="38" fillId="0" borderId="17"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18" applyNumberFormat="0" applyAlignment="0" applyProtection="0"/>
    <xf numFmtId="0" fontId="43" fillId="13" borderId="19" applyNumberFormat="0" applyAlignment="0" applyProtection="0"/>
    <xf numFmtId="0" fontId="44" fillId="13" borderId="18" applyNumberFormat="0" applyAlignment="0" applyProtection="0"/>
    <xf numFmtId="0" fontId="45" fillId="0" borderId="20" applyNumberFormat="0" applyFill="0" applyAlignment="0" applyProtection="0"/>
    <xf numFmtId="0" fontId="46" fillId="14" borderId="2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3" applyNumberFormat="0" applyFill="0" applyAlignment="0" applyProtection="0"/>
    <xf numFmtId="0" fontId="50"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50" fillId="39" borderId="0" applyNumberFormat="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7" fillId="0" borderId="0"/>
    <xf numFmtId="43" fontId="7" fillId="0" borderId="0" applyFont="0" applyFill="0" applyBorder="0" applyAlignment="0" applyProtection="0"/>
    <xf numFmtId="0" fontId="7" fillId="15" borderId="22" applyNumberFormat="0" applyFont="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51" fillId="0" borderId="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43" fontId="6" fillId="0" borderId="0" applyFont="0" applyFill="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0" borderId="0"/>
    <xf numFmtId="0" fontId="32" fillId="0" borderId="0">
      <alignment vertical="top"/>
    </xf>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32" fillId="0" borderId="0">
      <alignment vertical="top"/>
    </xf>
    <xf numFmtId="0" fontId="6" fillId="37" borderId="0" applyNumberFormat="0" applyBorder="0" applyAlignment="0" applyProtection="0"/>
    <xf numFmtId="0" fontId="6"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6" fillId="15" borderId="22" applyNumberFormat="0" applyFont="0" applyAlignment="0" applyProtection="0"/>
    <xf numFmtId="0" fontId="6" fillId="15" borderId="22" applyNumberFormat="0" applyFont="0" applyAlignment="0" applyProtection="0"/>
    <xf numFmtId="0" fontId="6" fillId="15" borderId="22" applyNumberFormat="0" applyFont="0" applyAlignment="0" applyProtection="0"/>
    <xf numFmtId="0" fontId="6" fillId="0" borderId="0"/>
    <xf numFmtId="0" fontId="6" fillId="0" borderId="0"/>
    <xf numFmtId="0" fontId="6" fillId="0" borderId="0"/>
    <xf numFmtId="0" fontId="6" fillId="0" borderId="0"/>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22" applyNumberFormat="0" applyFont="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0" borderId="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6" borderId="0" applyNumberFormat="0" applyBorder="0" applyAlignment="0" applyProtection="0"/>
    <xf numFmtId="0" fontId="6" fillId="21"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3" borderId="0" applyNumberFormat="0" applyBorder="0" applyAlignment="0" applyProtection="0"/>
    <xf numFmtId="0" fontId="6" fillId="34" borderId="0" applyNumberFormat="0" applyBorder="0" applyAlignment="0" applyProtection="0"/>
    <xf numFmtId="0" fontId="6" fillId="25" borderId="0" applyNumberFormat="0" applyBorder="0" applyAlignment="0" applyProtection="0"/>
    <xf numFmtId="0" fontId="6" fillId="0" borderId="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5" borderId="22" applyNumberFormat="0" applyFont="0" applyAlignment="0" applyProtection="0"/>
    <xf numFmtId="0" fontId="6" fillId="26"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 fillId="0" borderId="0"/>
    <xf numFmtId="43" fontId="5" fillId="0" borderId="0" applyFont="0" applyFill="0" applyBorder="0" applyAlignment="0" applyProtection="0"/>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2" fillId="0" borderId="0"/>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2" fillId="0" borderId="0">
      <alignment vertical="top"/>
    </xf>
    <xf numFmtId="0" fontId="4" fillId="0" borderId="0"/>
    <xf numFmtId="0" fontId="4" fillId="0" borderId="0"/>
    <xf numFmtId="0" fontId="4" fillId="15" borderId="22" applyNumberFormat="0" applyFont="0" applyAlignment="0" applyProtection="0"/>
    <xf numFmtId="0" fontId="4" fillId="0" borderId="0"/>
    <xf numFmtId="0" fontId="4" fillId="15" borderId="22" applyNumberFormat="0" applyFont="0" applyAlignment="0" applyProtection="0"/>
    <xf numFmtId="0" fontId="4" fillId="15" borderId="22" applyNumberFormat="0" applyFont="0" applyAlignment="0" applyProtection="0"/>
    <xf numFmtId="0" fontId="4" fillId="15" borderId="22" applyNumberFormat="0" applyFont="0" applyAlignment="0" applyProtection="0"/>
    <xf numFmtId="0" fontId="4" fillId="0" borderId="0"/>
    <xf numFmtId="0" fontId="4" fillId="0" borderId="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5" borderId="22" applyNumberFormat="0" applyFont="0" applyAlignment="0" applyProtection="0"/>
    <xf numFmtId="0" fontId="4" fillId="21"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9" fillId="0" borderId="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43" fontId="3"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0" borderId="0"/>
    <xf numFmtId="0" fontId="3" fillId="0" borderId="0"/>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5" borderId="22" applyNumberFormat="0" applyFont="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1" borderId="0" applyNumberFormat="0" applyBorder="0" applyAlignment="0" applyProtection="0"/>
    <xf numFmtId="0" fontId="3" fillId="26" borderId="0" applyNumberFormat="0" applyBorder="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3" borderId="0" applyNumberFormat="0" applyBorder="0" applyAlignment="0" applyProtection="0"/>
    <xf numFmtId="0" fontId="3" fillId="34" borderId="0" applyNumberFormat="0" applyBorder="0" applyAlignment="0" applyProtection="0"/>
    <xf numFmtId="0" fontId="3" fillId="25" borderId="0" applyNumberFormat="0" applyBorder="0" applyAlignment="0" applyProtection="0"/>
    <xf numFmtId="0" fontId="3" fillId="0" borderId="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cellStyleXfs>
  <cellXfs count="263">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right"/>
    </xf>
    <xf numFmtId="44" fontId="10" fillId="0" borderId="1" xfId="0" applyNumberFormat="1" applyFont="1" applyBorder="1"/>
    <xf numFmtId="0" fontId="12" fillId="0" borderId="0" xfId="0" applyFont="1" applyAlignment="1">
      <alignment horizontal="center"/>
    </xf>
    <xf numFmtId="0" fontId="10" fillId="0" borderId="5" xfId="0" applyFont="1" applyBorder="1" applyAlignment="1">
      <alignment horizontal="center" wrapText="1"/>
    </xf>
    <xf numFmtId="43" fontId="10" fillId="0" borderId="1" xfId="1" applyFont="1" applyBorder="1"/>
    <xf numFmtId="43" fontId="10" fillId="0" borderId="0" xfId="1" applyFont="1"/>
    <xf numFmtId="49" fontId="9" fillId="0" borderId="0" xfId="0" applyNumberFormat="1" applyFont="1"/>
    <xf numFmtId="0" fontId="17" fillId="0" borderId="0" xfId="4" applyFont="1"/>
    <xf numFmtId="0" fontId="18" fillId="0" borderId="0" xfId="4" applyFont="1"/>
    <xf numFmtId="0" fontId="19" fillId="0" borderId="0" xfId="4" applyFont="1"/>
    <xf numFmtId="0" fontId="20" fillId="0" borderId="0" xfId="4" applyFont="1"/>
    <xf numFmtId="0" fontId="17" fillId="0" borderId="0" xfId="4" applyFont="1" applyAlignment="1">
      <alignment horizontal="left" indent="2"/>
    </xf>
    <xf numFmtId="0" fontId="11" fillId="0" borderId="0" xfId="4"/>
    <xf numFmtId="0" fontId="21" fillId="0" borderId="0" xfId="4" applyFont="1"/>
    <xf numFmtId="0" fontId="23" fillId="0" borderId="0" xfId="4" applyFont="1"/>
    <xf numFmtId="0" fontId="24" fillId="0" borderId="0" xfId="4" applyFont="1"/>
    <xf numFmtId="0" fontId="25" fillId="0" borderId="0" xfId="4" applyFont="1"/>
    <xf numFmtId="0" fontId="18" fillId="0" borderId="0" xfId="4" applyFont="1" applyAlignment="1">
      <alignment horizontal="left"/>
    </xf>
    <xf numFmtId="0" fontId="14" fillId="0" borderId="0" xfId="3" applyAlignment="1" applyProtection="1"/>
    <xf numFmtId="0" fontId="26" fillId="0" borderId="0" xfId="0" applyFont="1"/>
    <xf numFmtId="0" fontId="26" fillId="0" borderId="0" xfId="0" applyFont="1" applyAlignment="1">
      <alignment horizontal="right"/>
    </xf>
    <xf numFmtId="164" fontId="26" fillId="0" borderId="0" xfId="0" applyNumberFormat="1" applyFont="1"/>
    <xf numFmtId="0" fontId="13" fillId="0" borderId="0" xfId="0" applyFont="1" applyAlignment="1">
      <alignment horizontal="center"/>
    </xf>
    <xf numFmtId="0" fontId="13" fillId="0" borderId="2" xfId="0" applyFont="1" applyBorder="1" applyAlignment="1">
      <alignment horizontal="center"/>
    </xf>
    <xf numFmtId="0" fontId="13" fillId="0" borderId="0" xfId="0" applyFont="1" applyAlignment="1">
      <alignment horizontal="left"/>
    </xf>
    <xf numFmtId="0" fontId="26" fillId="0" borderId="2" xfId="0" applyFont="1" applyBorder="1" applyAlignment="1">
      <alignment horizontal="left"/>
    </xf>
    <xf numFmtId="4" fontId="26" fillId="0" borderId="2" xfId="1" applyNumberFormat="1" applyFont="1" applyBorder="1"/>
    <xf numFmtId="0" fontId="26" fillId="3" borderId="2" xfId="0" applyFont="1" applyFill="1" applyBorder="1" applyProtection="1">
      <protection locked="0"/>
    </xf>
    <xf numFmtId="0" fontId="13" fillId="3" borderId="2" xfId="0" applyFont="1" applyFill="1" applyBorder="1" applyAlignment="1" applyProtection="1">
      <alignment wrapText="1"/>
      <protection locked="0"/>
    </xf>
    <xf numFmtId="4" fontId="26" fillId="0" borderId="0" xfId="1" applyNumberFormat="1" applyFont="1"/>
    <xf numFmtId="0" fontId="13" fillId="0" borderId="0" xfId="0" applyFont="1" applyAlignment="1">
      <alignment wrapText="1"/>
    </xf>
    <xf numFmtId="0" fontId="13" fillId="0" borderId="0" xfId="0" applyFont="1"/>
    <xf numFmtId="4" fontId="26" fillId="0" borderId="0" xfId="0" applyNumberFormat="1" applyFont="1"/>
    <xf numFmtId="0" fontId="26" fillId="0" borderId="2" xfId="0" applyFont="1" applyBorder="1"/>
    <xf numFmtId="0" fontId="26" fillId="3" borderId="2" xfId="0" applyFont="1" applyFill="1" applyBorder="1" applyAlignment="1" applyProtection="1">
      <alignment wrapText="1"/>
      <protection locked="0"/>
    </xf>
    <xf numFmtId="0" fontId="26" fillId="0" borderId="0" xfId="0" applyFont="1" applyProtection="1">
      <protection locked="0"/>
    </xf>
    <xf numFmtId="0" fontId="26" fillId="0" borderId="0" xfId="0" applyFont="1" applyAlignment="1">
      <alignment horizontal="left"/>
    </xf>
    <xf numFmtId="9" fontId="26" fillId="0" borderId="0" xfId="5" applyFont="1" applyAlignment="1" applyProtection="1">
      <alignment horizontal="centerContinuous"/>
      <protection locked="0"/>
    </xf>
    <xf numFmtId="0" fontId="12" fillId="0" borderId="2" xfId="0" applyFont="1" applyBorder="1" applyAlignment="1">
      <alignment horizontal="center"/>
    </xf>
    <xf numFmtId="165" fontId="26" fillId="0" borderId="2" xfId="5" applyNumberFormat="1" applyFont="1" applyBorder="1"/>
    <xf numFmtId="0" fontId="26" fillId="0" borderId="0" xfId="0" quotePrefix="1" applyFont="1" applyAlignment="1">
      <alignment horizontal="left"/>
    </xf>
    <xf numFmtId="0" fontId="9" fillId="0" borderId="0" xfId="0" applyFont="1"/>
    <xf numFmtId="44" fontId="9" fillId="0" borderId="0" xfId="0" applyNumberFormat="1" applyFont="1"/>
    <xf numFmtId="0" fontId="28" fillId="0" borderId="0" xfId="0" applyFont="1"/>
    <xf numFmtId="0" fontId="30" fillId="0" borderId="0" xfId="0" applyFont="1"/>
    <xf numFmtId="44" fontId="30" fillId="0" borderId="2" xfId="0" applyNumberFormat="1" applyFont="1" applyBorder="1"/>
    <xf numFmtId="0" fontId="10" fillId="2" borderId="0" xfId="0" applyFont="1" applyFill="1" applyAlignment="1">
      <alignment horizontal="center" wrapText="1"/>
    </xf>
    <xf numFmtId="0" fontId="9" fillId="0" borderId="3" xfId="0" applyFont="1" applyBorder="1"/>
    <xf numFmtId="39" fontId="10" fillId="0" borderId="5" xfId="0" applyNumberFormat="1" applyFont="1" applyBorder="1"/>
    <xf numFmtId="0" fontId="31" fillId="2" borderId="5" xfId="0" applyFont="1" applyFill="1" applyBorder="1"/>
    <xf numFmtId="0" fontId="31" fillId="0" borderId="0" xfId="0" applyFont="1"/>
    <xf numFmtId="44" fontId="30" fillId="0" borderId="0" xfId="0" applyNumberFormat="1" applyFont="1"/>
    <xf numFmtId="0" fontId="31" fillId="0" borderId="0" xfId="0" applyFont="1" applyAlignment="1">
      <alignment wrapText="1"/>
    </xf>
    <xf numFmtId="49" fontId="30" fillId="0" borderId="0" xfId="1" applyNumberFormat="1" applyFont="1"/>
    <xf numFmtId="0" fontId="30" fillId="0" borderId="0" xfId="0" applyFont="1" applyAlignment="1">
      <alignment horizontal="left"/>
    </xf>
    <xf numFmtId="0" fontId="31" fillId="0" borderId="0" xfId="0" applyFont="1" applyAlignment="1">
      <alignment horizontal="center" wrapText="1"/>
    </xf>
    <xf numFmtId="43" fontId="31" fillId="0" borderId="0" xfId="1" applyFont="1" applyAlignment="1">
      <alignment horizontal="center" wrapText="1"/>
    </xf>
    <xf numFmtId="43" fontId="30" fillId="0" borderId="0" xfId="1" applyFont="1"/>
    <xf numFmtId="43" fontId="30" fillId="0" borderId="3" xfId="1" applyFont="1" applyBorder="1"/>
    <xf numFmtId="0" fontId="31" fillId="0" borderId="0" xfId="0" applyFont="1" applyAlignment="1">
      <alignment horizontal="right"/>
    </xf>
    <xf numFmtId="43" fontId="31" fillId="0" borderId="1" xfId="1" applyFont="1" applyBorder="1"/>
    <xf numFmtId="8" fontId="31" fillId="0" borderId="0" xfId="0" applyNumberFormat="1" applyFont="1" applyAlignment="1">
      <alignment horizontal="center" wrapText="1"/>
    </xf>
    <xf numFmtId="167" fontId="30" fillId="0" borderId="0" xfId="0" applyNumberFormat="1" applyFont="1"/>
    <xf numFmtId="43" fontId="9" fillId="0" borderId="0" xfId="1"/>
    <xf numFmtId="14" fontId="9" fillId="0" borderId="0" xfId="0" applyNumberFormat="1" applyFont="1"/>
    <xf numFmtId="44" fontId="9" fillId="0" borderId="1" xfId="0" applyNumberFormat="1" applyFont="1" applyBorder="1"/>
    <xf numFmtId="0" fontId="9" fillId="0" borderId="10" xfId="0" applyFont="1" applyBorder="1" applyAlignment="1">
      <alignment wrapText="1"/>
    </xf>
    <xf numFmtId="0" fontId="33" fillId="0" borderId="0" xfId="0" applyFont="1"/>
    <xf numFmtId="14" fontId="34" fillId="6" borderId="0" xfId="0" applyNumberFormat="1" applyFont="1" applyFill="1"/>
    <xf numFmtId="0" fontId="9" fillId="3" borderId="7" xfId="0" applyFont="1" applyFill="1" applyBorder="1" applyAlignment="1">
      <alignment horizontal="center"/>
    </xf>
    <xf numFmtId="0" fontId="9" fillId="5" borderId="5" xfId="0" applyFont="1" applyFill="1" applyBorder="1" applyAlignment="1">
      <alignment horizontal="center"/>
    </xf>
    <xf numFmtId="0" fontId="9" fillId="4" borderId="8" xfId="0" applyFont="1" applyFill="1" applyBorder="1" applyAlignment="1">
      <alignment horizontal="center"/>
    </xf>
    <xf numFmtId="44" fontId="9" fillId="3" borderId="13" xfId="0" applyNumberFormat="1" applyFont="1" applyFill="1" applyBorder="1"/>
    <xf numFmtId="44" fontId="9" fillId="5" borderId="13" xfId="0" applyNumberFormat="1" applyFont="1" applyFill="1" applyBorder="1"/>
    <xf numFmtId="44" fontId="9" fillId="4" borderId="9" xfId="0" applyNumberFormat="1" applyFont="1" applyFill="1" applyBorder="1"/>
    <xf numFmtId="43" fontId="9" fillId="6" borderId="0" xfId="1" applyFill="1"/>
    <xf numFmtId="43" fontId="9" fillId="6" borderId="0" xfId="0" applyNumberFormat="1" applyFont="1" applyFill="1"/>
    <xf numFmtId="0" fontId="9" fillId="6" borderId="0" xfId="0" applyFont="1" applyFill="1"/>
    <xf numFmtId="0" fontId="9" fillId="0" borderId="14" xfId="0" applyFont="1" applyBorder="1" applyAlignment="1">
      <alignment horizontal="center" wrapText="1"/>
    </xf>
    <xf numFmtId="0" fontId="9" fillId="2" borderId="14" xfId="0" applyFont="1" applyFill="1" applyBorder="1" applyAlignment="1">
      <alignment horizontal="center" wrapText="1"/>
    </xf>
    <xf numFmtId="43" fontId="9" fillId="2" borderId="14" xfId="1" applyFill="1" applyBorder="1"/>
    <xf numFmtId="0" fontId="9" fillId="2" borderId="14" xfId="0" applyFont="1" applyFill="1" applyBorder="1" applyAlignment="1">
      <alignment horizontal="center"/>
    </xf>
    <xf numFmtId="43" fontId="9" fillId="6" borderId="2" xfId="1" applyFill="1" applyBorder="1"/>
    <xf numFmtId="44" fontId="9" fillId="6" borderId="2" xfId="2" applyFill="1" applyBorder="1"/>
    <xf numFmtId="166" fontId="9" fillId="6" borderId="2" xfId="2" applyNumberFormat="1" applyFill="1" applyBorder="1"/>
    <xf numFmtId="0" fontId="9" fillId="0" borderId="2" xfId="0" applyFont="1" applyBorder="1"/>
    <xf numFmtId="43" fontId="9" fillId="0" borderId="2" xfId="1" applyBorder="1"/>
    <xf numFmtId="44" fontId="9" fillId="0" borderId="2" xfId="2" applyBorder="1"/>
    <xf numFmtId="14" fontId="9" fillId="0" borderId="2" xfId="0" applyNumberFormat="1" applyFont="1" applyBorder="1"/>
    <xf numFmtId="14" fontId="9" fillId="0" borderId="2" xfId="2" applyNumberFormat="1" applyBorder="1"/>
    <xf numFmtId="166" fontId="9" fillId="0" borderId="2" xfId="2" applyNumberFormat="1" applyBorder="1"/>
    <xf numFmtId="0" fontId="9" fillId="6" borderId="2" xfId="0" applyFont="1" applyFill="1" applyBorder="1"/>
    <xf numFmtId="43" fontId="34" fillId="6" borderId="0" xfId="1" applyFont="1" applyFill="1"/>
    <xf numFmtId="0" fontId="29" fillId="0" borderId="0" xfId="0" applyFont="1" applyAlignment="1">
      <alignment vertical="top"/>
    </xf>
    <xf numFmtId="0" fontId="29" fillId="0" borderId="0" xfId="0" applyFont="1" applyAlignment="1">
      <alignment horizontal="left" vertical="top"/>
    </xf>
    <xf numFmtId="0" fontId="54" fillId="0" borderId="0" xfId="0" applyFont="1"/>
    <xf numFmtId="0" fontId="55" fillId="0" borderId="0" xfId="0" applyFont="1"/>
    <xf numFmtId="0" fontId="10" fillId="2" borderId="2" xfId="0" applyFont="1" applyFill="1" applyBorder="1"/>
    <xf numFmtId="43" fontId="10" fillId="2" borderId="2" xfId="1" applyFont="1" applyFill="1" applyBorder="1" applyAlignment="1">
      <alignment horizontal="center" wrapText="1"/>
    </xf>
    <xf numFmtId="0" fontId="10" fillId="2" borderId="2" xfId="0" applyFont="1" applyFill="1" applyBorder="1" applyAlignment="1">
      <alignment horizontal="center" wrapText="1"/>
    </xf>
    <xf numFmtId="0" fontId="32" fillId="0" borderId="2" xfId="0" applyFont="1" applyBorder="1" applyAlignment="1">
      <alignment horizontal="right" vertical="top"/>
    </xf>
    <xf numFmtId="0" fontId="32" fillId="0" borderId="2" xfId="0" applyFont="1" applyBorder="1" applyAlignment="1">
      <alignment vertical="top"/>
    </xf>
    <xf numFmtId="39" fontId="32" fillId="0" borderId="2" xfId="0" applyNumberFormat="1" applyFont="1" applyBorder="1" applyAlignment="1">
      <alignment horizontal="right" vertical="top"/>
    </xf>
    <xf numFmtId="169" fontId="32" fillId="0" borderId="2" xfId="0" applyNumberFormat="1" applyFont="1" applyBorder="1" applyAlignment="1">
      <alignment horizontal="right" vertical="top"/>
    </xf>
    <xf numFmtId="43" fontId="9" fillId="7" borderId="2" xfId="1" applyFill="1" applyBorder="1"/>
    <xf numFmtId="43" fontId="32" fillId="0" borderId="2" xfId="1" applyFont="1" applyBorder="1" applyAlignment="1">
      <alignment horizontal="right" vertical="top"/>
    </xf>
    <xf numFmtId="0" fontId="9" fillId="7" borderId="2" xfId="0" applyFont="1" applyFill="1" applyBorder="1"/>
    <xf numFmtId="43" fontId="10" fillId="0" borderId="1" xfId="0" applyNumberFormat="1" applyFont="1" applyBorder="1"/>
    <xf numFmtId="0" fontId="10" fillId="0" borderId="1" xfId="0" applyFont="1" applyBorder="1" applyAlignment="1">
      <alignment horizontal="right"/>
    </xf>
    <xf numFmtId="0" fontId="9" fillId="0" borderId="1" xfId="0" applyFont="1" applyBorder="1"/>
    <xf numFmtId="168" fontId="10" fillId="0" borderId="1" xfId="0" applyNumberFormat="1" applyFont="1" applyBorder="1"/>
    <xf numFmtId="0" fontId="10" fillId="2" borderId="11" xfId="0" applyFont="1" applyFill="1" applyBorder="1" applyAlignment="1">
      <alignment horizontal="center" wrapText="1"/>
    </xf>
    <xf numFmtId="4" fontId="9" fillId="0" borderId="2" xfId="0" applyNumberFormat="1" applyFont="1" applyBorder="1"/>
    <xf numFmtId="43" fontId="9" fillId="0" borderId="1" xfId="1" applyBorder="1"/>
    <xf numFmtId="7" fontId="10" fillId="0" borderId="1" xfId="0" applyNumberFormat="1" applyFont="1" applyBorder="1"/>
    <xf numFmtId="49" fontId="10" fillId="0" borderId="0" xfId="0" applyNumberFormat="1" applyFont="1"/>
    <xf numFmtId="49" fontId="15" fillId="0" borderId="7" xfId="0" quotePrefix="1" applyNumberFormat="1" applyFont="1" applyBorder="1"/>
    <xf numFmtId="49" fontId="57" fillId="0" borderId="12" xfId="0" applyNumberFormat="1" applyFont="1" applyBorder="1"/>
    <xf numFmtId="0" fontId="34" fillId="0" borderId="2" xfId="327" applyFont="1" applyBorder="1"/>
    <xf numFmtId="43" fontId="34" fillId="0" borderId="2" xfId="1" applyFont="1" applyBorder="1"/>
    <xf numFmtId="0" fontId="34" fillId="0" borderId="2" xfId="335" applyFont="1" applyBorder="1"/>
    <xf numFmtId="14" fontId="34" fillId="0" borderId="2" xfId="383" applyNumberFormat="1" applyFont="1" applyBorder="1"/>
    <xf numFmtId="0" fontId="34" fillId="0" borderId="2" xfId="334" applyFont="1" applyBorder="1"/>
    <xf numFmtId="0" fontId="34" fillId="0" borderId="2" xfId="330" applyFont="1" applyBorder="1"/>
    <xf numFmtId="14" fontId="34" fillId="0" borderId="2" xfId="328" applyNumberFormat="1" applyFont="1" applyBorder="1"/>
    <xf numFmtId="0" fontId="58" fillId="0" borderId="0" xfId="0" applyFont="1" applyAlignment="1">
      <alignment vertical="top" wrapText="1"/>
    </xf>
    <xf numFmtId="43" fontId="30" fillId="0" borderId="2" xfId="1" applyFont="1" applyBorder="1"/>
    <xf numFmtId="0" fontId="31" fillId="0" borderId="2" xfId="0" applyFont="1" applyBorder="1"/>
    <xf numFmtId="0" fontId="31" fillId="0" borderId="2" xfId="0" applyFont="1" applyBorder="1" applyAlignment="1">
      <alignment horizontal="center" wrapText="1"/>
    </xf>
    <xf numFmtId="0" fontId="31" fillId="0" borderId="2" xfId="0" applyFont="1" applyBorder="1" applyAlignment="1">
      <alignment horizontal="center"/>
    </xf>
    <xf numFmtId="43" fontId="30" fillId="0" borderId="2" xfId="1" applyFont="1" applyBorder="1" applyAlignment="1">
      <alignment horizontal="center" wrapText="1"/>
    </xf>
    <xf numFmtId="43" fontId="30" fillId="0" borderId="2" xfId="1" applyFont="1" applyBorder="1" applyAlignment="1">
      <alignment horizontal="center"/>
    </xf>
    <xf numFmtId="168" fontId="30" fillId="0" borderId="0" xfId="0" applyNumberFormat="1" applyFont="1"/>
    <xf numFmtId="0" fontId="61" fillId="0" borderId="0" xfId="0" applyFont="1"/>
    <xf numFmtId="0" fontId="31" fillId="40" borderId="2" xfId="0" applyFont="1" applyFill="1" applyBorder="1" applyAlignment="1">
      <alignment horizontal="center" wrapText="1"/>
    </xf>
    <xf numFmtId="43" fontId="30" fillId="40" borderId="2" xfId="1" applyFont="1" applyFill="1" applyBorder="1" applyAlignment="1">
      <alignment horizontal="center" wrapText="1"/>
    </xf>
    <xf numFmtId="44" fontId="31" fillId="40" borderId="2" xfId="0" applyNumberFormat="1" applyFont="1" applyFill="1" applyBorder="1"/>
    <xf numFmtId="44" fontId="31" fillId="0" borderId="2" xfId="0" applyNumberFormat="1" applyFont="1" applyBorder="1"/>
    <xf numFmtId="0" fontId="0" fillId="6" borderId="0" xfId="0" applyFill="1"/>
    <xf numFmtId="0" fontId="10" fillId="6" borderId="0" xfId="0" applyFont="1" applyFill="1"/>
    <xf numFmtId="0" fontId="32" fillId="41" borderId="0" xfId="0" applyFont="1" applyFill="1" applyAlignment="1">
      <alignment vertical="top"/>
    </xf>
    <xf numFmtId="0" fontId="62" fillId="41" borderId="0" xfId="0" applyFont="1" applyFill="1" applyAlignment="1">
      <alignment vertical="top"/>
    </xf>
    <xf numFmtId="43" fontId="10" fillId="43" borderId="1" xfId="1" applyFont="1" applyFill="1" applyBorder="1"/>
    <xf numFmtId="43" fontId="10" fillId="44" borderId="1" xfId="1" applyFont="1" applyFill="1" applyBorder="1"/>
    <xf numFmtId="43" fontId="10" fillId="0" borderId="24" xfId="1" applyFont="1" applyBorder="1"/>
    <xf numFmtId="0" fontId="14" fillId="6" borderId="0" xfId="3" applyFill="1" applyAlignment="1" applyProtection="1"/>
    <xf numFmtId="0" fontId="63" fillId="6" borderId="0" xfId="0" applyFont="1" applyFill="1"/>
    <xf numFmtId="43" fontId="30" fillId="41" borderId="2" xfId="1" applyFont="1" applyFill="1" applyBorder="1"/>
    <xf numFmtId="0" fontId="31" fillId="44" borderId="2" xfId="0" applyFont="1" applyFill="1" applyBorder="1" applyAlignment="1">
      <alignment wrapText="1"/>
    </xf>
    <xf numFmtId="43" fontId="30" fillId="44" borderId="2" xfId="1" applyFont="1" applyFill="1" applyBorder="1"/>
    <xf numFmtId="0" fontId="53" fillId="0" borderId="0" xfId="68" applyFont="1"/>
    <xf numFmtId="14" fontId="53" fillId="0" borderId="0" xfId="68" applyNumberFormat="1" applyFont="1"/>
    <xf numFmtId="44" fontId="10" fillId="0" borderId="1" xfId="0" applyNumberFormat="1" applyFont="1" applyBorder="1" applyAlignment="1">
      <alignment horizontal="center"/>
    </xf>
    <xf numFmtId="44" fontId="10" fillId="0" borderId="0" xfId="0" applyNumberFormat="1" applyFont="1"/>
    <xf numFmtId="44" fontId="10" fillId="0" borderId="0" xfId="0" applyNumberFormat="1" applyFont="1" applyAlignment="1">
      <alignment horizontal="center"/>
    </xf>
    <xf numFmtId="44" fontId="16" fillId="0" borderId="0" xfId="0" applyNumberFormat="1" applyFont="1"/>
    <xf numFmtId="0" fontId="9" fillId="0" borderId="0" xfId="0" applyFont="1" applyAlignment="1">
      <alignment horizontal="center"/>
    </xf>
    <xf numFmtId="0" fontId="53" fillId="41" borderId="0" xfId="68" applyFont="1" applyFill="1"/>
    <xf numFmtId="43" fontId="9" fillId="44" borderId="0" xfId="1" applyFill="1" applyAlignment="1">
      <alignment horizontal="center" wrapText="1"/>
    </xf>
    <xf numFmtId="0" fontId="10" fillId="44" borderId="0" xfId="0" applyFont="1" applyFill="1" applyAlignment="1">
      <alignment horizontal="center" wrapText="1"/>
    </xf>
    <xf numFmtId="43" fontId="53" fillId="44" borderId="0" xfId="69" applyFont="1" applyFill="1"/>
    <xf numFmtId="44" fontId="10" fillId="44" borderId="1" xfId="0" applyNumberFormat="1" applyFont="1" applyFill="1" applyBorder="1"/>
    <xf numFmtId="0" fontId="10" fillId="44" borderId="5" xfId="0" applyFont="1" applyFill="1" applyBorder="1" applyAlignment="1">
      <alignment horizontal="center" wrapText="1"/>
    </xf>
    <xf numFmtId="0" fontId="9" fillId="44" borderId="0" xfId="0" applyFont="1" applyFill="1" applyAlignment="1">
      <alignment horizontal="center" wrapText="1"/>
    </xf>
    <xf numFmtId="0" fontId="10" fillId="43" borderId="0" xfId="0" applyFont="1" applyFill="1" applyAlignment="1">
      <alignment horizontal="center" wrapText="1"/>
    </xf>
    <xf numFmtId="0" fontId="9" fillId="43" borderId="0" xfId="0" applyFont="1" applyFill="1" applyAlignment="1">
      <alignment horizontal="center" wrapText="1"/>
    </xf>
    <xf numFmtId="44" fontId="10" fillId="43" borderId="1" xfId="0" applyNumberFormat="1" applyFont="1" applyFill="1" applyBorder="1"/>
    <xf numFmtId="43" fontId="10" fillId="0" borderId="0" xfId="0" applyNumberFormat="1" applyFont="1" applyAlignment="1">
      <alignment horizontal="center" wrapText="1"/>
    </xf>
    <xf numFmtId="0" fontId="0" fillId="42" borderId="0" xfId="0" applyFill="1"/>
    <xf numFmtId="0" fontId="0" fillId="8" borderId="0" xfId="0" applyFill="1"/>
    <xf numFmtId="0" fontId="10" fillId="8" borderId="0" xfId="0" applyFont="1" applyFill="1"/>
    <xf numFmtId="43" fontId="31" fillId="0" borderId="2" xfId="1" applyFont="1" applyBorder="1" applyAlignment="1">
      <alignment horizontal="center" wrapText="1"/>
    </xf>
    <xf numFmtId="43" fontId="31" fillId="44" borderId="2" xfId="1" applyFont="1" applyFill="1" applyBorder="1"/>
    <xf numFmtId="43" fontId="31" fillId="0" borderId="0" xfId="1" applyFont="1"/>
    <xf numFmtId="43" fontId="10" fillId="0" borderId="0" xfId="1" applyFont="1" applyAlignment="1">
      <alignment horizontal="center" wrapText="1"/>
    </xf>
    <xf numFmtId="43" fontId="26" fillId="0" borderId="0" xfId="1" applyFont="1"/>
    <xf numFmtId="43" fontId="26" fillId="0" borderId="0" xfId="0" applyNumberFormat="1" applyFont="1"/>
    <xf numFmtId="43" fontId="26" fillId="0" borderId="2" xfId="1" applyFont="1" applyBorder="1" applyAlignment="1">
      <alignment horizontal="right"/>
    </xf>
    <xf numFmtId="43" fontId="26" fillId="0" borderId="2" xfId="1" applyFont="1" applyBorder="1"/>
    <xf numFmtId="43" fontId="26" fillId="0" borderId="2" xfId="1" applyFont="1" applyBorder="1" applyProtection="1">
      <protection locked="0"/>
    </xf>
    <xf numFmtId="0" fontId="26" fillId="0" borderId="2" xfId="0" quotePrefix="1" applyFont="1" applyBorder="1" applyAlignment="1">
      <alignment horizontal="left"/>
    </xf>
    <xf numFmtId="0" fontId="13" fillId="0" borderId="0" xfId="0" applyFont="1" applyProtection="1">
      <protection locked="0"/>
    </xf>
    <xf numFmtId="0" fontId="26" fillId="0" borderId="0" xfId="0" applyFont="1" applyAlignment="1" applyProtection="1">
      <alignment horizontal="right"/>
      <protection locked="0"/>
    </xf>
    <xf numFmtId="0" fontId="13" fillId="0" borderId="6" xfId="0" applyFont="1" applyBorder="1" applyProtection="1">
      <protection locked="0"/>
    </xf>
    <xf numFmtId="0" fontId="26" fillId="0" borderId="6" xfId="0" applyFont="1" applyBorder="1" applyAlignment="1" applyProtection="1">
      <alignment horizontal="left"/>
      <protection locked="0"/>
    </xf>
    <xf numFmtId="0" fontId="26" fillId="0" borderId="6" xfId="0" applyFont="1" applyBorder="1" applyProtection="1">
      <protection locked="0"/>
    </xf>
    <xf numFmtId="14" fontId="27" fillId="0" borderId="6" xfId="0" applyNumberFormat="1" applyFont="1" applyBorder="1" applyAlignment="1" applyProtection="1">
      <alignment horizontal="center"/>
      <protection locked="0"/>
    </xf>
    <xf numFmtId="0" fontId="13" fillId="0" borderId="4" xfId="0" applyFont="1" applyBorder="1" applyProtection="1">
      <protection locked="0"/>
    </xf>
    <xf numFmtId="0" fontId="13" fillId="0" borderId="0" xfId="0" applyFont="1" applyAlignment="1" applyProtection="1">
      <alignment wrapText="1"/>
      <protection locked="0"/>
    </xf>
    <xf numFmtId="0" fontId="26" fillId="0" borderId="0" xfId="0" applyFont="1" applyAlignment="1" applyProtection="1">
      <alignment wrapText="1"/>
      <protection locked="0"/>
    </xf>
    <xf numFmtId="0" fontId="13" fillId="0" borderId="4" xfId="0" applyFont="1" applyBorder="1" applyAlignment="1">
      <alignment horizontal="left"/>
    </xf>
    <xf numFmtId="0" fontId="26" fillId="0" borderId="0" xfId="0" applyFont="1" applyAlignment="1" applyProtection="1">
      <alignment horizontal="center"/>
      <protection locked="0"/>
    </xf>
    <xf numFmtId="4" fontId="9" fillId="0" borderId="0" xfId="1" applyNumberFormat="1"/>
    <xf numFmtId="4" fontId="10" fillId="44" borderId="0" xfId="1" applyNumberFormat="1" applyFont="1" applyFill="1" applyAlignment="1">
      <alignment horizontal="center" wrapText="1"/>
    </xf>
    <xf numFmtId="4" fontId="10" fillId="43" borderId="0" xfId="1" applyNumberFormat="1" applyFont="1" applyFill="1" applyAlignment="1">
      <alignment horizontal="center" wrapText="1"/>
    </xf>
    <xf numFmtId="4" fontId="10" fillId="0" borderId="0" xfId="1" applyNumberFormat="1" applyFont="1" applyAlignment="1">
      <alignment horizontal="center"/>
    </xf>
    <xf numFmtId="4" fontId="10" fillId="44" borderId="0" xfId="1" applyNumberFormat="1" applyFont="1" applyFill="1" applyAlignment="1">
      <alignment horizontal="center"/>
    </xf>
    <xf numFmtId="4" fontId="10" fillId="43" borderId="0" xfId="1" applyNumberFormat="1" applyFont="1" applyFill="1" applyAlignment="1">
      <alignment horizontal="center"/>
    </xf>
    <xf numFmtId="4" fontId="9" fillId="44" borderId="0" xfId="1" applyNumberFormat="1" applyFill="1"/>
    <xf numFmtId="4" fontId="32" fillId="43" borderId="0" xfId="1" applyNumberFormat="1" applyFont="1" applyFill="1" applyAlignment="1">
      <alignment vertical="top"/>
    </xf>
    <xf numFmtId="4" fontId="32" fillId="43" borderId="0" xfId="1" applyNumberFormat="1" applyFont="1" applyFill="1" applyAlignment="1">
      <alignment horizontal="right" vertical="top"/>
    </xf>
    <xf numFmtId="4" fontId="9" fillId="44" borderId="0" xfId="0" applyNumberFormat="1" applyFont="1" applyFill="1"/>
    <xf numFmtId="4" fontId="32" fillId="43" borderId="0" xfId="0" applyNumberFormat="1" applyFont="1" applyFill="1" applyAlignment="1">
      <alignment horizontal="right" vertical="top"/>
    </xf>
    <xf numFmtId="4" fontId="32" fillId="43" borderId="0" xfId="0" applyNumberFormat="1" applyFont="1" applyFill="1" applyAlignment="1">
      <alignment vertical="top"/>
    </xf>
    <xf numFmtId="4" fontId="9" fillId="43" borderId="0" xfId="1" applyNumberFormat="1" applyFill="1"/>
    <xf numFmtId="4" fontId="9" fillId="44" borderId="0" xfId="0" applyNumberFormat="1" applyFont="1" applyFill="1" applyAlignment="1">
      <alignment vertical="top"/>
    </xf>
    <xf numFmtId="4" fontId="10" fillId="44" borderId="24" xfId="1" applyNumberFormat="1" applyFont="1" applyFill="1" applyBorder="1"/>
    <xf numFmtId="4" fontId="10" fillId="43" borderId="24" xfId="1" applyNumberFormat="1" applyFont="1" applyFill="1" applyBorder="1"/>
    <xf numFmtId="4" fontId="10" fillId="0" borderId="24" xfId="1" applyNumberFormat="1" applyFont="1" applyBorder="1"/>
    <xf numFmtId="4" fontId="57" fillId="0" borderId="12" xfId="1" applyNumberFormat="1" applyFont="1" applyBorder="1"/>
    <xf numFmtId="4" fontId="15" fillId="0" borderId="12" xfId="1" applyNumberFormat="1" applyFont="1" applyBorder="1" applyAlignment="1" applyProtection="1">
      <alignment wrapText="1"/>
      <protection locked="0"/>
    </xf>
    <xf numFmtId="4" fontId="15" fillId="0" borderId="8" xfId="1" applyNumberFormat="1" applyFont="1" applyBorder="1" applyAlignment="1" applyProtection="1">
      <alignment wrapText="1"/>
      <protection locked="0"/>
    </xf>
    <xf numFmtId="170" fontId="10" fillId="0" borderId="0" xfId="1" applyNumberFormat="1" applyFont="1" applyAlignment="1">
      <alignment horizontal="center"/>
    </xf>
    <xf numFmtId="0" fontId="64" fillId="0" borderId="0" xfId="0" applyFont="1" applyAlignment="1" applyProtection="1">
      <alignment horizontal="left" vertical="top" wrapText="1"/>
      <protection locked="0"/>
    </xf>
    <xf numFmtId="4" fontId="10" fillId="0" borderId="0" xfId="0" applyNumberFormat="1" applyFont="1" applyAlignment="1">
      <alignment horizontal="center" wrapText="1"/>
    </xf>
    <xf numFmtId="4" fontId="53" fillId="0" borderId="0" xfId="1" applyNumberFormat="1" applyFont="1"/>
    <xf numFmtId="4" fontId="10" fillId="0" borderId="1" xfId="0" applyNumberFormat="1" applyFont="1" applyBorder="1"/>
    <xf numFmtId="4" fontId="10" fillId="0" borderId="0" xfId="0" applyNumberFormat="1" applyFont="1"/>
    <xf numFmtId="4" fontId="9" fillId="0" borderId="0" xfId="0" applyNumberFormat="1" applyFont="1"/>
    <xf numFmtId="170" fontId="30" fillId="0" borderId="0" xfId="1" applyNumberFormat="1" applyFont="1"/>
    <xf numFmtId="4" fontId="9" fillId="0" borderId="3" xfId="0" applyNumberFormat="1" applyFont="1" applyBorder="1"/>
    <xf numFmtId="4" fontId="28" fillId="0" borderId="0" xfId="0" applyNumberFormat="1" applyFont="1"/>
    <xf numFmtId="4" fontId="31" fillId="0" borderId="2" xfId="0" applyNumberFormat="1" applyFont="1" applyBorder="1" applyAlignment="1">
      <alignment horizontal="right" wrapText="1"/>
    </xf>
    <xf numFmtId="4" fontId="30" fillId="0" borderId="2" xfId="1" applyNumberFormat="1" applyFont="1" applyBorder="1" applyAlignment="1">
      <alignment horizontal="right"/>
    </xf>
    <xf numFmtId="4" fontId="31" fillId="0" borderId="2" xfId="0" applyNumberFormat="1" applyFont="1" applyBorder="1" applyAlignment="1">
      <alignment horizontal="right"/>
    </xf>
    <xf numFmtId="4" fontId="29" fillId="0" borderId="0" xfId="0" applyNumberFormat="1" applyFont="1" applyAlignment="1">
      <alignment horizontal="right" vertical="top"/>
    </xf>
    <xf numFmtId="4" fontId="30" fillId="0" borderId="0" xfId="0" applyNumberFormat="1" applyFont="1" applyAlignment="1">
      <alignment horizontal="right"/>
    </xf>
    <xf numFmtId="170" fontId="64" fillId="0" borderId="2" xfId="0" applyNumberFormat="1" applyFont="1" applyBorder="1" applyAlignment="1" applyProtection="1">
      <alignment horizontal="right" vertical="top" wrapText="1"/>
      <protection locked="0"/>
    </xf>
    <xf numFmtId="170" fontId="65" fillId="0" borderId="0" xfId="0" applyNumberFormat="1" applyFont="1" applyAlignment="1" applyProtection="1">
      <alignment horizontal="right" wrapText="1"/>
      <protection locked="0"/>
    </xf>
    <xf numFmtId="170" fontId="65" fillId="0" borderId="1" xfId="0" applyNumberFormat="1" applyFont="1" applyBorder="1" applyAlignment="1" applyProtection="1">
      <alignment horizontal="right" wrapText="1"/>
      <protection locked="0"/>
    </xf>
    <xf numFmtId="170" fontId="10" fillId="0" borderId="0" xfId="0" applyNumberFormat="1" applyFont="1" applyAlignment="1">
      <alignment horizontal="center" wrapText="1"/>
    </xf>
    <xf numFmtId="170" fontId="10" fillId="0" borderId="1" xfId="0" applyNumberFormat="1" applyFont="1" applyBorder="1" applyAlignment="1">
      <alignment horizontal="center" wrapText="1"/>
    </xf>
    <xf numFmtId="170" fontId="10" fillId="0" borderId="0" xfId="1" applyNumberFormat="1" applyFont="1" applyAlignment="1">
      <alignment horizontal="center" wrapText="1"/>
    </xf>
    <xf numFmtId="170" fontId="10" fillId="0" borderId="1" xfId="1" applyNumberFormat="1" applyFont="1" applyBorder="1" applyAlignment="1">
      <alignment horizontal="center" wrapText="1"/>
    </xf>
    <xf numFmtId="170" fontId="10" fillId="0" borderId="3" xfId="1" applyNumberFormat="1" applyFont="1" applyBorder="1" applyAlignment="1">
      <alignment horizontal="center"/>
    </xf>
    <xf numFmtId="170" fontId="10" fillId="0" borderId="24" xfId="1" applyNumberFormat="1" applyFont="1" applyBorder="1" applyAlignment="1">
      <alignment horizontal="center"/>
    </xf>
    <xf numFmtId="170" fontId="9" fillId="0" borderId="0" xfId="0" applyNumberFormat="1" applyFont="1"/>
    <xf numFmtId="170" fontId="54" fillId="0" borderId="0" xfId="0" applyNumberFormat="1" applyFont="1"/>
    <xf numFmtId="170" fontId="32" fillId="0" borderId="2" xfId="0" applyNumberFormat="1" applyFont="1" applyBorder="1" applyAlignment="1">
      <alignment horizontal="right" vertical="top"/>
    </xf>
    <xf numFmtId="43" fontId="26" fillId="8" borderId="2" xfId="1" applyFont="1" applyFill="1" applyBorder="1"/>
    <xf numFmtId="4" fontId="64" fillId="0" borderId="0" xfId="0" applyNumberFormat="1" applyFont="1" applyAlignment="1" applyProtection="1">
      <alignment horizontal="right" vertical="top" wrapText="1"/>
      <protection locked="0"/>
    </xf>
    <xf numFmtId="170" fontId="64" fillId="0" borderId="0" xfId="0" applyNumberFormat="1" applyFont="1" applyAlignment="1" applyProtection="1">
      <alignment horizontal="right" vertical="top" wrapText="1"/>
      <protection locked="0"/>
    </xf>
    <xf numFmtId="0" fontId="2" fillId="0" borderId="0" xfId="800"/>
    <xf numFmtId="14" fontId="2" fillId="0" borderId="0" xfId="800" applyNumberFormat="1"/>
    <xf numFmtId="0" fontId="2" fillId="0" borderId="0" xfId="800" applyAlignment="1">
      <alignment horizontal="left"/>
    </xf>
    <xf numFmtId="49" fontId="2" fillId="0" borderId="0" xfId="800" applyNumberFormat="1" applyAlignment="1">
      <alignment horizontal="left"/>
    </xf>
    <xf numFmtId="49" fontId="0" fillId="0" borderId="0" xfId="0" applyNumberFormat="1" applyAlignment="1">
      <alignment horizontal="left"/>
    </xf>
    <xf numFmtId="14" fontId="0" fillId="0" borderId="0" xfId="0" applyNumberFormat="1"/>
    <xf numFmtId="49" fontId="10" fillId="0" borderId="0" xfId="0" applyNumberFormat="1" applyFont="1" applyAlignment="1">
      <alignment horizontal="left"/>
    </xf>
    <xf numFmtId="0" fontId="62" fillId="41" borderId="0" xfId="0" applyFont="1" applyFill="1" applyAlignment="1">
      <alignment horizontal="left" vertical="top"/>
    </xf>
    <xf numFmtId="0" fontId="9" fillId="0" borderId="0" xfId="0" applyFont="1" applyAlignment="1">
      <alignment horizontal="left"/>
    </xf>
    <xf numFmtId="49" fontId="9" fillId="0" borderId="0" xfId="0" applyNumberFormat="1" applyFont="1" applyAlignment="1">
      <alignment horizontal="left"/>
    </xf>
    <xf numFmtId="49" fontId="15" fillId="0" borderId="12" xfId="0" quotePrefix="1" applyNumberFormat="1" applyFont="1" applyBorder="1" applyAlignment="1">
      <alignment horizontal="left"/>
    </xf>
    <xf numFmtId="0" fontId="18" fillId="0" borderId="0" xfId="4" applyFont="1" applyAlignment="1">
      <alignment horizontal="left" wrapText="1"/>
    </xf>
    <xf numFmtId="0" fontId="59" fillId="0" borderId="0" xfId="0" applyFont="1" applyAlignment="1">
      <alignment wrapText="1"/>
    </xf>
    <xf numFmtId="0" fontId="59" fillId="0" borderId="0" xfId="0" applyFont="1" applyAlignment="1">
      <alignment vertical="top" wrapText="1"/>
    </xf>
    <xf numFmtId="0" fontId="18" fillId="0" borderId="0" xfId="4" applyFont="1" applyAlignment="1">
      <alignment horizontal="left" vertical="top" wrapText="1"/>
    </xf>
    <xf numFmtId="0" fontId="1" fillId="0" borderId="0" xfId="800" quotePrefix="1" applyFont="1"/>
    <xf numFmtId="49" fontId="1" fillId="0" borderId="0" xfId="800" quotePrefix="1" applyNumberFormat="1" applyFont="1"/>
    <xf numFmtId="49" fontId="62" fillId="41" borderId="0" xfId="0" applyNumberFormat="1" applyFont="1" applyFill="1" applyAlignment="1">
      <alignment vertical="top"/>
    </xf>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zoomScaleNormal="100" workbookViewId="0">
      <selection activeCell="B14" sqref="B14:S15"/>
    </sheetView>
  </sheetViews>
  <sheetFormatPr defaultColWidth="9.28515625" defaultRowHeight="12.75"/>
  <cols>
    <col min="1" max="1" width="6.7109375" style="11" customWidth="1"/>
    <col min="2" max="18" width="9.28515625" style="11"/>
    <col min="19" max="19" width="12.5703125" style="11" customWidth="1"/>
    <col min="20" max="16384" width="9.28515625" style="11"/>
  </cols>
  <sheetData>
    <row r="1" spans="1:19">
      <c r="A1" s="10" t="s">
        <v>0</v>
      </c>
    </row>
    <row r="2" spans="1:19">
      <c r="A2" s="10" t="s">
        <v>1</v>
      </c>
    </row>
    <row r="3" spans="1:19">
      <c r="A3" s="10"/>
    </row>
    <row r="4" spans="1:19">
      <c r="B4" s="12" t="s">
        <v>2</v>
      </c>
      <c r="C4" s="13"/>
      <c r="D4" s="13"/>
    </row>
    <row r="5" spans="1:19" ht="12.75" customHeight="1">
      <c r="B5" s="257" t="s">
        <v>3</v>
      </c>
      <c r="C5" s="257"/>
      <c r="D5" s="257"/>
      <c r="E5" s="257"/>
      <c r="F5" s="257"/>
      <c r="G5" s="257"/>
      <c r="H5" s="257"/>
      <c r="I5" s="257"/>
      <c r="J5" s="257"/>
      <c r="K5" s="257"/>
      <c r="L5" s="257"/>
      <c r="M5" s="257"/>
      <c r="N5" s="257"/>
      <c r="O5" s="257"/>
      <c r="P5" s="257"/>
    </row>
    <row r="6" spans="1:19">
      <c r="B6" s="257"/>
      <c r="C6" s="257"/>
      <c r="D6" s="257"/>
      <c r="E6" s="257"/>
      <c r="F6" s="257"/>
      <c r="G6" s="257"/>
      <c r="H6" s="257"/>
      <c r="I6" s="257"/>
      <c r="J6" s="257"/>
      <c r="K6" s="257"/>
      <c r="L6" s="257"/>
      <c r="M6" s="257"/>
      <c r="N6" s="257"/>
      <c r="O6" s="257"/>
      <c r="P6" s="257"/>
    </row>
    <row r="7" spans="1:19">
      <c r="B7" s="257"/>
      <c r="C7" s="257"/>
      <c r="D7" s="257"/>
      <c r="E7" s="257"/>
      <c r="F7" s="257"/>
      <c r="G7" s="257"/>
      <c r="H7" s="257"/>
      <c r="I7" s="257"/>
      <c r="J7" s="257"/>
      <c r="K7" s="257"/>
      <c r="L7" s="257"/>
      <c r="M7" s="257"/>
      <c r="N7" s="257"/>
      <c r="O7" s="257"/>
      <c r="P7" s="257"/>
    </row>
    <row r="8" spans="1:19" ht="12.75" customHeight="1">
      <c r="B8" s="128"/>
      <c r="C8" s="128"/>
      <c r="D8" s="128"/>
      <c r="E8" s="128"/>
      <c r="F8" s="128"/>
      <c r="G8" s="128"/>
      <c r="H8" s="128"/>
      <c r="I8" s="128"/>
      <c r="J8" s="128"/>
      <c r="K8" s="128"/>
      <c r="L8" s="128"/>
      <c r="M8" s="128"/>
      <c r="N8" s="128"/>
      <c r="O8" s="128"/>
      <c r="P8" s="128"/>
    </row>
    <row r="9" spans="1:19" ht="15" customHeight="1">
      <c r="B9" s="258" t="s">
        <v>4</v>
      </c>
      <c r="C9" s="258"/>
      <c r="D9" s="258"/>
      <c r="E9" s="258"/>
      <c r="F9" s="258"/>
      <c r="G9" s="258"/>
      <c r="H9" s="258"/>
      <c r="I9" s="258"/>
      <c r="J9" s="258"/>
      <c r="K9" s="258"/>
      <c r="L9" s="258"/>
      <c r="M9" s="258"/>
      <c r="N9" s="258"/>
      <c r="O9" s="258"/>
      <c r="P9" s="258"/>
      <c r="Q9" s="258"/>
    </row>
    <row r="10" spans="1:19" ht="15" customHeight="1">
      <c r="B10" s="258"/>
      <c r="C10" s="258"/>
      <c r="D10" s="258"/>
      <c r="E10" s="258"/>
      <c r="F10" s="258"/>
      <c r="G10" s="258"/>
      <c r="H10" s="258"/>
      <c r="I10" s="258"/>
      <c r="J10" s="258"/>
      <c r="K10" s="258"/>
      <c r="L10" s="258"/>
      <c r="M10" s="258"/>
      <c r="N10" s="258"/>
      <c r="O10" s="258"/>
      <c r="P10" s="258"/>
      <c r="Q10" s="258"/>
    </row>
    <row r="11" spans="1:19" ht="15" customHeight="1">
      <c r="B11" s="258" t="s">
        <v>5</v>
      </c>
      <c r="C11" s="258"/>
      <c r="D11" s="258"/>
      <c r="E11" s="258"/>
      <c r="F11" s="258"/>
      <c r="G11" s="258"/>
      <c r="H11" s="258"/>
      <c r="I11" s="258"/>
      <c r="J11" s="258"/>
      <c r="K11" s="258"/>
      <c r="L11" s="258"/>
      <c r="M11" s="258"/>
      <c r="N11" s="258"/>
      <c r="O11" s="258"/>
      <c r="P11" s="258"/>
      <c r="Q11" s="258"/>
    </row>
    <row r="12" spans="1:19" ht="13.5" customHeight="1">
      <c r="B12" s="258"/>
      <c r="C12" s="258"/>
      <c r="D12" s="258"/>
      <c r="E12" s="258"/>
      <c r="F12" s="258"/>
      <c r="G12" s="258"/>
      <c r="H12" s="258"/>
      <c r="I12" s="258"/>
      <c r="J12" s="258"/>
      <c r="K12" s="258"/>
      <c r="L12" s="258"/>
      <c r="M12" s="258"/>
      <c r="N12" s="258"/>
      <c r="O12" s="258"/>
      <c r="P12" s="258"/>
      <c r="Q12" s="258"/>
    </row>
    <row r="13" spans="1:19">
      <c r="C13" s="10"/>
    </row>
    <row r="14" spans="1:19">
      <c r="B14" s="256" t="s">
        <v>6</v>
      </c>
      <c r="C14" s="256"/>
      <c r="D14" s="256"/>
      <c r="E14" s="256"/>
      <c r="F14" s="256"/>
      <c r="G14" s="256"/>
      <c r="H14" s="256"/>
      <c r="I14" s="256"/>
      <c r="J14" s="256"/>
      <c r="K14" s="256"/>
      <c r="L14" s="256"/>
      <c r="M14" s="256"/>
      <c r="N14" s="256"/>
      <c r="O14" s="256"/>
      <c r="P14" s="256"/>
      <c r="Q14" s="256"/>
      <c r="R14" s="256"/>
      <c r="S14" s="256"/>
    </row>
    <row r="15" spans="1:19" ht="38.25" customHeight="1">
      <c r="B15" s="256"/>
      <c r="C15" s="256"/>
      <c r="D15" s="256"/>
      <c r="E15" s="256"/>
      <c r="F15" s="256"/>
      <c r="G15" s="256"/>
      <c r="H15" s="256"/>
      <c r="I15" s="256"/>
      <c r="J15" s="256"/>
      <c r="K15" s="256"/>
      <c r="L15" s="256"/>
      <c r="M15" s="256"/>
      <c r="N15" s="256"/>
      <c r="O15" s="256"/>
      <c r="P15" s="256"/>
      <c r="Q15" s="256"/>
      <c r="R15" s="256"/>
      <c r="S15" s="256"/>
    </row>
    <row r="16" spans="1:19">
      <c r="B16" s="11" t="s">
        <v>7</v>
      </c>
      <c r="C16" s="10"/>
    </row>
    <row r="17" spans="2:19">
      <c r="B17" s="11" t="s">
        <v>8</v>
      </c>
      <c r="C17" s="10"/>
    </row>
    <row r="18" spans="2:19" ht="8.25" customHeight="1">
      <c r="C18" s="10"/>
    </row>
    <row r="19" spans="2:19" ht="15" customHeight="1">
      <c r="B19" s="259" t="s">
        <v>9</v>
      </c>
      <c r="C19" s="259"/>
      <c r="D19" s="259"/>
      <c r="E19" s="259"/>
      <c r="F19" s="259"/>
      <c r="G19" s="259"/>
      <c r="H19" s="259"/>
      <c r="I19" s="259"/>
      <c r="J19" s="259"/>
      <c r="K19" s="259"/>
      <c r="L19" s="259"/>
      <c r="M19" s="259"/>
      <c r="N19" s="259"/>
      <c r="O19" s="259"/>
      <c r="P19" s="259"/>
      <c r="Q19" s="259"/>
      <c r="R19" s="259"/>
      <c r="S19" s="259"/>
    </row>
    <row r="20" spans="2:19" ht="37.5" customHeight="1">
      <c r="B20" s="259" t="s">
        <v>10</v>
      </c>
      <c r="C20" s="259"/>
      <c r="D20" s="259"/>
      <c r="E20" s="259"/>
      <c r="F20" s="259"/>
      <c r="G20" s="259"/>
      <c r="H20" s="259"/>
      <c r="I20" s="259"/>
      <c r="J20" s="259"/>
      <c r="K20" s="259"/>
      <c r="L20" s="259"/>
      <c r="M20" s="259"/>
      <c r="N20" s="259"/>
      <c r="O20" s="259"/>
      <c r="P20" s="259"/>
      <c r="Q20" s="259"/>
      <c r="R20" s="259"/>
      <c r="S20" s="259"/>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31"/>
  <sheetViews>
    <sheetView zoomScale="85" zoomScaleNormal="85" workbookViewId="0"/>
  </sheetViews>
  <sheetFormatPr defaultColWidth="8.7109375" defaultRowHeight="12.75"/>
  <cols>
    <col min="1" max="1" width="21.28515625" style="44" customWidth="1"/>
    <col min="2" max="2" width="17.7109375" style="44" customWidth="1"/>
    <col min="3" max="3" width="22" style="44" customWidth="1"/>
    <col min="4" max="4" width="21" style="44" customWidth="1"/>
    <col min="5" max="5" width="22.7109375" style="44" customWidth="1"/>
    <col min="6" max="6" width="22.5703125" style="44" customWidth="1"/>
    <col min="7" max="7" width="24.7109375" style="44" customWidth="1"/>
    <col min="8" max="8" width="24.28515625" style="44" customWidth="1"/>
    <col min="9" max="9" width="3" style="44" customWidth="1"/>
    <col min="10" max="10" width="11.5703125" style="44" bestFit="1" customWidth="1"/>
    <col min="11" max="11" width="11.7109375" style="44" bestFit="1" customWidth="1"/>
    <col min="12" max="12" width="16" style="44" customWidth="1"/>
    <col min="13" max="13" width="15" style="44" bestFit="1" customWidth="1"/>
    <col min="14" max="14" width="12.28515625" style="44" customWidth="1"/>
    <col min="15" max="16384" width="8.7109375" style="44"/>
  </cols>
  <sheetData>
    <row r="2" spans="1:16" ht="13.5" thickBot="1">
      <c r="A2" s="70" t="s">
        <v>214</v>
      </c>
    </row>
    <row r="3" spans="1:16" ht="25.5" customHeight="1">
      <c r="A3" s="84" t="s">
        <v>215</v>
      </c>
      <c r="B3" s="81" t="s">
        <v>216</v>
      </c>
      <c r="C3" s="82" t="s">
        <v>217</v>
      </c>
      <c r="D3" s="82" t="s">
        <v>218</v>
      </c>
      <c r="E3" s="81" t="s">
        <v>219</v>
      </c>
      <c r="F3" s="82" t="s">
        <v>220</v>
      </c>
      <c r="G3" s="81" t="s">
        <v>221</v>
      </c>
      <c r="H3" s="83" t="s">
        <v>193</v>
      </c>
      <c r="I3" s="81"/>
      <c r="J3" s="82" t="s">
        <v>201</v>
      </c>
      <c r="K3" s="82" t="s">
        <v>202</v>
      </c>
      <c r="L3" s="84" t="s">
        <v>164</v>
      </c>
    </row>
    <row r="4" spans="1:16">
      <c r="A4" s="121" t="s">
        <v>443</v>
      </c>
      <c r="B4" s="122">
        <v>3934.14</v>
      </c>
      <c r="C4" s="122">
        <v>3934.14</v>
      </c>
      <c r="D4" s="123" t="s">
        <v>442</v>
      </c>
      <c r="E4" s="122">
        <v>3934.14</v>
      </c>
      <c r="F4" s="122">
        <v>3934.14</v>
      </c>
      <c r="G4" s="85">
        <v>-19.11</v>
      </c>
      <c r="H4" s="85">
        <v>-19.11</v>
      </c>
      <c r="I4" s="94"/>
      <c r="J4" s="124"/>
      <c r="K4" s="124"/>
      <c r="L4" s="94"/>
    </row>
    <row r="5" spans="1:16">
      <c r="A5" s="121" t="s">
        <v>443</v>
      </c>
      <c r="B5" s="122">
        <v>14882.28</v>
      </c>
      <c r="C5" s="122">
        <v>14882.28</v>
      </c>
      <c r="D5" s="123" t="s">
        <v>444</v>
      </c>
      <c r="E5" s="122">
        <v>14882.28</v>
      </c>
      <c r="F5" s="122">
        <v>14882.28</v>
      </c>
      <c r="G5" s="85">
        <v>-50.45</v>
      </c>
      <c r="H5" s="85">
        <v>-50.45</v>
      </c>
      <c r="I5" s="94"/>
      <c r="J5" s="124"/>
      <c r="K5" s="124"/>
      <c r="L5" s="94"/>
    </row>
    <row r="6" spans="1:16">
      <c r="A6" s="121" t="s">
        <v>443</v>
      </c>
      <c r="B6" s="122">
        <v>26329.599999999999</v>
      </c>
      <c r="C6" s="122">
        <v>26329.599999999999</v>
      </c>
      <c r="D6" s="123" t="s">
        <v>439</v>
      </c>
      <c r="E6" s="122">
        <v>26329.599999999999</v>
      </c>
      <c r="F6" s="122">
        <v>26329.599999999999</v>
      </c>
      <c r="G6" s="85">
        <v>-97</v>
      </c>
      <c r="H6" s="85">
        <v>-97</v>
      </c>
      <c r="I6" s="94"/>
      <c r="J6" s="124"/>
      <c r="K6" s="124"/>
      <c r="L6" s="94"/>
    </row>
    <row r="7" spans="1:16">
      <c r="A7" s="121" t="s">
        <v>443</v>
      </c>
      <c r="B7" s="122">
        <v>3857</v>
      </c>
      <c r="C7" s="122">
        <v>3857</v>
      </c>
      <c r="D7" s="123" t="s">
        <v>491</v>
      </c>
      <c r="E7" s="122">
        <v>3857</v>
      </c>
      <c r="F7" s="122">
        <v>3857</v>
      </c>
      <c r="G7" s="85">
        <v>-8.9</v>
      </c>
      <c r="H7" s="85">
        <v>-8.9</v>
      </c>
      <c r="I7" s="94"/>
      <c r="J7" s="124"/>
      <c r="K7" s="124"/>
      <c r="L7" s="94"/>
    </row>
    <row r="8" spans="1:16">
      <c r="A8" s="121" t="s">
        <v>443</v>
      </c>
      <c r="B8" s="122">
        <v>1493.53</v>
      </c>
      <c r="C8" s="122">
        <v>1493.53</v>
      </c>
      <c r="D8" s="123" t="s">
        <v>440</v>
      </c>
      <c r="E8" s="122">
        <v>1493.53</v>
      </c>
      <c r="F8" s="122">
        <v>1493.53</v>
      </c>
      <c r="G8" s="85">
        <v>-15.1</v>
      </c>
      <c r="H8" s="85">
        <v>-15.1</v>
      </c>
      <c r="I8" s="94"/>
      <c r="J8" s="124"/>
      <c r="K8" s="124"/>
      <c r="L8" s="94"/>
    </row>
    <row r="9" spans="1:16">
      <c r="A9" s="121" t="s">
        <v>443</v>
      </c>
      <c r="B9" s="122">
        <v>6083.66</v>
      </c>
      <c r="C9" s="122">
        <v>6083.66</v>
      </c>
      <c r="D9" s="123" t="s">
        <v>513</v>
      </c>
      <c r="E9" s="122">
        <v>6083.66</v>
      </c>
      <c r="F9" s="122">
        <v>6083.66</v>
      </c>
      <c r="G9" s="85">
        <v>-34.700000000000003</v>
      </c>
      <c r="H9" s="85">
        <v>-34.700000000000003</v>
      </c>
      <c r="I9" s="94"/>
      <c r="J9" s="124"/>
      <c r="K9" s="124"/>
      <c r="L9" s="94"/>
    </row>
    <row r="10" spans="1:16" s="80" customFormat="1">
      <c r="B10" s="78"/>
      <c r="C10" s="78"/>
      <c r="E10" s="78"/>
      <c r="F10" s="95"/>
      <c r="G10" s="78"/>
      <c r="H10" s="79"/>
      <c r="J10" s="71"/>
      <c r="K10" s="71"/>
      <c r="M10" s="44"/>
      <c r="N10" s="44"/>
      <c r="O10" s="44"/>
      <c r="P10" s="44"/>
    </row>
    <row r="11" spans="1:16">
      <c r="B11" s="66"/>
      <c r="C11" s="66"/>
      <c r="E11" s="66"/>
      <c r="F11" s="66"/>
      <c r="G11" s="66"/>
      <c r="H11" s="66"/>
      <c r="J11" s="67"/>
    </row>
    <row r="12" spans="1:16">
      <c r="B12" s="50"/>
      <c r="C12" s="50"/>
      <c r="D12" s="50"/>
      <c r="E12" s="50"/>
      <c r="F12" s="50"/>
      <c r="G12" s="50"/>
      <c r="H12" s="50"/>
      <c r="I12" s="50"/>
      <c r="J12" s="50"/>
      <c r="K12" s="50"/>
      <c r="L12" s="50"/>
    </row>
    <row r="13" spans="1:16" ht="13.5" thickBot="1">
      <c r="A13" s="3" t="s">
        <v>222</v>
      </c>
      <c r="B13" s="68">
        <f>SUM(B4:B12)</f>
        <v>56580.210000000006</v>
      </c>
      <c r="C13" s="68">
        <f t="shared" ref="C13:H13" si="0">SUM(C4:C12)</f>
        <v>56580.210000000006</v>
      </c>
      <c r="D13" s="68">
        <f t="shared" si="0"/>
        <v>0</v>
      </c>
      <c r="E13" s="68">
        <f>SUM(E4:E12)</f>
        <v>56580.210000000006</v>
      </c>
      <c r="F13" s="68">
        <f t="shared" si="0"/>
        <v>56580.210000000006</v>
      </c>
      <c r="G13" s="68">
        <f t="shared" si="0"/>
        <v>-225.26</v>
      </c>
      <c r="H13" s="68">
        <f t="shared" si="0"/>
        <v>-225.26</v>
      </c>
      <c r="I13" s="68"/>
      <c r="J13" s="68"/>
      <c r="K13" s="68"/>
      <c r="L13" s="68"/>
    </row>
    <row r="14" spans="1:16" ht="13.5" thickTop="1"/>
    <row r="15" spans="1:16" ht="13.5" thickBot="1"/>
    <row r="16" spans="1:16" ht="38.65" customHeight="1">
      <c r="A16" s="82" t="s">
        <v>218</v>
      </c>
      <c r="B16" s="81" t="s">
        <v>219</v>
      </c>
      <c r="C16" s="82" t="s">
        <v>217</v>
      </c>
      <c r="D16" s="84" t="s">
        <v>215</v>
      </c>
      <c r="E16" s="81" t="s">
        <v>216</v>
      </c>
      <c r="F16" s="82" t="s">
        <v>220</v>
      </c>
      <c r="G16" s="81" t="s">
        <v>221</v>
      </c>
      <c r="H16" s="83" t="s">
        <v>193</v>
      </c>
      <c r="I16" s="81"/>
      <c r="J16" s="82" t="s">
        <v>201</v>
      </c>
      <c r="K16" s="82" t="s">
        <v>202</v>
      </c>
      <c r="L16" s="84" t="s">
        <v>164</v>
      </c>
    </row>
    <row r="17" spans="1:16" s="80" customFormat="1">
      <c r="A17" s="125" t="s">
        <v>443</v>
      </c>
      <c r="B17" s="122">
        <v>35.72</v>
      </c>
      <c r="C17" s="122">
        <v>35.72</v>
      </c>
      <c r="D17" s="126" t="s">
        <v>445</v>
      </c>
      <c r="E17" s="122">
        <v>339.66</v>
      </c>
      <c r="F17" s="122">
        <v>339.66</v>
      </c>
      <c r="G17" s="85">
        <v>-0.03</v>
      </c>
      <c r="H17" s="85">
        <v>-0.03</v>
      </c>
      <c r="I17" s="86"/>
      <c r="J17" s="127"/>
      <c r="K17" s="127"/>
      <c r="L17" s="87"/>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s="80" customFormat="1">
      <c r="A19" s="125"/>
      <c r="B19" s="122"/>
      <c r="C19" s="122"/>
      <c r="D19" s="126"/>
      <c r="E19" s="122"/>
      <c r="F19" s="122"/>
      <c r="G19" s="85"/>
      <c r="H19" s="85"/>
      <c r="I19" s="86"/>
      <c r="J19" s="127"/>
      <c r="K19" s="127"/>
      <c r="L19" s="94"/>
      <c r="M19" s="44"/>
      <c r="N19" s="44"/>
      <c r="O19" s="44"/>
      <c r="P19" s="44"/>
    </row>
    <row r="20" spans="1:16" s="80" customFormat="1">
      <c r="A20" s="125"/>
      <c r="B20" s="122"/>
      <c r="C20" s="122"/>
      <c r="D20" s="126"/>
      <c r="E20" s="122"/>
      <c r="F20" s="122"/>
      <c r="G20" s="85"/>
      <c r="H20" s="85"/>
      <c r="I20" s="86"/>
      <c r="J20" s="127"/>
      <c r="K20" s="127"/>
      <c r="L20" s="94"/>
      <c r="M20" s="44"/>
      <c r="N20" s="44"/>
      <c r="O20" s="44"/>
      <c r="P20" s="44"/>
    </row>
    <row r="21" spans="1:16">
      <c r="A21" s="88"/>
      <c r="B21" s="89"/>
      <c r="C21" s="89"/>
      <c r="D21" s="88"/>
      <c r="E21" s="89"/>
      <c r="F21" s="89"/>
      <c r="G21" s="89"/>
      <c r="H21" s="89"/>
      <c r="I21" s="90"/>
      <c r="J21" s="91"/>
      <c r="K21" s="92"/>
      <c r="L21" s="93"/>
    </row>
    <row r="22" spans="1:16">
      <c r="A22" s="88"/>
      <c r="B22" s="89"/>
      <c r="C22" s="89"/>
      <c r="D22" s="88"/>
      <c r="E22" s="89"/>
      <c r="F22" s="89"/>
      <c r="G22" s="89"/>
      <c r="H22" s="89"/>
      <c r="I22" s="90"/>
      <c r="J22" s="91"/>
      <c r="K22" s="92"/>
      <c r="L22" s="93"/>
    </row>
    <row r="24" spans="1:16" ht="13.5" thickBot="1">
      <c r="A24" s="3" t="s">
        <v>223</v>
      </c>
      <c r="B24" s="68">
        <f>SUM(B17:B22)</f>
        <v>35.72</v>
      </c>
      <c r="C24" s="68">
        <f>SUM(C17:C23)</f>
        <v>35.72</v>
      </c>
      <c r="D24" s="68"/>
      <c r="E24" s="68">
        <f>SUM(E17:E23)</f>
        <v>339.66</v>
      </c>
      <c r="F24" s="68">
        <f>SUM(F17:F23)</f>
        <v>339.66</v>
      </c>
      <c r="G24" s="68">
        <f>SUM(G17:G23)</f>
        <v>-0.03</v>
      </c>
      <c r="H24" s="68">
        <f>SUM(H17:H23)</f>
        <v>-0.03</v>
      </c>
      <c r="I24" s="68"/>
      <c r="J24" s="68"/>
      <c r="K24" s="68"/>
      <c r="L24" s="68"/>
    </row>
    <row r="25" spans="1:16" ht="14.25" thickTop="1" thickBot="1"/>
    <row r="26" spans="1:16" ht="13.5" thickBot="1">
      <c r="D26" s="72" t="s">
        <v>224</v>
      </c>
      <c r="E26" s="73" t="s">
        <v>225</v>
      </c>
      <c r="F26" s="74" t="s">
        <v>113</v>
      </c>
    </row>
    <row r="27" spans="1:16" ht="51.75" thickBot="1">
      <c r="C27" s="69" t="s">
        <v>226</v>
      </c>
      <c r="D27" s="75">
        <f>G13</f>
        <v>-225.26</v>
      </c>
      <c r="E27" s="76">
        <f>H13</f>
        <v>-225.26</v>
      </c>
      <c r="F27" s="77">
        <f>D27-E27</f>
        <v>0</v>
      </c>
    </row>
    <row r="28" spans="1:16" ht="44.25" customHeight="1" thickBot="1">
      <c r="C28" s="69" t="s">
        <v>227</v>
      </c>
      <c r="D28" s="75">
        <f>G24</f>
        <v>-0.03</v>
      </c>
      <c r="E28" s="76">
        <f>H24</f>
        <v>-0.03</v>
      </c>
      <c r="F28" s="77">
        <f>D28-E28</f>
        <v>0</v>
      </c>
    </row>
    <row r="31" spans="1:16">
      <c r="E31"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9"/>
  <sheetViews>
    <sheetView workbookViewId="0">
      <pane ySplit="1" topLeftCell="A2" activePane="bottomLeft" state="frozen"/>
      <selection pane="bottomLeft" activeCell="H13" sqref="H13:H77"/>
    </sheetView>
  </sheetViews>
  <sheetFormatPr defaultRowHeight="12.75"/>
  <cols>
    <col min="2" max="2" width="31.7109375" bestFit="1" customWidth="1"/>
    <col min="3" max="3" width="10.7109375" style="249" bestFit="1" customWidth="1"/>
    <col min="12" max="12" width="9.7109375" style="250" bestFit="1" customWidth="1"/>
  </cols>
  <sheetData>
    <row r="1" spans="1:12" ht="15">
      <c r="A1" s="245" t="s">
        <v>299</v>
      </c>
      <c r="B1" s="245" t="s">
        <v>301</v>
      </c>
      <c r="C1" s="248" t="s">
        <v>300</v>
      </c>
      <c r="D1" s="245" t="s">
        <v>302</v>
      </c>
      <c r="E1" s="245" t="s">
        <v>303</v>
      </c>
      <c r="F1" s="245" t="s">
        <v>304</v>
      </c>
      <c r="G1" s="245" t="s">
        <v>305</v>
      </c>
      <c r="H1" s="245" t="s">
        <v>306</v>
      </c>
      <c r="I1" s="245" t="s">
        <v>307</v>
      </c>
      <c r="J1" s="245" t="s">
        <v>308</v>
      </c>
      <c r="K1" s="245" t="s">
        <v>309</v>
      </c>
      <c r="L1" s="246" t="s">
        <v>310</v>
      </c>
    </row>
    <row r="2" spans="1:12" ht="15" hidden="1">
      <c r="A2" s="245" t="s">
        <v>311</v>
      </c>
      <c r="B2" s="245" t="s">
        <v>240</v>
      </c>
      <c r="C2" s="248" t="s">
        <v>448</v>
      </c>
      <c r="D2" s="245">
        <v>1716</v>
      </c>
      <c r="E2" s="245">
        <v>337964.93</v>
      </c>
      <c r="F2" s="245">
        <v>311416.71000000002</v>
      </c>
      <c r="G2" s="245">
        <v>285.5</v>
      </c>
      <c r="H2" s="245">
        <v>489912.01</v>
      </c>
      <c r="I2" s="245">
        <v>256.2</v>
      </c>
      <c r="J2" s="245">
        <v>439639.2</v>
      </c>
      <c r="K2" s="245" t="s">
        <v>362</v>
      </c>
      <c r="L2" s="246">
        <v>43616</v>
      </c>
    </row>
    <row r="3" spans="1:12" ht="15" hidden="1">
      <c r="A3" s="245" t="s">
        <v>311</v>
      </c>
      <c r="B3" s="245" t="s">
        <v>319</v>
      </c>
      <c r="C3" s="248" t="s">
        <v>318</v>
      </c>
      <c r="D3" s="245">
        <v>5885</v>
      </c>
      <c r="E3" s="245">
        <v>283658.11</v>
      </c>
      <c r="F3" s="245">
        <v>283658.11</v>
      </c>
      <c r="G3" s="245">
        <v>44.82</v>
      </c>
      <c r="H3" s="245">
        <v>263765.7</v>
      </c>
      <c r="I3" s="245">
        <v>44.82</v>
      </c>
      <c r="J3" s="245">
        <v>263765.7</v>
      </c>
      <c r="K3" s="245" t="s">
        <v>315</v>
      </c>
      <c r="L3" s="246">
        <v>43616</v>
      </c>
    </row>
    <row r="4" spans="1:12" ht="15" hidden="1">
      <c r="A4" s="245" t="s">
        <v>311</v>
      </c>
      <c r="B4" s="245" t="s">
        <v>314</v>
      </c>
      <c r="C4" s="248" t="s">
        <v>313</v>
      </c>
      <c r="D4" s="245">
        <v>19200</v>
      </c>
      <c r="E4" s="245">
        <v>629809.76</v>
      </c>
      <c r="F4" s="245">
        <v>629809.76</v>
      </c>
      <c r="G4" s="245">
        <v>37.57</v>
      </c>
      <c r="H4" s="245">
        <v>721418.88</v>
      </c>
      <c r="I4" s="245">
        <v>37.57</v>
      </c>
      <c r="J4" s="245">
        <v>721418.88</v>
      </c>
      <c r="K4" s="245" t="s">
        <v>315</v>
      </c>
      <c r="L4" s="246">
        <v>43616</v>
      </c>
    </row>
    <row r="5" spans="1:12" ht="15" hidden="1">
      <c r="A5" s="245" t="s">
        <v>311</v>
      </c>
      <c r="B5" s="245" t="s">
        <v>364</v>
      </c>
      <c r="C5" s="248" t="s">
        <v>363</v>
      </c>
      <c r="D5" s="245">
        <v>4033</v>
      </c>
      <c r="E5" s="245">
        <v>382583.97</v>
      </c>
      <c r="F5" s="245">
        <v>355874.45</v>
      </c>
      <c r="G5" s="245">
        <v>84.16</v>
      </c>
      <c r="H5" s="245">
        <v>339400.03</v>
      </c>
      <c r="I5" s="245">
        <v>75.52</v>
      </c>
      <c r="J5" s="245">
        <v>304572.15999999997</v>
      </c>
      <c r="K5" s="245" t="s">
        <v>362</v>
      </c>
      <c r="L5" s="246">
        <v>43616</v>
      </c>
    </row>
    <row r="6" spans="1:12" ht="15" hidden="1">
      <c r="A6" s="245" t="s">
        <v>311</v>
      </c>
      <c r="B6" s="245" t="s">
        <v>321</v>
      </c>
      <c r="C6" s="248" t="s">
        <v>320</v>
      </c>
      <c r="D6" s="245">
        <v>1480</v>
      </c>
      <c r="E6" s="245">
        <v>254390.1</v>
      </c>
      <c r="F6" s="245">
        <v>254390.1</v>
      </c>
      <c r="G6" s="245">
        <v>149.26</v>
      </c>
      <c r="H6" s="245">
        <v>220904.8</v>
      </c>
      <c r="I6" s="245">
        <v>149.26</v>
      </c>
      <c r="J6" s="245">
        <v>220904.8</v>
      </c>
      <c r="K6" s="245" t="s">
        <v>315</v>
      </c>
      <c r="L6" s="246">
        <v>43616</v>
      </c>
    </row>
    <row r="7" spans="1:12" ht="15" hidden="1">
      <c r="A7" s="245" t="s">
        <v>311</v>
      </c>
      <c r="B7" s="245" t="s">
        <v>370</v>
      </c>
      <c r="C7" s="248" t="s">
        <v>449</v>
      </c>
      <c r="D7" s="245">
        <v>22900</v>
      </c>
      <c r="E7" s="245">
        <v>588317.89</v>
      </c>
      <c r="F7" s="245">
        <v>65882401.460000001</v>
      </c>
      <c r="G7" s="245">
        <v>16.579999999999998</v>
      </c>
      <c r="H7" s="245">
        <v>379645.41</v>
      </c>
      <c r="I7" s="245">
        <v>1800</v>
      </c>
      <c r="J7" s="245">
        <v>41220000</v>
      </c>
      <c r="K7" s="245" t="s">
        <v>371</v>
      </c>
      <c r="L7" s="246">
        <v>43616</v>
      </c>
    </row>
    <row r="8" spans="1:12" ht="15" hidden="1">
      <c r="A8" s="245" t="s">
        <v>311</v>
      </c>
      <c r="B8" s="245" t="s">
        <v>323</v>
      </c>
      <c r="C8" s="248" t="s">
        <v>322</v>
      </c>
      <c r="D8" s="245">
        <v>50500</v>
      </c>
      <c r="E8" s="245">
        <v>250015.4</v>
      </c>
      <c r="F8" s="245">
        <v>250015.4</v>
      </c>
      <c r="G8" s="245">
        <v>4.47</v>
      </c>
      <c r="H8" s="245">
        <v>225735</v>
      </c>
      <c r="I8" s="245">
        <v>4.47</v>
      </c>
      <c r="J8" s="245">
        <v>225735</v>
      </c>
      <c r="K8" s="245" t="s">
        <v>315</v>
      </c>
      <c r="L8" s="246">
        <v>43616</v>
      </c>
    </row>
    <row r="9" spans="1:12" ht="15" hidden="1">
      <c r="A9" s="245" t="s">
        <v>311</v>
      </c>
      <c r="B9" s="245" t="s">
        <v>386</v>
      </c>
      <c r="C9" s="248" t="s">
        <v>450</v>
      </c>
      <c r="D9" s="245">
        <v>33964</v>
      </c>
      <c r="E9" s="245">
        <v>386091.34</v>
      </c>
      <c r="F9" s="245">
        <v>514551.85</v>
      </c>
      <c r="G9" s="245">
        <v>11.42</v>
      </c>
      <c r="H9" s="245">
        <v>387804.84</v>
      </c>
      <c r="I9" s="245">
        <v>16.48</v>
      </c>
      <c r="J9" s="245">
        <v>559724.15</v>
      </c>
      <c r="K9" s="245" t="s">
        <v>387</v>
      </c>
      <c r="L9" s="246">
        <v>43616</v>
      </c>
    </row>
    <row r="10" spans="1:12" ht="15" hidden="1">
      <c r="A10" s="245" t="s">
        <v>311</v>
      </c>
      <c r="B10" s="245" t="s">
        <v>325</v>
      </c>
      <c r="C10" s="248" t="s">
        <v>324</v>
      </c>
      <c r="D10" s="245">
        <v>16414</v>
      </c>
      <c r="E10" s="245">
        <v>249507.58</v>
      </c>
      <c r="F10" s="245">
        <v>249507.58</v>
      </c>
      <c r="G10" s="245">
        <v>14.03</v>
      </c>
      <c r="H10" s="245">
        <v>230288.42</v>
      </c>
      <c r="I10" s="245">
        <v>14.03</v>
      </c>
      <c r="J10" s="245">
        <v>230288.42</v>
      </c>
      <c r="K10" s="245" t="s">
        <v>315</v>
      </c>
      <c r="L10" s="246">
        <v>43616</v>
      </c>
    </row>
    <row r="11" spans="1:12" ht="15" hidden="1">
      <c r="A11" s="245" t="s">
        <v>311</v>
      </c>
      <c r="B11" s="245" t="s">
        <v>372</v>
      </c>
      <c r="C11" s="248" t="s">
        <v>451</v>
      </c>
      <c r="D11" s="245">
        <v>24100</v>
      </c>
      <c r="E11" s="245">
        <v>234404.42</v>
      </c>
      <c r="F11" s="245">
        <v>25815650</v>
      </c>
      <c r="G11" s="245">
        <v>10.31</v>
      </c>
      <c r="H11" s="245">
        <v>248380.38</v>
      </c>
      <c r="I11" s="245">
        <v>1119</v>
      </c>
      <c r="J11" s="245">
        <v>26967900</v>
      </c>
      <c r="K11" s="245" t="s">
        <v>371</v>
      </c>
      <c r="L11" s="246">
        <v>43616</v>
      </c>
    </row>
    <row r="12" spans="1:12" ht="15" hidden="1">
      <c r="A12" s="245" t="s">
        <v>311</v>
      </c>
      <c r="B12" s="245" t="s">
        <v>317</v>
      </c>
      <c r="C12" s="248" t="s">
        <v>316</v>
      </c>
      <c r="D12" s="245">
        <v>3500</v>
      </c>
      <c r="E12" s="245">
        <v>479982.2</v>
      </c>
      <c r="F12" s="245">
        <v>479982.2</v>
      </c>
      <c r="G12" s="245">
        <v>188.05</v>
      </c>
      <c r="H12" s="245">
        <v>658175</v>
      </c>
      <c r="I12" s="245">
        <v>188.05</v>
      </c>
      <c r="J12" s="245">
        <v>658175</v>
      </c>
      <c r="K12" s="245" t="s">
        <v>315</v>
      </c>
      <c r="L12" s="246">
        <v>43616</v>
      </c>
    </row>
    <row r="13" spans="1:12" ht="15">
      <c r="A13" s="245" t="s">
        <v>311</v>
      </c>
      <c r="B13" s="245" t="s">
        <v>406</v>
      </c>
      <c r="C13" s="248" t="s">
        <v>400</v>
      </c>
      <c r="D13" s="245">
        <v>20548.39</v>
      </c>
      <c r="E13" s="245">
        <v>14549.34</v>
      </c>
      <c r="F13" s="245">
        <v>20548.39</v>
      </c>
      <c r="G13" s="245">
        <v>0.69</v>
      </c>
      <c r="H13" s="245">
        <v>14236.95</v>
      </c>
      <c r="I13" s="245">
        <v>1</v>
      </c>
      <c r="J13" s="245">
        <v>20548.39</v>
      </c>
      <c r="K13" s="245" t="s">
        <v>387</v>
      </c>
      <c r="L13" s="246">
        <v>43616</v>
      </c>
    </row>
    <row r="14" spans="1:12" ht="15" hidden="1">
      <c r="A14" s="245" t="s">
        <v>311</v>
      </c>
      <c r="B14" s="245" t="s">
        <v>239</v>
      </c>
      <c r="C14" s="248" t="s">
        <v>392</v>
      </c>
      <c r="D14" s="245">
        <v>62234</v>
      </c>
      <c r="E14" s="245">
        <v>469594.51</v>
      </c>
      <c r="F14" s="245">
        <v>363252.41</v>
      </c>
      <c r="G14" s="245">
        <v>5.7</v>
      </c>
      <c r="H14" s="245">
        <v>354861.32</v>
      </c>
      <c r="I14" s="245">
        <v>4.5199999999999996</v>
      </c>
      <c r="J14" s="245">
        <v>281546.62</v>
      </c>
      <c r="K14" s="245" t="s">
        <v>393</v>
      </c>
      <c r="L14" s="246">
        <v>43616</v>
      </c>
    </row>
    <row r="15" spans="1:12" ht="15" hidden="1">
      <c r="A15" s="245" t="s">
        <v>311</v>
      </c>
      <c r="B15" s="245" t="s">
        <v>267</v>
      </c>
      <c r="C15" s="248" t="s">
        <v>452</v>
      </c>
      <c r="D15" s="245">
        <v>2596</v>
      </c>
      <c r="E15" s="245">
        <v>382225.63</v>
      </c>
      <c r="F15" s="245">
        <v>383309.17</v>
      </c>
      <c r="G15" s="245">
        <v>165.63</v>
      </c>
      <c r="H15" s="245">
        <v>429978.23</v>
      </c>
      <c r="I15" s="245">
        <v>166.6</v>
      </c>
      <c r="J15" s="245">
        <v>432493.6</v>
      </c>
      <c r="K15" s="245" t="s">
        <v>383</v>
      </c>
      <c r="L15" s="246">
        <v>43616</v>
      </c>
    </row>
    <row r="16" spans="1:12" ht="15" hidden="1">
      <c r="A16" s="245" t="s">
        <v>311</v>
      </c>
      <c r="B16" s="245" t="s">
        <v>327</v>
      </c>
      <c r="C16" s="248" t="s">
        <v>326</v>
      </c>
      <c r="D16" s="245">
        <v>11200</v>
      </c>
      <c r="E16" s="245">
        <v>294060.79999999999</v>
      </c>
      <c r="F16" s="245">
        <v>294060.79999999999</v>
      </c>
      <c r="G16" s="245">
        <v>27.95</v>
      </c>
      <c r="H16" s="245">
        <v>313040</v>
      </c>
      <c r="I16" s="245">
        <v>27.95</v>
      </c>
      <c r="J16" s="245">
        <v>313040</v>
      </c>
      <c r="K16" s="245" t="s">
        <v>315</v>
      </c>
      <c r="L16" s="246">
        <v>43616</v>
      </c>
    </row>
    <row r="17" spans="1:12" ht="15" hidden="1">
      <c r="A17" s="245" t="s">
        <v>311</v>
      </c>
      <c r="B17" s="245" t="s">
        <v>329</v>
      </c>
      <c r="C17" s="248" t="s">
        <v>328</v>
      </c>
      <c r="D17" s="245">
        <v>20835</v>
      </c>
      <c r="E17" s="245">
        <v>280476.57</v>
      </c>
      <c r="F17" s="245">
        <v>280476.57</v>
      </c>
      <c r="G17" s="245">
        <v>12.42</v>
      </c>
      <c r="H17" s="245">
        <v>258770.7</v>
      </c>
      <c r="I17" s="245">
        <v>12.42</v>
      </c>
      <c r="J17" s="245">
        <v>258770.7</v>
      </c>
      <c r="K17" s="245" t="s">
        <v>315</v>
      </c>
      <c r="L17" s="246">
        <v>43616</v>
      </c>
    </row>
    <row r="18" spans="1:12" ht="15" hidden="1">
      <c r="A18" s="245" t="s">
        <v>311</v>
      </c>
      <c r="B18" s="245" t="s">
        <v>395</v>
      </c>
      <c r="C18" s="248" t="s">
        <v>394</v>
      </c>
      <c r="D18" s="245">
        <v>15722</v>
      </c>
      <c r="E18" s="245">
        <v>466098.06</v>
      </c>
      <c r="F18" s="245">
        <v>362227.97</v>
      </c>
      <c r="G18" s="245">
        <v>26.66</v>
      </c>
      <c r="H18" s="245">
        <v>419108.54</v>
      </c>
      <c r="I18" s="245">
        <v>21.15</v>
      </c>
      <c r="J18" s="245">
        <v>332520.3</v>
      </c>
      <c r="K18" s="245" t="s">
        <v>393</v>
      </c>
      <c r="L18" s="246">
        <v>43616</v>
      </c>
    </row>
    <row r="19" spans="1:12" ht="15" hidden="1">
      <c r="A19" s="245" t="s">
        <v>311</v>
      </c>
      <c r="B19" s="245" t="s">
        <v>333</v>
      </c>
      <c r="C19" s="248" t="s">
        <v>453</v>
      </c>
      <c r="D19" s="245">
        <v>24400</v>
      </c>
      <c r="E19" s="245">
        <v>406039.06</v>
      </c>
      <c r="F19" s="245">
        <v>406039.06</v>
      </c>
      <c r="G19" s="245">
        <v>25.49</v>
      </c>
      <c r="H19" s="245">
        <v>621956</v>
      </c>
      <c r="I19" s="245">
        <v>25.49</v>
      </c>
      <c r="J19" s="245">
        <v>621956</v>
      </c>
      <c r="K19" s="245" t="s">
        <v>315</v>
      </c>
      <c r="L19" s="246">
        <v>43616</v>
      </c>
    </row>
    <row r="20" spans="1:12" ht="15" hidden="1">
      <c r="A20" s="245" t="s">
        <v>311</v>
      </c>
      <c r="B20" s="245" t="s">
        <v>334</v>
      </c>
      <c r="C20" s="248" t="s">
        <v>454</v>
      </c>
      <c r="D20" s="245">
        <v>8875</v>
      </c>
      <c r="E20" s="245">
        <v>265880.56</v>
      </c>
      <c r="F20" s="245">
        <v>265880.56</v>
      </c>
      <c r="G20" s="245">
        <v>28.02</v>
      </c>
      <c r="H20" s="245">
        <v>248677.5</v>
      </c>
      <c r="I20" s="245">
        <v>28.02</v>
      </c>
      <c r="J20" s="245">
        <v>248677.5</v>
      </c>
      <c r="K20" s="245" t="s">
        <v>315</v>
      </c>
      <c r="L20" s="246">
        <v>43616</v>
      </c>
    </row>
    <row r="21" spans="1:12" ht="15" hidden="1">
      <c r="A21" s="245" t="s">
        <v>311</v>
      </c>
      <c r="B21" s="245" t="s">
        <v>331</v>
      </c>
      <c r="C21" s="248" t="s">
        <v>330</v>
      </c>
      <c r="D21" s="245">
        <v>9000</v>
      </c>
      <c r="E21" s="245">
        <v>477705.2</v>
      </c>
      <c r="F21" s="245">
        <v>477705.2</v>
      </c>
      <c r="G21" s="245">
        <v>72.86</v>
      </c>
      <c r="H21" s="245">
        <v>655740</v>
      </c>
      <c r="I21" s="245">
        <v>72.86</v>
      </c>
      <c r="J21" s="245">
        <v>655740</v>
      </c>
      <c r="K21" s="245" t="s">
        <v>315</v>
      </c>
      <c r="L21" s="246">
        <v>43616</v>
      </c>
    </row>
    <row r="22" spans="1:12" ht="15" hidden="1">
      <c r="A22" s="245" t="s">
        <v>311</v>
      </c>
      <c r="B22" s="245" t="s">
        <v>259</v>
      </c>
      <c r="C22" s="248" t="s">
        <v>332</v>
      </c>
      <c r="D22" s="245">
        <v>5400</v>
      </c>
      <c r="E22" s="245">
        <v>573515.73</v>
      </c>
      <c r="F22" s="245">
        <v>573515.73</v>
      </c>
      <c r="G22" s="245">
        <v>110.28</v>
      </c>
      <c r="H22" s="245">
        <v>595512</v>
      </c>
      <c r="I22" s="245">
        <v>110.28</v>
      </c>
      <c r="J22" s="245">
        <v>595512</v>
      </c>
      <c r="K22" s="245" t="s">
        <v>315</v>
      </c>
      <c r="L22" s="246">
        <v>43616</v>
      </c>
    </row>
    <row r="23" spans="1:12" ht="15" hidden="1">
      <c r="A23" s="245" t="s">
        <v>311</v>
      </c>
      <c r="B23" s="245" t="s">
        <v>268</v>
      </c>
      <c r="C23" s="248" t="s">
        <v>455</v>
      </c>
      <c r="D23" s="245">
        <v>18812</v>
      </c>
      <c r="E23" s="245">
        <v>260935.19</v>
      </c>
      <c r="F23" s="245">
        <v>259038.25</v>
      </c>
      <c r="G23" s="245">
        <v>11.32</v>
      </c>
      <c r="H23" s="245">
        <v>213022.5</v>
      </c>
      <c r="I23" s="245">
        <v>11.39</v>
      </c>
      <c r="J23" s="245">
        <v>214268.68</v>
      </c>
      <c r="K23" s="245" t="s">
        <v>383</v>
      </c>
      <c r="L23" s="246">
        <v>43616</v>
      </c>
    </row>
    <row r="24" spans="1:12" ht="15" hidden="1">
      <c r="A24" s="245" t="s">
        <v>311</v>
      </c>
      <c r="B24" s="245" t="s">
        <v>248</v>
      </c>
      <c r="C24" s="248" t="s">
        <v>456</v>
      </c>
      <c r="D24" s="245">
        <v>1883</v>
      </c>
      <c r="E24" s="245">
        <v>180451.82</v>
      </c>
      <c r="F24" s="245">
        <v>240346.12</v>
      </c>
      <c r="G24" s="245">
        <v>142.37</v>
      </c>
      <c r="H24" s="245">
        <v>268089.74</v>
      </c>
      <c r="I24" s="245">
        <v>205.49</v>
      </c>
      <c r="J24" s="245">
        <v>386937.67</v>
      </c>
      <c r="K24" s="245" t="s">
        <v>387</v>
      </c>
      <c r="L24" s="246">
        <v>43616</v>
      </c>
    </row>
    <row r="25" spans="1:12" ht="15" hidden="1">
      <c r="A25" s="245" t="s">
        <v>311</v>
      </c>
      <c r="B25" s="245" t="s">
        <v>365</v>
      </c>
      <c r="C25" s="248" t="s">
        <v>457</v>
      </c>
      <c r="D25" s="245">
        <v>5188</v>
      </c>
      <c r="E25" s="245">
        <v>492884.56</v>
      </c>
      <c r="F25" s="245">
        <v>452326.07</v>
      </c>
      <c r="G25" s="245">
        <v>148.04</v>
      </c>
      <c r="H25" s="245">
        <v>768038.88</v>
      </c>
      <c r="I25" s="245">
        <v>132.85</v>
      </c>
      <c r="J25" s="245">
        <v>689225.8</v>
      </c>
      <c r="K25" s="245" t="s">
        <v>362</v>
      </c>
      <c r="L25" s="246">
        <v>43616</v>
      </c>
    </row>
    <row r="26" spans="1:12" ht="15" hidden="1">
      <c r="A26" s="245" t="s">
        <v>311</v>
      </c>
      <c r="B26" s="245" t="s">
        <v>373</v>
      </c>
      <c r="C26" s="248" t="s">
        <v>458</v>
      </c>
      <c r="D26" s="245">
        <v>2800</v>
      </c>
      <c r="E26" s="245">
        <v>178647.75</v>
      </c>
      <c r="F26" s="245">
        <v>20187196</v>
      </c>
      <c r="G26" s="245">
        <v>61.89</v>
      </c>
      <c r="H26" s="245">
        <v>173299.56</v>
      </c>
      <c r="I26" s="245">
        <v>6720</v>
      </c>
      <c r="J26" s="245">
        <v>18816000</v>
      </c>
      <c r="K26" s="245" t="s">
        <v>371</v>
      </c>
      <c r="L26" s="246">
        <v>43616</v>
      </c>
    </row>
    <row r="27" spans="1:12" ht="15" hidden="1">
      <c r="A27" s="245" t="s">
        <v>311</v>
      </c>
      <c r="B27" s="245" t="s">
        <v>336</v>
      </c>
      <c r="C27" s="248" t="s">
        <v>459</v>
      </c>
      <c r="D27" s="245">
        <v>46000</v>
      </c>
      <c r="E27" s="245">
        <v>460942.03</v>
      </c>
      <c r="F27" s="245">
        <v>460942.03</v>
      </c>
      <c r="G27" s="245">
        <v>5.27</v>
      </c>
      <c r="H27" s="245">
        <v>242420</v>
      </c>
      <c r="I27" s="245">
        <v>5.27</v>
      </c>
      <c r="J27" s="245">
        <v>242420</v>
      </c>
      <c r="K27" s="245" t="s">
        <v>315</v>
      </c>
      <c r="L27" s="246">
        <v>43616</v>
      </c>
    </row>
    <row r="28" spans="1:12" ht="15" hidden="1">
      <c r="A28" s="245" t="s">
        <v>311</v>
      </c>
      <c r="B28" s="245" t="s">
        <v>335</v>
      </c>
      <c r="C28" s="248" t="s">
        <v>460</v>
      </c>
      <c r="D28" s="245">
        <v>70800</v>
      </c>
      <c r="E28" s="245">
        <v>507624.08</v>
      </c>
      <c r="F28" s="245">
        <v>507624.08</v>
      </c>
      <c r="G28" s="245">
        <v>9.67</v>
      </c>
      <c r="H28" s="245">
        <v>684636</v>
      </c>
      <c r="I28" s="245">
        <v>9.67</v>
      </c>
      <c r="J28" s="245">
        <v>684636</v>
      </c>
      <c r="K28" s="245" t="s">
        <v>315</v>
      </c>
      <c r="L28" s="246">
        <v>43616</v>
      </c>
    </row>
    <row r="29" spans="1:12" ht="15">
      <c r="A29" s="245" t="s">
        <v>311</v>
      </c>
      <c r="B29" s="245" t="s">
        <v>407</v>
      </c>
      <c r="C29" s="248" t="s">
        <v>400</v>
      </c>
      <c r="D29" s="245">
        <v>26815.06</v>
      </c>
      <c r="E29" s="245">
        <v>30059.06</v>
      </c>
      <c r="F29" s="245">
        <v>26815.06</v>
      </c>
      <c r="G29" s="245">
        <v>1.1100000000000001</v>
      </c>
      <c r="H29" s="245">
        <v>29881.37</v>
      </c>
      <c r="I29" s="245">
        <v>1</v>
      </c>
      <c r="J29" s="245">
        <v>26815.06</v>
      </c>
      <c r="K29" s="245" t="s">
        <v>362</v>
      </c>
      <c r="L29" s="246">
        <v>43616</v>
      </c>
    </row>
    <row r="30" spans="1:12" ht="15" hidden="1">
      <c r="A30" s="245" t="s">
        <v>311</v>
      </c>
      <c r="B30" s="245" t="s">
        <v>338</v>
      </c>
      <c r="C30" s="248" t="s">
        <v>337</v>
      </c>
      <c r="D30" s="245">
        <v>5800</v>
      </c>
      <c r="E30" s="245">
        <v>434282.3</v>
      </c>
      <c r="F30" s="245">
        <v>434282.3</v>
      </c>
      <c r="G30" s="245">
        <v>143.02000000000001</v>
      </c>
      <c r="H30" s="245">
        <v>829516</v>
      </c>
      <c r="I30" s="245">
        <v>143.02000000000001</v>
      </c>
      <c r="J30" s="245">
        <v>829516</v>
      </c>
      <c r="K30" s="245" t="s">
        <v>315</v>
      </c>
      <c r="L30" s="246">
        <v>43616</v>
      </c>
    </row>
    <row r="31" spans="1:12" ht="15" hidden="1">
      <c r="A31" s="245" t="s">
        <v>311</v>
      </c>
      <c r="B31" s="245" t="s">
        <v>339</v>
      </c>
      <c r="C31" s="248" t="s">
        <v>461</v>
      </c>
      <c r="D31" s="245">
        <v>25900</v>
      </c>
      <c r="E31" s="245">
        <v>522107.96</v>
      </c>
      <c r="F31" s="245">
        <v>522107.96</v>
      </c>
      <c r="G31" s="245">
        <v>17.59</v>
      </c>
      <c r="H31" s="245">
        <v>455581</v>
      </c>
      <c r="I31" s="245">
        <v>17.59</v>
      </c>
      <c r="J31" s="245">
        <v>455581</v>
      </c>
      <c r="K31" s="245" t="s">
        <v>315</v>
      </c>
      <c r="L31" s="246">
        <v>43616</v>
      </c>
    </row>
    <row r="32" spans="1:12" ht="15" hidden="1">
      <c r="A32" s="245" t="s">
        <v>311</v>
      </c>
      <c r="B32" s="245" t="s">
        <v>462</v>
      </c>
      <c r="C32" s="248" t="s">
        <v>463</v>
      </c>
      <c r="D32" s="245">
        <v>18400</v>
      </c>
      <c r="E32" s="245">
        <v>209684.56</v>
      </c>
      <c r="F32" s="245">
        <v>209684.56</v>
      </c>
      <c r="G32" s="245">
        <v>12</v>
      </c>
      <c r="H32" s="245">
        <v>220800</v>
      </c>
      <c r="I32" s="245">
        <v>12</v>
      </c>
      <c r="J32" s="245">
        <v>220800</v>
      </c>
      <c r="K32" s="245" t="s">
        <v>315</v>
      </c>
      <c r="L32" s="246">
        <v>43616</v>
      </c>
    </row>
    <row r="33" spans="1:12" ht="15" hidden="1">
      <c r="A33" s="245" t="s">
        <v>311</v>
      </c>
      <c r="B33" s="245" t="s">
        <v>255</v>
      </c>
      <c r="C33" s="248" t="s">
        <v>464</v>
      </c>
      <c r="D33" s="245">
        <v>19754</v>
      </c>
      <c r="E33" s="245">
        <v>389105.64</v>
      </c>
      <c r="F33" s="245">
        <v>360551.52</v>
      </c>
      <c r="G33" s="245">
        <v>17.920000000000002</v>
      </c>
      <c r="H33" s="245">
        <v>354055.05</v>
      </c>
      <c r="I33" s="245">
        <v>16.079999999999998</v>
      </c>
      <c r="J33" s="245">
        <v>317723.34000000003</v>
      </c>
      <c r="K33" s="245" t="s">
        <v>362</v>
      </c>
      <c r="L33" s="246">
        <v>43616</v>
      </c>
    </row>
    <row r="34" spans="1:12" ht="15" hidden="1">
      <c r="A34" s="245" t="s">
        <v>311</v>
      </c>
      <c r="B34" s="245" t="s">
        <v>341</v>
      </c>
      <c r="C34" s="248" t="s">
        <v>340</v>
      </c>
      <c r="D34" s="245">
        <v>11955</v>
      </c>
      <c r="E34" s="245">
        <v>675226.53</v>
      </c>
      <c r="F34" s="245">
        <v>675226.53</v>
      </c>
      <c r="G34" s="245">
        <v>65.16</v>
      </c>
      <c r="H34" s="245">
        <v>778987.8</v>
      </c>
      <c r="I34" s="245">
        <v>65.16</v>
      </c>
      <c r="J34" s="245">
        <v>778987.8</v>
      </c>
      <c r="K34" s="245" t="s">
        <v>315</v>
      </c>
      <c r="L34" s="246">
        <v>43616</v>
      </c>
    </row>
    <row r="35" spans="1:12" ht="15">
      <c r="A35" s="245" t="s">
        <v>311</v>
      </c>
      <c r="B35" s="245" t="s">
        <v>405</v>
      </c>
      <c r="C35" s="248" t="s">
        <v>400</v>
      </c>
      <c r="D35" s="245">
        <v>3976655</v>
      </c>
      <c r="E35" s="245">
        <v>35810.11</v>
      </c>
      <c r="F35" s="245">
        <v>3976655</v>
      </c>
      <c r="G35" s="245">
        <v>0.01</v>
      </c>
      <c r="H35" s="245">
        <v>36625.879999999997</v>
      </c>
      <c r="I35" s="245">
        <v>1</v>
      </c>
      <c r="J35" s="245">
        <v>3976655</v>
      </c>
      <c r="K35" s="245" t="s">
        <v>371</v>
      </c>
      <c r="L35" s="246">
        <v>43616</v>
      </c>
    </row>
    <row r="36" spans="1:12" ht="15" hidden="1">
      <c r="A36" s="245" t="s">
        <v>311</v>
      </c>
      <c r="B36" s="245" t="s">
        <v>282</v>
      </c>
      <c r="C36" s="248" t="s">
        <v>384</v>
      </c>
      <c r="D36" s="245">
        <v>4504</v>
      </c>
      <c r="E36" s="245">
        <v>218870.8</v>
      </c>
      <c r="F36" s="245">
        <v>218444</v>
      </c>
      <c r="G36" s="245">
        <v>39.44</v>
      </c>
      <c r="H36" s="245">
        <v>177634.52</v>
      </c>
      <c r="I36" s="245">
        <v>39.67</v>
      </c>
      <c r="J36" s="245">
        <v>178673.68</v>
      </c>
      <c r="K36" s="245" t="s">
        <v>383</v>
      </c>
      <c r="L36" s="246">
        <v>43616</v>
      </c>
    </row>
    <row r="37" spans="1:12" ht="15" hidden="1">
      <c r="A37" s="245" t="s">
        <v>311</v>
      </c>
      <c r="B37" s="245" t="s">
        <v>343</v>
      </c>
      <c r="C37" s="248" t="s">
        <v>342</v>
      </c>
      <c r="D37" s="245">
        <v>3361</v>
      </c>
      <c r="E37" s="245">
        <v>178667.28</v>
      </c>
      <c r="F37" s="245">
        <v>178667.28</v>
      </c>
      <c r="G37" s="245">
        <v>36.92</v>
      </c>
      <c r="H37" s="245">
        <v>124088.12</v>
      </c>
      <c r="I37" s="245">
        <v>36.92</v>
      </c>
      <c r="J37" s="245">
        <v>124088.12</v>
      </c>
      <c r="K37" s="245" t="s">
        <v>315</v>
      </c>
      <c r="L37" s="246">
        <v>43616</v>
      </c>
    </row>
    <row r="38" spans="1:12" ht="15" hidden="1">
      <c r="A38" s="245" t="s">
        <v>311</v>
      </c>
      <c r="B38" s="245" t="s">
        <v>249</v>
      </c>
      <c r="C38" s="248" t="s">
        <v>465</v>
      </c>
      <c r="D38" s="245">
        <v>3900</v>
      </c>
      <c r="E38" s="245">
        <v>211774.68</v>
      </c>
      <c r="F38" s="245">
        <v>23262722</v>
      </c>
      <c r="G38" s="245">
        <v>61.01</v>
      </c>
      <c r="H38" s="245">
        <v>237933.23</v>
      </c>
      <c r="I38" s="245">
        <v>6624</v>
      </c>
      <c r="J38" s="245">
        <v>25833600</v>
      </c>
      <c r="K38" s="245" t="s">
        <v>371</v>
      </c>
      <c r="L38" s="246">
        <v>43616</v>
      </c>
    </row>
    <row r="39" spans="1:12" ht="15" hidden="1">
      <c r="A39" s="245" t="s">
        <v>311</v>
      </c>
      <c r="B39" s="245" t="s">
        <v>345</v>
      </c>
      <c r="C39" s="248" t="s">
        <v>344</v>
      </c>
      <c r="D39" s="245">
        <v>10400</v>
      </c>
      <c r="E39" s="245">
        <v>363826.38</v>
      </c>
      <c r="F39" s="245">
        <v>363826.38</v>
      </c>
      <c r="G39" s="245">
        <v>29.1</v>
      </c>
      <c r="H39" s="245">
        <v>302640</v>
      </c>
      <c r="I39" s="245">
        <v>29.1</v>
      </c>
      <c r="J39" s="245">
        <v>302640</v>
      </c>
      <c r="K39" s="245" t="s">
        <v>315</v>
      </c>
      <c r="L39" s="246">
        <v>43616</v>
      </c>
    </row>
    <row r="40" spans="1:12" ht="15" hidden="1">
      <c r="A40" s="245" t="s">
        <v>311</v>
      </c>
      <c r="B40" s="245" t="s">
        <v>397</v>
      </c>
      <c r="C40" s="248" t="s">
        <v>396</v>
      </c>
      <c r="D40" s="245">
        <v>7100</v>
      </c>
      <c r="E40" s="245">
        <v>406713.57</v>
      </c>
      <c r="F40" s="245">
        <v>306696.84999999998</v>
      </c>
      <c r="G40" s="245">
        <v>66.599999999999994</v>
      </c>
      <c r="H40" s="245">
        <v>472856.66</v>
      </c>
      <c r="I40" s="245">
        <v>52.84</v>
      </c>
      <c r="J40" s="245">
        <v>375164</v>
      </c>
      <c r="K40" s="245" t="s">
        <v>393</v>
      </c>
      <c r="L40" s="246">
        <v>43616</v>
      </c>
    </row>
    <row r="41" spans="1:12" ht="15" hidden="1">
      <c r="A41" s="245" t="s">
        <v>311</v>
      </c>
      <c r="B41" s="245" t="s">
        <v>385</v>
      </c>
      <c r="C41" s="248" t="s">
        <v>466</v>
      </c>
      <c r="D41" s="245">
        <v>2445</v>
      </c>
      <c r="E41" s="245">
        <v>439028.68</v>
      </c>
      <c r="F41" s="245">
        <v>438707.4</v>
      </c>
      <c r="G41" s="245">
        <v>306.61</v>
      </c>
      <c r="H41" s="245">
        <v>749652.53</v>
      </c>
      <c r="I41" s="245">
        <v>308.39999999999998</v>
      </c>
      <c r="J41" s="245">
        <v>754038</v>
      </c>
      <c r="K41" s="245" t="s">
        <v>383</v>
      </c>
      <c r="L41" s="246">
        <v>43616</v>
      </c>
    </row>
    <row r="42" spans="1:12" ht="15" hidden="1">
      <c r="A42" s="245" t="s">
        <v>311</v>
      </c>
      <c r="B42" s="245" t="s">
        <v>280</v>
      </c>
      <c r="C42" s="248" t="s">
        <v>388</v>
      </c>
      <c r="D42" s="245">
        <v>2883</v>
      </c>
      <c r="E42" s="245">
        <v>190689.11</v>
      </c>
      <c r="F42" s="245">
        <v>254403.24</v>
      </c>
      <c r="G42" s="245">
        <v>83.36</v>
      </c>
      <c r="H42" s="245">
        <v>240317.58</v>
      </c>
      <c r="I42" s="245">
        <v>120.31</v>
      </c>
      <c r="J42" s="245">
        <v>346853.73</v>
      </c>
      <c r="K42" s="245" t="s">
        <v>387</v>
      </c>
      <c r="L42" s="246">
        <v>43616</v>
      </c>
    </row>
    <row r="43" spans="1:12" ht="15" hidden="1">
      <c r="A43" s="245" t="s">
        <v>311</v>
      </c>
      <c r="B43" s="245" t="s">
        <v>374</v>
      </c>
      <c r="C43" s="248" t="s">
        <v>467</v>
      </c>
      <c r="D43" s="245">
        <v>6000</v>
      </c>
      <c r="E43" s="245">
        <v>214862.88</v>
      </c>
      <c r="F43" s="245">
        <v>23582788</v>
      </c>
      <c r="G43" s="245">
        <v>35.090000000000003</v>
      </c>
      <c r="H43" s="245">
        <v>210545.71</v>
      </c>
      <c r="I43" s="245">
        <v>3810</v>
      </c>
      <c r="J43" s="245">
        <v>22860000</v>
      </c>
      <c r="K43" s="245" t="s">
        <v>371</v>
      </c>
      <c r="L43" s="246">
        <v>43616</v>
      </c>
    </row>
    <row r="44" spans="1:12" ht="15" hidden="1">
      <c r="A44" s="245" t="s">
        <v>311</v>
      </c>
      <c r="B44" s="245" t="s">
        <v>241</v>
      </c>
      <c r="C44" s="248" t="s">
        <v>468</v>
      </c>
      <c r="D44" s="245">
        <v>3654</v>
      </c>
      <c r="E44" s="245">
        <v>405958.8</v>
      </c>
      <c r="F44" s="245">
        <v>375707.75</v>
      </c>
      <c r="G44" s="245">
        <v>96.35</v>
      </c>
      <c r="H44" s="245">
        <v>352050.89</v>
      </c>
      <c r="I44" s="245">
        <v>86.46</v>
      </c>
      <c r="J44" s="245">
        <v>315924.84000000003</v>
      </c>
      <c r="K44" s="245" t="s">
        <v>362</v>
      </c>
      <c r="L44" s="246">
        <v>43616</v>
      </c>
    </row>
    <row r="45" spans="1:12" ht="15" hidden="1">
      <c r="A45" s="245" t="s">
        <v>311</v>
      </c>
      <c r="B45" s="245" t="s">
        <v>347</v>
      </c>
      <c r="C45" s="248" t="s">
        <v>346</v>
      </c>
      <c r="D45" s="245">
        <v>1980</v>
      </c>
      <c r="E45" s="245">
        <v>7286.09</v>
      </c>
      <c r="F45" s="245">
        <v>7286.09</v>
      </c>
      <c r="G45" s="245">
        <v>8.3699999999999992</v>
      </c>
      <c r="H45" s="245">
        <v>16578.54</v>
      </c>
      <c r="I45" s="245">
        <v>8.3699999999999992</v>
      </c>
      <c r="J45" s="245">
        <v>16578.54</v>
      </c>
      <c r="K45" s="245" t="s">
        <v>315</v>
      </c>
      <c r="L45" s="246">
        <v>43616</v>
      </c>
    </row>
    <row r="46" spans="1:12" ht="15" hidden="1">
      <c r="A46" s="245" t="s">
        <v>311</v>
      </c>
      <c r="B46" s="245" t="s">
        <v>348</v>
      </c>
      <c r="C46" s="248" t="s">
        <v>469</v>
      </c>
      <c r="D46" s="245">
        <v>9900</v>
      </c>
      <c r="E46" s="245">
        <v>376819.19</v>
      </c>
      <c r="F46" s="245">
        <v>376819.19</v>
      </c>
      <c r="G46" s="245">
        <v>45</v>
      </c>
      <c r="H46" s="245">
        <v>445523.76</v>
      </c>
      <c r="I46" s="245">
        <v>45</v>
      </c>
      <c r="J46" s="245">
        <v>445523.76</v>
      </c>
      <c r="K46" s="245" t="s">
        <v>315</v>
      </c>
      <c r="L46" s="246">
        <v>43616</v>
      </c>
    </row>
    <row r="47" spans="1:12" ht="15" hidden="1">
      <c r="A47" s="245" t="s">
        <v>311</v>
      </c>
      <c r="B47" s="245" t="s">
        <v>375</v>
      </c>
      <c r="C47" s="248" t="s">
        <v>470</v>
      </c>
      <c r="D47" s="245">
        <v>3986</v>
      </c>
      <c r="E47" s="245">
        <v>400043.51</v>
      </c>
      <c r="F47" s="245">
        <v>44158818</v>
      </c>
      <c r="G47" s="245">
        <v>125.17</v>
      </c>
      <c r="H47" s="245">
        <v>498915.4</v>
      </c>
      <c r="I47" s="245">
        <v>13590</v>
      </c>
      <c r="J47" s="245">
        <v>54169740</v>
      </c>
      <c r="K47" s="245" t="s">
        <v>371</v>
      </c>
      <c r="L47" s="246">
        <v>43616</v>
      </c>
    </row>
    <row r="48" spans="1:12" ht="15">
      <c r="A48" s="245" t="s">
        <v>311</v>
      </c>
      <c r="B48" s="245" t="s">
        <v>409</v>
      </c>
      <c r="C48" s="248" t="s">
        <v>400</v>
      </c>
      <c r="D48" s="245">
        <v>104647.49</v>
      </c>
      <c r="E48" s="245">
        <v>12117.53</v>
      </c>
      <c r="F48" s="245">
        <v>104647.49</v>
      </c>
      <c r="G48" s="245">
        <v>0.11</v>
      </c>
      <c r="H48" s="245">
        <v>11954.59</v>
      </c>
      <c r="I48" s="245">
        <v>1</v>
      </c>
      <c r="J48" s="245">
        <v>104647.49</v>
      </c>
      <c r="K48" s="245" t="s">
        <v>410</v>
      </c>
      <c r="L48" s="246">
        <v>43616</v>
      </c>
    </row>
    <row r="49" spans="1:12" ht="15" hidden="1">
      <c r="A49" s="245" t="s">
        <v>311</v>
      </c>
      <c r="B49" s="245" t="s">
        <v>376</v>
      </c>
      <c r="C49" s="248" t="s">
        <v>471</v>
      </c>
      <c r="D49" s="245">
        <v>7911</v>
      </c>
      <c r="E49" s="245">
        <v>352324.1</v>
      </c>
      <c r="F49" s="245">
        <v>39528357</v>
      </c>
      <c r="G49" s="245">
        <v>47.52</v>
      </c>
      <c r="H49" s="245">
        <v>375968.32</v>
      </c>
      <c r="I49" s="245">
        <v>5160</v>
      </c>
      <c r="J49" s="245">
        <v>40820760</v>
      </c>
      <c r="K49" s="245" t="s">
        <v>371</v>
      </c>
      <c r="L49" s="246">
        <v>43616</v>
      </c>
    </row>
    <row r="50" spans="1:12" ht="15" hidden="1">
      <c r="A50" s="245" t="s">
        <v>311</v>
      </c>
      <c r="B50" s="245" t="s">
        <v>349</v>
      </c>
      <c r="C50" s="248" t="s">
        <v>472</v>
      </c>
      <c r="D50" s="245">
        <v>11800</v>
      </c>
      <c r="E50" s="245">
        <v>394088.85</v>
      </c>
      <c r="F50" s="245">
        <v>394088.85</v>
      </c>
      <c r="G50" s="245">
        <v>39.72</v>
      </c>
      <c r="H50" s="245">
        <v>468696</v>
      </c>
      <c r="I50" s="245">
        <v>39.72</v>
      </c>
      <c r="J50" s="245">
        <v>468696</v>
      </c>
      <c r="K50" s="245" t="s">
        <v>315</v>
      </c>
      <c r="L50" s="246">
        <v>43616</v>
      </c>
    </row>
    <row r="51" spans="1:12" ht="15" hidden="1">
      <c r="A51" s="245" t="s">
        <v>311</v>
      </c>
      <c r="B51" s="245" t="s">
        <v>253</v>
      </c>
      <c r="C51" s="248" t="s">
        <v>473</v>
      </c>
      <c r="D51" s="245">
        <v>17800</v>
      </c>
      <c r="E51" s="245">
        <v>280514.89</v>
      </c>
      <c r="F51" s="245">
        <v>31008719</v>
      </c>
      <c r="G51" s="245">
        <v>14.14</v>
      </c>
      <c r="H51" s="245">
        <v>251650.93</v>
      </c>
      <c r="I51" s="245">
        <v>1535</v>
      </c>
      <c r="J51" s="245">
        <v>27323000</v>
      </c>
      <c r="K51" s="245" t="s">
        <v>371</v>
      </c>
      <c r="L51" s="246">
        <v>43616</v>
      </c>
    </row>
    <row r="52" spans="1:12" ht="15" hidden="1">
      <c r="A52" s="245" t="s">
        <v>311</v>
      </c>
      <c r="B52" s="245" t="s">
        <v>350</v>
      </c>
      <c r="C52" s="248" t="s">
        <v>474</v>
      </c>
      <c r="D52" s="245">
        <v>31708</v>
      </c>
      <c r="E52" s="245">
        <v>378096.97</v>
      </c>
      <c r="F52" s="245">
        <v>378096.97</v>
      </c>
      <c r="G52" s="245">
        <v>9.93</v>
      </c>
      <c r="H52" s="245">
        <v>314860.44</v>
      </c>
      <c r="I52" s="245">
        <v>9.93</v>
      </c>
      <c r="J52" s="245">
        <v>314860.44</v>
      </c>
      <c r="K52" s="245" t="s">
        <v>315</v>
      </c>
      <c r="L52" s="246">
        <v>43616</v>
      </c>
    </row>
    <row r="53" spans="1:12" ht="15" hidden="1">
      <c r="A53" s="245" t="s">
        <v>311</v>
      </c>
      <c r="B53" s="245" t="s">
        <v>377</v>
      </c>
      <c r="C53" s="248" t="s">
        <v>475</v>
      </c>
      <c r="D53" s="245">
        <v>50671</v>
      </c>
      <c r="E53" s="245">
        <v>404967.63</v>
      </c>
      <c r="F53" s="245">
        <v>45371868</v>
      </c>
      <c r="G53" s="245">
        <v>10.45</v>
      </c>
      <c r="H53" s="245">
        <v>529694.54</v>
      </c>
      <c r="I53" s="245">
        <v>1135</v>
      </c>
      <c r="J53" s="245">
        <v>57511585</v>
      </c>
      <c r="K53" s="245" t="s">
        <v>371</v>
      </c>
      <c r="L53" s="246">
        <v>43616</v>
      </c>
    </row>
    <row r="54" spans="1:12" ht="15" hidden="1">
      <c r="A54" s="245" t="s">
        <v>311</v>
      </c>
      <c r="B54" s="245" t="s">
        <v>351</v>
      </c>
      <c r="C54" s="248" t="s">
        <v>476</v>
      </c>
      <c r="D54" s="245">
        <v>28900</v>
      </c>
      <c r="E54" s="245">
        <v>581830.31999999995</v>
      </c>
      <c r="F54" s="245">
        <v>581830.31999999995</v>
      </c>
      <c r="G54" s="245">
        <v>23.37</v>
      </c>
      <c r="H54" s="245">
        <v>675393</v>
      </c>
      <c r="I54" s="245">
        <v>23.37</v>
      </c>
      <c r="J54" s="245">
        <v>675393</v>
      </c>
      <c r="K54" s="245" t="s">
        <v>315</v>
      </c>
      <c r="L54" s="246">
        <v>43616</v>
      </c>
    </row>
    <row r="55" spans="1:12" ht="15" hidden="1">
      <c r="A55" s="245" t="s">
        <v>311</v>
      </c>
      <c r="B55" s="245" t="s">
        <v>352</v>
      </c>
      <c r="C55" s="248" t="s">
        <v>477</v>
      </c>
      <c r="D55" s="245">
        <v>7300</v>
      </c>
      <c r="E55" s="245">
        <v>745394.88</v>
      </c>
      <c r="F55" s="245">
        <v>745394.88</v>
      </c>
      <c r="G55" s="245">
        <v>123.08</v>
      </c>
      <c r="H55" s="245">
        <v>898484</v>
      </c>
      <c r="I55" s="245">
        <v>123.08</v>
      </c>
      <c r="J55" s="245">
        <v>898484</v>
      </c>
      <c r="K55" s="245" t="s">
        <v>315</v>
      </c>
      <c r="L55" s="246">
        <v>43616</v>
      </c>
    </row>
    <row r="56" spans="1:12" ht="15" hidden="1">
      <c r="A56" s="245" t="s">
        <v>311</v>
      </c>
      <c r="B56" s="245" t="s">
        <v>378</v>
      </c>
      <c r="C56" s="248" t="s">
        <v>478</v>
      </c>
      <c r="D56" s="245">
        <v>7290</v>
      </c>
      <c r="E56" s="245">
        <v>123898.39</v>
      </c>
      <c r="F56" s="245">
        <v>14022188</v>
      </c>
      <c r="G56" s="245">
        <v>14.74</v>
      </c>
      <c r="H56" s="245">
        <v>107428.05</v>
      </c>
      <c r="I56" s="245">
        <v>1600</v>
      </c>
      <c r="J56" s="245">
        <v>11664000</v>
      </c>
      <c r="K56" s="245" t="s">
        <v>371</v>
      </c>
      <c r="L56" s="246">
        <v>43616</v>
      </c>
    </row>
    <row r="57" spans="1:12" ht="15" hidden="1">
      <c r="A57" s="245" t="s">
        <v>311</v>
      </c>
      <c r="B57" s="245" t="s">
        <v>357</v>
      </c>
      <c r="C57" s="248" t="s">
        <v>356</v>
      </c>
      <c r="D57" s="245">
        <v>3450</v>
      </c>
      <c r="E57" s="245">
        <v>498861.62</v>
      </c>
      <c r="F57" s="245">
        <v>498861.62</v>
      </c>
      <c r="G57" s="245">
        <v>274.89999999999998</v>
      </c>
      <c r="H57" s="245">
        <v>948405</v>
      </c>
      <c r="I57" s="245">
        <v>274.89999999999998</v>
      </c>
      <c r="J57" s="245">
        <v>948405</v>
      </c>
      <c r="K57" s="245" t="s">
        <v>315</v>
      </c>
      <c r="L57" s="246">
        <v>43616</v>
      </c>
    </row>
    <row r="58" spans="1:12" ht="15">
      <c r="A58" s="245" t="s">
        <v>311</v>
      </c>
      <c r="B58" s="245" t="s">
        <v>408</v>
      </c>
      <c r="C58" s="248" t="s">
        <v>400</v>
      </c>
      <c r="D58" s="245">
        <v>14500.19</v>
      </c>
      <c r="E58" s="245">
        <v>10607.35</v>
      </c>
      <c r="F58" s="245">
        <v>14500.19</v>
      </c>
      <c r="G58" s="245">
        <v>0.73</v>
      </c>
      <c r="H58" s="245">
        <v>10535.25</v>
      </c>
      <c r="I58" s="245">
        <v>1</v>
      </c>
      <c r="J58" s="245">
        <v>14500.19</v>
      </c>
      <c r="K58" s="245" t="s">
        <v>312</v>
      </c>
      <c r="L58" s="246">
        <v>43616</v>
      </c>
    </row>
    <row r="59" spans="1:12" ht="15" hidden="1">
      <c r="A59" s="245" t="s">
        <v>311</v>
      </c>
      <c r="B59" s="245" t="s">
        <v>354</v>
      </c>
      <c r="C59" s="248" t="s">
        <v>353</v>
      </c>
      <c r="D59" s="245">
        <v>8800</v>
      </c>
      <c r="E59" s="245">
        <v>215805.28</v>
      </c>
      <c r="F59" s="245">
        <v>215805.28</v>
      </c>
      <c r="G59" s="245">
        <v>23.23</v>
      </c>
      <c r="H59" s="245">
        <v>204424</v>
      </c>
      <c r="I59" s="245">
        <v>23.23</v>
      </c>
      <c r="J59" s="245">
        <v>204424</v>
      </c>
      <c r="K59" s="245" t="s">
        <v>315</v>
      </c>
      <c r="L59" s="246">
        <v>43616</v>
      </c>
    </row>
    <row r="60" spans="1:12" ht="15" hidden="1">
      <c r="A60" s="245" t="s">
        <v>311</v>
      </c>
      <c r="B60" s="245" t="s">
        <v>278</v>
      </c>
      <c r="C60" s="248" t="s">
        <v>381</v>
      </c>
      <c r="D60" s="245">
        <v>13596</v>
      </c>
      <c r="E60" s="245">
        <v>264414.63</v>
      </c>
      <c r="F60" s="245">
        <v>2373861.6</v>
      </c>
      <c r="G60" s="245">
        <v>15.5</v>
      </c>
      <c r="H60" s="245">
        <v>210714.29</v>
      </c>
      <c r="I60" s="245">
        <v>147.5</v>
      </c>
      <c r="J60" s="245">
        <v>2005410</v>
      </c>
      <c r="K60" s="245" t="s">
        <v>382</v>
      </c>
      <c r="L60" s="246">
        <v>43616</v>
      </c>
    </row>
    <row r="61" spans="1:12" ht="15" hidden="1">
      <c r="A61" s="245" t="s">
        <v>311</v>
      </c>
      <c r="B61" s="245" t="s">
        <v>359</v>
      </c>
      <c r="C61" s="248" t="s">
        <v>358</v>
      </c>
      <c r="D61" s="245">
        <v>18400</v>
      </c>
      <c r="E61" s="245">
        <v>615917.48</v>
      </c>
      <c r="F61" s="245">
        <v>615917.48</v>
      </c>
      <c r="G61" s="245">
        <v>42.27</v>
      </c>
      <c r="H61" s="245">
        <v>777768</v>
      </c>
      <c r="I61" s="245">
        <v>42.27</v>
      </c>
      <c r="J61" s="245">
        <v>777768</v>
      </c>
      <c r="K61" s="245" t="s">
        <v>315</v>
      </c>
      <c r="L61" s="246">
        <v>43616</v>
      </c>
    </row>
    <row r="62" spans="1:12" ht="15" hidden="1">
      <c r="A62" s="245" t="s">
        <v>311</v>
      </c>
      <c r="B62" s="245" t="s">
        <v>399</v>
      </c>
      <c r="C62" s="248" t="s">
        <v>398</v>
      </c>
      <c r="D62" s="245">
        <v>20682</v>
      </c>
      <c r="E62" s="245">
        <v>410724.72</v>
      </c>
      <c r="F62" s="245">
        <v>319786.15999999997</v>
      </c>
      <c r="G62" s="245">
        <v>18.16</v>
      </c>
      <c r="H62" s="245">
        <v>375503.64</v>
      </c>
      <c r="I62" s="245">
        <v>14.4</v>
      </c>
      <c r="J62" s="245">
        <v>297924.21000000002</v>
      </c>
      <c r="K62" s="245" t="s">
        <v>393</v>
      </c>
      <c r="L62" s="246">
        <v>43616</v>
      </c>
    </row>
    <row r="63" spans="1:12" ht="15" hidden="1">
      <c r="A63" s="245" t="s">
        <v>311</v>
      </c>
      <c r="B63" s="245" t="s">
        <v>355</v>
      </c>
      <c r="C63" s="248" t="s">
        <v>479</v>
      </c>
      <c r="D63" s="245">
        <v>11667</v>
      </c>
      <c r="E63" s="245">
        <v>479616.92</v>
      </c>
      <c r="F63" s="245">
        <v>479616.92</v>
      </c>
      <c r="G63" s="245">
        <v>48</v>
      </c>
      <c r="H63" s="245">
        <v>560016</v>
      </c>
      <c r="I63" s="245">
        <v>48</v>
      </c>
      <c r="J63" s="245">
        <v>560016</v>
      </c>
      <c r="K63" s="245" t="s">
        <v>315</v>
      </c>
      <c r="L63" s="246">
        <v>43616</v>
      </c>
    </row>
    <row r="64" spans="1:12" ht="15" hidden="1">
      <c r="A64" s="245" t="s">
        <v>311</v>
      </c>
      <c r="B64" s="245" t="s">
        <v>289</v>
      </c>
      <c r="C64" s="248" t="s">
        <v>389</v>
      </c>
      <c r="D64" s="245">
        <v>85492</v>
      </c>
      <c r="E64" s="245">
        <v>175873.37</v>
      </c>
      <c r="F64" s="245">
        <v>234248.08</v>
      </c>
      <c r="G64" s="245">
        <v>2.2999999999999998</v>
      </c>
      <c r="H64" s="245">
        <v>196653.98</v>
      </c>
      <c r="I64" s="245">
        <v>3.32</v>
      </c>
      <c r="J64" s="245">
        <v>283833.44</v>
      </c>
      <c r="K64" s="245" t="s">
        <v>387</v>
      </c>
      <c r="L64" s="246">
        <v>43616</v>
      </c>
    </row>
    <row r="65" spans="1:12" ht="15" hidden="1">
      <c r="A65" s="245" t="s">
        <v>311</v>
      </c>
      <c r="B65" s="245" t="s">
        <v>360</v>
      </c>
      <c r="C65" s="248" t="s">
        <v>480</v>
      </c>
      <c r="D65" s="245">
        <v>23300</v>
      </c>
      <c r="E65" s="245">
        <v>339714</v>
      </c>
      <c r="F65" s="245">
        <v>339714</v>
      </c>
      <c r="G65" s="245">
        <v>15.04</v>
      </c>
      <c r="H65" s="245">
        <v>350432</v>
      </c>
      <c r="I65" s="245">
        <v>15.04</v>
      </c>
      <c r="J65" s="245">
        <v>350432</v>
      </c>
      <c r="K65" s="245" t="s">
        <v>315</v>
      </c>
      <c r="L65" s="246">
        <v>43616</v>
      </c>
    </row>
    <row r="66" spans="1:12" ht="15" hidden="1">
      <c r="A66" s="245" t="s">
        <v>311</v>
      </c>
      <c r="B66" s="245" t="s">
        <v>256</v>
      </c>
      <c r="C66" s="248" t="s">
        <v>481</v>
      </c>
      <c r="D66" s="245">
        <v>6188</v>
      </c>
      <c r="E66" s="245">
        <v>194414.99</v>
      </c>
      <c r="F66" s="245">
        <v>21503189</v>
      </c>
      <c r="G66" s="245">
        <v>23.23</v>
      </c>
      <c r="H66" s="245">
        <v>143736</v>
      </c>
      <c r="I66" s="245">
        <v>2522</v>
      </c>
      <c r="J66" s="245">
        <v>15606136</v>
      </c>
      <c r="K66" s="245" t="s">
        <v>371</v>
      </c>
      <c r="L66" s="246">
        <v>43616</v>
      </c>
    </row>
    <row r="67" spans="1:12" ht="15">
      <c r="A67" s="245" t="s">
        <v>311</v>
      </c>
      <c r="B67" s="245" t="s">
        <v>403</v>
      </c>
      <c r="C67" s="248" t="s">
        <v>400</v>
      </c>
      <c r="D67" s="245">
        <v>198221.5</v>
      </c>
      <c r="E67" s="245">
        <v>21422.880000000001</v>
      </c>
      <c r="F67" s="245">
        <v>198221.5</v>
      </c>
      <c r="G67" s="245">
        <v>0.11</v>
      </c>
      <c r="H67" s="245">
        <v>20827.71</v>
      </c>
      <c r="I67" s="245">
        <v>1</v>
      </c>
      <c r="J67" s="245">
        <v>198221.5</v>
      </c>
      <c r="K67" s="245" t="s">
        <v>382</v>
      </c>
      <c r="L67" s="246">
        <v>43616</v>
      </c>
    </row>
    <row r="68" spans="1:12" ht="15">
      <c r="A68" s="245" t="s">
        <v>311</v>
      </c>
      <c r="B68" s="245" t="s">
        <v>404</v>
      </c>
      <c r="C68" s="248" t="s">
        <v>400</v>
      </c>
      <c r="D68" s="245">
        <v>39678.82</v>
      </c>
      <c r="E68" s="245">
        <v>39203.410000000003</v>
      </c>
      <c r="F68" s="245">
        <v>39678.82</v>
      </c>
      <c r="G68" s="245">
        <v>0.99</v>
      </c>
      <c r="H68" s="245">
        <v>39448.050000000003</v>
      </c>
      <c r="I68" s="245">
        <v>1</v>
      </c>
      <c r="J68" s="245">
        <v>39678.82</v>
      </c>
      <c r="K68" s="245" t="s">
        <v>383</v>
      </c>
      <c r="L68" s="246">
        <v>43616</v>
      </c>
    </row>
    <row r="69" spans="1:12" ht="15" hidden="1">
      <c r="A69" s="245" t="s">
        <v>311</v>
      </c>
      <c r="B69" s="245" t="s">
        <v>367</v>
      </c>
      <c r="C69" s="248" t="s">
        <v>366</v>
      </c>
      <c r="D69" s="245">
        <v>7015</v>
      </c>
      <c r="E69" s="245">
        <v>553085.36</v>
      </c>
      <c r="F69" s="245">
        <v>498746.86</v>
      </c>
      <c r="G69" s="245">
        <v>93.45</v>
      </c>
      <c r="H69" s="245">
        <v>655547.56999999995</v>
      </c>
      <c r="I69" s="245">
        <v>83.86</v>
      </c>
      <c r="J69" s="245">
        <v>588277.9</v>
      </c>
      <c r="K69" s="245" t="s">
        <v>362</v>
      </c>
      <c r="L69" s="246">
        <v>43616</v>
      </c>
    </row>
    <row r="70" spans="1:12" ht="15" hidden="1">
      <c r="A70" s="245" t="s">
        <v>311</v>
      </c>
      <c r="B70" s="245" t="s">
        <v>379</v>
      </c>
      <c r="C70" s="248" t="s">
        <v>482</v>
      </c>
      <c r="D70" s="245">
        <v>2398</v>
      </c>
      <c r="E70" s="245">
        <v>203559.9</v>
      </c>
      <c r="F70" s="245">
        <v>23051525</v>
      </c>
      <c r="G70" s="245">
        <v>68.16</v>
      </c>
      <c r="H70" s="245">
        <v>163437.26</v>
      </c>
      <c r="I70" s="245">
        <v>7400</v>
      </c>
      <c r="J70" s="245">
        <v>17745200</v>
      </c>
      <c r="K70" s="245" t="s">
        <v>371</v>
      </c>
      <c r="L70" s="246">
        <v>43616</v>
      </c>
    </row>
    <row r="71" spans="1:12" ht="15" hidden="1">
      <c r="A71" s="245" t="s">
        <v>311</v>
      </c>
      <c r="B71" s="245" t="s">
        <v>361</v>
      </c>
      <c r="C71" s="248" t="s">
        <v>483</v>
      </c>
      <c r="D71" s="245">
        <v>8200</v>
      </c>
      <c r="E71" s="245">
        <v>173840</v>
      </c>
      <c r="F71" s="245">
        <v>173840</v>
      </c>
      <c r="G71" s="245">
        <v>20.309999999999999</v>
      </c>
      <c r="H71" s="245">
        <v>166542</v>
      </c>
      <c r="I71" s="245">
        <v>20.309999999999999</v>
      </c>
      <c r="J71" s="245">
        <v>166542</v>
      </c>
      <c r="K71" s="245" t="s">
        <v>315</v>
      </c>
      <c r="L71" s="246">
        <v>43616</v>
      </c>
    </row>
    <row r="72" spans="1:12" ht="15" hidden="1">
      <c r="A72" s="245" t="s">
        <v>311</v>
      </c>
      <c r="B72" s="245" t="s">
        <v>244</v>
      </c>
      <c r="C72" s="248" t="s">
        <v>484</v>
      </c>
      <c r="D72" s="245">
        <v>32102</v>
      </c>
      <c r="E72" s="245">
        <v>351523.8</v>
      </c>
      <c r="F72" s="245">
        <v>328082.44</v>
      </c>
      <c r="G72" s="245">
        <v>8</v>
      </c>
      <c r="H72" s="245">
        <v>256777.65</v>
      </c>
      <c r="I72" s="245">
        <v>7.18</v>
      </c>
      <c r="J72" s="245">
        <v>230428.16</v>
      </c>
      <c r="K72" s="245" t="s">
        <v>362</v>
      </c>
      <c r="L72" s="246">
        <v>43616</v>
      </c>
    </row>
    <row r="73" spans="1:12" ht="15" hidden="1">
      <c r="A73" s="245" t="s">
        <v>311</v>
      </c>
      <c r="B73" s="245" t="s">
        <v>368</v>
      </c>
      <c r="C73" s="248" t="s">
        <v>485</v>
      </c>
      <c r="D73" s="245">
        <v>2900</v>
      </c>
      <c r="E73" s="245">
        <v>513054.91</v>
      </c>
      <c r="F73" s="245">
        <v>449991.92</v>
      </c>
      <c r="G73" s="245">
        <v>191.67</v>
      </c>
      <c r="H73" s="245">
        <v>555837.86</v>
      </c>
      <c r="I73" s="245">
        <v>172</v>
      </c>
      <c r="J73" s="245">
        <v>498800</v>
      </c>
      <c r="K73" s="245" t="s">
        <v>362</v>
      </c>
      <c r="L73" s="246">
        <v>43616</v>
      </c>
    </row>
    <row r="74" spans="1:12" ht="15" hidden="1">
      <c r="A74" s="245" t="s">
        <v>311</v>
      </c>
      <c r="B74" s="245" t="s">
        <v>391</v>
      </c>
      <c r="C74" s="248" t="s">
        <v>390</v>
      </c>
      <c r="D74" s="245">
        <v>19293</v>
      </c>
      <c r="E74" s="245">
        <v>172808.19</v>
      </c>
      <c r="F74" s="245">
        <v>230165.49</v>
      </c>
      <c r="G74" s="245">
        <v>10.43</v>
      </c>
      <c r="H74" s="245">
        <v>201175.66</v>
      </c>
      <c r="I74" s="245">
        <v>15.05</v>
      </c>
      <c r="J74" s="245">
        <v>290359.65000000002</v>
      </c>
      <c r="K74" s="245" t="s">
        <v>387</v>
      </c>
      <c r="L74" s="246">
        <v>43616</v>
      </c>
    </row>
    <row r="75" spans="1:12" ht="15">
      <c r="A75" s="245" t="s">
        <v>311</v>
      </c>
      <c r="B75" s="245" t="s">
        <v>402</v>
      </c>
      <c r="C75" s="248" t="s">
        <v>400</v>
      </c>
      <c r="D75" s="245">
        <v>13034.38</v>
      </c>
      <c r="E75" s="245">
        <v>16651.330000000002</v>
      </c>
      <c r="F75" s="245">
        <v>13034.38</v>
      </c>
      <c r="G75" s="245">
        <v>1.26</v>
      </c>
      <c r="H75" s="245">
        <v>16428.53</v>
      </c>
      <c r="I75" s="245">
        <v>1</v>
      </c>
      <c r="J75" s="245">
        <v>13034.38</v>
      </c>
      <c r="K75" s="245" t="s">
        <v>393</v>
      </c>
      <c r="L75" s="246">
        <v>43616</v>
      </c>
    </row>
    <row r="76" spans="1:12" ht="15" hidden="1">
      <c r="A76" s="245" t="s">
        <v>311</v>
      </c>
      <c r="B76" s="245" t="s">
        <v>254</v>
      </c>
      <c r="C76" s="248" t="s">
        <v>486</v>
      </c>
      <c r="D76" s="245">
        <v>12030</v>
      </c>
      <c r="E76" s="245">
        <v>187289.37</v>
      </c>
      <c r="F76" s="245">
        <v>261259.85</v>
      </c>
      <c r="G76" s="245">
        <v>17.07</v>
      </c>
      <c r="H76" s="245">
        <v>205401.97</v>
      </c>
      <c r="I76" s="245">
        <v>23.5</v>
      </c>
      <c r="J76" s="245">
        <v>282705</v>
      </c>
      <c r="K76" s="245" t="s">
        <v>312</v>
      </c>
      <c r="L76" s="246">
        <v>43616</v>
      </c>
    </row>
    <row r="77" spans="1:12" ht="15">
      <c r="A77" s="245" t="s">
        <v>311</v>
      </c>
      <c r="B77" s="245" t="s">
        <v>401</v>
      </c>
      <c r="C77" s="248" t="s">
        <v>400</v>
      </c>
      <c r="D77" s="245"/>
      <c r="E77" s="245">
        <v>344093.76</v>
      </c>
      <c r="F77" s="245">
        <v>344093.76</v>
      </c>
      <c r="G77" s="245"/>
      <c r="H77" s="245">
        <v>344093.76</v>
      </c>
      <c r="I77" s="245"/>
      <c r="J77" s="245">
        <v>344093.76</v>
      </c>
      <c r="K77" s="245" t="s">
        <v>315</v>
      </c>
      <c r="L77" s="246">
        <v>43616</v>
      </c>
    </row>
    <row r="78" spans="1:12" ht="15" hidden="1">
      <c r="A78" s="245" t="s">
        <v>311</v>
      </c>
      <c r="B78" s="245" t="s">
        <v>369</v>
      </c>
      <c r="C78" s="248" t="s">
        <v>487</v>
      </c>
      <c r="D78" s="245">
        <v>18176</v>
      </c>
      <c r="E78" s="245">
        <v>343845.81</v>
      </c>
      <c r="F78" s="245">
        <v>316197.39</v>
      </c>
      <c r="G78" s="245">
        <v>23.08</v>
      </c>
      <c r="H78" s="245">
        <v>419469.21</v>
      </c>
      <c r="I78" s="245">
        <v>20.71</v>
      </c>
      <c r="J78" s="245">
        <v>376424.96000000002</v>
      </c>
      <c r="K78" s="245" t="s">
        <v>362</v>
      </c>
      <c r="L78" s="246">
        <v>43616</v>
      </c>
    </row>
    <row r="79" spans="1:12" hidden="1">
      <c r="A79" t="s">
        <v>311</v>
      </c>
      <c r="B79" t="s">
        <v>380</v>
      </c>
      <c r="C79" s="249" t="s">
        <v>488</v>
      </c>
      <c r="D79">
        <v>6300</v>
      </c>
      <c r="E79">
        <v>168291.53</v>
      </c>
      <c r="F79">
        <v>19016943</v>
      </c>
      <c r="G79">
        <v>29.01</v>
      </c>
      <c r="H79">
        <v>182776.88</v>
      </c>
      <c r="I79">
        <v>3150</v>
      </c>
      <c r="J79">
        <v>19845000</v>
      </c>
      <c r="K79" t="s">
        <v>371</v>
      </c>
      <c r="L79" s="250">
        <v>43616</v>
      </c>
    </row>
  </sheetData>
  <autoFilter ref="A1:L79" xr:uid="{00000000-0009-0000-0000-00000A000000}">
    <filterColumn colId="2">
      <filters>
        <filter val="money"/>
      </filters>
    </filterColumn>
    <sortState ref="A2:L78">
      <sortCondition ref="B2:B78"/>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zoomScaleNormal="100" workbookViewId="0">
      <selection activeCell="A20" sqref="A20"/>
    </sheetView>
  </sheetViews>
  <sheetFormatPr defaultColWidth="9.28515625" defaultRowHeight="12.75"/>
  <cols>
    <col min="1" max="2" width="9.28515625" style="141"/>
    <col min="3" max="3" width="30.7109375" style="141" customWidth="1"/>
    <col min="4" max="13" width="9.28515625" style="141"/>
    <col min="14" max="14" width="38.28515625" style="141" customWidth="1"/>
    <col min="15" max="16384" width="9.2851562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C4" sqref="C4"/>
    </sheetView>
  </sheetViews>
  <sheetFormatPr defaultColWidth="9.28515625" defaultRowHeight="15"/>
  <cols>
    <col min="1" max="1" width="2.7109375" style="22" customWidth="1"/>
    <col min="2" max="2" width="41.7109375" style="22" customWidth="1"/>
    <col min="3" max="3" width="22.7109375" style="22" bestFit="1" customWidth="1"/>
    <col min="4" max="4" width="19.28515625" style="22" customWidth="1"/>
    <col min="5" max="6" width="21.5703125" style="22" customWidth="1"/>
    <col min="7" max="7" width="20.7109375" style="22" customWidth="1"/>
    <col min="8" max="8" width="65.28515625" style="22" customWidth="1"/>
    <col min="9" max="16384" width="9.28515625" style="22"/>
  </cols>
  <sheetData>
    <row r="1" spans="1:8" ht="19.5" customHeight="1">
      <c r="A1" s="184" t="s">
        <v>99</v>
      </c>
      <c r="B1" s="38"/>
      <c r="C1" s="38"/>
      <c r="D1" s="38"/>
      <c r="E1" s="38"/>
      <c r="F1" s="38"/>
      <c r="G1" s="38"/>
      <c r="H1" s="38"/>
    </row>
    <row r="2" spans="1:8" ht="19.5" customHeight="1">
      <c r="A2" s="184" t="s">
        <v>100</v>
      </c>
      <c r="B2" s="38"/>
      <c r="C2" s="38" t="s">
        <v>228</v>
      </c>
      <c r="D2" s="38"/>
      <c r="E2" s="38"/>
      <c r="F2" s="38"/>
      <c r="G2" s="185" t="s">
        <v>101</v>
      </c>
      <c r="H2" s="186" t="s">
        <v>229</v>
      </c>
    </row>
    <row r="3" spans="1:8" ht="19.5" customHeight="1">
      <c r="A3" s="187" t="s">
        <v>102</v>
      </c>
      <c r="B3" s="188"/>
      <c r="C3" s="189">
        <v>43616</v>
      </c>
      <c r="D3" s="38"/>
      <c r="E3" s="38"/>
      <c r="F3" s="38"/>
      <c r="G3" s="185" t="s">
        <v>103</v>
      </c>
      <c r="H3" s="186"/>
    </row>
    <row r="4" spans="1:8" ht="19.5" customHeight="1">
      <c r="A4" s="193" t="s">
        <v>104</v>
      </c>
      <c r="B4" s="190"/>
      <c r="C4" s="190" t="s">
        <v>105</v>
      </c>
      <c r="D4" s="38"/>
      <c r="E4" s="38"/>
      <c r="F4" s="38"/>
      <c r="G4" s="185" t="s">
        <v>106</v>
      </c>
      <c r="H4" s="186"/>
    </row>
    <row r="5" spans="1:8" ht="19.5" customHeight="1">
      <c r="A5" s="38" t="s">
        <v>107</v>
      </c>
      <c r="B5" s="38"/>
      <c r="C5" s="194"/>
      <c r="D5" s="38"/>
      <c r="E5" s="38"/>
      <c r="F5" s="38"/>
      <c r="G5" s="185"/>
      <c r="H5" s="184"/>
    </row>
    <row r="6" spans="1:8" ht="19.5" customHeight="1">
      <c r="D6" s="24"/>
      <c r="G6" s="23"/>
    </row>
    <row r="7" spans="1:8">
      <c r="G7" s="23"/>
      <c r="H7" s="23"/>
    </row>
    <row r="9" spans="1:8" ht="15.75">
      <c r="A9" s="25"/>
      <c r="B9" s="25"/>
      <c r="C9" s="26" t="s">
        <v>108</v>
      </c>
      <c r="D9" s="26" t="s">
        <v>108</v>
      </c>
      <c r="E9" s="26"/>
      <c r="F9" s="26" t="s">
        <v>109</v>
      </c>
      <c r="G9" s="26" t="s">
        <v>110</v>
      </c>
      <c r="H9" s="26" t="s">
        <v>111</v>
      </c>
    </row>
    <row r="10" spans="1:8" ht="15.75">
      <c r="B10" s="25"/>
      <c r="C10" s="26" t="s">
        <v>112</v>
      </c>
      <c r="D10" s="26" t="s">
        <v>111</v>
      </c>
      <c r="E10" s="26" t="s">
        <v>113</v>
      </c>
      <c r="F10" s="26" t="s">
        <v>114</v>
      </c>
      <c r="G10" s="26" t="s">
        <v>115</v>
      </c>
      <c r="H10" s="26" t="s">
        <v>110</v>
      </c>
    </row>
    <row r="11" spans="1:8" ht="15.75">
      <c r="B11" s="25"/>
      <c r="C11" s="25"/>
      <c r="D11" s="25"/>
      <c r="E11" s="25"/>
      <c r="F11" s="25"/>
      <c r="G11" s="25"/>
      <c r="H11" s="25"/>
    </row>
    <row r="12" spans="1:8" ht="15.75">
      <c r="B12" s="5" t="s">
        <v>116</v>
      </c>
      <c r="C12" s="25"/>
      <c r="D12" s="25"/>
      <c r="E12" s="25"/>
      <c r="F12" s="25"/>
      <c r="G12" s="25"/>
      <c r="H12" s="25"/>
    </row>
    <row r="13" spans="1:8" ht="19.5" customHeight="1">
      <c r="A13" s="27" t="s">
        <v>117</v>
      </c>
    </row>
    <row r="14" spans="1:8" ht="15.75">
      <c r="A14" s="28"/>
      <c r="B14" s="28" t="s">
        <v>118</v>
      </c>
      <c r="C14" s="180">
        <f>Cash!C14</f>
        <v>524032.08999999997</v>
      </c>
      <c r="D14" s="180">
        <f>Cash!D14</f>
        <v>524032.08999999997</v>
      </c>
      <c r="E14" s="181">
        <f>C14-D14</f>
        <v>0</v>
      </c>
      <c r="F14" s="29"/>
      <c r="G14" s="30" t="s">
        <v>119</v>
      </c>
      <c r="H14" s="31"/>
    </row>
    <row r="15" spans="1:8" ht="19.5" customHeight="1">
      <c r="C15" s="178"/>
      <c r="D15" s="178"/>
      <c r="E15" s="178"/>
      <c r="F15" s="32"/>
      <c r="H15" s="33"/>
    </row>
    <row r="16" spans="1:8" ht="19.5" customHeight="1">
      <c r="A16" s="34" t="s">
        <v>120</v>
      </c>
      <c r="C16" s="178"/>
      <c r="D16" s="178"/>
      <c r="E16" s="178"/>
      <c r="F16" s="32"/>
      <c r="H16" s="33"/>
    </row>
    <row r="17" spans="1:8" ht="15.75">
      <c r="A17" s="36"/>
      <c r="B17" s="28" t="s">
        <v>121</v>
      </c>
      <c r="C17" s="181">
        <f>Share_Cost_Mkt!D74</f>
        <v>1094727.844</v>
      </c>
      <c r="D17" s="181">
        <f>Share_Cost_Mkt!E74</f>
        <v>1094728</v>
      </c>
      <c r="E17" s="181">
        <f>C17-D17</f>
        <v>-0.15599999995902181</v>
      </c>
      <c r="F17" s="29"/>
      <c r="G17" s="30" t="s">
        <v>122</v>
      </c>
      <c r="H17" s="31"/>
    </row>
    <row r="18" spans="1:8" ht="15.75">
      <c r="A18" s="36"/>
      <c r="B18" s="28" t="s">
        <v>123</v>
      </c>
      <c r="C18" s="181">
        <f>Share_Cost_Mkt!H74</f>
        <v>24474806.080000002</v>
      </c>
      <c r="D18" s="181">
        <f>Share_Cost_Mkt!I74</f>
        <v>24542513.120000001</v>
      </c>
      <c r="E18" s="181">
        <f>C18-D18</f>
        <v>-67707.039999999106</v>
      </c>
      <c r="F18" s="29"/>
      <c r="G18" s="30" t="s">
        <v>122</v>
      </c>
      <c r="H18" s="31"/>
    </row>
    <row r="19" spans="1:8" ht="79.900000000000006" customHeight="1">
      <c r="A19" s="36"/>
      <c r="B19" s="28" t="s">
        <v>124</v>
      </c>
      <c r="C19" s="181">
        <f>Share_Cost_Mkt!P74</f>
        <v>27078673.810000002</v>
      </c>
      <c r="D19" s="181">
        <f>Share_Cost_Mkt!Q74</f>
        <v>27077052.48</v>
      </c>
      <c r="E19" s="181">
        <f>C19-D19</f>
        <v>1621.3300000019372</v>
      </c>
      <c r="F19" s="29"/>
      <c r="G19" s="30" t="s">
        <v>122</v>
      </c>
      <c r="H19" s="31"/>
    </row>
    <row r="20" spans="1:8" ht="19.5" customHeight="1">
      <c r="C20" s="178"/>
      <c r="D20" s="178"/>
      <c r="E20" s="178"/>
      <c r="F20" s="32"/>
      <c r="G20" s="38"/>
      <c r="H20" s="191"/>
    </row>
    <row r="21" spans="1:8" ht="18.75" customHeight="1">
      <c r="A21" s="34" t="s">
        <v>125</v>
      </c>
      <c r="B21" s="39"/>
      <c r="C21" s="178"/>
      <c r="D21" s="178"/>
      <c r="E21" s="178"/>
      <c r="F21" s="35"/>
      <c r="G21" s="38"/>
      <c r="H21" s="191"/>
    </row>
    <row r="22" spans="1:8" ht="15.75">
      <c r="A22" s="36"/>
      <c r="B22" s="36" t="s">
        <v>126</v>
      </c>
      <c r="C22" s="181">
        <f>SUM(Open_Trades!D31)</f>
        <v>0</v>
      </c>
      <c r="D22" s="181">
        <f>SUM(Open_Trades!E31)</f>
        <v>0</v>
      </c>
      <c r="E22" s="181">
        <f t="shared" ref="E22:E27" si="0">C22-D22</f>
        <v>0</v>
      </c>
      <c r="F22" s="29"/>
      <c r="G22" s="30" t="s">
        <v>21</v>
      </c>
      <c r="H22" s="31"/>
    </row>
    <row r="23" spans="1:8" ht="15.75">
      <c r="A23" s="36"/>
      <c r="B23" s="36" t="s">
        <v>19</v>
      </c>
      <c r="C23" s="181">
        <f>SUM(INT_BNI_SSC)</f>
        <v>738.43</v>
      </c>
      <c r="D23" s="181">
        <f>SUM(INT_BNI_IM)</f>
        <v>738.43</v>
      </c>
      <c r="E23" s="181">
        <f t="shared" si="0"/>
        <v>0</v>
      </c>
      <c r="F23" s="29"/>
      <c r="G23" s="30" t="s">
        <v>19</v>
      </c>
      <c r="H23" s="31"/>
    </row>
    <row r="24" spans="1:8" ht="95.65" customHeight="1">
      <c r="A24" s="36"/>
      <c r="B24" s="36" t="s">
        <v>18</v>
      </c>
      <c r="C24" s="181">
        <f>SUM(Dividends!I59)</f>
        <v>95842.61000000003</v>
      </c>
      <c r="D24" s="181">
        <f>SUM(Dividends!J59)</f>
        <v>95842.61000000003</v>
      </c>
      <c r="E24" s="181">
        <f t="shared" si="0"/>
        <v>0</v>
      </c>
      <c r="F24" s="29"/>
      <c r="G24" s="30" t="s">
        <v>18</v>
      </c>
      <c r="H24" s="31"/>
    </row>
    <row r="25" spans="1:8" ht="15.75">
      <c r="A25" s="36"/>
      <c r="B25" s="36" t="s">
        <v>127</v>
      </c>
      <c r="C25" s="181">
        <f>Tax_Reclaims!J59</f>
        <v>42666.41</v>
      </c>
      <c r="D25" s="181">
        <f>SUM(Tax_Reclaims!M59)</f>
        <v>42666.41</v>
      </c>
      <c r="E25" s="181">
        <f t="shared" si="0"/>
        <v>0</v>
      </c>
      <c r="F25" s="29"/>
      <c r="G25" s="30" t="s">
        <v>20</v>
      </c>
      <c r="H25" s="31"/>
    </row>
    <row r="26" spans="1:8" ht="23.25" customHeight="1">
      <c r="A26" s="36"/>
      <c r="B26" s="28" t="s">
        <v>128</v>
      </c>
      <c r="C26" s="181">
        <f>SUM('Pending_FX '!B24)</f>
        <v>35.72</v>
      </c>
      <c r="D26" s="181">
        <f>SUM('Pending_FX '!C24)</f>
        <v>35.72</v>
      </c>
      <c r="E26" s="181">
        <f t="shared" si="0"/>
        <v>0</v>
      </c>
      <c r="F26" s="29"/>
      <c r="G26" s="30" t="s">
        <v>53</v>
      </c>
      <c r="H26" s="31"/>
    </row>
    <row r="27" spans="1:8" ht="15.75">
      <c r="A27" s="36"/>
      <c r="B27" s="36" t="s">
        <v>129</v>
      </c>
      <c r="C27" s="182"/>
      <c r="D27" s="182"/>
      <c r="E27" s="181">
        <f t="shared" si="0"/>
        <v>0</v>
      </c>
      <c r="F27" s="29"/>
      <c r="G27" s="30"/>
      <c r="H27" s="31"/>
    </row>
    <row r="28" spans="1:8" ht="19.5" customHeight="1">
      <c r="B28" s="5" t="s">
        <v>130</v>
      </c>
      <c r="C28" s="178"/>
      <c r="D28" s="178"/>
      <c r="E28" s="178"/>
      <c r="F28" s="32"/>
      <c r="G28" s="38"/>
      <c r="H28" s="192"/>
    </row>
    <row r="29" spans="1:8" ht="18.75" customHeight="1">
      <c r="A29" s="34" t="s">
        <v>131</v>
      </c>
      <c r="C29" s="178"/>
      <c r="D29" s="178"/>
      <c r="E29" s="178"/>
      <c r="F29" s="32"/>
      <c r="G29" s="40"/>
      <c r="H29" s="192"/>
    </row>
    <row r="30" spans="1:8" ht="15.75">
      <c r="A30" s="36"/>
      <c r="B30" s="183" t="s">
        <v>132</v>
      </c>
      <c r="C30" s="181">
        <f>SUM(Open_Trades!D5)</f>
        <v>2260.11</v>
      </c>
      <c r="D30" s="181">
        <f>SUM(Open_Trades!E5)</f>
        <v>2260.11</v>
      </c>
      <c r="E30" s="181">
        <f>C30-D30</f>
        <v>0</v>
      </c>
      <c r="F30" s="29"/>
      <c r="G30" s="30" t="s">
        <v>21</v>
      </c>
      <c r="H30" s="31"/>
    </row>
    <row r="31" spans="1:8" ht="18.75" customHeight="1">
      <c r="A31" s="36"/>
      <c r="B31" s="28" t="s">
        <v>133</v>
      </c>
      <c r="C31" s="181">
        <f>SUM('Pending_FX '!B13)</f>
        <v>56580.210000000006</v>
      </c>
      <c r="D31" s="181">
        <f>SUM('Pending_FX '!C13)</f>
        <v>56580.210000000006</v>
      </c>
      <c r="E31" s="181">
        <f t="shared" ref="E31:E39" si="1">C31-D31</f>
        <v>0</v>
      </c>
      <c r="F31" s="29"/>
      <c r="G31" s="30" t="s">
        <v>53</v>
      </c>
      <c r="H31" s="31"/>
    </row>
    <row r="32" spans="1:8" ht="15.75">
      <c r="A32" s="36"/>
      <c r="B32" s="36" t="s">
        <v>134</v>
      </c>
      <c r="C32" s="182"/>
      <c r="D32" s="182"/>
      <c r="E32" s="181">
        <f>C32-D32</f>
        <v>0</v>
      </c>
      <c r="F32" s="29"/>
      <c r="G32" s="30"/>
      <c r="H32" s="31"/>
    </row>
    <row r="33" spans="1:8" ht="19.5" customHeight="1">
      <c r="A33" s="36"/>
      <c r="B33" s="36"/>
      <c r="C33" s="182"/>
      <c r="D33" s="182"/>
      <c r="E33" s="181">
        <f t="shared" si="1"/>
        <v>0</v>
      </c>
      <c r="F33" s="29"/>
      <c r="G33" s="30"/>
      <c r="H33" s="37"/>
    </row>
    <row r="34" spans="1:8" ht="19.5" customHeight="1">
      <c r="A34" s="34" t="s">
        <v>135</v>
      </c>
      <c r="B34" s="36"/>
      <c r="C34" s="182"/>
      <c r="D34" s="182"/>
      <c r="E34" s="181"/>
      <c r="F34" s="29"/>
      <c r="G34" s="30"/>
      <c r="H34" s="37"/>
    </row>
    <row r="35" spans="1:8" ht="19.5" customHeight="1">
      <c r="A35" s="36"/>
      <c r="B35" s="36" t="s">
        <v>136</v>
      </c>
      <c r="C35" s="182">
        <f>SUM(Dividends!Q59,Tax_Reclaims!L59)</f>
        <v>-205.01999999999992</v>
      </c>
      <c r="D35" s="182">
        <f>SUM(Dividends!R59,Tax_Reclaims!O59)</f>
        <v>-205.01999999999992</v>
      </c>
      <c r="E35" s="181">
        <f t="shared" si="1"/>
        <v>0</v>
      </c>
      <c r="F35" s="29"/>
      <c r="G35" s="30" t="s">
        <v>137</v>
      </c>
      <c r="H35" s="31"/>
    </row>
    <row r="36" spans="1:8" ht="19.5" customHeight="1">
      <c r="A36" s="36"/>
      <c r="B36" s="36" t="s">
        <v>138</v>
      </c>
      <c r="C36" s="182">
        <f>SUM(Open_Trades!L5)</f>
        <v>82.18</v>
      </c>
      <c r="D36" s="182">
        <f>SUM(Open_Trades!M5)</f>
        <v>82.18</v>
      </c>
      <c r="E36" s="181">
        <f t="shared" si="1"/>
        <v>0</v>
      </c>
      <c r="F36" s="29"/>
      <c r="G36" s="30" t="s">
        <v>21</v>
      </c>
      <c r="H36" s="37"/>
    </row>
    <row r="37" spans="1:8" ht="19.5" customHeight="1">
      <c r="A37" s="36"/>
      <c r="B37" s="36" t="s">
        <v>139</v>
      </c>
      <c r="C37" s="182">
        <f>SUM(Open_Trades!L31)</f>
        <v>0</v>
      </c>
      <c r="D37" s="182">
        <f>SUM(Open_Trades!M31)</f>
        <v>0</v>
      </c>
      <c r="E37" s="181">
        <f t="shared" si="1"/>
        <v>0</v>
      </c>
      <c r="F37" s="29"/>
      <c r="G37" s="30" t="s">
        <v>21</v>
      </c>
      <c r="H37" s="37"/>
    </row>
    <row r="38" spans="1:8" ht="19.5" customHeight="1">
      <c r="A38" s="36"/>
      <c r="B38" s="36" t="s">
        <v>140</v>
      </c>
      <c r="C38" s="181">
        <f>'Pending_FX '!D27</f>
        <v>-225.26</v>
      </c>
      <c r="D38" s="181">
        <f>'Pending_FX '!E27</f>
        <v>-225.26</v>
      </c>
      <c r="E38" s="181">
        <f t="shared" si="1"/>
        <v>0</v>
      </c>
      <c r="F38" s="29"/>
      <c r="G38" s="30" t="s">
        <v>53</v>
      </c>
      <c r="H38" s="37"/>
    </row>
    <row r="39" spans="1:8" ht="19.5" customHeight="1">
      <c r="A39" s="36"/>
      <c r="B39" s="36" t="s">
        <v>141</v>
      </c>
      <c r="C39" s="181">
        <f>'Pending_FX '!D28</f>
        <v>-0.03</v>
      </c>
      <c r="D39" s="181">
        <f>'Pending_FX '!E28</f>
        <v>-0.03</v>
      </c>
      <c r="E39" s="181">
        <f t="shared" si="1"/>
        <v>0</v>
      </c>
      <c r="F39" s="29"/>
      <c r="G39" s="30" t="s">
        <v>53</v>
      </c>
      <c r="H39" s="37"/>
    </row>
    <row r="40" spans="1:8" ht="19.5" customHeight="1">
      <c r="C40" s="178"/>
      <c r="D40" s="178"/>
      <c r="E40" s="178"/>
      <c r="F40" s="32"/>
      <c r="G40" s="38"/>
      <c r="H40" s="192"/>
    </row>
    <row r="41" spans="1:8" ht="19.5" customHeight="1">
      <c r="A41" s="36"/>
      <c r="B41" s="41" t="s">
        <v>142</v>
      </c>
      <c r="C41" s="242">
        <f>C14+C19+C22+C23+C24+C25+C26+C27-C30-C31+C32+C35+C37+C36+C38+C39</f>
        <v>27682800.619999997</v>
      </c>
      <c r="D41" s="242">
        <f>D14+D19+D22+D23+D24+D25+D26+D27-D30-D31+D32+D35+D37+D36+D38+D39</f>
        <v>27681179.289999995</v>
      </c>
      <c r="E41" s="181">
        <f>C41-D41</f>
        <v>1621.3300000019372</v>
      </c>
      <c r="F41" s="29">
        <f>E41/D41*10000</f>
        <v>0.58571565286875371</v>
      </c>
      <c r="G41" s="30"/>
      <c r="H41" s="37"/>
    </row>
    <row r="42" spans="1:8" ht="20.25" customHeight="1">
      <c r="A42" s="36"/>
      <c r="B42" s="41" t="s">
        <v>143</v>
      </c>
      <c r="C42" s="36"/>
      <c r="D42" s="36"/>
      <c r="E42" s="42">
        <f>IF(ISERROR(E41/C41),0,E41/C41)</f>
        <v>5.8568134859540716E-5</v>
      </c>
      <c r="F42" s="42"/>
      <c r="G42" s="30"/>
      <c r="H42" s="37"/>
    </row>
    <row r="43" spans="1:8">
      <c r="A43" s="43"/>
    </row>
    <row r="44" spans="1:8">
      <c r="A44" s="43"/>
      <c r="C44" s="24"/>
    </row>
    <row r="45" spans="1:8">
      <c r="A45" s="43"/>
      <c r="C45" s="179"/>
      <c r="D45" s="179"/>
    </row>
    <row r="46" spans="1:8">
      <c r="A46" s="43"/>
      <c r="C46" s="178"/>
    </row>
    <row r="48" spans="1:8">
      <c r="C48" s="35"/>
      <c r="D48" s="179"/>
    </row>
    <row r="50" spans="3:3">
      <c r="C50" s="179"/>
    </row>
    <row r="51" spans="3:3">
      <c r="C51" s="179"/>
    </row>
    <row r="52" spans="3:3">
      <c r="C52" s="179"/>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6"/>
  <sheetViews>
    <sheetView zoomScale="85" zoomScaleNormal="85" workbookViewId="0">
      <pane xSplit="3" ySplit="2" topLeftCell="D3" activePane="bottomRight" state="frozen"/>
      <selection pane="topRight" activeCell="G22" sqref="G22"/>
      <selection pane="bottomLeft" activeCell="G22" sqref="G22"/>
      <selection pane="bottomRight"/>
    </sheetView>
  </sheetViews>
  <sheetFormatPr defaultColWidth="8.7109375" defaultRowHeight="12.75"/>
  <cols>
    <col min="1" max="1" width="14.28515625" style="9" customWidth="1"/>
    <col min="2" max="2" width="14.28515625" style="254" customWidth="1"/>
    <col min="3" max="3" width="35.7109375" style="9" bestFit="1" customWidth="1"/>
    <col min="4" max="4" width="19" style="195" bestFit="1" customWidth="1"/>
    <col min="5" max="5" width="21.28515625" style="195" bestFit="1" customWidth="1"/>
    <col min="6" max="7" width="20.28515625" style="195" customWidth="1"/>
    <col min="8" max="8" width="17.5703125" style="195" bestFit="1" customWidth="1"/>
    <col min="9" max="9" width="16.28515625" style="195" bestFit="1" customWidth="1"/>
    <col min="10" max="11" width="19.7109375" style="195" customWidth="1"/>
    <col min="12" max="12" width="18.7109375" style="195" customWidth="1"/>
    <col min="13" max="14" width="13.5703125" style="195" customWidth="1"/>
    <col min="15" max="15" width="15.7109375" style="195" customWidth="1"/>
    <col min="16" max="16" width="15.42578125" style="195" bestFit="1" customWidth="1"/>
    <col min="17" max="17" width="15.28515625" style="195" bestFit="1" customWidth="1"/>
    <col min="18" max="18" width="16.28515625" style="195" customWidth="1"/>
    <col min="19" max="19" width="21.28515625" style="66" customWidth="1"/>
    <col min="20" max="20" width="62.5703125" style="44" bestFit="1" customWidth="1"/>
    <col min="21" max="16384" width="8.7109375" style="44"/>
  </cols>
  <sheetData>
    <row r="1" spans="1:20">
      <c r="A1" s="118" t="s">
        <v>144</v>
      </c>
      <c r="B1" s="251"/>
    </row>
    <row r="2" spans="1:20" ht="25.5">
      <c r="A2" s="118" t="s">
        <v>145</v>
      </c>
      <c r="B2" s="251" t="s">
        <v>146</v>
      </c>
      <c r="C2" s="118" t="s">
        <v>147</v>
      </c>
      <c r="D2" s="196" t="s">
        <v>148</v>
      </c>
      <c r="E2" s="197" t="s">
        <v>149</v>
      </c>
      <c r="F2" s="198" t="s">
        <v>113</v>
      </c>
      <c r="G2" s="198" t="s">
        <v>150</v>
      </c>
      <c r="H2" s="199" t="s">
        <v>151</v>
      </c>
      <c r="I2" s="200" t="s">
        <v>152</v>
      </c>
      <c r="J2" s="198" t="s">
        <v>113</v>
      </c>
      <c r="K2" s="198" t="s">
        <v>150</v>
      </c>
      <c r="L2" s="196" t="s">
        <v>153</v>
      </c>
      <c r="M2" s="197" t="s">
        <v>154</v>
      </c>
      <c r="N2" s="198" t="s">
        <v>113</v>
      </c>
      <c r="O2" s="198" t="s">
        <v>150</v>
      </c>
      <c r="P2" s="196" t="s">
        <v>155</v>
      </c>
      <c r="Q2" s="197" t="s">
        <v>156</v>
      </c>
      <c r="R2" s="198" t="s">
        <v>113</v>
      </c>
      <c r="S2" s="198" t="s">
        <v>150</v>
      </c>
      <c r="T2" s="1" t="s">
        <v>157</v>
      </c>
    </row>
    <row r="3" spans="1:20" ht="15">
      <c r="A3" t="str">
        <f>VLOOKUP(LEFT(B3,6)&amp;"*",Sheet1!C:D,1,FALSE)</f>
        <v>4031976</v>
      </c>
      <c r="B3" s="247">
        <v>403197908</v>
      </c>
      <c r="C3" s="245" t="s">
        <v>240</v>
      </c>
      <c r="D3" s="245">
        <v>1716</v>
      </c>
      <c r="E3" s="245">
        <f>VLOOKUP(LEFT(B3,6)&amp;"*",Sheet1!C:D,2,FALSE)</f>
        <v>1716</v>
      </c>
      <c r="F3" s="198">
        <f t="shared" ref="F3:F66" si="0">D3-E3</f>
        <v>0</v>
      </c>
      <c r="G3" s="215">
        <f t="shared" ref="G3:G66" si="1">ROUND(F3/D3,10)</f>
        <v>0</v>
      </c>
      <c r="H3" s="245">
        <v>337964.93</v>
      </c>
      <c r="I3">
        <f>VLOOKUP(LEFT(B3,6)&amp;"*",Sheet1!C:E,3,FALSE)</f>
        <v>337964.93</v>
      </c>
      <c r="J3" s="198">
        <f t="shared" ref="J3:J66" si="2">H3-I3</f>
        <v>0</v>
      </c>
      <c r="K3" s="215">
        <f t="shared" ref="K3:K66" si="3">ROUND(J3/H3,10)</f>
        <v>0</v>
      </c>
      <c r="L3" s="245">
        <v>285.49651</v>
      </c>
      <c r="M3">
        <f>VLOOKUP(LEFT(B3,6)&amp;"*",Sheet1!C:G,5,FALSE)</f>
        <v>285.5</v>
      </c>
      <c r="N3" s="198"/>
      <c r="O3" s="215"/>
      <c r="P3" s="245">
        <v>489912.01</v>
      </c>
      <c r="Q3">
        <f>VLOOKUP(LEFT(B3,6)&amp;"*",Sheet1!C:H,6,FALSE)</f>
        <v>489912.01</v>
      </c>
      <c r="R3" s="198">
        <f t="shared" ref="R3:R66" si="4">P3-Q3</f>
        <v>0</v>
      </c>
      <c r="S3" s="215">
        <f t="shared" ref="S3:S66" si="5">ROUND(R3/P3,10)</f>
        <v>0</v>
      </c>
      <c r="T3" s="1"/>
    </row>
    <row r="4" spans="1:20" ht="15">
      <c r="A4" t="str">
        <f>VLOOKUP(LEFT(B4,6)&amp;"*",Sheet1!C:D,1,FALSE)</f>
        <v>N00985106</v>
      </c>
      <c r="B4" s="247" t="s">
        <v>318</v>
      </c>
      <c r="C4" s="245" t="s">
        <v>276</v>
      </c>
      <c r="D4" s="245">
        <v>5885</v>
      </c>
      <c r="E4" s="245">
        <f>VLOOKUP(LEFT(B4,6)&amp;"*",Sheet1!C:D,2,FALSE)</f>
        <v>5885</v>
      </c>
      <c r="F4" s="198">
        <f t="shared" si="0"/>
        <v>0</v>
      </c>
      <c r="G4" s="215">
        <f t="shared" si="1"/>
        <v>0</v>
      </c>
      <c r="H4" s="245">
        <v>271392.05</v>
      </c>
      <c r="I4">
        <f>VLOOKUP(LEFT(B4,6)&amp;"*",Sheet1!C:E,3,FALSE)</f>
        <v>283658.11</v>
      </c>
      <c r="J4" s="198">
        <f t="shared" si="2"/>
        <v>-12266.059999999998</v>
      </c>
      <c r="K4" s="215">
        <f t="shared" si="3"/>
        <v>-4.5196828699999997E-2</v>
      </c>
      <c r="L4" s="245">
        <v>44.82</v>
      </c>
      <c r="M4">
        <f>VLOOKUP(LEFT(B4,6)&amp;"*",Sheet1!C:G,5,FALSE)</f>
        <v>44.82</v>
      </c>
      <c r="N4" s="198"/>
      <c r="O4" s="215"/>
      <c r="P4" s="245">
        <v>263765.7</v>
      </c>
      <c r="Q4">
        <f>VLOOKUP(LEFT(B4,6)&amp;"*",Sheet1!C:H,6,FALSE)</f>
        <v>263765.7</v>
      </c>
      <c r="R4" s="198">
        <f t="shared" si="4"/>
        <v>0</v>
      </c>
      <c r="S4" s="215">
        <f t="shared" si="5"/>
        <v>0</v>
      </c>
      <c r="T4" s="1"/>
    </row>
    <row r="5" spans="1:20" ht="15">
      <c r="A5" t="str">
        <f>VLOOKUP(LEFT(B5,6)&amp;"*",Sheet1!C:D,1,FALSE)</f>
        <v>001317205</v>
      </c>
      <c r="B5" s="247" t="s">
        <v>313</v>
      </c>
      <c r="C5" s="245" t="s">
        <v>284</v>
      </c>
      <c r="D5" s="245">
        <v>19200</v>
      </c>
      <c r="E5" s="245">
        <f>VLOOKUP(LEFT(B5,6)&amp;"*",Sheet1!C:D,2,FALSE)</f>
        <v>19200</v>
      </c>
      <c r="F5" s="198">
        <f t="shared" si="0"/>
        <v>0</v>
      </c>
      <c r="G5" s="215">
        <f t="shared" si="1"/>
        <v>0</v>
      </c>
      <c r="H5" s="245">
        <v>629809.76</v>
      </c>
      <c r="I5">
        <f>VLOOKUP(LEFT(B5,6)&amp;"*",Sheet1!C:E,3,FALSE)</f>
        <v>629809.76</v>
      </c>
      <c r="J5" s="198">
        <f t="shared" si="2"/>
        <v>0</v>
      </c>
      <c r="K5" s="215">
        <f t="shared" si="3"/>
        <v>0</v>
      </c>
      <c r="L5" s="245">
        <v>37.68</v>
      </c>
      <c r="M5">
        <f>VLOOKUP(LEFT(B5,6)&amp;"*",Sheet1!C:G,5,FALSE)</f>
        <v>37.57</v>
      </c>
      <c r="N5" s="198"/>
      <c r="O5" s="215"/>
      <c r="P5" s="245">
        <v>723456</v>
      </c>
      <c r="Q5">
        <f>VLOOKUP(LEFT(B5,6)&amp;"*",Sheet1!C:H,6,FALSE)</f>
        <v>721418.88</v>
      </c>
      <c r="R5" s="198">
        <f t="shared" si="4"/>
        <v>2037.1199999999953</v>
      </c>
      <c r="S5" s="215">
        <f t="shared" si="5"/>
        <v>2.8158174000000001E-3</v>
      </c>
      <c r="T5" s="1"/>
    </row>
    <row r="6" spans="1:20" ht="15">
      <c r="A6" t="str">
        <f>VLOOKUP(LEFT(B6,6)&amp;"*",Sheet1!C:D,1,FALSE)</f>
        <v>BJ2KSG2</v>
      </c>
      <c r="B6" s="247" t="s">
        <v>420</v>
      </c>
      <c r="C6" s="245" t="s">
        <v>296</v>
      </c>
      <c r="D6" s="245">
        <v>4033</v>
      </c>
      <c r="E6" s="245">
        <f>VLOOKUP(LEFT(B6,6)&amp;"*",Sheet1!C:D,2,FALSE)</f>
        <v>4033</v>
      </c>
      <c r="F6" s="198">
        <f t="shared" si="0"/>
        <v>0</v>
      </c>
      <c r="G6" s="215">
        <f t="shared" si="1"/>
        <v>0</v>
      </c>
      <c r="H6" s="245">
        <v>382657.6</v>
      </c>
      <c r="I6">
        <f>VLOOKUP(LEFT(B6,6)&amp;"*",Sheet1!C:E,3,FALSE)</f>
        <v>382583.97</v>
      </c>
      <c r="J6" s="198">
        <f t="shared" si="2"/>
        <v>73.630000000004657</v>
      </c>
      <c r="K6" s="215">
        <f t="shared" si="3"/>
        <v>1.9241749999999999E-4</v>
      </c>
      <c r="L6" s="245">
        <v>84.155724000000006</v>
      </c>
      <c r="M6">
        <f>VLOOKUP(LEFT(B6,6)&amp;"*",Sheet1!C:G,5,FALSE)</f>
        <v>84.16</v>
      </c>
      <c r="N6" s="198"/>
      <c r="O6" s="215"/>
      <c r="P6" s="245">
        <v>339400.03</v>
      </c>
      <c r="Q6">
        <f>VLOOKUP(LEFT(B6,6)&amp;"*",Sheet1!C:H,6,FALSE)</f>
        <v>339400.03</v>
      </c>
      <c r="R6" s="198">
        <f t="shared" si="4"/>
        <v>0</v>
      </c>
      <c r="S6" s="215">
        <f t="shared" si="5"/>
        <v>0</v>
      </c>
      <c r="T6" s="1"/>
    </row>
    <row r="7" spans="1:20" ht="15">
      <c r="A7" t="str">
        <f>VLOOKUP(LEFT(B7,6)&amp;"*",Sheet1!C:D,1,FALSE)</f>
        <v>01609W102</v>
      </c>
      <c r="B7" s="247" t="s">
        <v>320</v>
      </c>
      <c r="C7" s="245" t="s">
        <v>288</v>
      </c>
      <c r="D7" s="245">
        <v>1480</v>
      </c>
      <c r="E7" s="245">
        <f>VLOOKUP(LEFT(B7,6)&amp;"*",Sheet1!C:D,2,FALSE)</f>
        <v>1480</v>
      </c>
      <c r="F7" s="198">
        <f t="shared" si="0"/>
        <v>0</v>
      </c>
      <c r="G7" s="215">
        <f t="shared" si="1"/>
        <v>0</v>
      </c>
      <c r="H7" s="245">
        <v>254390.1</v>
      </c>
      <c r="I7">
        <f>VLOOKUP(LEFT(B7,6)&amp;"*",Sheet1!C:E,3,FALSE)</f>
        <v>254390.1</v>
      </c>
      <c r="J7" s="198">
        <f t="shared" si="2"/>
        <v>0</v>
      </c>
      <c r="K7" s="215">
        <f t="shared" si="3"/>
        <v>0</v>
      </c>
      <c r="L7" s="245">
        <v>149.26</v>
      </c>
      <c r="M7">
        <f>VLOOKUP(LEFT(B7,6)&amp;"*",Sheet1!C:G,5,FALSE)</f>
        <v>149.26</v>
      </c>
      <c r="N7" s="198"/>
      <c r="O7" s="215"/>
      <c r="P7" s="245">
        <v>220904.8</v>
      </c>
      <c r="Q7">
        <f>VLOOKUP(LEFT(B7,6)&amp;"*",Sheet1!C:H,6,FALSE)</f>
        <v>220904.8</v>
      </c>
      <c r="R7" s="198">
        <f t="shared" si="4"/>
        <v>0</v>
      </c>
      <c r="S7" s="215">
        <f t="shared" si="5"/>
        <v>0</v>
      </c>
      <c r="T7" s="1"/>
    </row>
    <row r="8" spans="1:20" ht="15">
      <c r="A8" t="str">
        <f>VLOOKUP(LEFT(B8,6)&amp;"*",Sheet1!C:D,1,FALSE)</f>
        <v>6021500</v>
      </c>
      <c r="B8" s="247">
        <v>602150005</v>
      </c>
      <c r="C8" s="245" t="s">
        <v>245</v>
      </c>
      <c r="D8" s="245">
        <v>22900</v>
      </c>
      <c r="E8" s="245">
        <f>VLOOKUP(LEFT(B8,6)&amp;"*",Sheet1!C:D,2,FALSE)</f>
        <v>22900</v>
      </c>
      <c r="F8" s="198">
        <f t="shared" si="0"/>
        <v>0</v>
      </c>
      <c r="G8" s="215">
        <f t="shared" si="1"/>
        <v>0</v>
      </c>
      <c r="H8" s="245">
        <v>588317.89</v>
      </c>
      <c r="I8">
        <f>VLOOKUP(LEFT(B8,6)&amp;"*",Sheet1!C:E,3,FALSE)</f>
        <v>588317.89</v>
      </c>
      <c r="J8" s="198">
        <f t="shared" si="2"/>
        <v>0</v>
      </c>
      <c r="K8" s="215">
        <f t="shared" si="3"/>
        <v>0</v>
      </c>
      <c r="L8" s="245">
        <v>16.578402000000001</v>
      </c>
      <c r="M8">
        <f>VLOOKUP(LEFT(B8,6)&amp;"*",Sheet1!C:G,5,FALSE)</f>
        <v>16.579999999999998</v>
      </c>
      <c r="N8" s="198"/>
      <c r="O8" s="215"/>
      <c r="P8" s="245">
        <v>379645.41</v>
      </c>
      <c r="Q8">
        <f>VLOOKUP(LEFT(B8,6)&amp;"*",Sheet1!C:H,6,FALSE)</f>
        <v>379645.41</v>
      </c>
      <c r="R8" s="198">
        <f t="shared" si="4"/>
        <v>0</v>
      </c>
      <c r="S8" s="215">
        <f t="shared" si="5"/>
        <v>0</v>
      </c>
      <c r="T8" s="1"/>
    </row>
    <row r="9" spans="1:20" ht="15">
      <c r="A9" t="str">
        <f>VLOOKUP(LEFT(B9,6)&amp;"*",Sheet1!C:D,1,FALSE)</f>
        <v>02319V103</v>
      </c>
      <c r="B9" s="247" t="s">
        <v>322</v>
      </c>
      <c r="C9" s="245" t="s">
        <v>287</v>
      </c>
      <c r="D9" s="245">
        <v>50500</v>
      </c>
      <c r="E9" s="245">
        <f>VLOOKUP(LEFT(B9,6)&amp;"*",Sheet1!C:D,2,FALSE)</f>
        <v>50500</v>
      </c>
      <c r="F9" s="198">
        <f t="shared" si="0"/>
        <v>0</v>
      </c>
      <c r="G9" s="215">
        <f t="shared" si="1"/>
        <v>0</v>
      </c>
      <c r="H9" s="245">
        <v>250015.4</v>
      </c>
      <c r="I9">
        <f>VLOOKUP(LEFT(B9,6)&amp;"*",Sheet1!C:E,3,FALSE)</f>
        <v>250015.4</v>
      </c>
      <c r="J9" s="198">
        <f t="shared" si="2"/>
        <v>0</v>
      </c>
      <c r="K9" s="215">
        <f t="shared" si="3"/>
        <v>0</v>
      </c>
      <c r="L9" s="245">
        <v>4.47</v>
      </c>
      <c r="M9">
        <f>VLOOKUP(LEFT(B9,6)&amp;"*",Sheet1!C:G,5,FALSE)</f>
        <v>4.47</v>
      </c>
      <c r="N9" s="198"/>
      <c r="O9" s="215"/>
      <c r="P9" s="245">
        <v>225735</v>
      </c>
      <c r="Q9">
        <f>VLOOKUP(LEFT(B9,6)&amp;"*",Sheet1!C:H,6,FALSE)</f>
        <v>225735</v>
      </c>
      <c r="R9" s="198">
        <f t="shared" si="4"/>
        <v>0</v>
      </c>
      <c r="S9" s="215">
        <f t="shared" si="5"/>
        <v>0</v>
      </c>
      <c r="T9" s="1"/>
    </row>
    <row r="10" spans="1:20" ht="15">
      <c r="A10" t="str">
        <f>VLOOKUP(LEFT(B10,6)&amp;"*",Sheet1!C:D,1,FALSE)</f>
        <v>6066608</v>
      </c>
      <c r="B10" s="247">
        <v>606660009</v>
      </c>
      <c r="C10" s="245" t="s">
        <v>247</v>
      </c>
      <c r="D10" s="245">
        <v>33963.843999999997</v>
      </c>
      <c r="E10" s="245">
        <f>VLOOKUP(LEFT(B10,6)&amp;"*",Sheet1!C:D,2,FALSE)</f>
        <v>33964</v>
      </c>
      <c r="F10" s="198">
        <f t="shared" si="0"/>
        <v>-0.15600000000267755</v>
      </c>
      <c r="G10" s="215">
        <f t="shared" si="1"/>
        <v>-4.5931000000000001E-6</v>
      </c>
      <c r="H10" s="245">
        <v>386091.37</v>
      </c>
      <c r="I10">
        <f>VLOOKUP(LEFT(B10,6)&amp;"*",Sheet1!C:E,3,FALSE)</f>
        <v>386091.34</v>
      </c>
      <c r="J10" s="198">
        <f t="shared" si="2"/>
        <v>2.9999999969732016E-2</v>
      </c>
      <c r="K10" s="215">
        <f t="shared" si="3"/>
        <v>7.7700000000000001E-8</v>
      </c>
      <c r="L10" s="245">
        <v>11.418167</v>
      </c>
      <c r="M10">
        <f>VLOOKUP(LEFT(B10,6)&amp;"*",Sheet1!C:G,5,FALSE)</f>
        <v>11.42</v>
      </c>
      <c r="N10" s="198"/>
      <c r="O10" s="215"/>
      <c r="P10" s="245">
        <v>387804.84</v>
      </c>
      <c r="Q10">
        <f>VLOOKUP(LEFT(B10,6)&amp;"*",Sheet1!C:H,6,FALSE)</f>
        <v>387804.84</v>
      </c>
      <c r="R10" s="198">
        <f t="shared" si="4"/>
        <v>0</v>
      </c>
      <c r="S10" s="215">
        <f t="shared" si="5"/>
        <v>0</v>
      </c>
      <c r="T10" s="1"/>
    </row>
    <row r="11" spans="1:20" ht="15">
      <c r="A11" t="str">
        <f>VLOOKUP(LEFT(B11,6)&amp;"*",Sheet1!C:D,1,FALSE)</f>
        <v>02364W105</v>
      </c>
      <c r="B11" s="247" t="s">
        <v>324</v>
      </c>
      <c r="C11" s="245" t="s">
        <v>266</v>
      </c>
      <c r="D11" s="245">
        <v>16414</v>
      </c>
      <c r="E11" s="245">
        <f>VLOOKUP(LEFT(B11,6)&amp;"*",Sheet1!C:D,2,FALSE)</f>
        <v>16414</v>
      </c>
      <c r="F11" s="198">
        <f t="shared" si="0"/>
        <v>0</v>
      </c>
      <c r="G11" s="215">
        <f t="shared" si="1"/>
        <v>0</v>
      </c>
      <c r="H11" s="245">
        <v>244930.71</v>
      </c>
      <c r="I11">
        <f>VLOOKUP(LEFT(B11,6)&amp;"*",Sheet1!C:E,3,FALSE)</f>
        <v>249507.58</v>
      </c>
      <c r="J11" s="198">
        <f t="shared" si="2"/>
        <v>-4576.8699999999953</v>
      </c>
      <c r="K11" s="215">
        <f t="shared" si="3"/>
        <v>-1.8686386900000001E-2</v>
      </c>
      <c r="L11" s="245">
        <v>14.03</v>
      </c>
      <c r="M11">
        <f>VLOOKUP(LEFT(B11,6)&amp;"*",Sheet1!C:G,5,FALSE)</f>
        <v>14.03</v>
      </c>
      <c r="N11" s="198"/>
      <c r="O11" s="215"/>
      <c r="P11" s="245">
        <v>230288.42</v>
      </c>
      <c r="Q11">
        <f>VLOOKUP(LEFT(B11,6)&amp;"*",Sheet1!C:H,6,FALSE)</f>
        <v>230288.42</v>
      </c>
      <c r="R11" s="198">
        <f t="shared" si="4"/>
        <v>0</v>
      </c>
      <c r="S11" s="215">
        <f t="shared" si="5"/>
        <v>0</v>
      </c>
      <c r="T11" s="1"/>
    </row>
    <row r="12" spans="1:20" ht="15">
      <c r="A12" t="str">
        <f>VLOOKUP(LEFT(B12,6)&amp;"*",Sheet1!C:D,1,FALSE)</f>
        <v>6054603</v>
      </c>
      <c r="B12" s="247">
        <v>605460005</v>
      </c>
      <c r="C12" s="245" t="s">
        <v>246</v>
      </c>
      <c r="D12" s="245">
        <v>24100</v>
      </c>
      <c r="E12" s="245">
        <f>VLOOKUP(LEFT(B12,6)&amp;"*",Sheet1!C:D,2,FALSE)</f>
        <v>24100</v>
      </c>
      <c r="F12" s="198">
        <f t="shared" si="0"/>
        <v>0</v>
      </c>
      <c r="G12" s="215">
        <f t="shared" si="1"/>
        <v>0</v>
      </c>
      <c r="H12" s="245">
        <v>234404.42</v>
      </c>
      <c r="I12">
        <f>VLOOKUP(LEFT(B12,6)&amp;"*",Sheet1!C:E,3,FALSE)</f>
        <v>234404.42</v>
      </c>
      <c r="J12" s="198">
        <f t="shared" si="2"/>
        <v>0</v>
      </c>
      <c r="K12" s="215">
        <f t="shared" si="3"/>
        <v>0</v>
      </c>
      <c r="L12" s="245">
        <v>10.306240000000001</v>
      </c>
      <c r="M12">
        <f>VLOOKUP(LEFT(B12,6)&amp;"*",Sheet1!C:G,5,FALSE)</f>
        <v>10.31</v>
      </c>
      <c r="N12" s="198"/>
      <c r="O12" s="215"/>
      <c r="P12" s="245">
        <v>248380.38</v>
      </c>
      <c r="Q12">
        <f>VLOOKUP(LEFT(B12,6)&amp;"*",Sheet1!C:H,6,FALSE)</f>
        <v>248380.38</v>
      </c>
      <c r="R12" s="198">
        <f t="shared" si="4"/>
        <v>0</v>
      </c>
      <c r="S12" s="215">
        <f t="shared" si="5"/>
        <v>0</v>
      </c>
      <c r="T12" s="1"/>
    </row>
    <row r="13" spans="1:20" ht="15">
      <c r="A13" t="str">
        <f>VLOOKUP(LEFT(B13,6)&amp;"*",Sheet1!C:D,1,FALSE)</f>
        <v>N07059210</v>
      </c>
      <c r="B13" s="247" t="s">
        <v>316</v>
      </c>
      <c r="C13" s="245" t="s">
        <v>286</v>
      </c>
      <c r="D13" s="245">
        <v>3500</v>
      </c>
      <c r="E13" s="245">
        <f>VLOOKUP(LEFT(B13,6)&amp;"*",Sheet1!C:D,2,FALSE)</f>
        <v>3500</v>
      </c>
      <c r="F13" s="198">
        <f t="shared" si="0"/>
        <v>0</v>
      </c>
      <c r="G13" s="215">
        <f t="shared" si="1"/>
        <v>0</v>
      </c>
      <c r="H13" s="245">
        <v>479982.2</v>
      </c>
      <c r="I13">
        <f>VLOOKUP(LEFT(B13,6)&amp;"*",Sheet1!C:E,3,FALSE)</f>
        <v>479982.2</v>
      </c>
      <c r="J13" s="198">
        <f t="shared" si="2"/>
        <v>0</v>
      </c>
      <c r="K13" s="215">
        <f t="shared" si="3"/>
        <v>0</v>
      </c>
      <c r="L13" s="245">
        <v>188.05</v>
      </c>
      <c r="M13">
        <f>VLOOKUP(LEFT(B13,6)&amp;"*",Sheet1!C:G,5,FALSE)</f>
        <v>188.05</v>
      </c>
      <c r="N13" s="198"/>
      <c r="O13" s="215"/>
      <c r="P13" s="245">
        <v>658175</v>
      </c>
      <c r="Q13">
        <f>VLOOKUP(LEFT(B13,6)&amp;"*",Sheet1!C:H,6,FALSE)</f>
        <v>658175</v>
      </c>
      <c r="R13" s="198">
        <f t="shared" si="4"/>
        <v>0</v>
      </c>
      <c r="S13" s="215">
        <f t="shared" si="5"/>
        <v>0</v>
      </c>
      <c r="T13" s="1"/>
    </row>
    <row r="14" spans="1:20" ht="15">
      <c r="A14" t="str">
        <f>VLOOKUP(LEFT(B14,6)&amp;"*",Sheet1!C:D,1,FALSE)</f>
        <v>0263494</v>
      </c>
      <c r="B14" s="247" t="s">
        <v>489</v>
      </c>
      <c r="C14" s="245" t="s">
        <v>239</v>
      </c>
      <c r="D14" s="245">
        <v>62234</v>
      </c>
      <c r="E14" s="245">
        <f>VLOOKUP(LEFT(B14,6)&amp;"*",Sheet1!C:D,2,FALSE)</f>
        <v>62234</v>
      </c>
      <c r="F14" s="198">
        <f t="shared" si="0"/>
        <v>0</v>
      </c>
      <c r="G14" s="215">
        <f t="shared" si="1"/>
        <v>0</v>
      </c>
      <c r="H14" s="245">
        <v>469594.52</v>
      </c>
      <c r="I14">
        <f>VLOOKUP(LEFT(B14,6)&amp;"*",Sheet1!C:E,3,FALSE)</f>
        <v>469594.51</v>
      </c>
      <c r="J14" s="198">
        <f t="shared" si="2"/>
        <v>1.0000000009313226E-2</v>
      </c>
      <c r="K14" s="215">
        <f t="shared" si="3"/>
        <v>2.1299999999999999E-8</v>
      </c>
      <c r="L14" s="245">
        <v>5.7020489999999997</v>
      </c>
      <c r="M14">
        <f>VLOOKUP(LEFT(B14,6)&amp;"*",Sheet1!C:G,5,FALSE)</f>
        <v>5.7</v>
      </c>
      <c r="N14" s="198"/>
      <c r="O14" s="215"/>
      <c r="P14" s="245">
        <v>354861.32</v>
      </c>
      <c r="Q14">
        <f>VLOOKUP(LEFT(B14,6)&amp;"*",Sheet1!C:H,6,FALSE)</f>
        <v>354861.32</v>
      </c>
      <c r="R14" s="198">
        <f t="shared" si="4"/>
        <v>0</v>
      </c>
      <c r="S14" s="215">
        <f t="shared" si="5"/>
        <v>0</v>
      </c>
      <c r="T14" s="1"/>
    </row>
    <row r="15" spans="1:20" ht="15">
      <c r="A15" t="str">
        <f>VLOOKUP(LEFT(B15,6)&amp;"*",Sheet1!C:D,1,FALSE)</f>
        <v>7124594</v>
      </c>
      <c r="B15" s="247">
        <v>712459908</v>
      </c>
      <c r="C15" s="245" t="s">
        <v>267</v>
      </c>
      <c r="D15" s="245">
        <v>2596</v>
      </c>
      <c r="E15" s="245">
        <f>VLOOKUP(LEFT(B15,6)&amp;"*",Sheet1!C:D,2,FALSE)</f>
        <v>2596</v>
      </c>
      <c r="F15" s="198">
        <f t="shared" si="0"/>
        <v>0</v>
      </c>
      <c r="G15" s="215">
        <f t="shared" si="1"/>
        <v>0</v>
      </c>
      <c r="H15" s="245">
        <v>382225.63</v>
      </c>
      <c r="I15">
        <f>VLOOKUP(LEFT(B15,6)&amp;"*",Sheet1!C:E,3,FALSE)</f>
        <v>382225.63</v>
      </c>
      <c r="J15" s="198">
        <f t="shared" si="2"/>
        <v>0</v>
      </c>
      <c r="K15" s="215">
        <f t="shared" si="3"/>
        <v>0</v>
      </c>
      <c r="L15" s="245">
        <v>165.631058</v>
      </c>
      <c r="M15">
        <f>VLOOKUP(LEFT(B15,6)&amp;"*",Sheet1!C:G,5,FALSE)</f>
        <v>165.63</v>
      </c>
      <c r="N15" s="198"/>
      <c r="O15" s="215"/>
      <c r="P15" s="245">
        <v>429978.23</v>
      </c>
      <c r="Q15">
        <f>VLOOKUP(LEFT(B15,6)&amp;"*",Sheet1!C:H,6,FALSE)</f>
        <v>429978.23</v>
      </c>
      <c r="R15" s="198">
        <f t="shared" si="4"/>
        <v>0</v>
      </c>
      <c r="S15" s="215">
        <f t="shared" si="5"/>
        <v>0</v>
      </c>
      <c r="T15" s="1"/>
    </row>
    <row r="16" spans="1:20" ht="15">
      <c r="A16" t="str">
        <f>VLOOKUP(LEFT(B16,6)&amp;"*",Sheet1!C:D,1,FALSE)</f>
        <v>05965X109</v>
      </c>
      <c r="B16" s="247" t="s">
        <v>326</v>
      </c>
      <c r="C16" s="245" t="s">
        <v>271</v>
      </c>
      <c r="D16" s="245">
        <v>11200</v>
      </c>
      <c r="E16" s="245">
        <f>VLOOKUP(LEFT(B16,6)&amp;"*",Sheet1!C:D,2,FALSE)</f>
        <v>11200</v>
      </c>
      <c r="F16" s="198">
        <f t="shared" si="0"/>
        <v>0</v>
      </c>
      <c r="G16" s="215">
        <f t="shared" si="1"/>
        <v>0</v>
      </c>
      <c r="H16" s="245">
        <v>294060.79999999999</v>
      </c>
      <c r="I16">
        <f>VLOOKUP(LEFT(B16,6)&amp;"*",Sheet1!C:E,3,FALSE)</f>
        <v>294060.79999999999</v>
      </c>
      <c r="J16" s="198">
        <f t="shared" si="2"/>
        <v>0</v>
      </c>
      <c r="K16" s="215">
        <f t="shared" si="3"/>
        <v>0</v>
      </c>
      <c r="L16" s="245">
        <v>27.95</v>
      </c>
      <c r="M16">
        <f>VLOOKUP(LEFT(B16,6)&amp;"*",Sheet1!C:G,5,FALSE)</f>
        <v>27.95</v>
      </c>
      <c r="N16" s="198"/>
      <c r="O16" s="215"/>
      <c r="P16" s="245">
        <v>313040</v>
      </c>
      <c r="Q16">
        <f>VLOOKUP(LEFT(B16,6)&amp;"*",Sheet1!C:H,6,FALSE)</f>
        <v>313040</v>
      </c>
      <c r="R16" s="198">
        <f t="shared" si="4"/>
        <v>0</v>
      </c>
      <c r="S16" s="215">
        <f t="shared" si="5"/>
        <v>0</v>
      </c>
      <c r="T16" s="1"/>
    </row>
    <row r="17" spans="1:20" ht="15">
      <c r="A17" t="str">
        <f>VLOOKUP(LEFT(B17,6)&amp;"*",Sheet1!C:D,1,FALSE)</f>
        <v>067901108</v>
      </c>
      <c r="B17" s="247" t="s">
        <v>328</v>
      </c>
      <c r="C17" s="245" t="s">
        <v>260</v>
      </c>
      <c r="D17" s="245">
        <v>20835</v>
      </c>
      <c r="E17" s="245">
        <f>VLOOKUP(LEFT(B17,6)&amp;"*",Sheet1!C:D,2,FALSE)</f>
        <v>20835</v>
      </c>
      <c r="F17" s="198">
        <f t="shared" si="0"/>
        <v>0</v>
      </c>
      <c r="G17" s="215">
        <f t="shared" si="1"/>
        <v>0</v>
      </c>
      <c r="H17" s="245">
        <v>280479.26</v>
      </c>
      <c r="I17">
        <f>VLOOKUP(LEFT(B17,6)&amp;"*",Sheet1!C:E,3,FALSE)</f>
        <v>280476.57</v>
      </c>
      <c r="J17" s="198">
        <f t="shared" si="2"/>
        <v>2.6900000000023283</v>
      </c>
      <c r="K17" s="215">
        <f t="shared" si="3"/>
        <v>9.5906999999999995E-6</v>
      </c>
      <c r="L17" s="245">
        <v>12.42</v>
      </c>
      <c r="M17">
        <f>VLOOKUP(LEFT(B17,6)&amp;"*",Sheet1!C:G,5,FALSE)</f>
        <v>12.42</v>
      </c>
      <c r="N17" s="198"/>
      <c r="O17" s="215"/>
      <c r="P17" s="245">
        <v>258770.7</v>
      </c>
      <c r="Q17">
        <f>VLOOKUP(LEFT(B17,6)&amp;"*",Sheet1!C:H,6,FALSE)</f>
        <v>258770.7</v>
      </c>
      <c r="R17" s="198">
        <f t="shared" si="4"/>
        <v>0</v>
      </c>
      <c r="S17" s="215">
        <f t="shared" si="5"/>
        <v>0</v>
      </c>
      <c r="T17" s="1"/>
    </row>
    <row r="18" spans="1:20" ht="15">
      <c r="A18" t="str">
        <f>VLOOKUP(LEFT(B18,6)&amp;"*",Sheet1!C:D,1,FALSE)</f>
        <v>B0744B3</v>
      </c>
      <c r="B18" s="247" t="s">
        <v>411</v>
      </c>
      <c r="C18" s="245" t="s">
        <v>274</v>
      </c>
      <c r="D18" s="245">
        <v>15722</v>
      </c>
      <c r="E18" s="245">
        <f>VLOOKUP(LEFT(B18,6)&amp;"*",Sheet1!C:D,2,FALSE)</f>
        <v>15722</v>
      </c>
      <c r="F18" s="198">
        <f t="shared" si="0"/>
        <v>0</v>
      </c>
      <c r="G18" s="215">
        <f t="shared" si="1"/>
        <v>0</v>
      </c>
      <c r="H18" s="245">
        <v>466098.08</v>
      </c>
      <c r="I18">
        <f>VLOOKUP(LEFT(B18,6)&amp;"*",Sheet1!C:E,3,FALSE)</f>
        <v>466098.06</v>
      </c>
      <c r="J18" s="198">
        <f t="shared" si="2"/>
        <v>2.0000000018626451E-2</v>
      </c>
      <c r="K18" s="215">
        <f t="shared" si="3"/>
        <v>4.29E-8</v>
      </c>
      <c r="L18" s="245">
        <v>26.657457000000001</v>
      </c>
      <c r="M18">
        <f>VLOOKUP(LEFT(B18,6)&amp;"*",Sheet1!C:G,5,FALSE)</f>
        <v>26.66</v>
      </c>
      <c r="N18" s="198"/>
      <c r="O18" s="215"/>
      <c r="P18" s="245">
        <v>419108.54</v>
      </c>
      <c r="Q18">
        <f>VLOOKUP(LEFT(B18,6)&amp;"*",Sheet1!C:H,6,FALSE)</f>
        <v>419108.54</v>
      </c>
      <c r="R18" s="198">
        <f t="shared" si="4"/>
        <v>0</v>
      </c>
      <c r="S18" s="215">
        <f t="shared" si="5"/>
        <v>0</v>
      </c>
      <c r="T18" s="1"/>
    </row>
    <row r="19" spans="1:20" ht="15">
      <c r="A19" t="str">
        <f>VLOOKUP(LEFT(B19,6)&amp;"*",Sheet1!C:D,1,FALSE)</f>
        <v>124765108</v>
      </c>
      <c r="B19" s="247">
        <v>124765108</v>
      </c>
      <c r="C19" s="245" t="s">
        <v>236</v>
      </c>
      <c r="D19" s="245">
        <v>24400</v>
      </c>
      <c r="E19" s="245">
        <f>VLOOKUP(LEFT(B19,6)&amp;"*",Sheet1!C:D,2,FALSE)</f>
        <v>24400</v>
      </c>
      <c r="F19" s="198">
        <f t="shared" si="0"/>
        <v>0</v>
      </c>
      <c r="G19" s="215">
        <f t="shared" si="1"/>
        <v>0</v>
      </c>
      <c r="H19" s="245">
        <v>406039.06</v>
      </c>
      <c r="I19">
        <f>VLOOKUP(LEFT(B19,6)&amp;"*",Sheet1!C:E,3,FALSE)</f>
        <v>406039.06</v>
      </c>
      <c r="J19" s="198">
        <f t="shared" si="2"/>
        <v>0</v>
      </c>
      <c r="K19" s="215">
        <f t="shared" si="3"/>
        <v>0</v>
      </c>
      <c r="L19" s="245">
        <v>25.49</v>
      </c>
      <c r="M19">
        <f>VLOOKUP(LEFT(B19,6)&amp;"*",Sheet1!C:G,5,FALSE)</f>
        <v>25.49</v>
      </c>
      <c r="N19" s="198"/>
      <c r="O19" s="215"/>
      <c r="P19" s="245">
        <v>621956</v>
      </c>
      <c r="Q19">
        <f>VLOOKUP(LEFT(B19,6)&amp;"*",Sheet1!C:H,6,FALSE)</f>
        <v>621956</v>
      </c>
      <c r="R19" s="198">
        <f t="shared" si="4"/>
        <v>0</v>
      </c>
      <c r="S19" s="215">
        <f t="shared" si="5"/>
        <v>0</v>
      </c>
      <c r="T19" s="1"/>
    </row>
    <row r="20" spans="1:20" ht="15">
      <c r="A20" t="str">
        <f>VLOOKUP(LEFT(B20,6)&amp;"*",Sheet1!C:D,1,FALSE)</f>
        <v>138006309</v>
      </c>
      <c r="B20" s="247">
        <v>138006309</v>
      </c>
      <c r="C20" s="245" t="s">
        <v>261</v>
      </c>
      <c r="D20" s="245">
        <v>8875</v>
      </c>
      <c r="E20" s="245">
        <f>VLOOKUP(LEFT(B20,6)&amp;"*",Sheet1!C:D,2,FALSE)</f>
        <v>8875</v>
      </c>
      <c r="F20" s="198">
        <f t="shared" si="0"/>
        <v>0</v>
      </c>
      <c r="G20" s="215">
        <f t="shared" si="1"/>
        <v>0</v>
      </c>
      <c r="H20" s="245">
        <v>273871.64</v>
      </c>
      <c r="I20">
        <f>VLOOKUP(LEFT(B20,6)&amp;"*",Sheet1!C:E,3,FALSE)</f>
        <v>265880.56</v>
      </c>
      <c r="J20" s="198">
        <f t="shared" si="2"/>
        <v>7991.0800000000163</v>
      </c>
      <c r="K20" s="215">
        <f t="shared" si="3"/>
        <v>2.9178194599999999E-2</v>
      </c>
      <c r="L20" s="245">
        <v>28.02</v>
      </c>
      <c r="M20">
        <f>VLOOKUP(LEFT(B20,6)&amp;"*",Sheet1!C:G,5,FALSE)</f>
        <v>28.02</v>
      </c>
      <c r="N20" s="198"/>
      <c r="O20" s="215"/>
      <c r="P20" s="245">
        <v>248677.5</v>
      </c>
      <c r="Q20">
        <f>VLOOKUP(LEFT(B20,6)&amp;"*",Sheet1!C:H,6,FALSE)</f>
        <v>248677.5</v>
      </c>
      <c r="R20" s="198">
        <f t="shared" si="4"/>
        <v>0</v>
      </c>
      <c r="S20" s="215">
        <f t="shared" si="5"/>
        <v>0</v>
      </c>
      <c r="T20" s="1"/>
    </row>
    <row r="21" spans="1:20" ht="15">
      <c r="A21" t="str">
        <f>VLOOKUP(LEFT(B21,6)&amp;"*",Sheet1!C:D,1,FALSE)</f>
        <v>12532H104</v>
      </c>
      <c r="B21" s="247" t="s">
        <v>330</v>
      </c>
      <c r="C21" s="245" t="s">
        <v>297</v>
      </c>
      <c r="D21" s="245">
        <v>9000</v>
      </c>
      <c r="E21" s="245">
        <f>VLOOKUP(LEFT(B21,6)&amp;"*",Sheet1!C:D,2,FALSE)</f>
        <v>9000</v>
      </c>
      <c r="F21" s="198">
        <f t="shared" si="0"/>
        <v>0</v>
      </c>
      <c r="G21" s="215">
        <f t="shared" si="1"/>
        <v>0</v>
      </c>
      <c r="H21" s="245">
        <v>477705.2</v>
      </c>
      <c r="I21">
        <f>VLOOKUP(LEFT(B21,6)&amp;"*",Sheet1!C:E,3,FALSE)</f>
        <v>477705.2</v>
      </c>
      <c r="J21" s="198">
        <f t="shared" si="2"/>
        <v>0</v>
      </c>
      <c r="K21" s="215">
        <f t="shared" si="3"/>
        <v>0</v>
      </c>
      <c r="L21" s="245">
        <v>72.86</v>
      </c>
      <c r="M21">
        <f>VLOOKUP(LEFT(B21,6)&amp;"*",Sheet1!C:G,5,FALSE)</f>
        <v>72.86</v>
      </c>
      <c r="N21" s="198"/>
      <c r="O21" s="215"/>
      <c r="P21" s="245">
        <v>655740</v>
      </c>
      <c r="Q21">
        <f>VLOOKUP(LEFT(B21,6)&amp;"*",Sheet1!C:H,6,FALSE)</f>
        <v>655740</v>
      </c>
      <c r="R21" s="198">
        <f t="shared" si="4"/>
        <v>0</v>
      </c>
      <c r="S21" s="215">
        <f t="shared" si="5"/>
        <v>0</v>
      </c>
      <c r="T21" s="1"/>
    </row>
    <row r="22" spans="1:20" ht="15">
      <c r="A22" t="str">
        <f>VLOOKUP(LEFT(B22,6)&amp;"*",Sheet1!C:D,1,FALSE)</f>
        <v>M22465104</v>
      </c>
      <c r="B22" s="247" t="s">
        <v>332</v>
      </c>
      <c r="C22" s="245" t="s">
        <v>259</v>
      </c>
      <c r="D22" s="245">
        <v>5400</v>
      </c>
      <c r="E22" s="245">
        <f>VLOOKUP(LEFT(B22,6)&amp;"*",Sheet1!C:D,2,FALSE)</f>
        <v>5400</v>
      </c>
      <c r="F22" s="198">
        <f t="shared" si="0"/>
        <v>0</v>
      </c>
      <c r="G22" s="215">
        <f t="shared" si="1"/>
        <v>0</v>
      </c>
      <c r="H22" s="245">
        <v>573515.73</v>
      </c>
      <c r="I22">
        <f>VLOOKUP(LEFT(B22,6)&amp;"*",Sheet1!C:E,3,FALSE)</f>
        <v>573515.73</v>
      </c>
      <c r="J22" s="198">
        <f t="shared" si="2"/>
        <v>0</v>
      </c>
      <c r="K22" s="215">
        <f t="shared" si="3"/>
        <v>0</v>
      </c>
      <c r="L22" s="245">
        <v>110.28</v>
      </c>
      <c r="M22">
        <f>VLOOKUP(LEFT(B22,6)&amp;"*",Sheet1!C:G,5,FALSE)</f>
        <v>110.28</v>
      </c>
      <c r="N22" s="198"/>
      <c r="O22" s="215"/>
      <c r="P22" s="245">
        <v>595512</v>
      </c>
      <c r="Q22">
        <f>VLOOKUP(LEFT(B22,6)&amp;"*",Sheet1!C:H,6,FALSE)</f>
        <v>595512</v>
      </c>
      <c r="R22" s="198">
        <f t="shared" si="4"/>
        <v>0</v>
      </c>
      <c r="S22" s="215">
        <f t="shared" si="5"/>
        <v>0</v>
      </c>
      <c r="T22" s="1"/>
    </row>
    <row r="23" spans="1:20" ht="15">
      <c r="A23" t="str">
        <f>VLOOKUP(LEFT(B23,6)&amp;"*",Sheet1!C:D,1,FALSE)</f>
        <v>7171589</v>
      </c>
      <c r="B23" s="247">
        <v>717158901</v>
      </c>
      <c r="C23" s="245" t="s">
        <v>268</v>
      </c>
      <c r="D23" s="245">
        <v>18812</v>
      </c>
      <c r="E23" s="245">
        <f>VLOOKUP(LEFT(B23,6)&amp;"*",Sheet1!C:D,2,FALSE)</f>
        <v>18812</v>
      </c>
      <c r="F23" s="198">
        <f t="shared" si="0"/>
        <v>0</v>
      </c>
      <c r="G23" s="215">
        <f t="shared" si="1"/>
        <v>0</v>
      </c>
      <c r="H23" s="245">
        <v>260935.21</v>
      </c>
      <c r="I23">
        <f>VLOOKUP(LEFT(B23,6)&amp;"*",Sheet1!C:E,3,FALSE)</f>
        <v>260935.19</v>
      </c>
      <c r="J23" s="198">
        <f t="shared" si="2"/>
        <v>1.9999999989522621E-2</v>
      </c>
      <c r="K23" s="215">
        <f t="shared" si="3"/>
        <v>7.6599999999999998E-8</v>
      </c>
      <c r="L23" s="245">
        <v>11.323755999999999</v>
      </c>
      <c r="M23">
        <f>VLOOKUP(LEFT(B23,6)&amp;"*",Sheet1!C:G,5,FALSE)</f>
        <v>11.32</v>
      </c>
      <c r="N23" s="198"/>
      <c r="O23" s="215"/>
      <c r="P23" s="245">
        <v>213022.5</v>
      </c>
      <c r="Q23">
        <f>VLOOKUP(LEFT(B23,6)&amp;"*",Sheet1!C:H,6,FALSE)</f>
        <v>213022.5</v>
      </c>
      <c r="R23" s="198">
        <f t="shared" si="4"/>
        <v>0</v>
      </c>
      <c r="S23" s="215">
        <f t="shared" si="5"/>
        <v>0</v>
      </c>
      <c r="T23" s="1"/>
    </row>
    <row r="24" spans="1:20" ht="15">
      <c r="A24" t="str">
        <f>VLOOKUP(LEFT(B24,6)&amp;"*",Sheet1!C:D,1,FALSE)</f>
        <v>6185495</v>
      </c>
      <c r="B24" s="247">
        <v>618549901</v>
      </c>
      <c r="C24" s="245" t="s">
        <v>248</v>
      </c>
      <c r="D24" s="245">
        <v>1883</v>
      </c>
      <c r="E24" s="245">
        <f>VLOOKUP(LEFT(B24,6)&amp;"*",Sheet1!C:D,2,FALSE)</f>
        <v>1883</v>
      </c>
      <c r="F24" s="198">
        <f t="shared" si="0"/>
        <v>0</v>
      </c>
      <c r="G24" s="215">
        <f t="shared" si="1"/>
        <v>0</v>
      </c>
      <c r="H24" s="245">
        <v>180451.82</v>
      </c>
      <c r="I24">
        <f>VLOOKUP(LEFT(B24,6)&amp;"*",Sheet1!C:E,3,FALSE)</f>
        <v>180451.82</v>
      </c>
      <c r="J24" s="198">
        <f t="shared" si="2"/>
        <v>0</v>
      </c>
      <c r="K24" s="215">
        <f t="shared" si="3"/>
        <v>0</v>
      </c>
      <c r="L24" s="245">
        <v>142.37373199999999</v>
      </c>
      <c r="M24">
        <f>VLOOKUP(LEFT(B24,6)&amp;"*",Sheet1!C:G,5,FALSE)</f>
        <v>142.37</v>
      </c>
      <c r="N24" s="198"/>
      <c r="O24" s="215"/>
      <c r="P24" s="245">
        <v>268089.74</v>
      </c>
      <c r="Q24">
        <f>VLOOKUP(LEFT(B24,6)&amp;"*",Sheet1!C:H,6,FALSE)</f>
        <v>268089.74</v>
      </c>
      <c r="R24" s="198">
        <f t="shared" si="4"/>
        <v>0</v>
      </c>
      <c r="S24" s="215">
        <f t="shared" si="5"/>
        <v>0</v>
      </c>
      <c r="T24" s="1"/>
    </row>
    <row r="25" spans="1:20" ht="15">
      <c r="A25" t="str">
        <f>VLOOKUP(LEFT(B25,6)&amp;"*",Sheet1!C:D,1,FALSE)</f>
        <v>5330047</v>
      </c>
      <c r="B25" s="247">
        <v>533004909</v>
      </c>
      <c r="C25" s="245" t="s">
        <v>243</v>
      </c>
      <c r="D25" s="245">
        <v>5188</v>
      </c>
      <c r="E25" s="245">
        <f>VLOOKUP(LEFT(B25,6)&amp;"*",Sheet1!C:D,2,FALSE)</f>
        <v>5188</v>
      </c>
      <c r="F25" s="198">
        <f t="shared" si="0"/>
        <v>0</v>
      </c>
      <c r="G25" s="215">
        <f t="shared" si="1"/>
        <v>0</v>
      </c>
      <c r="H25" s="245">
        <v>492884.57</v>
      </c>
      <c r="I25">
        <f>VLOOKUP(LEFT(B25,6)&amp;"*",Sheet1!C:E,3,FALSE)</f>
        <v>492884.56</v>
      </c>
      <c r="J25" s="198">
        <f t="shared" si="2"/>
        <v>1.0000000009313226E-2</v>
      </c>
      <c r="K25" s="215">
        <f t="shared" si="3"/>
        <v>2.03E-8</v>
      </c>
      <c r="L25" s="245">
        <v>148.04141799999999</v>
      </c>
      <c r="M25">
        <f>VLOOKUP(LEFT(B25,6)&amp;"*",Sheet1!C:G,5,FALSE)</f>
        <v>148.04</v>
      </c>
      <c r="N25" s="198"/>
      <c r="O25" s="215"/>
      <c r="P25" s="245">
        <v>768038.88</v>
      </c>
      <c r="Q25">
        <f>VLOOKUP(LEFT(B25,6)&amp;"*",Sheet1!C:H,6,FALSE)</f>
        <v>768038.88</v>
      </c>
      <c r="R25" s="198">
        <f t="shared" si="4"/>
        <v>0</v>
      </c>
      <c r="S25" s="215">
        <f t="shared" si="5"/>
        <v>0</v>
      </c>
      <c r="T25" s="1"/>
    </row>
    <row r="26" spans="1:20" ht="15">
      <c r="A26" t="str">
        <f>VLOOKUP(LEFT(B26,6)&amp;"*",Sheet1!C:D,1,FALSE)</f>
        <v>292505104</v>
      </c>
      <c r="B26" s="247">
        <v>292505104</v>
      </c>
      <c r="C26" s="245" t="s">
        <v>269</v>
      </c>
      <c r="D26" s="245">
        <v>46000</v>
      </c>
      <c r="E26" s="245">
        <f>VLOOKUP(LEFT(B26,6)&amp;"*",Sheet1!C:D,2,FALSE)</f>
        <v>46000</v>
      </c>
      <c r="F26" s="198">
        <f t="shared" si="0"/>
        <v>0</v>
      </c>
      <c r="G26" s="215">
        <f t="shared" si="1"/>
        <v>0</v>
      </c>
      <c r="H26" s="245">
        <v>460942.03</v>
      </c>
      <c r="I26">
        <f>VLOOKUP(LEFT(B26,6)&amp;"*",Sheet1!C:E,3,FALSE)</f>
        <v>460942.03</v>
      </c>
      <c r="J26" s="198">
        <f t="shared" si="2"/>
        <v>0</v>
      </c>
      <c r="K26" s="215">
        <f t="shared" si="3"/>
        <v>0</v>
      </c>
      <c r="L26" s="245">
        <v>5.27</v>
      </c>
      <c r="M26">
        <f>VLOOKUP(LEFT(B26,6)&amp;"*",Sheet1!C:G,5,FALSE)</f>
        <v>5.27</v>
      </c>
      <c r="N26" s="198"/>
      <c r="O26" s="215"/>
      <c r="P26" s="245">
        <v>242420</v>
      </c>
      <c r="Q26">
        <f>VLOOKUP(LEFT(B26,6)&amp;"*",Sheet1!C:H,6,FALSE)</f>
        <v>242420</v>
      </c>
      <c r="R26" s="198">
        <f t="shared" si="4"/>
        <v>0</v>
      </c>
      <c r="S26" s="215">
        <f t="shared" si="5"/>
        <v>0</v>
      </c>
      <c r="T26" s="1"/>
    </row>
    <row r="27" spans="1:20" ht="15">
      <c r="A27" t="str">
        <f>VLOOKUP(LEFT(B27,6)&amp;"*",Sheet1!C:D,1,FALSE)</f>
        <v>294821608</v>
      </c>
      <c r="B27" s="247">
        <v>294821608</v>
      </c>
      <c r="C27" s="245" t="s">
        <v>272</v>
      </c>
      <c r="D27" s="245">
        <v>70800</v>
      </c>
      <c r="E27" s="245">
        <f>VLOOKUP(LEFT(B27,6)&amp;"*",Sheet1!C:D,2,FALSE)</f>
        <v>70800</v>
      </c>
      <c r="F27" s="198">
        <f t="shared" si="0"/>
        <v>0</v>
      </c>
      <c r="G27" s="215">
        <f t="shared" si="1"/>
        <v>0</v>
      </c>
      <c r="H27" s="245">
        <v>507624.08</v>
      </c>
      <c r="I27">
        <f>VLOOKUP(LEFT(B27,6)&amp;"*",Sheet1!C:E,3,FALSE)</f>
        <v>507624.08</v>
      </c>
      <c r="J27" s="198">
        <f t="shared" si="2"/>
        <v>0</v>
      </c>
      <c r="K27" s="215">
        <f t="shared" si="3"/>
        <v>0</v>
      </c>
      <c r="L27" s="245">
        <v>9.67</v>
      </c>
      <c r="M27">
        <f>VLOOKUP(LEFT(B27,6)&amp;"*",Sheet1!C:G,5,FALSE)</f>
        <v>9.67</v>
      </c>
      <c r="N27" s="198"/>
      <c r="O27" s="215"/>
      <c r="P27" s="245">
        <v>684636</v>
      </c>
      <c r="Q27">
        <f>VLOOKUP(LEFT(B27,6)&amp;"*",Sheet1!C:H,6,FALSE)</f>
        <v>684636</v>
      </c>
      <c r="R27" s="198">
        <f t="shared" si="4"/>
        <v>0</v>
      </c>
      <c r="S27" s="215">
        <f t="shared" si="5"/>
        <v>0</v>
      </c>
      <c r="T27" s="1"/>
    </row>
    <row r="28" spans="1:20" ht="15">
      <c r="A28" t="str">
        <f>VLOOKUP(LEFT(B28,6)&amp;"*",Sheet1!C:D,1,FALSE)</f>
        <v>N3167Y103</v>
      </c>
      <c r="B28" s="247" t="s">
        <v>337</v>
      </c>
      <c r="C28" s="245" t="s">
        <v>292</v>
      </c>
      <c r="D28" s="245">
        <v>5800</v>
      </c>
      <c r="E28" s="245">
        <f>VLOOKUP(LEFT(B28,6)&amp;"*",Sheet1!C:D,2,FALSE)</f>
        <v>5800</v>
      </c>
      <c r="F28" s="198">
        <f t="shared" si="0"/>
        <v>0</v>
      </c>
      <c r="G28" s="215">
        <f t="shared" si="1"/>
        <v>0</v>
      </c>
      <c r="H28" s="245">
        <v>434282.3</v>
      </c>
      <c r="I28">
        <f>VLOOKUP(LEFT(B28,6)&amp;"*",Sheet1!C:E,3,FALSE)</f>
        <v>434282.3</v>
      </c>
      <c r="J28" s="198">
        <f t="shared" si="2"/>
        <v>0</v>
      </c>
      <c r="K28" s="215">
        <f t="shared" si="3"/>
        <v>0</v>
      </c>
      <c r="L28" s="245">
        <v>143.02000000000001</v>
      </c>
      <c r="M28">
        <f>VLOOKUP(LEFT(B28,6)&amp;"*",Sheet1!C:G,5,FALSE)</f>
        <v>143.02000000000001</v>
      </c>
      <c r="N28" s="198"/>
      <c r="O28" s="215"/>
      <c r="P28" s="245">
        <v>829516</v>
      </c>
      <c r="Q28">
        <f>VLOOKUP(LEFT(B28,6)&amp;"*",Sheet1!C:H,6,FALSE)</f>
        <v>829516</v>
      </c>
      <c r="R28" s="198">
        <f t="shared" si="4"/>
        <v>0</v>
      </c>
      <c r="S28" s="215">
        <f t="shared" si="5"/>
        <v>0</v>
      </c>
      <c r="T28" s="1"/>
    </row>
    <row r="29" spans="1:20" ht="15">
      <c r="A29" t="str">
        <f>VLOOKUP(LEFT(B29,6)&amp;"*",Sheet1!C:D,1,FALSE)</f>
        <v>398438408</v>
      </c>
      <c r="B29" s="247">
        <v>398438408</v>
      </c>
      <c r="C29" s="245" t="s">
        <v>285</v>
      </c>
      <c r="D29" s="245">
        <v>25900</v>
      </c>
      <c r="E29" s="245">
        <f>VLOOKUP(LEFT(B29,6)&amp;"*",Sheet1!C:D,2,FALSE)</f>
        <v>25900</v>
      </c>
      <c r="F29" s="198">
        <f t="shared" si="0"/>
        <v>0</v>
      </c>
      <c r="G29" s="215">
        <f t="shared" si="1"/>
        <v>0</v>
      </c>
      <c r="H29" s="245">
        <v>522107.96</v>
      </c>
      <c r="I29">
        <f>VLOOKUP(LEFT(B29,6)&amp;"*",Sheet1!C:E,3,FALSE)</f>
        <v>522107.96</v>
      </c>
      <c r="J29" s="198">
        <f t="shared" si="2"/>
        <v>0</v>
      </c>
      <c r="K29" s="215">
        <f t="shared" si="3"/>
        <v>0</v>
      </c>
      <c r="L29" s="245">
        <v>17.59</v>
      </c>
      <c r="M29">
        <f>VLOOKUP(LEFT(B29,6)&amp;"*",Sheet1!C:G,5,FALSE)</f>
        <v>17.59</v>
      </c>
      <c r="N29" s="198"/>
      <c r="O29" s="215"/>
      <c r="P29" s="245">
        <v>455581</v>
      </c>
      <c r="Q29">
        <f>VLOOKUP(LEFT(B29,6)&amp;"*",Sheet1!C:H,6,FALSE)</f>
        <v>455581</v>
      </c>
      <c r="R29" s="198">
        <f t="shared" si="4"/>
        <v>0</v>
      </c>
      <c r="S29" s="215">
        <f t="shared" si="5"/>
        <v>0</v>
      </c>
      <c r="T29" s="1"/>
    </row>
    <row r="30" spans="1:20" ht="15">
      <c r="A30" t="str">
        <f>VLOOKUP(LEFT(B30,6)&amp;"*",Sheet1!C:D,1,FALSE)</f>
        <v>45104G104</v>
      </c>
      <c r="B30" s="247" t="s">
        <v>463</v>
      </c>
      <c r="C30" s="245" t="s">
        <v>490</v>
      </c>
      <c r="D30" s="245">
        <v>18400</v>
      </c>
      <c r="E30" s="245">
        <f>VLOOKUP(LEFT(B30,6)&amp;"*",Sheet1!C:D,2,FALSE)</f>
        <v>18400</v>
      </c>
      <c r="F30" s="198">
        <f t="shared" si="0"/>
        <v>0</v>
      </c>
      <c r="G30" s="215">
        <f t="shared" si="1"/>
        <v>0</v>
      </c>
      <c r="H30" s="245">
        <v>209684.56</v>
      </c>
      <c r="I30">
        <f>VLOOKUP(LEFT(B30,6)&amp;"*",Sheet1!C:E,3,FALSE)</f>
        <v>209684.56</v>
      </c>
      <c r="J30" s="198">
        <f t="shared" si="2"/>
        <v>0</v>
      </c>
      <c r="K30" s="215">
        <f t="shared" si="3"/>
        <v>0</v>
      </c>
      <c r="L30" s="245">
        <v>12</v>
      </c>
      <c r="M30">
        <f>VLOOKUP(LEFT(B30,6)&amp;"*",Sheet1!C:G,5,FALSE)</f>
        <v>12</v>
      </c>
      <c r="N30" s="198"/>
      <c r="O30" s="215"/>
      <c r="P30" s="245">
        <v>220800</v>
      </c>
      <c r="Q30">
        <f>VLOOKUP(LEFT(B30,6)&amp;"*",Sheet1!C:H,6,FALSE)</f>
        <v>220800</v>
      </c>
      <c r="R30" s="198">
        <f t="shared" si="4"/>
        <v>0</v>
      </c>
      <c r="S30" s="215">
        <f t="shared" si="5"/>
        <v>0</v>
      </c>
      <c r="T30" s="1"/>
    </row>
    <row r="31" spans="1:20" ht="15">
      <c r="A31" t="str">
        <f>VLOOKUP(LEFT(B31,6)&amp;"*",Sheet1!C:D,1,FALSE)</f>
        <v>5889505</v>
      </c>
      <c r="B31" s="247">
        <v>588950907</v>
      </c>
      <c r="C31" s="245" t="s">
        <v>255</v>
      </c>
      <c r="D31" s="245">
        <v>19754</v>
      </c>
      <c r="E31" s="245">
        <f>VLOOKUP(LEFT(B31,6)&amp;"*",Sheet1!C:D,2,FALSE)</f>
        <v>19754</v>
      </c>
      <c r="F31" s="198">
        <f t="shared" si="0"/>
        <v>0</v>
      </c>
      <c r="G31" s="215">
        <f t="shared" si="1"/>
        <v>0</v>
      </c>
      <c r="H31" s="245">
        <v>389105.64</v>
      </c>
      <c r="I31">
        <f>VLOOKUP(LEFT(B31,6)&amp;"*",Sheet1!C:E,3,FALSE)</f>
        <v>389105.64</v>
      </c>
      <c r="J31" s="198">
        <f t="shared" si="2"/>
        <v>0</v>
      </c>
      <c r="K31" s="215">
        <f t="shared" si="3"/>
        <v>0</v>
      </c>
      <c r="L31" s="245">
        <v>17.923207999999999</v>
      </c>
      <c r="M31">
        <f>VLOOKUP(LEFT(B31,6)&amp;"*",Sheet1!C:G,5,FALSE)</f>
        <v>17.920000000000002</v>
      </c>
      <c r="N31" s="198"/>
      <c r="O31" s="215"/>
      <c r="P31" s="245">
        <v>354055.05</v>
      </c>
      <c r="Q31">
        <f>VLOOKUP(LEFT(B31,6)&amp;"*",Sheet1!C:H,6,FALSE)</f>
        <v>354055.05</v>
      </c>
      <c r="R31" s="198">
        <f t="shared" si="4"/>
        <v>0</v>
      </c>
      <c r="S31" s="215">
        <f t="shared" si="5"/>
        <v>0</v>
      </c>
      <c r="T31" s="1"/>
    </row>
    <row r="32" spans="1:20" ht="15">
      <c r="A32" t="str">
        <f>VLOOKUP(LEFT(B32,6)&amp;"*",Sheet1!C:D,1,FALSE)</f>
        <v>45857P806</v>
      </c>
      <c r="B32" s="247" t="s">
        <v>340</v>
      </c>
      <c r="C32" s="245" t="s">
        <v>295</v>
      </c>
      <c r="D32" s="245">
        <v>11955</v>
      </c>
      <c r="E32" s="245">
        <f>VLOOKUP(LEFT(B32,6)&amp;"*",Sheet1!C:D,2,FALSE)</f>
        <v>11955</v>
      </c>
      <c r="F32" s="198">
        <f t="shared" si="0"/>
        <v>0</v>
      </c>
      <c r="G32" s="215">
        <f t="shared" si="1"/>
        <v>0</v>
      </c>
      <c r="H32" s="245">
        <v>675267.12</v>
      </c>
      <c r="I32">
        <f>VLOOKUP(LEFT(B32,6)&amp;"*",Sheet1!C:E,3,FALSE)</f>
        <v>675226.53</v>
      </c>
      <c r="J32" s="198">
        <f t="shared" si="2"/>
        <v>40.589999999967404</v>
      </c>
      <c r="K32" s="215">
        <f t="shared" si="3"/>
        <v>6.0109499999999998E-5</v>
      </c>
      <c r="L32" s="245">
        <v>65.16</v>
      </c>
      <c r="M32">
        <f>VLOOKUP(LEFT(B32,6)&amp;"*",Sheet1!C:G,5,FALSE)</f>
        <v>65.16</v>
      </c>
      <c r="N32" s="198"/>
      <c r="O32" s="215"/>
      <c r="P32" s="245">
        <v>778987.8</v>
      </c>
      <c r="Q32">
        <f>VLOOKUP(LEFT(B32,6)&amp;"*",Sheet1!C:H,6,FALSE)</f>
        <v>778987.8</v>
      </c>
      <c r="R32" s="198">
        <f t="shared" si="4"/>
        <v>0</v>
      </c>
      <c r="S32" s="215">
        <f t="shared" si="5"/>
        <v>0</v>
      </c>
      <c r="T32" s="1"/>
    </row>
    <row r="33" spans="1:20" ht="15">
      <c r="A33" t="str">
        <f>VLOOKUP(LEFT(B33,6)&amp;"*",Sheet1!C:D,1,FALSE)</f>
        <v>B4R2R50</v>
      </c>
      <c r="B33" s="247" t="s">
        <v>417</v>
      </c>
      <c r="C33" s="245" t="s">
        <v>282</v>
      </c>
      <c r="D33" s="245">
        <v>4504</v>
      </c>
      <c r="E33" s="245">
        <f>VLOOKUP(LEFT(B33,6)&amp;"*",Sheet1!C:D,2,FALSE)</f>
        <v>4504</v>
      </c>
      <c r="F33" s="198">
        <f t="shared" si="0"/>
        <v>0</v>
      </c>
      <c r="G33" s="215">
        <f t="shared" si="1"/>
        <v>0</v>
      </c>
      <c r="H33" s="245">
        <v>218870.8</v>
      </c>
      <c r="I33">
        <f>VLOOKUP(LEFT(B33,6)&amp;"*",Sheet1!C:E,3,FALSE)</f>
        <v>218870.8</v>
      </c>
      <c r="J33" s="198">
        <f t="shared" si="2"/>
        <v>0</v>
      </c>
      <c r="K33" s="215">
        <f t="shared" si="3"/>
        <v>0</v>
      </c>
      <c r="L33" s="245">
        <v>39.439279999999997</v>
      </c>
      <c r="M33">
        <f>VLOOKUP(LEFT(B33,6)&amp;"*",Sheet1!C:G,5,FALSE)</f>
        <v>39.44</v>
      </c>
      <c r="N33" s="198"/>
      <c r="O33" s="215"/>
      <c r="P33" s="245">
        <v>177634.52</v>
      </c>
      <c r="Q33">
        <f>VLOOKUP(LEFT(B33,6)&amp;"*",Sheet1!C:H,6,FALSE)</f>
        <v>177634.52</v>
      </c>
      <c r="R33" s="198">
        <f t="shared" si="4"/>
        <v>0</v>
      </c>
      <c r="S33" s="215">
        <f t="shared" si="5"/>
        <v>0</v>
      </c>
      <c r="T33" s="1"/>
    </row>
    <row r="34" spans="1:20" ht="15">
      <c r="A34" t="str">
        <f>VLOOKUP(LEFT(B34,6)&amp;"*",Sheet1!C:D,1,FALSE)</f>
        <v>48241A105</v>
      </c>
      <c r="B34" s="247" t="s">
        <v>342</v>
      </c>
      <c r="C34" s="245" t="s">
        <v>281</v>
      </c>
      <c r="D34" s="245">
        <v>3361</v>
      </c>
      <c r="E34" s="245">
        <f>VLOOKUP(LEFT(B34,6)&amp;"*",Sheet1!C:D,2,FALSE)</f>
        <v>3361</v>
      </c>
      <c r="F34" s="198">
        <f t="shared" si="0"/>
        <v>0</v>
      </c>
      <c r="G34" s="215">
        <f t="shared" si="1"/>
        <v>0</v>
      </c>
      <c r="H34" s="245">
        <v>160452.89000000001</v>
      </c>
      <c r="I34">
        <f>VLOOKUP(LEFT(B34,6)&amp;"*",Sheet1!C:E,3,FALSE)</f>
        <v>178667.28</v>
      </c>
      <c r="J34" s="198">
        <f t="shared" si="2"/>
        <v>-18214.389999999985</v>
      </c>
      <c r="K34" s="215">
        <f t="shared" si="3"/>
        <v>-0.113518616</v>
      </c>
      <c r="L34" s="245">
        <v>36.92</v>
      </c>
      <c r="M34">
        <f>VLOOKUP(LEFT(B34,6)&amp;"*",Sheet1!C:G,5,FALSE)</f>
        <v>36.92</v>
      </c>
      <c r="N34" s="198"/>
      <c r="O34" s="215"/>
      <c r="P34" s="245">
        <v>124088.12</v>
      </c>
      <c r="Q34">
        <f>VLOOKUP(LEFT(B34,6)&amp;"*",Sheet1!C:H,6,FALSE)</f>
        <v>124088.12</v>
      </c>
      <c r="R34" s="198">
        <f t="shared" si="4"/>
        <v>0</v>
      </c>
      <c r="S34" s="215">
        <f t="shared" si="5"/>
        <v>0</v>
      </c>
      <c r="T34" s="1"/>
    </row>
    <row r="35" spans="1:20" ht="15">
      <c r="A35" t="str">
        <f>VLOOKUP(LEFT(B35,6)&amp;"*",Sheet1!C:D,1,FALSE)</f>
        <v>6499260</v>
      </c>
      <c r="B35" s="247">
        <v>649926003</v>
      </c>
      <c r="C35" s="245" t="s">
        <v>249</v>
      </c>
      <c r="D35" s="245">
        <v>3900</v>
      </c>
      <c r="E35" s="245">
        <f>VLOOKUP(LEFT(B35,6)&amp;"*",Sheet1!C:D,2,FALSE)</f>
        <v>3900</v>
      </c>
      <c r="F35" s="198">
        <f t="shared" si="0"/>
        <v>0</v>
      </c>
      <c r="G35" s="215">
        <f t="shared" si="1"/>
        <v>0</v>
      </c>
      <c r="H35" s="245">
        <v>211774.68</v>
      </c>
      <c r="I35">
        <f>VLOOKUP(LEFT(B35,6)&amp;"*",Sheet1!C:E,3,FALSE)</f>
        <v>211774.68</v>
      </c>
      <c r="J35" s="198">
        <f t="shared" si="2"/>
        <v>0</v>
      </c>
      <c r="K35" s="215">
        <f t="shared" si="3"/>
        <v>0</v>
      </c>
      <c r="L35" s="245">
        <v>61.008519</v>
      </c>
      <c r="M35">
        <f>VLOOKUP(LEFT(B35,6)&amp;"*",Sheet1!C:G,5,FALSE)</f>
        <v>61.01</v>
      </c>
      <c r="N35" s="198"/>
      <c r="O35" s="215"/>
      <c r="P35" s="245">
        <v>237933.23</v>
      </c>
      <c r="Q35">
        <f>VLOOKUP(LEFT(B35,6)&amp;"*",Sheet1!C:H,6,FALSE)</f>
        <v>237933.23</v>
      </c>
      <c r="R35" s="198">
        <f t="shared" si="4"/>
        <v>0</v>
      </c>
      <c r="S35" s="215">
        <f t="shared" si="5"/>
        <v>0</v>
      </c>
      <c r="T35" s="1"/>
    </row>
    <row r="36" spans="1:20" ht="15">
      <c r="A36" t="str">
        <f>VLOOKUP(LEFT(B36,6)&amp;"*",Sheet1!C:D,1,FALSE)</f>
        <v>53567X101</v>
      </c>
      <c r="B36" s="247" t="s">
        <v>344</v>
      </c>
      <c r="C36" s="245" t="s">
        <v>293</v>
      </c>
      <c r="D36" s="245">
        <v>10400</v>
      </c>
      <c r="E36" s="245">
        <f>VLOOKUP(LEFT(B36,6)&amp;"*",Sheet1!C:D,2,FALSE)</f>
        <v>10400</v>
      </c>
      <c r="F36" s="198">
        <f t="shared" si="0"/>
        <v>0</v>
      </c>
      <c r="G36" s="215">
        <f t="shared" si="1"/>
        <v>0</v>
      </c>
      <c r="H36" s="245">
        <v>363826.38</v>
      </c>
      <c r="I36">
        <f>VLOOKUP(LEFT(B36,6)&amp;"*",Sheet1!C:E,3,FALSE)</f>
        <v>363826.38</v>
      </c>
      <c r="J36" s="198">
        <f t="shared" si="2"/>
        <v>0</v>
      </c>
      <c r="K36" s="215">
        <f t="shared" si="3"/>
        <v>0</v>
      </c>
      <c r="L36" s="245">
        <v>29.1</v>
      </c>
      <c r="M36">
        <f>VLOOKUP(LEFT(B36,6)&amp;"*",Sheet1!C:G,5,FALSE)</f>
        <v>29.1</v>
      </c>
      <c r="N36" s="198"/>
      <c r="O36" s="215"/>
      <c r="P36" s="245">
        <v>302640</v>
      </c>
      <c r="Q36">
        <f>VLOOKUP(LEFT(B36,6)&amp;"*",Sheet1!C:H,6,FALSE)</f>
        <v>302640</v>
      </c>
      <c r="R36" s="198">
        <f t="shared" si="4"/>
        <v>0</v>
      </c>
      <c r="S36" s="215">
        <f t="shared" si="5"/>
        <v>0</v>
      </c>
      <c r="T36" s="1"/>
    </row>
    <row r="37" spans="1:20" ht="15">
      <c r="A37" t="str">
        <f>VLOOKUP(LEFT(B37,6)&amp;"*",Sheet1!C:D,1,FALSE)</f>
        <v>B0SWJX3</v>
      </c>
      <c r="B37" s="247" t="s">
        <v>412</v>
      </c>
      <c r="C37" s="245" t="s">
        <v>275</v>
      </c>
      <c r="D37" s="245">
        <v>7100</v>
      </c>
      <c r="E37" s="245">
        <f>VLOOKUP(LEFT(B37,6)&amp;"*",Sheet1!C:D,2,FALSE)</f>
        <v>7100</v>
      </c>
      <c r="F37" s="198">
        <f t="shared" si="0"/>
        <v>0</v>
      </c>
      <c r="G37" s="215">
        <f t="shared" si="1"/>
        <v>0</v>
      </c>
      <c r="H37" s="245">
        <v>406713.57</v>
      </c>
      <c r="I37">
        <f>VLOOKUP(LEFT(B37,6)&amp;"*",Sheet1!C:E,3,FALSE)</f>
        <v>406713.57</v>
      </c>
      <c r="J37" s="198">
        <f t="shared" si="2"/>
        <v>0</v>
      </c>
      <c r="K37" s="215">
        <f t="shared" si="3"/>
        <v>0</v>
      </c>
      <c r="L37" s="245">
        <v>66.599529000000004</v>
      </c>
      <c r="M37">
        <f>VLOOKUP(LEFT(B37,6)&amp;"*",Sheet1!C:G,5,FALSE)</f>
        <v>66.599999999999994</v>
      </c>
      <c r="N37" s="198"/>
      <c r="O37" s="215"/>
      <c r="P37" s="245">
        <v>472856.66</v>
      </c>
      <c r="Q37">
        <f>VLOOKUP(LEFT(B37,6)&amp;"*",Sheet1!C:H,6,FALSE)</f>
        <v>472856.66</v>
      </c>
      <c r="R37" s="198">
        <f t="shared" si="4"/>
        <v>0</v>
      </c>
      <c r="S37" s="215">
        <f t="shared" si="5"/>
        <v>0</v>
      </c>
      <c r="T37" s="1"/>
    </row>
    <row r="38" spans="1:20" ht="15">
      <c r="A38" t="str">
        <f>VLOOKUP(LEFT(B38,6)&amp;"*",Sheet1!C:D,1,FALSE)</f>
        <v>7333378</v>
      </c>
      <c r="B38" s="247">
        <v>733337901</v>
      </c>
      <c r="C38" s="245" t="s">
        <v>270</v>
      </c>
      <c r="D38" s="245">
        <v>2445</v>
      </c>
      <c r="E38" s="245">
        <f>VLOOKUP(LEFT(B38,6)&amp;"*",Sheet1!C:D,2,FALSE)</f>
        <v>2445</v>
      </c>
      <c r="F38" s="198">
        <f t="shared" si="0"/>
        <v>0</v>
      </c>
      <c r="G38" s="215">
        <f t="shared" si="1"/>
        <v>0</v>
      </c>
      <c r="H38" s="245">
        <v>439027.29</v>
      </c>
      <c r="I38">
        <f>VLOOKUP(LEFT(B38,6)&amp;"*",Sheet1!C:E,3,FALSE)</f>
        <v>439028.68</v>
      </c>
      <c r="J38" s="198">
        <f t="shared" si="2"/>
        <v>-1.3900000000139698</v>
      </c>
      <c r="K38" s="215">
        <f t="shared" si="3"/>
        <v>-3.1661000000000001E-6</v>
      </c>
      <c r="L38" s="245">
        <v>306.60635300000001</v>
      </c>
      <c r="M38">
        <f>VLOOKUP(LEFT(B38,6)&amp;"*",Sheet1!C:G,5,FALSE)</f>
        <v>306.61</v>
      </c>
      <c r="N38" s="198"/>
      <c r="O38" s="215"/>
      <c r="P38" s="245">
        <v>749652.53</v>
      </c>
      <c r="Q38">
        <f>VLOOKUP(LEFT(B38,6)&amp;"*",Sheet1!C:H,6,FALSE)</f>
        <v>749652.53</v>
      </c>
      <c r="R38" s="198">
        <f t="shared" si="4"/>
        <v>0</v>
      </c>
      <c r="S38" s="215">
        <f t="shared" si="5"/>
        <v>0</v>
      </c>
      <c r="T38" s="1"/>
    </row>
    <row r="39" spans="1:20" ht="15">
      <c r="A39" t="str">
        <f>VLOOKUP(LEFT(B39,6)&amp;"*",Sheet1!C:D,1,FALSE)</f>
        <v>B28YTC2</v>
      </c>
      <c r="B39" s="247" t="s">
        <v>416</v>
      </c>
      <c r="C39" s="245" t="s">
        <v>280</v>
      </c>
      <c r="D39" s="245">
        <v>2883</v>
      </c>
      <c r="E39" s="245">
        <f>VLOOKUP(LEFT(B39,6)&amp;"*",Sheet1!C:D,2,FALSE)</f>
        <v>2883</v>
      </c>
      <c r="F39" s="198">
        <f t="shared" si="0"/>
        <v>0</v>
      </c>
      <c r="G39" s="215">
        <f t="shared" si="1"/>
        <v>0</v>
      </c>
      <c r="H39" s="245">
        <v>190689.13</v>
      </c>
      <c r="I39">
        <f>VLOOKUP(LEFT(B39,6)&amp;"*",Sheet1!C:E,3,FALSE)</f>
        <v>190689.11</v>
      </c>
      <c r="J39" s="198">
        <f t="shared" si="2"/>
        <v>2.0000000018626451E-2</v>
      </c>
      <c r="K39" s="215">
        <f t="shared" si="3"/>
        <v>1.0490000000000001E-7</v>
      </c>
      <c r="L39" s="245">
        <v>83.356774999999999</v>
      </c>
      <c r="M39">
        <f>VLOOKUP(LEFT(B39,6)&amp;"*",Sheet1!C:G,5,FALSE)</f>
        <v>83.36</v>
      </c>
      <c r="N39" s="198"/>
      <c r="O39" s="215"/>
      <c r="P39" s="245">
        <v>240317.58</v>
      </c>
      <c r="Q39">
        <f>VLOOKUP(LEFT(B39,6)&amp;"*",Sheet1!C:H,6,FALSE)</f>
        <v>240317.58</v>
      </c>
      <c r="R39" s="198">
        <f t="shared" si="4"/>
        <v>0</v>
      </c>
      <c r="S39" s="215">
        <f t="shared" si="5"/>
        <v>0</v>
      </c>
      <c r="T39" s="1"/>
    </row>
    <row r="40" spans="1:20" ht="15">
      <c r="A40" t="str">
        <f>VLOOKUP(LEFT(B40,6)&amp;"*",Sheet1!C:D,1,FALSE)</f>
        <v>6555805</v>
      </c>
      <c r="B40" s="247">
        <v>655580009</v>
      </c>
      <c r="C40" s="245" t="s">
        <v>250</v>
      </c>
      <c r="D40" s="245">
        <v>6000</v>
      </c>
      <c r="E40" s="245">
        <f>VLOOKUP(LEFT(B40,6)&amp;"*",Sheet1!C:D,2,FALSE)</f>
        <v>6000</v>
      </c>
      <c r="F40" s="198">
        <f t="shared" si="0"/>
        <v>0</v>
      </c>
      <c r="G40" s="215">
        <f t="shared" si="1"/>
        <v>0</v>
      </c>
      <c r="H40" s="245">
        <v>214862.88</v>
      </c>
      <c r="I40">
        <f>VLOOKUP(LEFT(B40,6)&amp;"*",Sheet1!C:E,3,FALSE)</f>
        <v>214862.88</v>
      </c>
      <c r="J40" s="198">
        <f t="shared" si="2"/>
        <v>0</v>
      </c>
      <c r="K40" s="215">
        <f t="shared" si="3"/>
        <v>0</v>
      </c>
      <c r="L40" s="245">
        <v>35.090950999999997</v>
      </c>
      <c r="M40">
        <f>VLOOKUP(LEFT(B40,6)&amp;"*",Sheet1!C:G,5,FALSE)</f>
        <v>35.090000000000003</v>
      </c>
      <c r="N40" s="198"/>
      <c r="O40" s="215"/>
      <c r="P40" s="245">
        <v>210545.71</v>
      </c>
      <c r="Q40">
        <f>VLOOKUP(LEFT(B40,6)&amp;"*",Sheet1!C:H,6,FALSE)</f>
        <v>210545.71</v>
      </c>
      <c r="R40" s="198">
        <f t="shared" si="4"/>
        <v>0</v>
      </c>
      <c r="S40" s="215">
        <f t="shared" si="5"/>
        <v>0</v>
      </c>
      <c r="T40" s="1"/>
    </row>
    <row r="41" spans="1:20" ht="15">
      <c r="A41" t="str">
        <f>VLOOKUP(LEFT(B41,6)&amp;"*",Sheet1!C:D,1,FALSE)</f>
        <v>4741844</v>
      </c>
      <c r="B41" s="247">
        <v>474184900</v>
      </c>
      <c r="C41" s="245" t="s">
        <v>241</v>
      </c>
      <c r="D41" s="245">
        <v>3654</v>
      </c>
      <c r="E41" s="245">
        <f>VLOOKUP(LEFT(B41,6)&amp;"*",Sheet1!C:D,2,FALSE)</f>
        <v>3654</v>
      </c>
      <c r="F41" s="198">
        <f t="shared" si="0"/>
        <v>0</v>
      </c>
      <c r="G41" s="215">
        <f t="shared" si="1"/>
        <v>0</v>
      </c>
      <c r="H41" s="245">
        <v>405958.8</v>
      </c>
      <c r="I41">
        <f>VLOOKUP(LEFT(B41,6)&amp;"*",Sheet1!C:E,3,FALSE)</f>
        <v>405958.8</v>
      </c>
      <c r="J41" s="198">
        <f t="shared" si="2"/>
        <v>0</v>
      </c>
      <c r="K41" s="215">
        <f t="shared" si="3"/>
        <v>0</v>
      </c>
      <c r="L41" s="245">
        <v>96.346714000000006</v>
      </c>
      <c r="M41">
        <f>VLOOKUP(LEFT(B41,6)&amp;"*",Sheet1!C:G,5,FALSE)</f>
        <v>96.35</v>
      </c>
      <c r="N41" s="198"/>
      <c r="O41" s="215"/>
      <c r="P41" s="245">
        <v>352050.89</v>
      </c>
      <c r="Q41">
        <f>VLOOKUP(LEFT(B41,6)&amp;"*",Sheet1!C:H,6,FALSE)</f>
        <v>352050.89</v>
      </c>
      <c r="R41" s="198">
        <f t="shared" si="4"/>
        <v>0</v>
      </c>
      <c r="S41" s="215">
        <f t="shared" si="5"/>
        <v>0</v>
      </c>
      <c r="T41" s="1"/>
    </row>
    <row r="42" spans="1:20" ht="15">
      <c r="A42" t="str">
        <f>VLOOKUP(LEFT(B42,6)&amp;"*",Sheet1!C:D,1,FALSE)</f>
        <v>62548D100</v>
      </c>
      <c r="B42" s="247" t="s">
        <v>346</v>
      </c>
      <c r="C42" s="245" t="s">
        <v>298</v>
      </c>
      <c r="D42" s="245">
        <v>1980</v>
      </c>
      <c r="E42" s="245">
        <f>VLOOKUP(LEFT(B42,6)&amp;"*",Sheet1!C:D,2,FALSE)</f>
        <v>1980</v>
      </c>
      <c r="F42" s="198">
        <f t="shared" si="0"/>
        <v>0</v>
      </c>
      <c r="G42" s="215">
        <f t="shared" si="1"/>
        <v>0</v>
      </c>
      <c r="H42" s="245">
        <v>11230.35</v>
      </c>
      <c r="I42">
        <f>VLOOKUP(LEFT(B42,6)&amp;"*",Sheet1!C:E,3,FALSE)</f>
        <v>7286.09</v>
      </c>
      <c r="J42" s="198">
        <f t="shared" si="2"/>
        <v>3944.26</v>
      </c>
      <c r="K42" s="215">
        <f t="shared" si="3"/>
        <v>0.35121434330000001</v>
      </c>
      <c r="L42" s="245">
        <v>8.3249999999999993</v>
      </c>
      <c r="M42">
        <f>VLOOKUP(LEFT(B42,6)&amp;"*",Sheet1!C:G,5,FALSE)</f>
        <v>8.3699999999999992</v>
      </c>
      <c r="N42" s="198"/>
      <c r="O42" s="215"/>
      <c r="P42" s="245">
        <v>16483.5</v>
      </c>
      <c r="Q42">
        <f>VLOOKUP(LEFT(B42,6)&amp;"*",Sheet1!C:H,6,FALSE)</f>
        <v>16578.54</v>
      </c>
      <c r="R42" s="198">
        <f t="shared" si="4"/>
        <v>-95.040000000000873</v>
      </c>
      <c r="S42" s="215">
        <f t="shared" si="5"/>
        <v>-5.7657658000000002E-3</v>
      </c>
      <c r="T42" s="1"/>
    </row>
    <row r="43" spans="1:20" ht="15">
      <c r="A43" t="str">
        <f>VLOOKUP(LEFT(B43,6)&amp;"*",Sheet1!C:D,1,FALSE)</f>
        <v>631512209</v>
      </c>
      <c r="B43" s="247">
        <v>631512209</v>
      </c>
      <c r="C43" s="245" t="s">
        <v>294</v>
      </c>
      <c r="D43" s="245">
        <v>9900</v>
      </c>
      <c r="E43" s="245">
        <f>VLOOKUP(LEFT(B43,6)&amp;"*",Sheet1!C:D,2,FALSE)</f>
        <v>9900</v>
      </c>
      <c r="F43" s="198">
        <f t="shared" si="0"/>
        <v>0</v>
      </c>
      <c r="G43" s="215">
        <f t="shared" si="1"/>
        <v>0</v>
      </c>
      <c r="H43" s="245">
        <v>372874.93</v>
      </c>
      <c r="I43">
        <f>VLOOKUP(LEFT(B43,6)&amp;"*",Sheet1!C:E,3,FALSE)</f>
        <v>376819.19</v>
      </c>
      <c r="J43" s="198">
        <f t="shared" si="2"/>
        <v>-3944.2600000000093</v>
      </c>
      <c r="K43" s="215">
        <f t="shared" si="3"/>
        <v>-1.0577970500000001E-2</v>
      </c>
      <c r="L43" s="245">
        <v>44.97</v>
      </c>
      <c r="M43">
        <f>VLOOKUP(LEFT(B43,6)&amp;"*",Sheet1!C:G,5,FALSE)</f>
        <v>45</v>
      </c>
      <c r="N43" s="198"/>
      <c r="O43" s="215"/>
      <c r="P43" s="245">
        <v>445203</v>
      </c>
      <c r="Q43">
        <f>VLOOKUP(LEFT(B43,6)&amp;"*",Sheet1!C:H,6,FALSE)</f>
        <v>445523.76</v>
      </c>
      <c r="R43" s="198">
        <f t="shared" si="4"/>
        <v>-320.76000000000931</v>
      </c>
      <c r="S43" s="215">
        <f t="shared" si="5"/>
        <v>-7.2048030000000001E-4</v>
      </c>
      <c r="T43" s="1"/>
    </row>
    <row r="44" spans="1:20" ht="15">
      <c r="A44" t="str">
        <f>VLOOKUP(LEFT(B44,6)&amp;"*",Sheet1!C:D,1,FALSE)</f>
        <v>6640682</v>
      </c>
      <c r="B44" s="247">
        <v>664068004</v>
      </c>
      <c r="C44" s="245" t="s">
        <v>251</v>
      </c>
      <c r="D44" s="245">
        <v>3986</v>
      </c>
      <c r="E44" s="245">
        <f>VLOOKUP(LEFT(B44,6)&amp;"*",Sheet1!C:D,2,FALSE)</f>
        <v>3986</v>
      </c>
      <c r="F44" s="198">
        <f t="shared" si="0"/>
        <v>0</v>
      </c>
      <c r="G44" s="215">
        <f t="shared" si="1"/>
        <v>0</v>
      </c>
      <c r="H44" s="245">
        <v>394943.18</v>
      </c>
      <c r="I44">
        <f>VLOOKUP(LEFT(B44,6)&amp;"*",Sheet1!C:E,3,FALSE)</f>
        <v>400043.51</v>
      </c>
      <c r="J44" s="198">
        <f t="shared" si="2"/>
        <v>-5100.3300000000163</v>
      </c>
      <c r="K44" s="215">
        <f t="shared" si="3"/>
        <v>-1.29140855E-2</v>
      </c>
      <c r="L44" s="245">
        <v>125.166935</v>
      </c>
      <c r="M44">
        <f>VLOOKUP(LEFT(B44,6)&amp;"*",Sheet1!C:G,5,FALSE)</f>
        <v>125.17</v>
      </c>
      <c r="N44" s="198"/>
      <c r="O44" s="215"/>
      <c r="P44" s="245">
        <v>498915.4</v>
      </c>
      <c r="Q44">
        <f>VLOOKUP(LEFT(B44,6)&amp;"*",Sheet1!C:H,6,FALSE)</f>
        <v>498915.4</v>
      </c>
      <c r="R44" s="198">
        <f t="shared" si="4"/>
        <v>0</v>
      </c>
      <c r="S44" s="215">
        <f t="shared" si="5"/>
        <v>0</v>
      </c>
      <c r="T44" s="1"/>
    </row>
    <row r="45" spans="1:20" ht="15">
      <c r="A45" t="str">
        <f>VLOOKUP(LEFT(B45,6)&amp;"*",Sheet1!C:D,1,FALSE)</f>
        <v>6659428</v>
      </c>
      <c r="B45" s="247">
        <v>665942009</v>
      </c>
      <c r="C45" s="245" t="s">
        <v>252</v>
      </c>
      <c r="D45" s="245">
        <v>7911</v>
      </c>
      <c r="E45" s="245">
        <f>VLOOKUP(LEFT(B45,6)&amp;"*",Sheet1!C:D,2,FALSE)</f>
        <v>7911</v>
      </c>
      <c r="F45" s="198">
        <f t="shared" si="0"/>
        <v>0</v>
      </c>
      <c r="G45" s="215">
        <f t="shared" si="1"/>
        <v>0</v>
      </c>
      <c r="H45" s="245">
        <v>352324.1</v>
      </c>
      <c r="I45">
        <f>VLOOKUP(LEFT(B45,6)&amp;"*",Sheet1!C:E,3,FALSE)</f>
        <v>352324.1</v>
      </c>
      <c r="J45" s="198">
        <f t="shared" si="2"/>
        <v>0</v>
      </c>
      <c r="K45" s="215">
        <f t="shared" si="3"/>
        <v>0</v>
      </c>
      <c r="L45" s="245">
        <v>47.524751999999999</v>
      </c>
      <c r="M45">
        <f>VLOOKUP(LEFT(B45,6)&amp;"*",Sheet1!C:G,5,FALSE)</f>
        <v>47.52</v>
      </c>
      <c r="N45" s="198"/>
      <c r="O45" s="215"/>
      <c r="P45" s="245">
        <v>375968.32</v>
      </c>
      <c r="Q45">
        <f>VLOOKUP(LEFT(B45,6)&amp;"*",Sheet1!C:H,6,FALSE)</f>
        <v>375968.32</v>
      </c>
      <c r="R45" s="198">
        <f t="shared" si="4"/>
        <v>0</v>
      </c>
      <c r="S45" s="215">
        <f t="shared" si="5"/>
        <v>0</v>
      </c>
      <c r="T45" s="1"/>
    </row>
    <row r="46" spans="1:20" ht="15">
      <c r="A46" t="str">
        <f>VLOOKUP(LEFT(B46,6)&amp;"*",Sheet1!C:D,1,FALSE)</f>
        <v>683715106</v>
      </c>
      <c r="B46" s="247">
        <v>683715106</v>
      </c>
      <c r="C46" s="245" t="s">
        <v>238</v>
      </c>
      <c r="D46" s="245">
        <v>11800</v>
      </c>
      <c r="E46" s="245">
        <f>VLOOKUP(LEFT(B46,6)&amp;"*",Sheet1!C:D,2,FALSE)</f>
        <v>11800</v>
      </c>
      <c r="F46" s="198">
        <f t="shared" si="0"/>
        <v>0</v>
      </c>
      <c r="G46" s="215">
        <f t="shared" si="1"/>
        <v>0</v>
      </c>
      <c r="H46" s="245">
        <v>394088.85</v>
      </c>
      <c r="I46">
        <f>VLOOKUP(LEFT(B46,6)&amp;"*",Sheet1!C:E,3,FALSE)</f>
        <v>394088.85</v>
      </c>
      <c r="J46" s="198">
        <f t="shared" si="2"/>
        <v>0</v>
      </c>
      <c r="K46" s="215">
        <f t="shared" si="3"/>
        <v>0</v>
      </c>
      <c r="L46" s="245">
        <v>39.72</v>
      </c>
      <c r="M46">
        <f>VLOOKUP(LEFT(B46,6)&amp;"*",Sheet1!C:G,5,FALSE)</f>
        <v>39.72</v>
      </c>
      <c r="N46" s="198"/>
      <c r="O46" s="215"/>
      <c r="P46" s="245">
        <v>468696</v>
      </c>
      <c r="Q46">
        <f>VLOOKUP(LEFT(B46,6)&amp;"*",Sheet1!C:H,6,FALSE)</f>
        <v>468696</v>
      </c>
      <c r="R46" s="198">
        <f t="shared" si="4"/>
        <v>0</v>
      </c>
      <c r="S46" s="215">
        <f t="shared" si="5"/>
        <v>0</v>
      </c>
      <c r="T46" s="1"/>
    </row>
    <row r="47" spans="1:20" ht="15">
      <c r="A47" t="str">
        <f>VLOOKUP(LEFT(B47,6)&amp;"*",Sheet1!C:D,1,FALSE)</f>
        <v>6661144</v>
      </c>
      <c r="B47" s="247">
        <v>666114004</v>
      </c>
      <c r="C47" s="245" t="s">
        <v>253</v>
      </c>
      <c r="D47" s="245">
        <v>17800</v>
      </c>
      <c r="E47" s="245">
        <f>VLOOKUP(LEFT(B47,6)&amp;"*",Sheet1!C:D,2,FALSE)</f>
        <v>17800</v>
      </c>
      <c r="F47" s="198">
        <f t="shared" si="0"/>
        <v>0</v>
      </c>
      <c r="G47" s="215">
        <f t="shared" si="1"/>
        <v>0</v>
      </c>
      <c r="H47" s="245">
        <v>280514.89</v>
      </c>
      <c r="I47">
        <f>VLOOKUP(LEFT(B47,6)&amp;"*",Sheet1!C:E,3,FALSE)</f>
        <v>280514.89</v>
      </c>
      <c r="J47" s="198">
        <f t="shared" si="2"/>
        <v>0</v>
      </c>
      <c r="K47" s="215">
        <f t="shared" si="3"/>
        <v>0</v>
      </c>
      <c r="L47" s="245">
        <v>14.137693000000001</v>
      </c>
      <c r="M47">
        <f>VLOOKUP(LEFT(B47,6)&amp;"*",Sheet1!C:G,5,FALSE)</f>
        <v>14.14</v>
      </c>
      <c r="N47" s="198"/>
      <c r="O47" s="215"/>
      <c r="P47" s="245">
        <v>251650.93</v>
      </c>
      <c r="Q47">
        <f>VLOOKUP(LEFT(B47,6)&amp;"*",Sheet1!C:H,6,FALSE)</f>
        <v>251650.93</v>
      </c>
      <c r="R47" s="198">
        <f t="shared" si="4"/>
        <v>0</v>
      </c>
      <c r="S47" s="215">
        <f t="shared" si="5"/>
        <v>0</v>
      </c>
      <c r="T47" s="1"/>
    </row>
    <row r="48" spans="1:20" ht="15">
      <c r="A48" t="str">
        <f>VLOOKUP(LEFT(B48,6)&amp;"*",Sheet1!C:D,1,FALSE)</f>
        <v>6269861</v>
      </c>
      <c r="B48" s="247">
        <v>626986905</v>
      </c>
      <c r="C48" s="245" t="s">
        <v>235</v>
      </c>
      <c r="D48" s="245">
        <v>2800</v>
      </c>
      <c r="E48" s="245">
        <f>VLOOKUP(LEFT(B48,6)&amp;"*",Sheet1!C:D,2,FALSE)</f>
        <v>2800</v>
      </c>
      <c r="F48" s="198">
        <f t="shared" si="0"/>
        <v>0</v>
      </c>
      <c r="G48" s="215">
        <f t="shared" si="1"/>
        <v>0</v>
      </c>
      <c r="H48" s="245">
        <v>178647.75</v>
      </c>
      <c r="I48">
        <f>VLOOKUP(LEFT(B48,6)&amp;"*",Sheet1!C:E,3,FALSE)</f>
        <v>178647.75</v>
      </c>
      <c r="J48" s="198">
        <f t="shared" si="2"/>
        <v>0</v>
      </c>
      <c r="K48" s="215">
        <f t="shared" si="3"/>
        <v>0</v>
      </c>
      <c r="L48" s="245">
        <v>61.892701000000002</v>
      </c>
      <c r="M48">
        <f>VLOOKUP(LEFT(B48,6)&amp;"*",Sheet1!C:G,5,FALSE)</f>
        <v>61.89</v>
      </c>
      <c r="N48" s="198"/>
      <c r="O48" s="215"/>
      <c r="P48" s="245">
        <v>173299.56</v>
      </c>
      <c r="Q48">
        <f>VLOOKUP(LEFT(B48,6)&amp;"*",Sheet1!C:H,6,FALSE)</f>
        <v>173299.56</v>
      </c>
      <c r="R48" s="198">
        <f t="shared" si="4"/>
        <v>0</v>
      </c>
      <c r="S48" s="215">
        <f t="shared" si="5"/>
        <v>0</v>
      </c>
      <c r="T48" s="1"/>
    </row>
    <row r="49" spans="1:20" ht="15">
      <c r="A49" t="str">
        <f>VLOOKUP(LEFT(B49,6)&amp;"*",Sheet1!C:D,1,FALSE)</f>
        <v>705015105</v>
      </c>
      <c r="B49" s="247">
        <v>705015105</v>
      </c>
      <c r="C49" s="245" t="s">
        <v>230</v>
      </c>
      <c r="D49" s="245">
        <v>31708</v>
      </c>
      <c r="E49" s="245">
        <f>VLOOKUP(LEFT(B49,6)&amp;"*",Sheet1!C:D,2,FALSE)</f>
        <v>31708</v>
      </c>
      <c r="F49" s="198">
        <f t="shared" si="0"/>
        <v>0</v>
      </c>
      <c r="G49" s="215">
        <f t="shared" si="1"/>
        <v>0</v>
      </c>
      <c r="H49" s="245">
        <v>378096.97</v>
      </c>
      <c r="I49">
        <f>VLOOKUP(LEFT(B49,6)&amp;"*",Sheet1!C:E,3,FALSE)</f>
        <v>378096.97</v>
      </c>
      <c r="J49" s="198">
        <f t="shared" si="2"/>
        <v>0</v>
      </c>
      <c r="K49" s="215">
        <f t="shared" si="3"/>
        <v>0</v>
      </c>
      <c r="L49" s="245">
        <v>9.93</v>
      </c>
      <c r="M49">
        <f>VLOOKUP(LEFT(B49,6)&amp;"*",Sheet1!C:G,5,FALSE)</f>
        <v>9.93</v>
      </c>
      <c r="N49" s="198"/>
      <c r="O49" s="215"/>
      <c r="P49" s="245">
        <v>314860.44</v>
      </c>
      <c r="Q49">
        <f>VLOOKUP(LEFT(B49,6)&amp;"*",Sheet1!C:H,6,FALSE)</f>
        <v>314860.44</v>
      </c>
      <c r="R49" s="198">
        <f t="shared" si="4"/>
        <v>0</v>
      </c>
      <c r="S49" s="215">
        <f t="shared" si="5"/>
        <v>0</v>
      </c>
      <c r="T49" s="1"/>
    </row>
    <row r="50" spans="1:20" ht="15">
      <c r="A50" t="str">
        <f>VLOOKUP(LEFT(B50,6)&amp;"*",Sheet1!C:D,1,FALSE)</f>
        <v>6229597</v>
      </c>
      <c r="B50" s="247">
        <v>622959906</v>
      </c>
      <c r="C50" s="245" t="s">
        <v>232</v>
      </c>
      <c r="D50" s="245">
        <v>50671</v>
      </c>
      <c r="E50" s="245">
        <f>VLOOKUP(LEFT(B50,6)&amp;"*",Sheet1!C:D,2,FALSE)</f>
        <v>50671</v>
      </c>
      <c r="F50" s="198">
        <f t="shared" si="0"/>
        <v>0</v>
      </c>
      <c r="G50" s="215">
        <f t="shared" si="1"/>
        <v>0</v>
      </c>
      <c r="H50" s="245">
        <v>404967.63</v>
      </c>
      <c r="I50">
        <f>VLOOKUP(LEFT(B50,6)&amp;"*",Sheet1!C:E,3,FALSE)</f>
        <v>404967.63</v>
      </c>
      <c r="J50" s="198">
        <f t="shared" si="2"/>
        <v>0</v>
      </c>
      <c r="K50" s="215">
        <f t="shared" si="3"/>
        <v>0</v>
      </c>
      <c r="L50" s="245">
        <v>10.453602999999999</v>
      </c>
      <c r="M50">
        <f>VLOOKUP(LEFT(B50,6)&amp;"*",Sheet1!C:G,5,FALSE)</f>
        <v>10.45</v>
      </c>
      <c r="N50" s="198"/>
      <c r="O50" s="215"/>
      <c r="P50" s="245">
        <v>529694.54</v>
      </c>
      <c r="Q50">
        <f>VLOOKUP(LEFT(B50,6)&amp;"*",Sheet1!C:H,6,FALSE)</f>
        <v>529694.54</v>
      </c>
      <c r="R50" s="198">
        <f t="shared" si="4"/>
        <v>0</v>
      </c>
      <c r="S50" s="215">
        <f t="shared" si="5"/>
        <v>0</v>
      </c>
      <c r="T50" s="1"/>
    </row>
    <row r="51" spans="1:20" ht="15">
      <c r="A51" t="str">
        <f>VLOOKUP(LEFT(B51,6)&amp;"*",Sheet1!C:D,1,FALSE)</f>
        <v>759530108</v>
      </c>
      <c r="B51" s="247">
        <v>759530108</v>
      </c>
      <c r="C51" s="245" t="s">
        <v>291</v>
      </c>
      <c r="D51" s="245">
        <v>28900</v>
      </c>
      <c r="E51" s="245">
        <f>VLOOKUP(LEFT(B51,6)&amp;"*",Sheet1!C:D,2,FALSE)</f>
        <v>28900</v>
      </c>
      <c r="F51" s="198">
        <f t="shared" si="0"/>
        <v>0</v>
      </c>
      <c r="G51" s="215">
        <f t="shared" si="1"/>
        <v>0</v>
      </c>
      <c r="H51" s="245">
        <v>581830.31999999995</v>
      </c>
      <c r="I51">
        <f>VLOOKUP(LEFT(B51,6)&amp;"*",Sheet1!C:E,3,FALSE)</f>
        <v>581830.31999999995</v>
      </c>
      <c r="J51" s="198">
        <f t="shared" si="2"/>
        <v>0</v>
      </c>
      <c r="K51" s="215">
        <f t="shared" si="3"/>
        <v>0</v>
      </c>
      <c r="L51" s="245">
        <v>23.37</v>
      </c>
      <c r="M51">
        <f>VLOOKUP(LEFT(B51,6)&amp;"*",Sheet1!C:G,5,FALSE)</f>
        <v>23.37</v>
      </c>
      <c r="N51" s="198"/>
      <c r="O51" s="215"/>
      <c r="P51" s="245">
        <v>675393</v>
      </c>
      <c r="Q51">
        <f>VLOOKUP(LEFT(B51,6)&amp;"*",Sheet1!C:H,6,FALSE)</f>
        <v>675393</v>
      </c>
      <c r="R51" s="198">
        <f t="shared" si="4"/>
        <v>0</v>
      </c>
      <c r="S51" s="215">
        <f t="shared" si="5"/>
        <v>0</v>
      </c>
      <c r="T51" s="1"/>
    </row>
    <row r="52" spans="1:20" ht="15">
      <c r="A52" t="str">
        <f>VLOOKUP(LEFT(B52,6)&amp;"*",Sheet1!C:D,1,FALSE)</f>
        <v>803054204</v>
      </c>
      <c r="B52" s="247">
        <v>803054204</v>
      </c>
      <c r="C52" s="245" t="s">
        <v>262</v>
      </c>
      <c r="D52" s="245">
        <v>7300</v>
      </c>
      <c r="E52" s="245">
        <f>VLOOKUP(LEFT(B52,6)&amp;"*",Sheet1!C:D,2,FALSE)</f>
        <v>7300</v>
      </c>
      <c r="F52" s="198">
        <f t="shared" si="0"/>
        <v>0</v>
      </c>
      <c r="G52" s="215">
        <f t="shared" si="1"/>
        <v>0</v>
      </c>
      <c r="H52" s="245">
        <v>745394.88</v>
      </c>
      <c r="I52">
        <f>VLOOKUP(LEFT(B52,6)&amp;"*",Sheet1!C:E,3,FALSE)</f>
        <v>745394.88</v>
      </c>
      <c r="J52" s="198">
        <f t="shared" si="2"/>
        <v>0</v>
      </c>
      <c r="K52" s="215">
        <f t="shared" si="3"/>
        <v>0</v>
      </c>
      <c r="L52" s="245">
        <v>123.08</v>
      </c>
      <c r="M52">
        <f>VLOOKUP(LEFT(B52,6)&amp;"*",Sheet1!C:G,5,FALSE)</f>
        <v>123.08</v>
      </c>
      <c r="N52" s="198"/>
      <c r="O52" s="215"/>
      <c r="P52" s="245">
        <v>898484</v>
      </c>
      <c r="Q52">
        <f>VLOOKUP(LEFT(B52,6)&amp;"*",Sheet1!C:H,6,FALSE)</f>
        <v>898484</v>
      </c>
      <c r="R52" s="198">
        <f t="shared" si="4"/>
        <v>0</v>
      </c>
      <c r="S52" s="215">
        <f t="shared" si="5"/>
        <v>0</v>
      </c>
      <c r="T52" s="1"/>
    </row>
    <row r="53" spans="1:20" ht="15">
      <c r="A53" t="str">
        <f>VLOOKUP(LEFT(B53,6)&amp;"*",Sheet1!C:D,1,FALSE)</f>
        <v>6616508</v>
      </c>
      <c r="B53" s="247">
        <v>661650903</v>
      </c>
      <c r="C53" s="245" t="s">
        <v>273</v>
      </c>
      <c r="D53" s="245">
        <v>7290</v>
      </c>
      <c r="E53" s="245">
        <f>VLOOKUP(LEFT(B53,6)&amp;"*",Sheet1!C:D,2,FALSE)</f>
        <v>7290</v>
      </c>
      <c r="F53" s="198">
        <f t="shared" si="0"/>
        <v>0</v>
      </c>
      <c r="G53" s="215">
        <f t="shared" si="1"/>
        <v>0</v>
      </c>
      <c r="H53" s="245">
        <v>136585.96</v>
      </c>
      <c r="I53">
        <f>VLOOKUP(LEFT(B53,6)&amp;"*",Sheet1!C:E,3,FALSE)</f>
        <v>123898.39</v>
      </c>
      <c r="J53" s="198">
        <f t="shared" si="2"/>
        <v>12687.569999999992</v>
      </c>
      <c r="K53" s="215">
        <f t="shared" si="3"/>
        <v>9.2890733399999995E-2</v>
      </c>
      <c r="L53" s="245">
        <v>14.736357</v>
      </c>
      <c r="M53">
        <f>VLOOKUP(LEFT(B53,6)&amp;"*",Sheet1!C:G,5,FALSE)</f>
        <v>14.74</v>
      </c>
      <c r="N53" s="198"/>
      <c r="O53" s="215"/>
      <c r="P53" s="245">
        <v>107428.05</v>
      </c>
      <c r="Q53">
        <f>VLOOKUP(LEFT(B53,6)&amp;"*",Sheet1!C:H,6,FALSE)</f>
        <v>107428.05</v>
      </c>
      <c r="R53" s="198">
        <f t="shared" si="4"/>
        <v>0</v>
      </c>
      <c r="S53" s="215">
        <f t="shared" si="5"/>
        <v>0</v>
      </c>
      <c r="T53" s="1"/>
    </row>
    <row r="54" spans="1:20" ht="15">
      <c r="A54" t="str">
        <f>VLOOKUP(LEFT(B54,6)&amp;"*",Sheet1!C:D,1,FALSE)</f>
        <v>82509L107</v>
      </c>
      <c r="B54" s="247" t="s">
        <v>356</v>
      </c>
      <c r="C54" s="245" t="s">
        <v>290</v>
      </c>
      <c r="D54" s="245">
        <v>3450</v>
      </c>
      <c r="E54" s="245">
        <f>VLOOKUP(LEFT(B54,6)&amp;"*",Sheet1!C:D,2,FALSE)</f>
        <v>3450</v>
      </c>
      <c r="F54" s="198">
        <f t="shared" si="0"/>
        <v>0</v>
      </c>
      <c r="G54" s="215">
        <f t="shared" si="1"/>
        <v>0</v>
      </c>
      <c r="H54" s="245">
        <v>498861.62</v>
      </c>
      <c r="I54">
        <f>VLOOKUP(LEFT(B54,6)&amp;"*",Sheet1!C:E,3,FALSE)</f>
        <v>498861.62</v>
      </c>
      <c r="J54" s="198">
        <f t="shared" si="2"/>
        <v>0</v>
      </c>
      <c r="K54" s="215">
        <f t="shared" si="3"/>
        <v>0</v>
      </c>
      <c r="L54" s="245">
        <v>274.89999999999998</v>
      </c>
      <c r="M54">
        <f>VLOOKUP(LEFT(B54,6)&amp;"*",Sheet1!C:G,5,FALSE)</f>
        <v>274.89999999999998</v>
      </c>
      <c r="N54" s="198"/>
      <c r="O54" s="215"/>
      <c r="P54" s="245">
        <v>948405</v>
      </c>
      <c r="Q54">
        <f>VLOOKUP(LEFT(B54,6)&amp;"*",Sheet1!C:H,6,FALSE)</f>
        <v>948405</v>
      </c>
      <c r="R54" s="198">
        <f t="shared" si="4"/>
        <v>0</v>
      </c>
      <c r="S54" s="215">
        <f t="shared" si="5"/>
        <v>0</v>
      </c>
      <c r="T54" s="1"/>
    </row>
    <row r="55" spans="1:20" ht="15">
      <c r="A55" t="str">
        <f>VLOOKUP(LEFT(B55,6)&amp;"*",Sheet1!C:D,1,FALSE)</f>
        <v>78440P108</v>
      </c>
      <c r="B55" s="247" t="s">
        <v>353</v>
      </c>
      <c r="C55" s="245" t="s">
        <v>264</v>
      </c>
      <c r="D55" s="245">
        <v>8800</v>
      </c>
      <c r="E55" s="245">
        <f>VLOOKUP(LEFT(B55,6)&amp;"*",Sheet1!C:D,2,FALSE)</f>
        <v>8800</v>
      </c>
      <c r="F55" s="198">
        <f t="shared" si="0"/>
        <v>0</v>
      </c>
      <c r="G55" s="215">
        <f t="shared" si="1"/>
        <v>0</v>
      </c>
      <c r="H55" s="245">
        <v>215805.28</v>
      </c>
      <c r="I55">
        <f>VLOOKUP(LEFT(B55,6)&amp;"*",Sheet1!C:E,3,FALSE)</f>
        <v>215805.28</v>
      </c>
      <c r="J55" s="198">
        <f t="shared" si="2"/>
        <v>0</v>
      </c>
      <c r="K55" s="215">
        <f t="shared" si="3"/>
        <v>0</v>
      </c>
      <c r="L55" s="245">
        <v>23.23</v>
      </c>
      <c r="M55">
        <f>VLOOKUP(LEFT(B55,6)&amp;"*",Sheet1!C:G,5,FALSE)</f>
        <v>23.23</v>
      </c>
      <c r="N55" s="198"/>
      <c r="O55" s="215"/>
      <c r="P55" s="245">
        <v>204424</v>
      </c>
      <c r="Q55">
        <f>VLOOKUP(LEFT(B55,6)&amp;"*",Sheet1!C:H,6,FALSE)</f>
        <v>204424</v>
      </c>
      <c r="R55" s="198">
        <f t="shared" si="4"/>
        <v>0</v>
      </c>
      <c r="S55" s="215">
        <f t="shared" si="5"/>
        <v>0</v>
      </c>
      <c r="T55" s="1"/>
    </row>
    <row r="56" spans="1:20" ht="15">
      <c r="A56" t="str">
        <f>VLOOKUP(LEFT(B56,6)&amp;"*",Sheet1!C:D,1,FALSE)</f>
        <v>B1Q3J35</v>
      </c>
      <c r="B56" s="247" t="s">
        <v>414</v>
      </c>
      <c r="C56" s="245" t="s">
        <v>278</v>
      </c>
      <c r="D56" s="245">
        <v>13596</v>
      </c>
      <c r="E56" s="245">
        <f>VLOOKUP(LEFT(B56,6)&amp;"*",Sheet1!C:D,2,FALSE)</f>
        <v>13596</v>
      </c>
      <c r="F56" s="198">
        <f t="shared" si="0"/>
        <v>0</v>
      </c>
      <c r="G56" s="215">
        <f t="shared" si="1"/>
        <v>0</v>
      </c>
      <c r="H56" s="245">
        <v>264414.63</v>
      </c>
      <c r="I56">
        <f>VLOOKUP(LEFT(B56,6)&amp;"*",Sheet1!C:E,3,FALSE)</f>
        <v>264414.63</v>
      </c>
      <c r="J56" s="198">
        <f t="shared" si="2"/>
        <v>0</v>
      </c>
      <c r="K56" s="215">
        <f t="shared" si="3"/>
        <v>0</v>
      </c>
      <c r="L56" s="245">
        <v>15.498256</v>
      </c>
      <c r="M56">
        <f>VLOOKUP(LEFT(B56,6)&amp;"*",Sheet1!C:G,5,FALSE)</f>
        <v>15.5</v>
      </c>
      <c r="N56" s="198"/>
      <c r="O56" s="215"/>
      <c r="P56" s="245">
        <v>210714.29</v>
      </c>
      <c r="Q56">
        <f>VLOOKUP(LEFT(B56,6)&amp;"*",Sheet1!C:H,6,FALSE)</f>
        <v>210714.29</v>
      </c>
      <c r="R56" s="198">
        <f t="shared" si="4"/>
        <v>0</v>
      </c>
      <c r="S56" s="215">
        <f t="shared" si="5"/>
        <v>0</v>
      </c>
      <c r="T56" s="1"/>
    </row>
    <row r="57" spans="1:20" ht="15">
      <c r="A57" t="str">
        <f>VLOOKUP(LEFT(B57,6)&amp;"*",Sheet1!C:D,1,FALSE)</f>
        <v>83175M205</v>
      </c>
      <c r="B57" s="247" t="s">
        <v>358</v>
      </c>
      <c r="C57" s="245" t="s">
        <v>265</v>
      </c>
      <c r="D57" s="245">
        <v>18400</v>
      </c>
      <c r="E57" s="245">
        <f>VLOOKUP(LEFT(B57,6)&amp;"*",Sheet1!C:D,2,FALSE)</f>
        <v>18400</v>
      </c>
      <c r="F57" s="198">
        <f t="shared" si="0"/>
        <v>0</v>
      </c>
      <c r="G57" s="215">
        <f t="shared" si="1"/>
        <v>0</v>
      </c>
      <c r="H57" s="245">
        <v>615917.48</v>
      </c>
      <c r="I57">
        <f>VLOOKUP(LEFT(B57,6)&amp;"*",Sheet1!C:E,3,FALSE)</f>
        <v>615917.48</v>
      </c>
      <c r="J57" s="198">
        <f t="shared" si="2"/>
        <v>0</v>
      </c>
      <c r="K57" s="215">
        <f t="shared" si="3"/>
        <v>0</v>
      </c>
      <c r="L57" s="245">
        <v>42.27</v>
      </c>
      <c r="M57">
        <f>VLOOKUP(LEFT(B57,6)&amp;"*",Sheet1!C:G,5,FALSE)</f>
        <v>42.27</v>
      </c>
      <c r="N57" s="198"/>
      <c r="O57" s="215"/>
      <c r="P57" s="245">
        <v>777768</v>
      </c>
      <c r="Q57">
        <f>VLOOKUP(LEFT(B57,6)&amp;"*",Sheet1!C:H,6,FALSE)</f>
        <v>777768</v>
      </c>
      <c r="R57" s="198">
        <f t="shared" si="4"/>
        <v>0</v>
      </c>
      <c r="S57" s="215">
        <f t="shared" si="5"/>
        <v>0</v>
      </c>
      <c r="T57" s="1"/>
    </row>
    <row r="58" spans="1:20" ht="15">
      <c r="A58" t="str">
        <f>VLOOKUP(LEFT(B58,6)&amp;"*",Sheet1!C:D,1,FALSE)</f>
        <v>B1WY233</v>
      </c>
      <c r="B58" s="247" t="s">
        <v>415</v>
      </c>
      <c r="C58" s="245" t="s">
        <v>279</v>
      </c>
      <c r="D58" s="245">
        <v>20682</v>
      </c>
      <c r="E58" s="245">
        <f>VLOOKUP(LEFT(B58,6)&amp;"*",Sheet1!C:D,2,FALSE)</f>
        <v>20682</v>
      </c>
      <c r="F58" s="198">
        <f t="shared" si="0"/>
        <v>0</v>
      </c>
      <c r="G58" s="215">
        <f t="shared" si="1"/>
        <v>0</v>
      </c>
      <c r="H58" s="245">
        <v>410724.72</v>
      </c>
      <c r="I58">
        <f>VLOOKUP(LEFT(B58,6)&amp;"*",Sheet1!C:E,3,FALSE)</f>
        <v>410724.72</v>
      </c>
      <c r="J58" s="198">
        <f t="shared" si="2"/>
        <v>0</v>
      </c>
      <c r="K58" s="215">
        <f t="shared" si="3"/>
        <v>0</v>
      </c>
      <c r="L58" s="245">
        <v>18.15606</v>
      </c>
      <c r="M58">
        <f>VLOOKUP(LEFT(B58,6)&amp;"*",Sheet1!C:G,5,FALSE)</f>
        <v>18.16</v>
      </c>
      <c r="N58" s="198"/>
      <c r="O58" s="215"/>
      <c r="P58" s="245">
        <v>375503.64</v>
      </c>
      <c r="Q58">
        <f>VLOOKUP(LEFT(B58,6)&amp;"*",Sheet1!C:H,6,FALSE)</f>
        <v>375503.64</v>
      </c>
      <c r="R58" s="198">
        <f t="shared" si="4"/>
        <v>0</v>
      </c>
      <c r="S58" s="215">
        <f t="shared" si="5"/>
        <v>0</v>
      </c>
      <c r="T58" s="1"/>
    </row>
    <row r="59" spans="1:20" ht="15">
      <c r="A59" t="str">
        <f>VLOOKUP(LEFT(B59,6)&amp;"*",Sheet1!C:D,1,FALSE)</f>
        <v>835699307</v>
      </c>
      <c r="B59" s="247">
        <v>835699307</v>
      </c>
      <c r="C59" s="245" t="s">
        <v>263</v>
      </c>
      <c r="D59" s="245">
        <v>11667</v>
      </c>
      <c r="E59" s="245">
        <f>VLOOKUP(LEFT(B59,6)&amp;"*",Sheet1!C:D,2,FALSE)</f>
        <v>11667</v>
      </c>
      <c r="F59" s="198">
        <f t="shared" si="0"/>
        <v>0</v>
      </c>
      <c r="G59" s="215">
        <f t="shared" si="1"/>
        <v>0</v>
      </c>
      <c r="H59" s="245">
        <v>447931.93</v>
      </c>
      <c r="I59">
        <f>VLOOKUP(LEFT(B59,6)&amp;"*",Sheet1!C:E,3,FALSE)</f>
        <v>479616.92</v>
      </c>
      <c r="J59" s="198">
        <f t="shared" si="2"/>
        <v>-31684.989999999991</v>
      </c>
      <c r="K59" s="215">
        <f t="shared" si="3"/>
        <v>-7.0736171900000006E-2</v>
      </c>
      <c r="L59" s="245">
        <v>48</v>
      </c>
      <c r="M59">
        <f>VLOOKUP(LEFT(B59,6)&amp;"*",Sheet1!C:G,5,FALSE)</f>
        <v>48</v>
      </c>
      <c r="N59" s="198"/>
      <c r="O59" s="215"/>
      <c r="P59" s="245">
        <v>560016</v>
      </c>
      <c r="Q59">
        <f>VLOOKUP(LEFT(B59,6)&amp;"*",Sheet1!C:H,6,FALSE)</f>
        <v>560016</v>
      </c>
      <c r="R59" s="198">
        <f t="shared" si="4"/>
        <v>0</v>
      </c>
      <c r="S59" s="215">
        <f t="shared" si="5"/>
        <v>0</v>
      </c>
      <c r="T59" s="1"/>
    </row>
    <row r="60" spans="1:20" ht="15">
      <c r="A60" t="str">
        <f>VLOOKUP(LEFT(B60,6)&amp;"*",Sheet1!C:D,1,FALSE)</f>
        <v>BWSW5D9</v>
      </c>
      <c r="B60" s="247" t="s">
        <v>419</v>
      </c>
      <c r="C60" s="245" t="s">
        <v>289</v>
      </c>
      <c r="D60" s="245">
        <v>85492</v>
      </c>
      <c r="E60" s="245">
        <f>VLOOKUP(LEFT(B60,6)&amp;"*",Sheet1!C:D,2,FALSE)</f>
        <v>85492</v>
      </c>
      <c r="F60" s="198">
        <f t="shared" si="0"/>
        <v>0</v>
      </c>
      <c r="G60" s="215">
        <f t="shared" si="1"/>
        <v>0</v>
      </c>
      <c r="H60" s="245">
        <v>175873.37</v>
      </c>
      <c r="I60">
        <f>VLOOKUP(LEFT(B60,6)&amp;"*",Sheet1!C:E,3,FALSE)</f>
        <v>175873.37</v>
      </c>
      <c r="J60" s="198">
        <f t="shared" si="2"/>
        <v>0</v>
      </c>
      <c r="K60" s="215">
        <f t="shared" si="3"/>
        <v>0</v>
      </c>
      <c r="L60" s="245">
        <v>2.300262</v>
      </c>
      <c r="M60">
        <f>VLOOKUP(LEFT(B60,6)&amp;"*",Sheet1!C:G,5,FALSE)</f>
        <v>2.2999999999999998</v>
      </c>
      <c r="N60" s="198"/>
      <c r="O60" s="215"/>
      <c r="P60" s="245">
        <v>196653.98</v>
      </c>
      <c r="Q60">
        <f>VLOOKUP(LEFT(B60,6)&amp;"*",Sheet1!C:H,6,FALSE)</f>
        <v>196653.98</v>
      </c>
      <c r="R60" s="198">
        <f t="shared" si="4"/>
        <v>0</v>
      </c>
      <c r="S60" s="215">
        <f t="shared" si="5"/>
        <v>0</v>
      </c>
      <c r="T60" s="1"/>
    </row>
    <row r="61" spans="1:20" ht="15">
      <c r="A61" t="str">
        <f>VLOOKUP(LEFT(B61,6)&amp;"*",Sheet1!C:D,1,FALSE)</f>
        <v>861012102</v>
      </c>
      <c r="B61" s="247">
        <v>861012102</v>
      </c>
      <c r="C61" s="245" t="s">
        <v>258</v>
      </c>
      <c r="D61" s="245">
        <v>23300</v>
      </c>
      <c r="E61" s="245">
        <f>VLOOKUP(LEFT(B61,6)&amp;"*",Sheet1!C:D,2,FALSE)</f>
        <v>23300</v>
      </c>
      <c r="F61" s="198">
        <f t="shared" si="0"/>
        <v>0</v>
      </c>
      <c r="G61" s="215">
        <f t="shared" si="1"/>
        <v>0</v>
      </c>
      <c r="H61" s="245">
        <v>339714</v>
      </c>
      <c r="I61">
        <f>VLOOKUP(LEFT(B61,6)&amp;"*",Sheet1!C:E,3,FALSE)</f>
        <v>339714</v>
      </c>
      <c r="J61" s="198">
        <f t="shared" si="2"/>
        <v>0</v>
      </c>
      <c r="K61" s="215">
        <f t="shared" si="3"/>
        <v>0</v>
      </c>
      <c r="L61" s="245">
        <v>15.04</v>
      </c>
      <c r="M61">
        <f>VLOOKUP(LEFT(B61,6)&amp;"*",Sheet1!C:G,5,FALSE)</f>
        <v>15.04</v>
      </c>
      <c r="N61" s="198"/>
      <c r="O61" s="215"/>
      <c r="P61" s="245">
        <v>350432</v>
      </c>
      <c r="Q61">
        <f>VLOOKUP(LEFT(B61,6)&amp;"*",Sheet1!C:H,6,FALSE)</f>
        <v>350432</v>
      </c>
      <c r="R61" s="198">
        <f t="shared" si="4"/>
        <v>0</v>
      </c>
      <c r="S61" s="215">
        <f t="shared" si="5"/>
        <v>0</v>
      </c>
      <c r="T61" s="1"/>
    </row>
    <row r="62" spans="1:20" ht="15">
      <c r="A62" t="str">
        <f>VLOOKUP(LEFT(B62,6)&amp;"*",Sheet1!C:D,1,FALSE)</f>
        <v>6356406</v>
      </c>
      <c r="B62" s="247">
        <v>635640006</v>
      </c>
      <c r="C62" s="245" t="s">
        <v>256</v>
      </c>
      <c r="D62" s="245">
        <v>6188</v>
      </c>
      <c r="E62" s="245">
        <f>VLOOKUP(LEFT(B62,6)&amp;"*",Sheet1!C:D,2,FALSE)</f>
        <v>6188</v>
      </c>
      <c r="F62" s="198">
        <f t="shared" si="0"/>
        <v>0</v>
      </c>
      <c r="G62" s="215">
        <f t="shared" si="1"/>
        <v>0</v>
      </c>
      <c r="H62" s="245">
        <v>208492.07</v>
      </c>
      <c r="I62">
        <f>VLOOKUP(LEFT(B62,6)&amp;"*",Sheet1!C:E,3,FALSE)</f>
        <v>194414.99</v>
      </c>
      <c r="J62" s="198">
        <f t="shared" si="2"/>
        <v>14077.080000000016</v>
      </c>
      <c r="K62" s="215">
        <f t="shared" si="3"/>
        <v>6.7518539200000005E-2</v>
      </c>
      <c r="L62" s="245">
        <v>23.228183000000001</v>
      </c>
      <c r="M62">
        <f>VLOOKUP(LEFT(B62,6)&amp;"*",Sheet1!C:G,5,FALSE)</f>
        <v>23.23</v>
      </c>
      <c r="N62" s="198"/>
      <c r="O62" s="215"/>
      <c r="P62" s="245">
        <v>143736</v>
      </c>
      <c r="Q62">
        <f>VLOOKUP(LEFT(B62,6)&amp;"*",Sheet1!C:H,6,FALSE)</f>
        <v>143736</v>
      </c>
      <c r="R62" s="198">
        <f t="shared" si="4"/>
        <v>0</v>
      </c>
      <c r="S62" s="215">
        <f t="shared" si="5"/>
        <v>0</v>
      </c>
      <c r="T62" s="1"/>
    </row>
    <row r="63" spans="1:20" ht="15">
      <c r="A63" t="str">
        <f>VLOOKUP(LEFT(B63,6)&amp;"*",Sheet1!C:D,1,FALSE)</f>
        <v>B1JB4K8</v>
      </c>
      <c r="B63" s="247" t="s">
        <v>413</v>
      </c>
      <c r="C63" s="245" t="s">
        <v>277</v>
      </c>
      <c r="D63" s="245">
        <v>7015</v>
      </c>
      <c r="E63" s="245">
        <f>VLOOKUP(LEFT(B63,6)&amp;"*",Sheet1!C:D,2,FALSE)</f>
        <v>7015</v>
      </c>
      <c r="F63" s="198">
        <f t="shared" si="0"/>
        <v>0</v>
      </c>
      <c r="G63" s="215">
        <f t="shared" si="1"/>
        <v>0</v>
      </c>
      <c r="H63" s="245">
        <v>553085.36</v>
      </c>
      <c r="I63">
        <f>VLOOKUP(LEFT(B63,6)&amp;"*",Sheet1!C:E,3,FALSE)</f>
        <v>553085.36</v>
      </c>
      <c r="J63" s="198">
        <f t="shared" si="2"/>
        <v>0</v>
      </c>
      <c r="K63" s="215">
        <f t="shared" si="3"/>
        <v>0</v>
      </c>
      <c r="L63" s="245">
        <v>93.449404000000001</v>
      </c>
      <c r="M63">
        <f>VLOOKUP(LEFT(B63,6)&amp;"*",Sheet1!C:G,5,FALSE)</f>
        <v>93.45</v>
      </c>
      <c r="N63" s="198"/>
      <c r="O63" s="215"/>
      <c r="P63" s="245">
        <v>655547.56999999995</v>
      </c>
      <c r="Q63">
        <f>VLOOKUP(LEFT(B63,6)&amp;"*",Sheet1!C:H,6,FALSE)</f>
        <v>655547.56999999995</v>
      </c>
      <c r="R63" s="198">
        <f t="shared" si="4"/>
        <v>0</v>
      </c>
      <c r="S63" s="215">
        <f t="shared" si="5"/>
        <v>0</v>
      </c>
      <c r="T63" s="1"/>
    </row>
    <row r="64" spans="1:20" ht="15">
      <c r="A64" t="str">
        <f>VLOOKUP(LEFT(B64,6)&amp;"*",Sheet1!C:D,1,FALSE)</f>
        <v>6869302</v>
      </c>
      <c r="B64" s="247">
        <v>686930009</v>
      </c>
      <c r="C64" s="245" t="s">
        <v>257</v>
      </c>
      <c r="D64" s="245">
        <v>2398</v>
      </c>
      <c r="E64" s="245">
        <f>VLOOKUP(LEFT(B64,6)&amp;"*",Sheet1!C:D,2,FALSE)</f>
        <v>2398</v>
      </c>
      <c r="F64" s="198">
        <f t="shared" si="0"/>
        <v>0</v>
      </c>
      <c r="G64" s="215">
        <f t="shared" si="1"/>
        <v>0</v>
      </c>
      <c r="H64" s="245">
        <v>172824.13</v>
      </c>
      <c r="I64">
        <f>VLOOKUP(LEFT(B64,6)&amp;"*",Sheet1!C:E,3,FALSE)</f>
        <v>203559.9</v>
      </c>
      <c r="J64" s="198">
        <f t="shared" si="2"/>
        <v>-30735.76999999999</v>
      </c>
      <c r="K64" s="215">
        <f t="shared" si="3"/>
        <v>-0.17784420500000001</v>
      </c>
      <c r="L64" s="245">
        <v>68.155653000000001</v>
      </c>
      <c r="M64">
        <f>VLOOKUP(LEFT(B64,6)&amp;"*",Sheet1!C:G,5,FALSE)</f>
        <v>68.16</v>
      </c>
      <c r="N64" s="198"/>
      <c r="O64" s="215"/>
      <c r="P64" s="245">
        <v>163437.26</v>
      </c>
      <c r="Q64">
        <f>VLOOKUP(LEFT(B64,6)&amp;"*",Sheet1!C:H,6,FALSE)</f>
        <v>163437.26</v>
      </c>
      <c r="R64" s="198">
        <f t="shared" si="4"/>
        <v>0</v>
      </c>
      <c r="S64" s="215">
        <f t="shared" si="5"/>
        <v>0</v>
      </c>
      <c r="T64" s="1"/>
    </row>
    <row r="65" spans="1:20" ht="15">
      <c r="A65" t="str">
        <f>VLOOKUP(LEFT(B65,6)&amp;"*",Sheet1!C:D,1,FALSE)</f>
        <v>878742204</v>
      </c>
      <c r="B65" s="247">
        <v>878742204</v>
      </c>
      <c r="C65" s="245" t="s">
        <v>234</v>
      </c>
      <c r="D65" s="245">
        <v>8200</v>
      </c>
      <c r="E65" s="245">
        <f>VLOOKUP(LEFT(B65,6)&amp;"*",Sheet1!C:D,2,FALSE)</f>
        <v>8200</v>
      </c>
      <c r="F65" s="198">
        <f t="shared" si="0"/>
        <v>0</v>
      </c>
      <c r="G65" s="215">
        <f t="shared" si="1"/>
        <v>0</v>
      </c>
      <c r="H65" s="245">
        <v>173840</v>
      </c>
      <c r="I65">
        <f>VLOOKUP(LEFT(B65,6)&amp;"*",Sheet1!C:E,3,FALSE)</f>
        <v>173840</v>
      </c>
      <c r="J65" s="198">
        <f t="shared" si="2"/>
        <v>0</v>
      </c>
      <c r="K65" s="215">
        <f t="shared" si="3"/>
        <v>0</v>
      </c>
      <c r="L65" s="245">
        <v>20.309999999999999</v>
      </c>
      <c r="M65">
        <f>VLOOKUP(LEFT(B65,6)&amp;"*",Sheet1!C:G,5,FALSE)</f>
        <v>20.309999999999999</v>
      </c>
      <c r="N65" s="198"/>
      <c r="O65" s="215"/>
      <c r="P65" s="245">
        <v>166542</v>
      </c>
      <c r="Q65">
        <f>VLOOKUP(LEFT(B65,6)&amp;"*",Sheet1!C:H,6,FALSE)</f>
        <v>166542</v>
      </c>
      <c r="R65" s="198">
        <f t="shared" si="4"/>
        <v>0</v>
      </c>
      <c r="S65" s="215">
        <f t="shared" si="5"/>
        <v>0</v>
      </c>
      <c r="T65" s="1"/>
    </row>
    <row r="66" spans="1:20" ht="15">
      <c r="A66" t="str">
        <f>VLOOKUP(LEFT(B66,6)&amp;"*",Sheet1!C:D,1,FALSE)</f>
        <v>5732524</v>
      </c>
      <c r="B66" s="247">
        <v>573252905</v>
      </c>
      <c r="C66" s="245" t="s">
        <v>244</v>
      </c>
      <c r="D66" s="245">
        <v>32102</v>
      </c>
      <c r="E66" s="245">
        <f>VLOOKUP(LEFT(B66,6)&amp;"*",Sheet1!C:D,2,FALSE)</f>
        <v>32102</v>
      </c>
      <c r="F66" s="198">
        <f t="shared" si="0"/>
        <v>0</v>
      </c>
      <c r="G66" s="215">
        <f t="shared" si="1"/>
        <v>0</v>
      </c>
      <c r="H66" s="245">
        <v>351523.8</v>
      </c>
      <c r="I66">
        <f>VLOOKUP(LEFT(B66,6)&amp;"*",Sheet1!C:E,3,FALSE)</f>
        <v>351523.8</v>
      </c>
      <c r="J66" s="198">
        <f t="shared" si="2"/>
        <v>0</v>
      </c>
      <c r="K66" s="215">
        <f t="shared" si="3"/>
        <v>0</v>
      </c>
      <c r="L66" s="245">
        <v>7.9988049999999999</v>
      </c>
      <c r="M66">
        <f>VLOOKUP(LEFT(B66,6)&amp;"*",Sheet1!C:G,5,FALSE)</f>
        <v>8</v>
      </c>
      <c r="N66" s="198"/>
      <c r="O66" s="215"/>
      <c r="P66" s="245">
        <v>256777.66</v>
      </c>
      <c r="Q66">
        <f>VLOOKUP(LEFT(B66,6)&amp;"*",Sheet1!C:H,6,FALSE)</f>
        <v>256777.65</v>
      </c>
      <c r="R66" s="198">
        <f t="shared" si="4"/>
        <v>1.0000000009313226E-2</v>
      </c>
      <c r="S66" s="215">
        <f t="shared" si="5"/>
        <v>3.8899999999999998E-8</v>
      </c>
      <c r="T66" s="1"/>
    </row>
    <row r="67" spans="1:20" ht="15">
      <c r="A67" t="str">
        <f>VLOOKUP(LEFT(B67,6)&amp;"*",Sheet1!C:D,1,FALSE)</f>
        <v>5999330</v>
      </c>
      <c r="B67" s="247">
        <v>599933900</v>
      </c>
      <c r="C67" s="245" t="s">
        <v>231</v>
      </c>
      <c r="D67" s="245">
        <v>2900</v>
      </c>
      <c r="E67" s="245">
        <f>VLOOKUP(LEFT(B67,6)&amp;"*",Sheet1!C:D,2,FALSE)</f>
        <v>2900</v>
      </c>
      <c r="F67" s="198">
        <f t="shared" ref="F67:F70" si="6">D67-E67</f>
        <v>0</v>
      </c>
      <c r="G67" s="215">
        <f t="shared" ref="G67:G70" si="7">ROUND(F67/D67,10)</f>
        <v>0</v>
      </c>
      <c r="H67" s="245">
        <v>513054.91</v>
      </c>
      <c r="I67">
        <f>VLOOKUP(LEFT(B67,6)&amp;"*",Sheet1!C:E,3,FALSE)</f>
        <v>513054.91</v>
      </c>
      <c r="J67" s="198">
        <f t="shared" ref="J67:J70" si="8">H67-I67</f>
        <v>0</v>
      </c>
      <c r="K67" s="215">
        <f t="shared" ref="K67:K70" si="9">ROUND(J67/H67,10)</f>
        <v>0</v>
      </c>
      <c r="L67" s="245">
        <v>191.668227</v>
      </c>
      <c r="M67">
        <f>VLOOKUP(LEFT(B67,6)&amp;"*",Sheet1!C:G,5,FALSE)</f>
        <v>191.67</v>
      </c>
      <c r="N67" s="198"/>
      <c r="O67" s="215"/>
      <c r="P67" s="245">
        <v>555837.86</v>
      </c>
      <c r="Q67">
        <f>VLOOKUP(LEFT(B67,6)&amp;"*",Sheet1!C:H,6,FALSE)</f>
        <v>555837.86</v>
      </c>
      <c r="R67" s="198">
        <f t="shared" ref="R67:R70" si="10">P67-Q67</f>
        <v>0</v>
      </c>
      <c r="S67" s="215">
        <f t="shared" ref="S67:S70" si="11">ROUND(R67/P67,10)</f>
        <v>0</v>
      </c>
      <c r="T67" s="1"/>
    </row>
    <row r="68" spans="1:20" ht="15">
      <c r="A68" t="str">
        <f>VLOOKUP(LEFT(B68,6)&amp;"*",Sheet1!C:D,1,FALSE)</f>
        <v>B61JC67</v>
      </c>
      <c r="B68" s="247" t="s">
        <v>418</v>
      </c>
      <c r="C68" s="245" t="s">
        <v>283</v>
      </c>
      <c r="D68" s="245">
        <v>19293</v>
      </c>
      <c r="E68" s="245">
        <f>VLOOKUP(LEFT(B68,6)&amp;"*",Sheet1!C:D,2,FALSE)</f>
        <v>19293</v>
      </c>
      <c r="F68" s="198">
        <f t="shared" si="6"/>
        <v>0</v>
      </c>
      <c r="G68" s="215">
        <f t="shared" si="7"/>
        <v>0</v>
      </c>
      <c r="H68" s="245">
        <v>172808.19</v>
      </c>
      <c r="I68">
        <f>VLOOKUP(LEFT(B68,6)&amp;"*",Sheet1!C:E,3,FALSE)</f>
        <v>172808.19</v>
      </c>
      <c r="J68" s="198">
        <f t="shared" si="8"/>
        <v>0</v>
      </c>
      <c r="K68" s="215">
        <f t="shared" si="9"/>
        <v>0</v>
      </c>
      <c r="L68" s="245">
        <v>10.427391</v>
      </c>
      <c r="M68">
        <f>VLOOKUP(LEFT(B68,6)&amp;"*",Sheet1!C:G,5,FALSE)</f>
        <v>10.43</v>
      </c>
      <c r="N68" s="198"/>
      <c r="O68" s="215"/>
      <c r="P68" s="245">
        <v>201175.66</v>
      </c>
      <c r="Q68">
        <f>VLOOKUP(LEFT(B68,6)&amp;"*",Sheet1!C:H,6,FALSE)</f>
        <v>201175.66</v>
      </c>
      <c r="R68" s="198">
        <f t="shared" si="10"/>
        <v>0</v>
      </c>
      <c r="S68" s="215">
        <f t="shared" si="11"/>
        <v>0</v>
      </c>
      <c r="T68" s="1"/>
    </row>
    <row r="69" spans="1:20" ht="15">
      <c r="A69" t="str">
        <f>VLOOKUP(LEFT(B69,6)&amp;"*",Sheet1!C:D,1,FALSE)</f>
        <v>6916781</v>
      </c>
      <c r="B69" s="247">
        <v>691678007</v>
      </c>
      <c r="C69" s="245" t="s">
        <v>254</v>
      </c>
      <c r="D69" s="245">
        <v>12030</v>
      </c>
      <c r="E69" s="245">
        <f>VLOOKUP(LEFT(B69,6)&amp;"*",Sheet1!C:D,2,FALSE)</f>
        <v>12030</v>
      </c>
      <c r="F69" s="198">
        <f t="shared" ref="F69" si="12">D69-E69</f>
        <v>0</v>
      </c>
      <c r="G69" s="215">
        <f t="shared" ref="G69" si="13">ROUND(F69/D69,10)</f>
        <v>0</v>
      </c>
      <c r="H69" s="245">
        <v>187289.38</v>
      </c>
      <c r="I69">
        <f>VLOOKUP(LEFT(B69,6)&amp;"*",Sheet1!C:E,3,FALSE)</f>
        <v>187289.37</v>
      </c>
      <c r="J69" s="198">
        <f t="shared" ref="J69" si="14">H69-I69</f>
        <v>1.0000000009313226E-2</v>
      </c>
      <c r="K69" s="215">
        <f t="shared" ref="K69" si="15">ROUND(J69/H69,10)</f>
        <v>5.3400000000000002E-8</v>
      </c>
      <c r="L69" s="245">
        <v>17.074145000000001</v>
      </c>
      <c r="M69">
        <f>VLOOKUP(LEFT(B69,6)&amp;"*",Sheet1!C:G,5,FALSE)</f>
        <v>17.07</v>
      </c>
      <c r="N69" s="198"/>
      <c r="O69" s="215"/>
      <c r="P69" s="245">
        <v>205401.97</v>
      </c>
      <c r="Q69">
        <f>VLOOKUP(LEFT(B69,6)&amp;"*",Sheet1!C:H,6,FALSE)</f>
        <v>205401.97</v>
      </c>
      <c r="R69" s="198">
        <f t="shared" ref="R69" si="16">P69-Q69</f>
        <v>0</v>
      </c>
      <c r="S69" s="215">
        <f t="shared" ref="S69" si="17">ROUND(R69/P69,10)</f>
        <v>0</v>
      </c>
      <c r="T69" s="1"/>
    </row>
    <row r="70" spans="1:20" ht="15">
      <c r="A70" t="str">
        <f>VLOOKUP(LEFT(B70,6)&amp;"*",Sheet1!C:D,1,FALSE)</f>
        <v>4031879</v>
      </c>
      <c r="B70" s="247">
        <v>403187909</v>
      </c>
      <c r="C70" s="245" t="s">
        <v>233</v>
      </c>
      <c r="D70" s="245">
        <v>18176</v>
      </c>
      <c r="E70" s="245">
        <f>VLOOKUP(LEFT(B70,6)&amp;"*",Sheet1!C:D,2,FALSE)</f>
        <v>18176</v>
      </c>
      <c r="F70" s="198">
        <f t="shared" si="6"/>
        <v>0</v>
      </c>
      <c r="G70" s="215">
        <f t="shared" si="7"/>
        <v>0</v>
      </c>
      <c r="H70" s="245">
        <v>343845.81</v>
      </c>
      <c r="I70">
        <f>VLOOKUP(LEFT(B70,6)&amp;"*",Sheet1!C:E,3,FALSE)</f>
        <v>343845.81</v>
      </c>
      <c r="J70" s="198">
        <f t="shared" si="8"/>
        <v>0</v>
      </c>
      <c r="K70" s="215">
        <f t="shared" si="9"/>
        <v>0</v>
      </c>
      <c r="L70" s="245">
        <v>23.078192000000001</v>
      </c>
      <c r="M70">
        <f>VLOOKUP(LEFT(B70,6)&amp;"*",Sheet1!C:G,5,FALSE)</f>
        <v>23.08</v>
      </c>
      <c r="N70" s="198"/>
      <c r="O70" s="215"/>
      <c r="P70" s="245">
        <v>419469.21</v>
      </c>
      <c r="Q70">
        <f>VLOOKUP(LEFT(B70,6)&amp;"*",Sheet1!C:H,6,FALSE)</f>
        <v>419469.21</v>
      </c>
      <c r="R70" s="198">
        <f t="shared" si="10"/>
        <v>0</v>
      </c>
      <c r="S70" s="215">
        <f t="shared" si="11"/>
        <v>0</v>
      </c>
      <c r="T70" s="1"/>
    </row>
    <row r="71" spans="1:20" ht="15">
      <c r="A71" t="str">
        <f>VLOOKUP(LEFT(B71,6)&amp;"*",Sheet1!C:D,1,FALSE)</f>
        <v>6986041</v>
      </c>
      <c r="B71" s="247">
        <v>698604006</v>
      </c>
      <c r="C71" s="245" t="s">
        <v>237</v>
      </c>
      <c r="D71" s="245">
        <v>6300</v>
      </c>
      <c r="E71" s="245">
        <f>VLOOKUP(LEFT(B71,6)&amp;"*",Sheet1!C:D,2,FALSE)</f>
        <v>6300</v>
      </c>
      <c r="F71" s="198">
        <f t="shared" ref="F71:F72" si="18">D71-E71</f>
        <v>0</v>
      </c>
      <c r="G71" s="215">
        <f t="shared" ref="G71:G74" si="19">ROUND(F71/D71,10)</f>
        <v>0</v>
      </c>
      <c r="H71" s="245">
        <v>168291.53</v>
      </c>
      <c r="I71">
        <f>VLOOKUP(LEFT(B71,6)&amp;"*",Sheet1!C:E,3,FALSE)</f>
        <v>168291.53</v>
      </c>
      <c r="J71" s="198">
        <f t="shared" ref="J71:J73" si="20">H71-I71</f>
        <v>0</v>
      </c>
      <c r="K71" s="215">
        <f t="shared" ref="K71:K73" si="21">ROUND(J71/H71,10)</f>
        <v>0</v>
      </c>
      <c r="L71" s="245">
        <v>29.012204000000001</v>
      </c>
      <c r="M71">
        <f>VLOOKUP(LEFT(B71,6)&amp;"*",Sheet1!C:G,5,FALSE)</f>
        <v>29.01</v>
      </c>
      <c r="N71" s="198">
        <f t="shared" ref="N71:N73" si="22">L71-M71</f>
        <v>2.2039999999989845E-3</v>
      </c>
      <c r="O71" s="215">
        <f t="shared" ref="O71:O73" si="23">ROUND(N71/L71,10)</f>
        <v>7.5968000000000002E-5</v>
      </c>
      <c r="P71" s="245">
        <v>182776.88</v>
      </c>
      <c r="Q71">
        <f>VLOOKUP(LEFT(B71,6)&amp;"*",Sheet1!C:H,6,FALSE)</f>
        <v>182776.88</v>
      </c>
      <c r="R71" s="198">
        <f t="shared" ref="R71:R73" si="24">P71-Q71</f>
        <v>0</v>
      </c>
      <c r="S71" s="215">
        <f t="shared" ref="S71:S73" si="25">ROUND(R71/P71,10)</f>
        <v>0</v>
      </c>
      <c r="T71" s="1"/>
    </row>
    <row r="72" spans="1:20">
      <c r="A72" s="144" t="s">
        <v>158</v>
      </c>
      <c r="B72" s="252"/>
      <c r="C72" s="143"/>
      <c r="D72" s="201"/>
      <c r="E72" s="202"/>
      <c r="F72" s="198">
        <f t="shared" si="18"/>
        <v>0</v>
      </c>
      <c r="G72" s="215" t="e">
        <f t="shared" si="19"/>
        <v>#DIV/0!</v>
      </c>
      <c r="H72" s="201"/>
      <c r="I72" s="203"/>
      <c r="J72" s="198">
        <f t="shared" si="20"/>
        <v>0</v>
      </c>
      <c r="K72" s="215" t="e">
        <f t="shared" si="21"/>
        <v>#DIV/0!</v>
      </c>
      <c r="L72" s="204"/>
      <c r="M72" s="205"/>
      <c r="N72" s="198">
        <f t="shared" si="22"/>
        <v>0</v>
      </c>
      <c r="O72" s="215" t="e">
        <f t="shared" si="23"/>
        <v>#DIV/0!</v>
      </c>
      <c r="P72" s="201"/>
      <c r="Q72" s="205"/>
      <c r="R72" s="198">
        <f t="shared" si="24"/>
        <v>0</v>
      </c>
      <c r="S72" s="215" t="e">
        <f t="shared" si="25"/>
        <v>#DIV/0!</v>
      </c>
    </row>
    <row r="73" spans="1:20">
      <c r="A73" s="44"/>
      <c r="B73" s="253"/>
      <c r="C73" s="44"/>
      <c r="D73" s="204"/>
      <c r="E73" s="206"/>
      <c r="F73" s="198"/>
      <c r="G73" s="198"/>
      <c r="H73" s="204"/>
      <c r="I73" s="207"/>
      <c r="J73" s="198">
        <f t="shared" si="20"/>
        <v>0</v>
      </c>
      <c r="K73" s="215" t="e">
        <f t="shared" si="21"/>
        <v>#DIV/0!</v>
      </c>
      <c r="L73" s="208"/>
      <c r="M73" s="207"/>
      <c r="N73" s="198">
        <f t="shared" si="22"/>
        <v>0</v>
      </c>
      <c r="O73" s="215" t="e">
        <f t="shared" si="23"/>
        <v>#DIV/0!</v>
      </c>
      <c r="P73" s="201"/>
      <c r="Q73" s="207"/>
      <c r="R73" s="198">
        <f t="shared" si="24"/>
        <v>0</v>
      </c>
      <c r="S73" s="215" t="e">
        <f t="shared" si="25"/>
        <v>#DIV/0!</v>
      </c>
    </row>
    <row r="74" spans="1:20" ht="13.5" thickBot="1">
      <c r="A74" s="44"/>
      <c r="B74" s="253"/>
      <c r="C74" s="44"/>
      <c r="D74" s="209">
        <f t="shared" ref="D74:S74" si="26">SUM(D3:D73)</f>
        <v>1094727.844</v>
      </c>
      <c r="E74" s="210">
        <f t="shared" si="26"/>
        <v>1094728</v>
      </c>
      <c r="F74" s="211">
        <f t="shared" si="26"/>
        <v>-0.15600000000267755</v>
      </c>
      <c r="G74" s="237">
        <f t="shared" si="19"/>
        <v>-1.4250000000000001E-7</v>
      </c>
      <c r="H74" s="209">
        <f t="shared" si="26"/>
        <v>24474806.080000002</v>
      </c>
      <c r="I74" s="210">
        <f t="shared" si="26"/>
        <v>24542513.120000001</v>
      </c>
      <c r="J74" s="211">
        <f t="shared" si="26"/>
        <v>-67707.039999999979</v>
      </c>
      <c r="K74" s="238">
        <f>ROUND(J74/H74,10)</f>
        <v>-2.7663974E-3</v>
      </c>
      <c r="L74" s="209">
        <f t="shared" si="26"/>
        <v>4095.2196650000005</v>
      </c>
      <c r="M74" s="210">
        <f t="shared" si="26"/>
        <v>4095.2099999999991</v>
      </c>
      <c r="N74" s="211">
        <f t="shared" si="26"/>
        <v>2.2039999999989845E-3</v>
      </c>
      <c r="O74" s="238">
        <f>ROUND(N74/L74,10)</f>
        <v>5.3819999999999999E-7</v>
      </c>
      <c r="P74" s="209">
        <f>SUM(P3:P73)</f>
        <v>27078673.810000002</v>
      </c>
      <c r="Q74" s="210">
        <f t="shared" si="26"/>
        <v>27077052.48</v>
      </c>
      <c r="R74" s="211">
        <f t="shared" si="26"/>
        <v>1621.3299999999945</v>
      </c>
      <c r="S74" s="147" t="e">
        <f t="shared" si="26"/>
        <v>#DIV/0!</v>
      </c>
    </row>
    <row r="75" spans="1:20" ht="14.25" thickTop="1" thickBot="1"/>
    <row r="76" spans="1:20" ht="13.5" thickBot="1">
      <c r="A76" s="119" t="s">
        <v>159</v>
      </c>
      <c r="B76" s="255"/>
      <c r="C76" s="120"/>
      <c r="D76" s="212"/>
      <c r="E76" s="212"/>
      <c r="F76" s="212"/>
      <c r="G76" s="212"/>
      <c r="H76" s="213"/>
      <c r="I76" s="214"/>
    </row>
  </sheetData>
  <sortState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9"/>
  <sheetViews>
    <sheetView zoomScaleNormal="100" workbookViewId="0">
      <selection activeCell="A7" sqref="A7"/>
    </sheetView>
  </sheetViews>
  <sheetFormatPr defaultColWidth="8.7109375" defaultRowHeight="12"/>
  <cols>
    <col min="1" max="1" width="14.5703125" style="47" bestFit="1" customWidth="1"/>
    <col min="2" max="2" width="50.7109375" style="47" bestFit="1" customWidth="1"/>
    <col min="3" max="4" width="18.7109375" style="47" customWidth="1"/>
    <col min="5" max="6" width="14.42578125" style="47" customWidth="1"/>
    <col min="7" max="7" width="77.7109375" style="47" customWidth="1"/>
    <col min="8" max="16384" width="8.7109375" style="47"/>
  </cols>
  <sheetData>
    <row r="1" spans="1:7">
      <c r="A1" s="53" t="s">
        <v>160</v>
      </c>
    </row>
    <row r="2" spans="1:7" ht="12.75" thickBot="1"/>
    <row r="3" spans="1:7" ht="24.75" thickBot="1">
      <c r="A3" s="53" t="s">
        <v>161</v>
      </c>
      <c r="B3" s="53" t="s">
        <v>162</v>
      </c>
      <c r="C3" s="59" t="s">
        <v>155</v>
      </c>
      <c r="D3" s="58" t="s">
        <v>156</v>
      </c>
      <c r="E3" s="58" t="s">
        <v>113</v>
      </c>
      <c r="F3" s="58" t="s">
        <v>163</v>
      </c>
      <c r="G3" s="52" t="s">
        <v>164</v>
      </c>
    </row>
    <row r="4" spans="1:7" ht="13.9" customHeight="1">
      <c r="A4" s="245" t="s">
        <v>437</v>
      </c>
      <c r="B4" s="245" t="s">
        <v>438</v>
      </c>
      <c r="C4" s="245">
        <v>14236.95</v>
      </c>
      <c r="D4" s="245">
        <v>14236.95</v>
      </c>
      <c r="E4" s="60">
        <f t="shared" ref="E4:E12" si="0">C4-D4</f>
        <v>0</v>
      </c>
      <c r="F4" s="222">
        <f>ROUND(E4/C4,10)</f>
        <v>0</v>
      </c>
      <c r="G4" s="55"/>
    </row>
    <row r="5" spans="1:7" ht="13.9" customHeight="1">
      <c r="A5" s="245" t="s">
        <v>429</v>
      </c>
      <c r="B5" s="245" t="s">
        <v>430</v>
      </c>
      <c r="C5" s="245">
        <v>29881.37</v>
      </c>
      <c r="D5" s="245">
        <v>29881.37</v>
      </c>
      <c r="E5" s="60">
        <f t="shared" si="0"/>
        <v>0</v>
      </c>
      <c r="F5" s="222">
        <f t="shared" ref="F5:F14" si="1">ROUND(E5/C5,10)</f>
        <v>0</v>
      </c>
      <c r="G5" s="55"/>
    </row>
    <row r="6" spans="1:7" ht="13.9" customHeight="1">
      <c r="A6" s="245" t="s">
        <v>421</v>
      </c>
      <c r="B6" s="245" t="s">
        <v>422</v>
      </c>
      <c r="C6" s="245">
        <v>36625.879999999997</v>
      </c>
      <c r="D6" s="245">
        <v>36625.879999999997</v>
      </c>
      <c r="E6" s="60">
        <f t="shared" si="0"/>
        <v>0</v>
      </c>
      <c r="F6" s="222">
        <f t="shared" si="1"/>
        <v>0</v>
      </c>
      <c r="G6" s="55"/>
    </row>
    <row r="7" spans="1:7" ht="13.9" customHeight="1">
      <c r="A7" s="245" t="s">
        <v>431</v>
      </c>
      <c r="B7" s="245" t="s">
        <v>432</v>
      </c>
      <c r="C7" s="245">
        <v>11954.59</v>
      </c>
      <c r="D7">
        <v>11954.59</v>
      </c>
      <c r="E7" s="60">
        <f t="shared" si="0"/>
        <v>0</v>
      </c>
      <c r="F7" s="222">
        <f t="shared" si="1"/>
        <v>0</v>
      </c>
      <c r="G7" s="55"/>
    </row>
    <row r="8" spans="1:7" ht="15">
      <c r="A8" s="245" t="s">
        <v>425</v>
      </c>
      <c r="B8" s="245" t="s">
        <v>426</v>
      </c>
      <c r="C8" s="245">
        <v>10535.25</v>
      </c>
      <c r="D8" s="245">
        <v>10535.25</v>
      </c>
      <c r="E8" s="60">
        <f t="shared" si="0"/>
        <v>0</v>
      </c>
      <c r="F8" s="222">
        <f t="shared" si="1"/>
        <v>0</v>
      </c>
      <c r="G8" s="53"/>
    </row>
    <row r="9" spans="1:7" ht="15">
      <c r="A9" s="245" t="s">
        <v>433</v>
      </c>
      <c r="B9" s="245" t="s">
        <v>434</v>
      </c>
      <c r="C9" s="245">
        <v>20827.71</v>
      </c>
      <c r="D9" s="245">
        <v>20827.71</v>
      </c>
      <c r="E9" s="60">
        <f t="shared" si="0"/>
        <v>0</v>
      </c>
      <c r="F9" s="222">
        <f t="shared" si="1"/>
        <v>0</v>
      </c>
    </row>
    <row r="10" spans="1:7" ht="15">
      <c r="A10" s="245" t="s">
        <v>435</v>
      </c>
      <c r="B10" s="245" t="s">
        <v>436</v>
      </c>
      <c r="C10" s="245">
        <v>39448.050000000003</v>
      </c>
      <c r="D10" s="245">
        <v>39448.050000000003</v>
      </c>
      <c r="E10" s="60">
        <f t="shared" si="0"/>
        <v>0</v>
      </c>
      <c r="F10" s="222">
        <f t="shared" si="1"/>
        <v>0</v>
      </c>
      <c r="G10" s="55"/>
    </row>
    <row r="11" spans="1:7" ht="15">
      <c r="A11" s="245" t="s">
        <v>423</v>
      </c>
      <c r="B11" s="245" t="s">
        <v>424</v>
      </c>
      <c r="C11" s="245">
        <v>16428.53</v>
      </c>
      <c r="D11" s="245">
        <v>16428.53</v>
      </c>
      <c r="E11" s="60">
        <f t="shared" si="0"/>
        <v>0</v>
      </c>
      <c r="F11" s="222">
        <f t="shared" si="1"/>
        <v>0</v>
      </c>
      <c r="G11" s="55"/>
    </row>
    <row r="12" spans="1:7" ht="15">
      <c r="A12" s="245" t="s">
        <v>427</v>
      </c>
      <c r="B12" s="245" t="s">
        <v>428</v>
      </c>
      <c r="C12" s="245">
        <v>344093.76</v>
      </c>
      <c r="D12" s="245">
        <v>344093.76</v>
      </c>
      <c r="E12" s="60">
        <f t="shared" si="0"/>
        <v>0</v>
      </c>
      <c r="F12" s="222">
        <f t="shared" si="1"/>
        <v>0</v>
      </c>
      <c r="G12" s="55"/>
    </row>
    <row r="13" spans="1:7">
      <c r="C13" s="61"/>
      <c r="D13" s="61"/>
      <c r="E13" s="61"/>
      <c r="F13" s="60"/>
    </row>
    <row r="14" spans="1:7" ht="12.75" thickBot="1">
      <c r="B14" s="62" t="s">
        <v>165</v>
      </c>
      <c r="C14" s="63">
        <f>SUM(C4:C13)</f>
        <v>524032.08999999997</v>
      </c>
      <c r="D14" s="63">
        <f>SUM(D4:D13)</f>
        <v>524032.08999999997</v>
      </c>
      <c r="E14" s="63">
        <f>SUM(E4:E13)</f>
        <v>0</v>
      </c>
      <c r="F14" s="222">
        <f t="shared" si="1"/>
        <v>0</v>
      </c>
    </row>
    <row r="15" spans="1:7" ht="12.75" thickTop="1"/>
    <row r="17" spans="2:6">
      <c r="B17" s="53"/>
      <c r="C17" s="58"/>
      <c r="D17" s="64"/>
      <c r="E17" s="58"/>
      <c r="F17" s="58"/>
    </row>
    <row r="29" spans="2:6">
      <c r="D29"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63"/>
  <sheetViews>
    <sheetView zoomScaleNormal="100" workbookViewId="0">
      <pane xSplit="4" ySplit="1" topLeftCell="E2" activePane="bottomRight" state="frozen"/>
      <selection pane="topRight" activeCell="E1" sqref="E1"/>
      <selection pane="bottomLeft" activeCell="A2" sqref="A2"/>
      <selection pane="bottomRight" activeCell="C1" sqref="C1"/>
    </sheetView>
  </sheetViews>
  <sheetFormatPr defaultColWidth="8.7109375" defaultRowHeight="12"/>
  <cols>
    <col min="1" max="1" width="6.42578125" style="47" bestFit="1" customWidth="1"/>
    <col min="2" max="2" width="8.42578125" style="47" customWidth="1"/>
    <col min="3" max="3" width="12.7109375" style="47" customWidth="1"/>
    <col min="4" max="4" width="33.28515625" style="47" customWidth="1"/>
    <col min="5" max="5" width="18.5703125" style="47" customWidth="1"/>
    <col min="6" max="6" width="16.28515625" style="229" customWidth="1"/>
    <col min="7" max="8" width="15.5703125" style="47" customWidth="1"/>
    <col min="9" max="9" width="18.7109375" style="47" customWidth="1"/>
    <col min="10" max="12" width="21.7109375" style="47" customWidth="1"/>
    <col min="13" max="13" width="24.28515625" style="47" customWidth="1"/>
    <col min="14" max="14" width="22" style="47" bestFit="1" customWidth="1"/>
    <col min="15" max="16" width="22" style="47" customWidth="1"/>
    <col min="17" max="17" width="21.7109375" style="47" customWidth="1"/>
    <col min="18" max="18" width="22" style="47" bestFit="1" customWidth="1"/>
    <col min="19" max="20" width="22" style="47" customWidth="1"/>
    <col min="21" max="21" width="18" style="136" bestFit="1" customWidth="1"/>
    <col min="22" max="22" width="18.42578125" style="47" customWidth="1"/>
    <col min="23" max="16384" width="8.7109375" style="47"/>
  </cols>
  <sheetData>
    <row r="1" spans="1:24" s="53" customFormat="1" ht="24">
      <c r="A1" s="130" t="s">
        <v>166</v>
      </c>
      <c r="B1" s="130" t="s">
        <v>167</v>
      </c>
      <c r="C1" s="130" t="s">
        <v>168</v>
      </c>
      <c r="D1" s="130" t="s">
        <v>147</v>
      </c>
      <c r="E1" s="151" t="s">
        <v>169</v>
      </c>
      <c r="F1" s="225" t="s">
        <v>170</v>
      </c>
      <c r="G1" s="132" t="s">
        <v>171</v>
      </c>
      <c r="H1" s="132" t="s">
        <v>172</v>
      </c>
      <c r="I1" s="137" t="s">
        <v>173</v>
      </c>
      <c r="J1" s="131" t="s">
        <v>174</v>
      </c>
      <c r="K1" s="132" t="s">
        <v>171</v>
      </c>
      <c r="L1" s="132" t="s">
        <v>172</v>
      </c>
      <c r="M1" s="137" t="s">
        <v>175</v>
      </c>
      <c r="N1" s="131" t="s">
        <v>176</v>
      </c>
      <c r="O1" s="132" t="s">
        <v>171</v>
      </c>
      <c r="P1" s="132" t="s">
        <v>172</v>
      </c>
      <c r="Q1" s="137" t="s">
        <v>177</v>
      </c>
      <c r="R1" s="131" t="s">
        <v>178</v>
      </c>
      <c r="S1" s="132" t="s">
        <v>171</v>
      </c>
      <c r="T1" s="132" t="s">
        <v>172</v>
      </c>
      <c r="U1" s="131" t="s">
        <v>164</v>
      </c>
    </row>
    <row r="2" spans="1:24" s="53" customFormat="1" ht="15">
      <c r="A2" t="s">
        <v>228</v>
      </c>
      <c r="B2" s="245" t="s">
        <v>439</v>
      </c>
      <c r="C2" s="260" t="s">
        <v>492</v>
      </c>
      <c r="D2" s="245" t="s">
        <v>231</v>
      </c>
      <c r="E2" s="245">
        <v>2900</v>
      </c>
      <c r="F2" s="245">
        <v>2900</v>
      </c>
      <c r="G2" s="243">
        <f>E2-F2</f>
        <v>0</v>
      </c>
      <c r="H2" s="244">
        <f>ROUND(G2/E2,10)</f>
        <v>0</v>
      </c>
      <c r="I2" s="245">
        <v>0</v>
      </c>
      <c r="J2" s="245">
        <v>0</v>
      </c>
      <c r="K2" s="243">
        <f>I2-J2</f>
        <v>0</v>
      </c>
      <c r="L2" s="244" t="e">
        <f>ROUND(K2/I2,10)</f>
        <v>#DIV/0!</v>
      </c>
      <c r="M2" s="245">
        <v>0</v>
      </c>
      <c r="N2" s="245">
        <v>0</v>
      </c>
      <c r="O2" s="243">
        <f>M2-N2</f>
        <v>0</v>
      </c>
      <c r="P2" s="244" t="e">
        <f>ROUND(O2/M2,10)</f>
        <v>#DIV/0!</v>
      </c>
      <c r="Q2" s="245">
        <v>0</v>
      </c>
      <c r="R2" s="245">
        <v>0</v>
      </c>
      <c r="S2" s="243">
        <f>Q2-R2</f>
        <v>0</v>
      </c>
      <c r="T2" s="244" t="e">
        <f>ROUND(S2/Q2,10)</f>
        <v>#DIV/0!</v>
      </c>
      <c r="U2" s="216"/>
      <c r="V2" s="216"/>
      <c r="W2" s="216"/>
      <c r="X2" s="216"/>
    </row>
    <row r="3" spans="1:24" s="53" customFormat="1" ht="15">
      <c r="A3" t="s">
        <v>228</v>
      </c>
      <c r="B3" s="245" t="s">
        <v>439</v>
      </c>
      <c r="C3" s="260" t="s">
        <v>493</v>
      </c>
      <c r="D3" s="245" t="s">
        <v>233</v>
      </c>
      <c r="E3" s="245">
        <v>14376</v>
      </c>
      <c r="F3" s="245">
        <v>14376</v>
      </c>
      <c r="G3" s="243">
        <f t="shared" ref="G3:G56" si="0">E3-F3</f>
        <v>0</v>
      </c>
      <c r="H3" s="244">
        <f t="shared" ref="H3:H56" si="1">ROUND(G3/E3,10)</f>
        <v>0</v>
      </c>
      <c r="I3" s="245">
        <v>0</v>
      </c>
      <c r="J3" s="245">
        <v>0</v>
      </c>
      <c r="K3" s="243">
        <f t="shared" ref="K3:K19" si="2">I3-J3</f>
        <v>0</v>
      </c>
      <c r="L3" s="244" t="e">
        <f t="shared" ref="L3:L19" si="3">ROUND(K3/I3,10)</f>
        <v>#DIV/0!</v>
      </c>
      <c r="M3" s="245">
        <v>0</v>
      </c>
      <c r="N3" s="245">
        <v>0</v>
      </c>
      <c r="O3" s="243">
        <f t="shared" ref="O3:O19" si="4">M3-N3</f>
        <v>0</v>
      </c>
      <c r="P3" s="244" t="e">
        <f t="shared" ref="P3:P19" si="5">ROUND(O3/M3,10)</f>
        <v>#DIV/0!</v>
      </c>
      <c r="Q3" s="245">
        <v>0</v>
      </c>
      <c r="R3" s="245">
        <v>0</v>
      </c>
      <c r="S3" s="243">
        <f t="shared" ref="S3:S56" si="6">Q3-R3</f>
        <v>0</v>
      </c>
      <c r="T3" s="244" t="e">
        <f t="shared" ref="T3:T56" si="7">ROUND(S3/Q3,10)</f>
        <v>#DIV/0!</v>
      </c>
      <c r="U3" s="131"/>
    </row>
    <row r="4" spans="1:24" s="53" customFormat="1" ht="15">
      <c r="A4" t="s">
        <v>228</v>
      </c>
      <c r="B4" s="245" t="s">
        <v>439</v>
      </c>
      <c r="C4" s="260" t="s">
        <v>493</v>
      </c>
      <c r="D4" s="245" t="s">
        <v>233</v>
      </c>
      <c r="E4" s="245">
        <v>17630</v>
      </c>
      <c r="F4" s="245">
        <v>17630</v>
      </c>
      <c r="G4" s="243">
        <f t="shared" si="0"/>
        <v>0</v>
      </c>
      <c r="H4" s="244">
        <f t="shared" si="1"/>
        <v>0</v>
      </c>
      <c r="I4" s="245">
        <v>12729.79</v>
      </c>
      <c r="J4" s="245">
        <v>12729.79</v>
      </c>
      <c r="K4" s="243">
        <f t="shared" si="2"/>
        <v>0</v>
      </c>
      <c r="L4" s="244">
        <f t="shared" si="3"/>
        <v>0</v>
      </c>
      <c r="M4" s="245">
        <v>5624.58</v>
      </c>
      <c r="N4" s="245">
        <v>5624.58</v>
      </c>
      <c r="O4" s="243">
        <f t="shared" si="4"/>
        <v>0</v>
      </c>
      <c r="P4" s="244">
        <f t="shared" si="5"/>
        <v>0</v>
      </c>
      <c r="Q4" s="245">
        <v>-77.77</v>
      </c>
      <c r="R4" s="245">
        <v>-77.77</v>
      </c>
      <c r="S4" s="243">
        <f t="shared" si="6"/>
        <v>0</v>
      </c>
      <c r="T4" s="244">
        <f t="shared" si="7"/>
        <v>0</v>
      </c>
      <c r="U4" s="131"/>
    </row>
    <row r="5" spans="1:24" s="53" customFormat="1" ht="15">
      <c r="A5" t="s">
        <v>228</v>
      </c>
      <c r="B5" s="245" t="s">
        <v>443</v>
      </c>
      <c r="C5" s="260" t="s">
        <v>472</v>
      </c>
      <c r="D5" s="245" t="s">
        <v>238</v>
      </c>
      <c r="E5" s="245">
        <v>11800</v>
      </c>
      <c r="F5" s="245">
        <v>11800</v>
      </c>
      <c r="G5" s="243">
        <f t="shared" si="0"/>
        <v>0</v>
      </c>
      <c r="H5" s="244">
        <f t="shared" si="1"/>
        <v>0</v>
      </c>
      <c r="I5" s="245">
        <v>2060.2800000000002</v>
      </c>
      <c r="J5" s="245">
        <v>2060.2800000000002</v>
      </c>
      <c r="K5" s="243">
        <f t="shared" si="2"/>
        <v>0</v>
      </c>
      <c r="L5" s="244">
        <f t="shared" si="3"/>
        <v>0</v>
      </c>
      <c r="M5" s="245">
        <v>0</v>
      </c>
      <c r="N5" s="245">
        <v>0</v>
      </c>
      <c r="O5" s="243">
        <f t="shared" si="4"/>
        <v>0</v>
      </c>
      <c r="P5" s="244" t="e">
        <f t="shared" si="5"/>
        <v>#DIV/0!</v>
      </c>
      <c r="Q5" s="245">
        <v>0</v>
      </c>
      <c r="R5" s="245">
        <v>0</v>
      </c>
      <c r="S5" s="243">
        <f t="shared" si="6"/>
        <v>0</v>
      </c>
      <c r="T5" s="244" t="e">
        <f t="shared" si="7"/>
        <v>#DIV/0!</v>
      </c>
      <c r="U5" s="131"/>
    </row>
    <row r="6" spans="1:24" s="53" customFormat="1" ht="15">
      <c r="A6" t="s">
        <v>228</v>
      </c>
      <c r="B6" s="245" t="s">
        <v>491</v>
      </c>
      <c r="C6" s="260" t="s">
        <v>489</v>
      </c>
      <c r="D6" s="245" t="s">
        <v>239</v>
      </c>
      <c r="E6" s="245">
        <v>62234</v>
      </c>
      <c r="F6" s="245">
        <v>62234</v>
      </c>
      <c r="G6" s="243">
        <f t="shared" si="0"/>
        <v>0</v>
      </c>
      <c r="H6" s="244">
        <f t="shared" si="1"/>
        <v>0</v>
      </c>
      <c r="I6" s="245">
        <v>10687.16</v>
      </c>
      <c r="J6" s="245">
        <v>10687.16</v>
      </c>
      <c r="K6" s="243">
        <f t="shared" si="2"/>
        <v>0</v>
      </c>
      <c r="L6" s="244">
        <f t="shared" si="3"/>
        <v>0</v>
      </c>
      <c r="M6" s="245">
        <v>0</v>
      </c>
      <c r="N6" s="245">
        <v>0</v>
      </c>
      <c r="O6" s="243">
        <f t="shared" si="4"/>
        <v>0</v>
      </c>
      <c r="P6" s="244" t="e">
        <f t="shared" si="5"/>
        <v>#DIV/0!</v>
      </c>
      <c r="Q6" s="245">
        <v>-333.11</v>
      </c>
      <c r="R6" s="245">
        <v>-333.11</v>
      </c>
      <c r="S6" s="243">
        <f t="shared" si="6"/>
        <v>0</v>
      </c>
      <c r="T6" s="244">
        <f t="shared" si="7"/>
        <v>0</v>
      </c>
      <c r="U6" s="131"/>
    </row>
    <row r="7" spans="1:24" s="53" customFormat="1" ht="15">
      <c r="A7" t="s">
        <v>228</v>
      </c>
      <c r="B7" s="245" t="s">
        <v>439</v>
      </c>
      <c r="C7" s="260" t="s">
        <v>494</v>
      </c>
      <c r="D7" s="245" t="s">
        <v>240</v>
      </c>
      <c r="E7" s="245">
        <v>1416</v>
      </c>
      <c r="F7" s="245">
        <v>1416</v>
      </c>
      <c r="G7" s="243">
        <f t="shared" si="0"/>
        <v>0</v>
      </c>
      <c r="H7" s="244">
        <f t="shared" si="1"/>
        <v>0</v>
      </c>
      <c r="I7" s="245">
        <v>0</v>
      </c>
      <c r="J7" s="245">
        <v>0</v>
      </c>
      <c r="K7" s="243">
        <f t="shared" si="2"/>
        <v>0</v>
      </c>
      <c r="L7" s="244" t="e">
        <f t="shared" si="3"/>
        <v>#DIV/0!</v>
      </c>
      <c r="M7" s="245">
        <v>0</v>
      </c>
      <c r="N7" s="245">
        <v>0</v>
      </c>
      <c r="O7" s="243">
        <f t="shared" si="4"/>
        <v>0</v>
      </c>
      <c r="P7" s="244" t="e">
        <f t="shared" si="5"/>
        <v>#DIV/0!</v>
      </c>
      <c r="Q7" s="245">
        <v>0</v>
      </c>
      <c r="R7" s="245">
        <v>0</v>
      </c>
      <c r="S7" s="243">
        <f t="shared" si="6"/>
        <v>0</v>
      </c>
      <c r="T7" s="244" t="e">
        <f t="shared" si="7"/>
        <v>#DIV/0!</v>
      </c>
      <c r="U7" s="131"/>
    </row>
    <row r="8" spans="1:24" s="53" customFormat="1" ht="15">
      <c r="A8" t="s">
        <v>228</v>
      </c>
      <c r="B8" s="245" t="s">
        <v>439</v>
      </c>
      <c r="C8" s="260" t="s">
        <v>494</v>
      </c>
      <c r="D8" s="245" t="s">
        <v>240</v>
      </c>
      <c r="E8" s="245">
        <v>1416</v>
      </c>
      <c r="F8" s="245">
        <v>1416</v>
      </c>
      <c r="G8" s="243">
        <f t="shared" si="0"/>
        <v>0</v>
      </c>
      <c r="H8" s="244">
        <f t="shared" si="1"/>
        <v>0</v>
      </c>
      <c r="I8" s="245">
        <v>0</v>
      </c>
      <c r="J8" s="245">
        <v>0</v>
      </c>
      <c r="K8" s="243">
        <f t="shared" si="2"/>
        <v>0</v>
      </c>
      <c r="L8" s="244" t="e">
        <f t="shared" si="3"/>
        <v>#DIV/0!</v>
      </c>
      <c r="M8" s="245">
        <v>0</v>
      </c>
      <c r="N8" s="245">
        <v>0</v>
      </c>
      <c r="O8" s="243">
        <f t="shared" si="4"/>
        <v>0</v>
      </c>
      <c r="P8" s="244" t="e">
        <f t="shared" si="5"/>
        <v>#DIV/0!</v>
      </c>
      <c r="Q8" s="245">
        <v>0</v>
      </c>
      <c r="R8" s="245">
        <v>0</v>
      </c>
      <c r="S8" s="243">
        <f t="shared" si="6"/>
        <v>0</v>
      </c>
      <c r="T8" s="244" t="e">
        <f t="shared" si="7"/>
        <v>#DIV/0!</v>
      </c>
      <c r="U8" s="131"/>
    </row>
    <row r="9" spans="1:24" s="53" customFormat="1" ht="15">
      <c r="A9" t="s">
        <v>228</v>
      </c>
      <c r="B9" s="245" t="s">
        <v>439</v>
      </c>
      <c r="C9" s="260" t="s">
        <v>494</v>
      </c>
      <c r="D9" s="245" t="s">
        <v>240</v>
      </c>
      <c r="E9" s="245">
        <v>1716</v>
      </c>
      <c r="F9" s="245">
        <v>1716</v>
      </c>
      <c r="G9" s="243">
        <f t="shared" si="0"/>
        <v>0</v>
      </c>
      <c r="H9" s="244">
        <f t="shared" si="1"/>
        <v>0</v>
      </c>
      <c r="I9" s="245">
        <v>0</v>
      </c>
      <c r="J9" s="245">
        <v>0</v>
      </c>
      <c r="K9" s="243">
        <f t="shared" si="2"/>
        <v>0</v>
      </c>
      <c r="L9" s="244" t="e">
        <f t="shared" si="3"/>
        <v>#DIV/0!</v>
      </c>
      <c r="M9" s="245">
        <v>0</v>
      </c>
      <c r="N9" s="245">
        <v>0</v>
      </c>
      <c r="O9" s="243">
        <f t="shared" si="4"/>
        <v>0</v>
      </c>
      <c r="P9" s="244" t="e">
        <f t="shared" si="5"/>
        <v>#DIV/0!</v>
      </c>
      <c r="Q9" s="245">
        <v>0</v>
      </c>
      <c r="R9" s="245">
        <v>0</v>
      </c>
      <c r="S9" s="243">
        <f t="shared" si="6"/>
        <v>0</v>
      </c>
      <c r="T9" s="244" t="e">
        <f t="shared" si="7"/>
        <v>#DIV/0!</v>
      </c>
      <c r="U9" s="131"/>
    </row>
    <row r="10" spans="1:24" s="53" customFormat="1" ht="15">
      <c r="A10" t="s">
        <v>228</v>
      </c>
      <c r="B10" s="245" t="s">
        <v>439</v>
      </c>
      <c r="C10" s="260" t="s">
        <v>495</v>
      </c>
      <c r="D10" s="245" t="s">
        <v>241</v>
      </c>
      <c r="E10" s="245">
        <v>3154</v>
      </c>
      <c r="F10" s="245">
        <v>3154</v>
      </c>
      <c r="G10" s="243">
        <f t="shared" si="0"/>
        <v>0</v>
      </c>
      <c r="H10" s="244">
        <f t="shared" si="1"/>
        <v>0</v>
      </c>
      <c r="I10" s="245">
        <v>0</v>
      </c>
      <c r="J10" s="245">
        <v>0</v>
      </c>
      <c r="K10" s="243">
        <f t="shared" si="2"/>
        <v>0</v>
      </c>
      <c r="L10" s="244" t="e">
        <f t="shared" si="3"/>
        <v>#DIV/0!</v>
      </c>
      <c r="M10" s="245">
        <v>0</v>
      </c>
      <c r="N10" s="245">
        <v>0</v>
      </c>
      <c r="O10" s="243">
        <f t="shared" si="4"/>
        <v>0</v>
      </c>
      <c r="P10" s="244" t="e">
        <f t="shared" si="5"/>
        <v>#DIV/0!</v>
      </c>
      <c r="Q10" s="245">
        <v>0</v>
      </c>
      <c r="R10" s="245">
        <v>0</v>
      </c>
      <c r="S10" s="243">
        <f t="shared" si="6"/>
        <v>0</v>
      </c>
      <c r="T10" s="244" t="e">
        <f t="shared" si="7"/>
        <v>#DIV/0!</v>
      </c>
      <c r="U10" s="131"/>
    </row>
    <row r="11" spans="1:24" s="53" customFormat="1" ht="15">
      <c r="A11" t="s">
        <v>228</v>
      </c>
      <c r="B11" s="245" t="s">
        <v>439</v>
      </c>
      <c r="C11" s="260" t="s">
        <v>495</v>
      </c>
      <c r="D11" s="245" t="s">
        <v>241</v>
      </c>
      <c r="E11" s="245">
        <v>3154</v>
      </c>
      <c r="F11" s="245">
        <v>3154</v>
      </c>
      <c r="G11" s="243">
        <f t="shared" si="0"/>
        <v>0</v>
      </c>
      <c r="H11" s="244">
        <f t="shared" si="1"/>
        <v>0</v>
      </c>
      <c r="I11" s="245">
        <v>0</v>
      </c>
      <c r="J11" s="245">
        <v>0</v>
      </c>
      <c r="K11" s="243">
        <f t="shared" si="2"/>
        <v>0</v>
      </c>
      <c r="L11" s="244" t="e">
        <f t="shared" si="3"/>
        <v>#DIV/0!</v>
      </c>
      <c r="M11" s="245">
        <v>0</v>
      </c>
      <c r="N11" s="245">
        <v>0</v>
      </c>
      <c r="O11" s="243">
        <f t="shared" si="4"/>
        <v>0</v>
      </c>
      <c r="P11" s="244" t="e">
        <f t="shared" si="5"/>
        <v>#DIV/0!</v>
      </c>
      <c r="Q11" s="245">
        <v>0</v>
      </c>
      <c r="R11" s="245">
        <v>0</v>
      </c>
      <c r="S11" s="243">
        <f t="shared" si="6"/>
        <v>0</v>
      </c>
      <c r="T11" s="244" t="e">
        <f t="shared" si="7"/>
        <v>#DIV/0!</v>
      </c>
      <c r="U11" s="131"/>
    </row>
    <row r="12" spans="1:24" s="53" customFormat="1" ht="15">
      <c r="A12" t="s">
        <v>228</v>
      </c>
      <c r="B12" s="245" t="s">
        <v>439</v>
      </c>
      <c r="C12" s="260" t="s">
        <v>495</v>
      </c>
      <c r="D12" s="245" t="s">
        <v>241</v>
      </c>
      <c r="E12" s="245">
        <v>3654</v>
      </c>
      <c r="F12" s="245">
        <v>3654</v>
      </c>
      <c r="G12" s="243">
        <f t="shared" si="0"/>
        <v>0</v>
      </c>
      <c r="H12" s="244">
        <f t="shared" si="1"/>
        <v>0</v>
      </c>
      <c r="I12" s="245">
        <v>0</v>
      </c>
      <c r="J12" s="245">
        <v>0</v>
      </c>
      <c r="K12" s="243">
        <f t="shared" si="2"/>
        <v>0</v>
      </c>
      <c r="L12" s="244" t="e">
        <f t="shared" si="3"/>
        <v>#DIV/0!</v>
      </c>
      <c r="M12" s="245">
        <v>0</v>
      </c>
      <c r="N12" s="245">
        <v>0</v>
      </c>
      <c r="O12" s="243">
        <f t="shared" si="4"/>
        <v>0</v>
      </c>
      <c r="P12" s="244" t="e">
        <f t="shared" si="5"/>
        <v>#DIV/0!</v>
      </c>
      <c r="Q12" s="245">
        <v>0</v>
      </c>
      <c r="R12" s="245">
        <v>0</v>
      </c>
      <c r="S12" s="243">
        <f t="shared" si="6"/>
        <v>0</v>
      </c>
      <c r="T12" s="244" t="e">
        <f t="shared" si="7"/>
        <v>#DIV/0!</v>
      </c>
      <c r="U12" s="131"/>
    </row>
    <row r="13" spans="1:24" s="53" customFormat="1" ht="15">
      <c r="A13" t="s">
        <v>228</v>
      </c>
      <c r="B13" s="245" t="s">
        <v>439</v>
      </c>
      <c r="C13" s="260" t="s">
        <v>496</v>
      </c>
      <c r="D13" s="245" t="s">
        <v>243</v>
      </c>
      <c r="E13" s="245">
        <v>4148</v>
      </c>
      <c r="F13" s="245">
        <v>4148</v>
      </c>
      <c r="G13" s="243">
        <f t="shared" si="0"/>
        <v>0</v>
      </c>
      <c r="H13" s="244">
        <f t="shared" si="1"/>
        <v>0</v>
      </c>
      <c r="I13" s="245">
        <v>0</v>
      </c>
      <c r="J13" s="245">
        <v>0</v>
      </c>
      <c r="K13" s="243">
        <f t="shared" si="2"/>
        <v>0</v>
      </c>
      <c r="L13" s="244" t="e">
        <f t="shared" si="3"/>
        <v>#DIV/0!</v>
      </c>
      <c r="M13" s="245">
        <v>0</v>
      </c>
      <c r="N13" s="245">
        <v>0</v>
      </c>
      <c r="O13" s="243">
        <f t="shared" si="4"/>
        <v>0</v>
      </c>
      <c r="P13" s="244" t="e">
        <f t="shared" si="5"/>
        <v>#DIV/0!</v>
      </c>
      <c r="Q13" s="245">
        <v>0</v>
      </c>
      <c r="R13" s="245">
        <v>0</v>
      </c>
      <c r="S13" s="243">
        <f t="shared" si="6"/>
        <v>0</v>
      </c>
      <c r="T13" s="244" t="e">
        <f t="shared" si="7"/>
        <v>#DIV/0!</v>
      </c>
      <c r="U13" s="131"/>
    </row>
    <row r="14" spans="1:24" s="53" customFormat="1" ht="15">
      <c r="A14" t="s">
        <v>228</v>
      </c>
      <c r="B14" s="245" t="s">
        <v>439</v>
      </c>
      <c r="C14" s="260" t="s">
        <v>496</v>
      </c>
      <c r="D14" s="245" t="s">
        <v>243</v>
      </c>
      <c r="E14" s="245">
        <v>4044</v>
      </c>
      <c r="F14" s="245">
        <v>4044</v>
      </c>
      <c r="G14" s="243">
        <f t="shared" si="0"/>
        <v>0</v>
      </c>
      <c r="H14" s="244">
        <f t="shared" si="1"/>
        <v>0</v>
      </c>
      <c r="I14" s="245">
        <v>1898.65</v>
      </c>
      <c r="J14" s="245">
        <v>1898.65</v>
      </c>
      <c r="K14" s="243">
        <f t="shared" si="2"/>
        <v>0</v>
      </c>
      <c r="L14" s="244">
        <f t="shared" si="3"/>
        <v>0</v>
      </c>
      <c r="M14" s="245">
        <v>839.06</v>
      </c>
      <c r="N14" s="245">
        <v>839.06</v>
      </c>
      <c r="O14" s="243">
        <f t="shared" si="4"/>
        <v>0</v>
      </c>
      <c r="P14" s="244">
        <f t="shared" si="5"/>
        <v>0</v>
      </c>
      <c r="Q14" s="245">
        <v>-69.040000000000006</v>
      </c>
      <c r="R14" s="245">
        <v>-69.040000000000006</v>
      </c>
      <c r="S14" s="243">
        <f t="shared" si="6"/>
        <v>0</v>
      </c>
      <c r="T14" s="244">
        <f t="shared" si="7"/>
        <v>0</v>
      </c>
      <c r="U14" s="131"/>
    </row>
    <row r="15" spans="1:24" s="53" customFormat="1" ht="15">
      <c r="A15" t="s">
        <v>228</v>
      </c>
      <c r="B15" s="245" t="s">
        <v>439</v>
      </c>
      <c r="C15" s="260" t="s">
        <v>496</v>
      </c>
      <c r="D15" s="245" t="s">
        <v>243</v>
      </c>
      <c r="E15" s="245">
        <v>5188</v>
      </c>
      <c r="F15" s="245">
        <v>5188</v>
      </c>
      <c r="G15" s="243">
        <f t="shared" si="0"/>
        <v>0</v>
      </c>
      <c r="H15" s="244">
        <f t="shared" si="1"/>
        <v>0</v>
      </c>
      <c r="I15" s="245">
        <v>0</v>
      </c>
      <c r="J15" s="245">
        <v>0</v>
      </c>
      <c r="K15" s="243">
        <f t="shared" si="2"/>
        <v>0</v>
      </c>
      <c r="L15" s="244" t="e">
        <f t="shared" si="3"/>
        <v>#DIV/0!</v>
      </c>
      <c r="M15" s="245">
        <v>0</v>
      </c>
      <c r="N15" s="245">
        <v>0</v>
      </c>
      <c r="O15" s="243">
        <f t="shared" si="4"/>
        <v>0</v>
      </c>
      <c r="P15" s="244" t="e">
        <f t="shared" si="5"/>
        <v>#DIV/0!</v>
      </c>
      <c r="Q15" s="245">
        <v>0</v>
      </c>
      <c r="R15" s="245">
        <v>0</v>
      </c>
      <c r="S15" s="243">
        <f t="shared" si="6"/>
        <v>0</v>
      </c>
      <c r="T15" s="244" t="e">
        <f t="shared" si="7"/>
        <v>#DIV/0!</v>
      </c>
      <c r="U15" s="131"/>
    </row>
    <row r="16" spans="1:24" s="53" customFormat="1" ht="15">
      <c r="A16" t="s">
        <v>228</v>
      </c>
      <c r="B16" s="245" t="s">
        <v>439</v>
      </c>
      <c r="C16" s="260" t="s">
        <v>497</v>
      </c>
      <c r="D16" s="245" t="s">
        <v>364</v>
      </c>
      <c r="E16" s="245">
        <v>4538</v>
      </c>
      <c r="F16" s="245">
        <v>4538</v>
      </c>
      <c r="G16" s="243">
        <f t="shared" si="0"/>
        <v>0</v>
      </c>
      <c r="H16" s="244">
        <f t="shared" si="1"/>
        <v>0</v>
      </c>
      <c r="I16" s="245">
        <v>0</v>
      </c>
      <c r="J16" s="245">
        <v>0</v>
      </c>
      <c r="K16" s="243">
        <f t="shared" si="2"/>
        <v>0</v>
      </c>
      <c r="L16" s="244" t="e">
        <f t="shared" si="3"/>
        <v>#DIV/0!</v>
      </c>
      <c r="M16" s="245">
        <v>0</v>
      </c>
      <c r="N16" s="245">
        <v>0</v>
      </c>
      <c r="O16" s="243">
        <f t="shared" si="4"/>
        <v>0</v>
      </c>
      <c r="P16" s="244" t="e">
        <f t="shared" si="5"/>
        <v>#DIV/0!</v>
      </c>
      <c r="Q16" s="245">
        <v>0</v>
      </c>
      <c r="R16" s="245">
        <v>0</v>
      </c>
      <c r="S16" s="243">
        <f t="shared" si="6"/>
        <v>0</v>
      </c>
      <c r="T16" s="244" t="e">
        <f t="shared" si="7"/>
        <v>#DIV/0!</v>
      </c>
      <c r="U16" s="131"/>
    </row>
    <row r="17" spans="1:21" s="53" customFormat="1" ht="15">
      <c r="A17" t="s">
        <v>228</v>
      </c>
      <c r="B17" s="245" t="s">
        <v>439</v>
      </c>
      <c r="C17" s="260" t="s">
        <v>498</v>
      </c>
      <c r="D17" s="245" t="s">
        <v>441</v>
      </c>
      <c r="E17" s="245">
        <v>15713</v>
      </c>
      <c r="F17" s="245">
        <v>15713</v>
      </c>
      <c r="G17" s="243">
        <f t="shared" si="0"/>
        <v>0</v>
      </c>
      <c r="H17" s="244">
        <f t="shared" si="1"/>
        <v>0</v>
      </c>
      <c r="I17" s="245">
        <v>0</v>
      </c>
      <c r="J17" s="245">
        <v>0</v>
      </c>
      <c r="K17" s="243">
        <f t="shared" si="2"/>
        <v>0</v>
      </c>
      <c r="L17" s="244" t="e">
        <f t="shared" si="3"/>
        <v>#DIV/0!</v>
      </c>
      <c r="M17" s="245">
        <v>0</v>
      </c>
      <c r="N17" s="245">
        <v>0</v>
      </c>
      <c r="O17" s="243">
        <f t="shared" si="4"/>
        <v>0</v>
      </c>
      <c r="P17" s="244" t="e">
        <f t="shared" si="5"/>
        <v>#DIV/0!</v>
      </c>
      <c r="Q17" s="245">
        <v>0</v>
      </c>
      <c r="R17" s="245">
        <v>0</v>
      </c>
      <c r="S17" s="243">
        <f t="shared" si="6"/>
        <v>0</v>
      </c>
      <c r="T17" s="244" t="e">
        <f t="shared" si="7"/>
        <v>#DIV/0!</v>
      </c>
      <c r="U17" s="131"/>
    </row>
    <row r="18" spans="1:21" s="53" customFormat="1" ht="15">
      <c r="A18" t="s">
        <v>228</v>
      </c>
      <c r="B18" s="245" t="s">
        <v>439</v>
      </c>
      <c r="C18" s="260" t="s">
        <v>498</v>
      </c>
      <c r="D18" s="245" t="s">
        <v>441</v>
      </c>
      <c r="E18" s="245">
        <v>15713</v>
      </c>
      <c r="F18" s="245">
        <v>15713</v>
      </c>
      <c r="G18" s="243">
        <f t="shared" si="0"/>
        <v>0</v>
      </c>
      <c r="H18" s="244">
        <f t="shared" si="1"/>
        <v>0</v>
      </c>
      <c r="I18" s="245">
        <v>0</v>
      </c>
      <c r="J18" s="245">
        <v>0</v>
      </c>
      <c r="K18" s="243">
        <f t="shared" si="2"/>
        <v>0</v>
      </c>
      <c r="L18" s="244" t="e">
        <f t="shared" si="3"/>
        <v>#DIV/0!</v>
      </c>
      <c r="M18" s="245">
        <v>0</v>
      </c>
      <c r="N18" s="245">
        <v>0</v>
      </c>
      <c r="O18" s="243">
        <f t="shared" si="4"/>
        <v>0</v>
      </c>
      <c r="P18" s="244" t="e">
        <f t="shared" si="5"/>
        <v>#DIV/0!</v>
      </c>
      <c r="Q18" s="245">
        <v>0</v>
      </c>
      <c r="R18" s="245">
        <v>0</v>
      </c>
      <c r="S18" s="243">
        <f t="shared" si="6"/>
        <v>0</v>
      </c>
      <c r="T18" s="244" t="e">
        <f t="shared" si="7"/>
        <v>#DIV/0!</v>
      </c>
      <c r="U18" s="131"/>
    </row>
    <row r="19" spans="1:21" s="53" customFormat="1" ht="15">
      <c r="A19" t="s">
        <v>228</v>
      </c>
      <c r="B19" s="245" t="s">
        <v>439</v>
      </c>
      <c r="C19" s="260" t="s">
        <v>498</v>
      </c>
      <c r="D19" s="245" t="s">
        <v>441</v>
      </c>
      <c r="E19" s="245">
        <v>15713</v>
      </c>
      <c r="F19" s="245">
        <v>15713</v>
      </c>
      <c r="G19" s="243">
        <f t="shared" si="0"/>
        <v>0</v>
      </c>
      <c r="H19" s="244">
        <f t="shared" si="1"/>
        <v>0</v>
      </c>
      <c r="I19" s="245">
        <v>0</v>
      </c>
      <c r="J19" s="245">
        <v>0</v>
      </c>
      <c r="K19" s="243">
        <f t="shared" si="2"/>
        <v>0</v>
      </c>
      <c r="L19" s="244" t="e">
        <f t="shared" si="3"/>
        <v>#DIV/0!</v>
      </c>
      <c r="M19" s="245">
        <v>0</v>
      </c>
      <c r="N19" s="245">
        <v>0</v>
      </c>
      <c r="O19" s="243">
        <f t="shared" si="4"/>
        <v>0</v>
      </c>
      <c r="P19" s="244" t="e">
        <f t="shared" si="5"/>
        <v>#DIV/0!</v>
      </c>
      <c r="Q19" s="245">
        <v>0</v>
      </c>
      <c r="R19" s="245">
        <v>0</v>
      </c>
      <c r="S19" s="243">
        <f t="shared" si="6"/>
        <v>0</v>
      </c>
      <c r="T19" s="244" t="e">
        <f t="shared" si="7"/>
        <v>#DIV/0!</v>
      </c>
      <c r="U19" s="131"/>
    </row>
    <row r="20" spans="1:21" s="53" customFormat="1" ht="15">
      <c r="A20" t="s">
        <v>228</v>
      </c>
      <c r="B20" s="245" t="s">
        <v>440</v>
      </c>
      <c r="C20" s="260" t="s">
        <v>499</v>
      </c>
      <c r="D20" s="245" t="s">
        <v>245</v>
      </c>
      <c r="E20" s="245">
        <v>22900</v>
      </c>
      <c r="F20" s="245">
        <v>22900</v>
      </c>
      <c r="G20" s="243">
        <f t="shared" si="0"/>
        <v>0</v>
      </c>
      <c r="H20" s="244">
        <f t="shared" si="1"/>
        <v>0</v>
      </c>
      <c r="I20" s="245">
        <v>5186.8599999999997</v>
      </c>
      <c r="J20" s="245">
        <v>5186.8599999999997</v>
      </c>
      <c r="K20" s="243">
        <f t="shared" ref="K20:K56" si="8">I20-J20</f>
        <v>0</v>
      </c>
      <c r="L20" s="244">
        <f t="shared" ref="L20:L56" si="9">ROUND(K20/I20,10)</f>
        <v>0</v>
      </c>
      <c r="M20" s="245">
        <v>0</v>
      </c>
      <c r="N20" s="245">
        <v>0</v>
      </c>
      <c r="O20" s="243">
        <f t="shared" ref="O20:O56" si="10">M20-N20</f>
        <v>0</v>
      </c>
      <c r="P20" s="244" t="e">
        <f t="shared" ref="P20:P56" si="11">ROUND(O20/M20,10)</f>
        <v>#DIV/0!</v>
      </c>
      <c r="Q20" s="245">
        <v>85.99</v>
      </c>
      <c r="R20" s="245">
        <v>85.99</v>
      </c>
      <c r="S20" s="243">
        <f t="shared" si="6"/>
        <v>0</v>
      </c>
      <c r="T20" s="244">
        <f t="shared" si="7"/>
        <v>0</v>
      </c>
      <c r="U20" s="131"/>
    </row>
    <row r="21" spans="1:21" s="53" customFormat="1" ht="15">
      <c r="A21" t="s">
        <v>228</v>
      </c>
      <c r="B21" s="245" t="s">
        <v>440</v>
      </c>
      <c r="C21" s="260" t="s">
        <v>500</v>
      </c>
      <c r="D21" s="245" t="s">
        <v>246</v>
      </c>
      <c r="E21" s="245">
        <v>24100</v>
      </c>
      <c r="F21" s="245">
        <v>24100</v>
      </c>
      <c r="G21" s="243">
        <f t="shared" si="0"/>
        <v>0</v>
      </c>
      <c r="H21" s="244">
        <f t="shared" si="1"/>
        <v>0</v>
      </c>
      <c r="I21" s="245">
        <v>3711.89</v>
      </c>
      <c r="J21" s="245">
        <v>3711.89</v>
      </c>
      <c r="K21" s="243">
        <f t="shared" si="8"/>
        <v>0</v>
      </c>
      <c r="L21" s="244">
        <f t="shared" si="9"/>
        <v>0</v>
      </c>
      <c r="M21" s="245">
        <v>0</v>
      </c>
      <c r="N21" s="245">
        <v>0</v>
      </c>
      <c r="O21" s="243">
        <f t="shared" si="10"/>
        <v>0</v>
      </c>
      <c r="P21" s="244" t="e">
        <f t="shared" si="11"/>
        <v>#DIV/0!</v>
      </c>
      <c r="Q21" s="245">
        <v>61.54</v>
      </c>
      <c r="R21" s="245">
        <v>61.54</v>
      </c>
      <c r="S21" s="243">
        <f t="shared" si="6"/>
        <v>0</v>
      </c>
      <c r="T21" s="244">
        <f t="shared" si="7"/>
        <v>0</v>
      </c>
      <c r="U21" s="131"/>
    </row>
    <row r="22" spans="1:21" s="53" customFormat="1" ht="15">
      <c r="A22" t="s">
        <v>228</v>
      </c>
      <c r="B22" s="245" t="s">
        <v>440</v>
      </c>
      <c r="C22" s="260" t="s">
        <v>501</v>
      </c>
      <c r="D22" s="245" t="s">
        <v>249</v>
      </c>
      <c r="E22" s="245">
        <v>3900</v>
      </c>
      <c r="F22" s="245">
        <v>3900</v>
      </c>
      <c r="G22" s="243">
        <f t="shared" si="0"/>
        <v>0</v>
      </c>
      <c r="H22" s="244">
        <f t="shared" si="1"/>
        <v>0</v>
      </c>
      <c r="I22" s="245">
        <v>2826.73</v>
      </c>
      <c r="J22" s="245">
        <v>2826.73</v>
      </c>
      <c r="K22" s="243">
        <f t="shared" si="8"/>
        <v>0</v>
      </c>
      <c r="L22" s="244">
        <f t="shared" si="9"/>
        <v>0</v>
      </c>
      <c r="M22" s="245">
        <v>0</v>
      </c>
      <c r="N22" s="245">
        <v>0</v>
      </c>
      <c r="O22" s="243">
        <f t="shared" si="10"/>
        <v>0</v>
      </c>
      <c r="P22" s="244" t="e">
        <f t="shared" si="11"/>
        <v>#DIV/0!</v>
      </c>
      <c r="Q22" s="245">
        <v>46.86</v>
      </c>
      <c r="R22" s="245">
        <v>46.86</v>
      </c>
      <c r="S22" s="243">
        <f t="shared" si="6"/>
        <v>0</v>
      </c>
      <c r="T22" s="244">
        <f t="shared" si="7"/>
        <v>0</v>
      </c>
      <c r="U22" s="131"/>
    </row>
    <row r="23" spans="1:21" s="176" customFormat="1" ht="15">
      <c r="A23" t="s">
        <v>228</v>
      </c>
      <c r="B23" s="245" t="s">
        <v>440</v>
      </c>
      <c r="C23" s="260" t="s">
        <v>502</v>
      </c>
      <c r="D23" s="245" t="s">
        <v>250</v>
      </c>
      <c r="E23" s="245">
        <v>6000</v>
      </c>
      <c r="F23" s="245">
        <v>6000</v>
      </c>
      <c r="G23" s="243">
        <f t="shared" si="0"/>
        <v>0</v>
      </c>
      <c r="H23" s="244">
        <f t="shared" si="1"/>
        <v>0</v>
      </c>
      <c r="I23" s="245">
        <v>2826.73</v>
      </c>
      <c r="J23" s="245">
        <v>2826.73</v>
      </c>
      <c r="K23" s="243">
        <f t="shared" si="8"/>
        <v>0</v>
      </c>
      <c r="L23" s="244">
        <f t="shared" si="9"/>
        <v>0</v>
      </c>
      <c r="M23" s="245">
        <v>0</v>
      </c>
      <c r="N23" s="245">
        <v>0</v>
      </c>
      <c r="O23" s="243">
        <f t="shared" si="10"/>
        <v>0</v>
      </c>
      <c r="P23" s="244" t="e">
        <f t="shared" si="11"/>
        <v>#DIV/0!</v>
      </c>
      <c r="Q23" s="245">
        <v>46.86</v>
      </c>
      <c r="R23" s="245">
        <v>46.86</v>
      </c>
      <c r="S23" s="243">
        <f t="shared" si="6"/>
        <v>0</v>
      </c>
      <c r="T23" s="244">
        <f t="shared" si="7"/>
        <v>0</v>
      </c>
      <c r="U23" s="174"/>
    </row>
    <row r="24" spans="1:21" s="176" customFormat="1" ht="15">
      <c r="A24" t="s">
        <v>228</v>
      </c>
      <c r="B24" s="245" t="s">
        <v>440</v>
      </c>
      <c r="C24" s="260" t="s">
        <v>503</v>
      </c>
      <c r="D24" s="245" t="s">
        <v>251</v>
      </c>
      <c r="E24" s="245">
        <v>3986</v>
      </c>
      <c r="F24" s="245">
        <v>3986</v>
      </c>
      <c r="G24" s="243">
        <f t="shared" si="0"/>
        <v>0</v>
      </c>
      <c r="H24" s="244">
        <f t="shared" si="1"/>
        <v>0</v>
      </c>
      <c r="I24" s="245">
        <v>1986.23</v>
      </c>
      <c r="J24" s="245">
        <v>1986.23</v>
      </c>
      <c r="K24" s="243">
        <f t="shared" si="8"/>
        <v>0</v>
      </c>
      <c r="L24" s="244">
        <f t="shared" si="9"/>
        <v>0</v>
      </c>
      <c r="M24" s="245">
        <v>0</v>
      </c>
      <c r="N24" s="245">
        <v>0</v>
      </c>
      <c r="O24" s="243">
        <f t="shared" si="10"/>
        <v>0</v>
      </c>
      <c r="P24" s="244" t="e">
        <f t="shared" si="11"/>
        <v>#DIV/0!</v>
      </c>
      <c r="Q24" s="245">
        <v>32.93</v>
      </c>
      <c r="R24" s="245">
        <v>32.93</v>
      </c>
      <c r="S24" s="243">
        <f t="shared" si="6"/>
        <v>0</v>
      </c>
      <c r="T24" s="244">
        <f t="shared" si="7"/>
        <v>0</v>
      </c>
      <c r="U24" s="174"/>
    </row>
    <row r="25" spans="1:21" s="176" customFormat="1" ht="15">
      <c r="A25" t="s">
        <v>228</v>
      </c>
      <c r="B25" s="245" t="s">
        <v>440</v>
      </c>
      <c r="C25" s="260" t="s">
        <v>504</v>
      </c>
      <c r="D25" s="245" t="s">
        <v>252</v>
      </c>
      <c r="E25" s="245">
        <v>7911</v>
      </c>
      <c r="F25" s="245">
        <v>7911</v>
      </c>
      <c r="G25" s="243">
        <f t="shared" si="0"/>
        <v>0</v>
      </c>
      <c r="H25" s="244">
        <f t="shared" si="1"/>
        <v>0</v>
      </c>
      <c r="I25" s="245">
        <v>3010.3</v>
      </c>
      <c r="J25" s="245">
        <v>3010.3</v>
      </c>
      <c r="K25" s="243">
        <f t="shared" si="8"/>
        <v>0</v>
      </c>
      <c r="L25" s="244">
        <f t="shared" si="9"/>
        <v>0</v>
      </c>
      <c r="M25" s="245">
        <v>0</v>
      </c>
      <c r="N25" s="245">
        <v>0</v>
      </c>
      <c r="O25" s="243">
        <f t="shared" si="10"/>
        <v>0</v>
      </c>
      <c r="P25" s="244" t="e">
        <f t="shared" si="11"/>
        <v>#DIV/0!</v>
      </c>
      <c r="Q25" s="245">
        <v>49.91</v>
      </c>
      <c r="R25" s="245">
        <v>49.91</v>
      </c>
      <c r="S25" s="243">
        <f t="shared" si="6"/>
        <v>0</v>
      </c>
      <c r="T25" s="244">
        <f t="shared" si="7"/>
        <v>0</v>
      </c>
      <c r="U25" s="174"/>
    </row>
    <row r="26" spans="1:21" s="176" customFormat="1" ht="15">
      <c r="A26" t="s">
        <v>228</v>
      </c>
      <c r="B26" s="245" t="s">
        <v>440</v>
      </c>
      <c r="C26" s="260" t="s">
        <v>505</v>
      </c>
      <c r="D26" s="245" t="s">
        <v>253</v>
      </c>
      <c r="E26" s="245">
        <v>17800</v>
      </c>
      <c r="F26" s="245">
        <v>17800</v>
      </c>
      <c r="G26" s="243">
        <f t="shared" si="0"/>
        <v>0</v>
      </c>
      <c r="H26" s="244">
        <f t="shared" si="1"/>
        <v>0</v>
      </c>
      <c r="I26" s="245">
        <v>7418.35</v>
      </c>
      <c r="J26" s="245">
        <v>7418.35</v>
      </c>
      <c r="K26" s="243">
        <f t="shared" si="8"/>
        <v>0</v>
      </c>
      <c r="L26" s="244">
        <f t="shared" si="9"/>
        <v>0</v>
      </c>
      <c r="M26" s="245">
        <v>0</v>
      </c>
      <c r="N26" s="245">
        <v>0</v>
      </c>
      <c r="O26" s="243">
        <f t="shared" si="10"/>
        <v>0</v>
      </c>
      <c r="P26" s="244" t="e">
        <f t="shared" si="11"/>
        <v>#DIV/0!</v>
      </c>
      <c r="Q26" s="245">
        <v>122.98</v>
      </c>
      <c r="R26" s="245">
        <v>122.98</v>
      </c>
      <c r="S26" s="243">
        <f t="shared" si="6"/>
        <v>0</v>
      </c>
      <c r="T26" s="244">
        <f t="shared" si="7"/>
        <v>0</v>
      </c>
      <c r="U26" s="174"/>
    </row>
    <row r="27" spans="1:21" s="176" customFormat="1" ht="15">
      <c r="A27" t="s">
        <v>228</v>
      </c>
      <c r="B27" s="245" t="s">
        <v>439</v>
      </c>
      <c r="C27" s="260" t="s">
        <v>506</v>
      </c>
      <c r="D27" s="245" t="s">
        <v>255</v>
      </c>
      <c r="E27" s="245">
        <v>19754</v>
      </c>
      <c r="F27" s="245">
        <v>19754</v>
      </c>
      <c r="G27" s="243">
        <f t="shared" si="0"/>
        <v>0</v>
      </c>
      <c r="H27" s="244">
        <f t="shared" si="1"/>
        <v>0</v>
      </c>
      <c r="I27" s="245">
        <v>0</v>
      </c>
      <c r="J27" s="245">
        <v>0</v>
      </c>
      <c r="K27" s="243">
        <f t="shared" si="8"/>
        <v>0</v>
      </c>
      <c r="L27" s="244" t="e">
        <f t="shared" si="9"/>
        <v>#DIV/0!</v>
      </c>
      <c r="M27" s="245">
        <v>0</v>
      </c>
      <c r="N27" s="245">
        <v>0</v>
      </c>
      <c r="O27" s="243">
        <f t="shared" si="10"/>
        <v>0</v>
      </c>
      <c r="P27" s="244" t="e">
        <f t="shared" si="11"/>
        <v>#DIV/0!</v>
      </c>
      <c r="Q27" s="245">
        <v>0</v>
      </c>
      <c r="R27" s="245">
        <v>0</v>
      </c>
      <c r="S27" s="243">
        <f t="shared" si="6"/>
        <v>0</v>
      </c>
      <c r="T27" s="244" t="e">
        <f t="shared" si="7"/>
        <v>#DIV/0!</v>
      </c>
      <c r="U27" s="174"/>
    </row>
    <row r="28" spans="1:21" s="176" customFormat="1" ht="15">
      <c r="A28" t="s">
        <v>228</v>
      </c>
      <c r="B28" s="245" t="s">
        <v>440</v>
      </c>
      <c r="C28" s="260" t="s">
        <v>507</v>
      </c>
      <c r="D28" s="245" t="s">
        <v>256</v>
      </c>
      <c r="E28" s="245">
        <v>6188</v>
      </c>
      <c r="F28" s="245">
        <v>6188</v>
      </c>
      <c r="G28" s="243">
        <f t="shared" si="0"/>
        <v>0</v>
      </c>
      <c r="H28" s="244">
        <f t="shared" si="1"/>
        <v>0</v>
      </c>
      <c r="I28" s="245">
        <v>4036.57</v>
      </c>
      <c r="J28" s="245">
        <v>4036.57</v>
      </c>
      <c r="K28" s="243">
        <f t="shared" si="8"/>
        <v>0</v>
      </c>
      <c r="L28" s="244">
        <f t="shared" si="9"/>
        <v>0</v>
      </c>
      <c r="M28" s="245">
        <v>0</v>
      </c>
      <c r="N28" s="245">
        <v>0</v>
      </c>
      <c r="O28" s="243">
        <f t="shared" si="10"/>
        <v>0</v>
      </c>
      <c r="P28" s="244" t="e">
        <f t="shared" si="11"/>
        <v>#DIV/0!</v>
      </c>
      <c r="Q28" s="245">
        <v>66.92</v>
      </c>
      <c r="R28" s="245">
        <v>66.92</v>
      </c>
      <c r="S28" s="243">
        <f t="shared" si="6"/>
        <v>0</v>
      </c>
      <c r="T28" s="244">
        <f t="shared" si="7"/>
        <v>0</v>
      </c>
      <c r="U28" s="174"/>
    </row>
    <row r="29" spans="1:21" s="176" customFormat="1" ht="15">
      <c r="A29" t="s">
        <v>228</v>
      </c>
      <c r="B29" s="245" t="s">
        <v>440</v>
      </c>
      <c r="C29" s="260" t="s">
        <v>508</v>
      </c>
      <c r="D29" s="245" t="s">
        <v>257</v>
      </c>
      <c r="E29" s="245">
        <v>2398</v>
      </c>
      <c r="F29" s="245">
        <v>2398</v>
      </c>
      <c r="G29" s="243">
        <f t="shared" si="0"/>
        <v>0</v>
      </c>
      <c r="H29" s="244">
        <f t="shared" si="1"/>
        <v>0</v>
      </c>
      <c r="I29" s="245">
        <v>1738.07</v>
      </c>
      <c r="J29" s="245">
        <v>1738.07</v>
      </c>
      <c r="K29" s="243">
        <f t="shared" si="8"/>
        <v>0</v>
      </c>
      <c r="L29" s="244">
        <f t="shared" si="9"/>
        <v>0</v>
      </c>
      <c r="M29" s="245">
        <v>0</v>
      </c>
      <c r="N29" s="245">
        <v>0</v>
      </c>
      <c r="O29" s="243">
        <f t="shared" si="10"/>
        <v>0</v>
      </c>
      <c r="P29" s="244" t="e">
        <f t="shared" si="11"/>
        <v>#DIV/0!</v>
      </c>
      <c r="Q29" s="245">
        <v>28.82</v>
      </c>
      <c r="R29" s="245">
        <v>28.82</v>
      </c>
      <c r="S29" s="243">
        <f t="shared" si="6"/>
        <v>0</v>
      </c>
      <c r="T29" s="244">
        <f t="shared" si="7"/>
        <v>0</v>
      </c>
      <c r="U29" s="174"/>
    </row>
    <row r="30" spans="1:21" s="176" customFormat="1" ht="15">
      <c r="A30" t="s">
        <v>228</v>
      </c>
      <c r="B30" s="245" t="s">
        <v>443</v>
      </c>
      <c r="C30" s="260" t="s">
        <v>480</v>
      </c>
      <c r="D30" s="245" t="s">
        <v>258</v>
      </c>
      <c r="E30" s="245">
        <v>23300</v>
      </c>
      <c r="F30" s="245">
        <v>23300</v>
      </c>
      <c r="G30" s="243">
        <f t="shared" ref="G30:G43" si="12">E30-F30</f>
        <v>0</v>
      </c>
      <c r="H30" s="244">
        <f t="shared" ref="H30:H43" si="13">ROUND(G30/E30,10)</f>
        <v>0</v>
      </c>
      <c r="I30" s="245">
        <v>0</v>
      </c>
      <c r="J30" s="245">
        <v>0</v>
      </c>
      <c r="K30" s="243">
        <f t="shared" ref="K30:K43" si="14">I30-J30</f>
        <v>0</v>
      </c>
      <c r="L30" s="244" t="e">
        <f t="shared" ref="L30:L43" si="15">ROUND(K30/I30,10)</f>
        <v>#DIV/0!</v>
      </c>
      <c r="M30" s="245">
        <v>0</v>
      </c>
      <c r="N30" s="245">
        <v>0</v>
      </c>
      <c r="O30" s="243">
        <f t="shared" ref="O30:O43" si="16">M30-N30</f>
        <v>0</v>
      </c>
      <c r="P30" s="244" t="e">
        <f t="shared" ref="P30:P43" si="17">ROUND(O30/M30,10)</f>
        <v>#DIV/0!</v>
      </c>
      <c r="Q30" s="245">
        <v>0</v>
      </c>
      <c r="R30" s="245">
        <v>0</v>
      </c>
      <c r="S30" s="243">
        <f t="shared" ref="S30:S43" si="18">Q30-R30</f>
        <v>0</v>
      </c>
      <c r="T30" s="244" t="e">
        <f t="shared" ref="T30:T43" si="19">ROUND(S30/Q30,10)</f>
        <v>#DIV/0!</v>
      </c>
      <c r="U30" s="174"/>
    </row>
    <row r="31" spans="1:21" s="176" customFormat="1" ht="15">
      <c r="A31" t="s">
        <v>228</v>
      </c>
      <c r="B31" s="245" t="s">
        <v>443</v>
      </c>
      <c r="C31" s="260" t="s">
        <v>480</v>
      </c>
      <c r="D31" s="245" t="s">
        <v>258</v>
      </c>
      <c r="E31" s="245">
        <v>23300</v>
      </c>
      <c r="F31" s="245">
        <v>23300</v>
      </c>
      <c r="G31" s="243">
        <f t="shared" si="12"/>
        <v>0</v>
      </c>
      <c r="H31" s="244">
        <f t="shared" si="13"/>
        <v>0</v>
      </c>
      <c r="I31" s="245">
        <v>0</v>
      </c>
      <c r="J31" s="245">
        <v>0</v>
      </c>
      <c r="K31" s="243">
        <f t="shared" si="14"/>
        <v>0</v>
      </c>
      <c r="L31" s="244" t="e">
        <f t="shared" si="15"/>
        <v>#DIV/0!</v>
      </c>
      <c r="M31" s="245">
        <v>0</v>
      </c>
      <c r="N31" s="245">
        <v>0</v>
      </c>
      <c r="O31" s="243">
        <f t="shared" si="16"/>
        <v>0</v>
      </c>
      <c r="P31" s="244" t="e">
        <f t="shared" si="17"/>
        <v>#DIV/0!</v>
      </c>
      <c r="Q31" s="245">
        <v>0</v>
      </c>
      <c r="R31" s="245">
        <v>0</v>
      </c>
      <c r="S31" s="243">
        <f t="shared" si="18"/>
        <v>0</v>
      </c>
      <c r="T31" s="244" t="e">
        <f t="shared" si="19"/>
        <v>#DIV/0!</v>
      </c>
      <c r="U31" s="174"/>
    </row>
    <row r="32" spans="1:21" s="176" customFormat="1" ht="15">
      <c r="A32" t="s">
        <v>228</v>
      </c>
      <c r="B32" s="245" t="s">
        <v>443</v>
      </c>
      <c r="C32" s="260" t="s">
        <v>480</v>
      </c>
      <c r="D32" s="245" t="s">
        <v>258</v>
      </c>
      <c r="E32" s="245">
        <v>23300</v>
      </c>
      <c r="F32" s="245">
        <v>23300</v>
      </c>
      <c r="G32" s="243">
        <f t="shared" si="12"/>
        <v>0</v>
      </c>
      <c r="H32" s="244">
        <f t="shared" si="13"/>
        <v>0</v>
      </c>
      <c r="I32" s="245">
        <v>0</v>
      </c>
      <c r="J32" s="245">
        <v>0</v>
      </c>
      <c r="K32" s="243">
        <f t="shared" si="14"/>
        <v>0</v>
      </c>
      <c r="L32" s="244" t="e">
        <f t="shared" si="15"/>
        <v>#DIV/0!</v>
      </c>
      <c r="M32" s="245">
        <v>0</v>
      </c>
      <c r="N32" s="245">
        <v>0</v>
      </c>
      <c r="O32" s="243">
        <f t="shared" si="16"/>
        <v>0</v>
      </c>
      <c r="P32" s="244" t="e">
        <f t="shared" si="17"/>
        <v>#DIV/0!</v>
      </c>
      <c r="Q32" s="245">
        <v>0</v>
      </c>
      <c r="R32" s="245">
        <v>0</v>
      </c>
      <c r="S32" s="243">
        <f t="shared" si="18"/>
        <v>0</v>
      </c>
      <c r="T32" s="244" t="e">
        <f t="shared" si="19"/>
        <v>#DIV/0!</v>
      </c>
      <c r="U32" s="174"/>
    </row>
    <row r="33" spans="1:21" s="176" customFormat="1" ht="15">
      <c r="A33" t="s">
        <v>228</v>
      </c>
      <c r="B33" s="245" t="s">
        <v>443</v>
      </c>
      <c r="C33" s="260" t="s">
        <v>480</v>
      </c>
      <c r="D33" s="245" t="s">
        <v>258</v>
      </c>
      <c r="E33" s="245">
        <v>23300</v>
      </c>
      <c r="F33" s="245">
        <v>23300</v>
      </c>
      <c r="G33" s="243">
        <f t="shared" si="12"/>
        <v>0</v>
      </c>
      <c r="H33" s="244">
        <f t="shared" si="13"/>
        <v>0</v>
      </c>
      <c r="I33" s="245">
        <v>0</v>
      </c>
      <c r="J33" s="245">
        <v>0</v>
      </c>
      <c r="K33" s="243">
        <f t="shared" si="14"/>
        <v>0</v>
      </c>
      <c r="L33" s="244" t="e">
        <f t="shared" si="15"/>
        <v>#DIV/0!</v>
      </c>
      <c r="M33" s="245">
        <v>0</v>
      </c>
      <c r="N33" s="245">
        <v>0</v>
      </c>
      <c r="O33" s="243">
        <f t="shared" si="16"/>
        <v>0</v>
      </c>
      <c r="P33" s="244" t="e">
        <f t="shared" si="17"/>
        <v>#DIV/0!</v>
      </c>
      <c r="Q33" s="245">
        <v>0</v>
      </c>
      <c r="R33" s="245">
        <v>0</v>
      </c>
      <c r="S33" s="243">
        <f t="shared" si="18"/>
        <v>0</v>
      </c>
      <c r="T33" s="244" t="e">
        <f t="shared" si="19"/>
        <v>#DIV/0!</v>
      </c>
      <c r="U33" s="174"/>
    </row>
    <row r="34" spans="1:21" s="176" customFormat="1" ht="15">
      <c r="A34" t="s">
        <v>228</v>
      </c>
      <c r="B34" s="245" t="s">
        <v>443</v>
      </c>
      <c r="C34" s="260" t="s">
        <v>480</v>
      </c>
      <c r="D34" s="245" t="s">
        <v>258</v>
      </c>
      <c r="E34" s="245">
        <v>23300</v>
      </c>
      <c r="F34" s="245">
        <v>23300</v>
      </c>
      <c r="G34" s="243">
        <f t="shared" si="12"/>
        <v>0</v>
      </c>
      <c r="H34" s="244">
        <f t="shared" si="13"/>
        <v>0</v>
      </c>
      <c r="I34" s="245">
        <v>0</v>
      </c>
      <c r="J34" s="245">
        <v>0</v>
      </c>
      <c r="K34" s="243">
        <f t="shared" si="14"/>
        <v>0</v>
      </c>
      <c r="L34" s="244" t="e">
        <f t="shared" si="15"/>
        <v>#DIV/0!</v>
      </c>
      <c r="M34" s="245">
        <v>0</v>
      </c>
      <c r="N34" s="245">
        <v>0</v>
      </c>
      <c r="O34" s="243">
        <f t="shared" si="16"/>
        <v>0</v>
      </c>
      <c r="P34" s="244" t="e">
        <f t="shared" si="17"/>
        <v>#DIV/0!</v>
      </c>
      <c r="Q34" s="245">
        <v>0</v>
      </c>
      <c r="R34" s="245">
        <v>0</v>
      </c>
      <c r="S34" s="243">
        <f t="shared" si="18"/>
        <v>0</v>
      </c>
      <c r="T34" s="244" t="e">
        <f t="shared" si="19"/>
        <v>#DIV/0!</v>
      </c>
      <c r="U34" s="174"/>
    </row>
    <row r="35" spans="1:21" s="176" customFormat="1" ht="15">
      <c r="A35" t="s">
        <v>228</v>
      </c>
      <c r="B35" s="245" t="s">
        <v>443</v>
      </c>
      <c r="C35" s="260" t="s">
        <v>328</v>
      </c>
      <c r="D35" s="245" t="s">
        <v>260</v>
      </c>
      <c r="E35" s="245">
        <v>20835</v>
      </c>
      <c r="F35" s="245">
        <v>20835</v>
      </c>
      <c r="G35" s="243">
        <f t="shared" si="12"/>
        <v>0</v>
      </c>
      <c r="H35" s="244">
        <f t="shared" si="13"/>
        <v>0</v>
      </c>
      <c r="I35" s="245">
        <v>833.4</v>
      </c>
      <c r="J35" s="245">
        <v>833.4</v>
      </c>
      <c r="K35" s="243">
        <f t="shared" si="14"/>
        <v>0</v>
      </c>
      <c r="L35" s="244">
        <f t="shared" si="15"/>
        <v>0</v>
      </c>
      <c r="M35" s="245">
        <v>0</v>
      </c>
      <c r="N35" s="245">
        <v>0</v>
      </c>
      <c r="O35" s="243">
        <f t="shared" si="16"/>
        <v>0</v>
      </c>
      <c r="P35" s="244" t="e">
        <f t="shared" si="17"/>
        <v>#DIV/0!</v>
      </c>
      <c r="Q35" s="245">
        <v>0</v>
      </c>
      <c r="R35" s="245">
        <v>0</v>
      </c>
      <c r="S35" s="243">
        <f t="shared" si="18"/>
        <v>0</v>
      </c>
      <c r="T35" s="244" t="e">
        <f t="shared" si="19"/>
        <v>#DIV/0!</v>
      </c>
      <c r="U35" s="174"/>
    </row>
    <row r="36" spans="1:21" s="176" customFormat="1" ht="15">
      <c r="A36" t="s">
        <v>228</v>
      </c>
      <c r="B36" s="245" t="s">
        <v>443</v>
      </c>
      <c r="C36" s="260" t="s">
        <v>477</v>
      </c>
      <c r="D36" s="245" t="s">
        <v>262</v>
      </c>
      <c r="E36" s="245">
        <v>3700</v>
      </c>
      <c r="F36" s="245">
        <v>3700</v>
      </c>
      <c r="G36" s="243">
        <f t="shared" si="12"/>
        <v>0</v>
      </c>
      <c r="H36" s="244">
        <f t="shared" si="13"/>
        <v>0</v>
      </c>
      <c r="I36" s="245">
        <v>0</v>
      </c>
      <c r="J36" s="245">
        <v>0</v>
      </c>
      <c r="K36" s="243">
        <f t="shared" si="14"/>
        <v>0</v>
      </c>
      <c r="L36" s="244" t="e">
        <f t="shared" si="15"/>
        <v>#DIV/0!</v>
      </c>
      <c r="M36" s="245">
        <v>0</v>
      </c>
      <c r="N36" s="245">
        <v>0</v>
      </c>
      <c r="O36" s="243">
        <f t="shared" si="16"/>
        <v>0</v>
      </c>
      <c r="P36" s="244" t="e">
        <f t="shared" si="17"/>
        <v>#DIV/0!</v>
      </c>
      <c r="Q36" s="245">
        <v>0</v>
      </c>
      <c r="R36" s="245">
        <v>0</v>
      </c>
      <c r="S36" s="243">
        <f t="shared" si="18"/>
        <v>0</v>
      </c>
      <c r="T36" s="244" t="e">
        <f t="shared" si="19"/>
        <v>#DIV/0!</v>
      </c>
      <c r="U36" s="174"/>
    </row>
    <row r="37" spans="1:21" s="176" customFormat="1" ht="15">
      <c r="A37" t="s">
        <v>228</v>
      </c>
      <c r="B37" s="245" t="s">
        <v>443</v>
      </c>
      <c r="C37" s="260" t="s">
        <v>477</v>
      </c>
      <c r="D37" s="245" t="s">
        <v>262</v>
      </c>
      <c r="E37" s="245">
        <v>3700</v>
      </c>
      <c r="F37" s="245">
        <v>3700</v>
      </c>
      <c r="G37" s="243">
        <f t="shared" si="12"/>
        <v>0</v>
      </c>
      <c r="H37" s="244">
        <f t="shared" si="13"/>
        <v>0</v>
      </c>
      <c r="I37" s="245">
        <v>0</v>
      </c>
      <c r="J37" s="245">
        <v>0</v>
      </c>
      <c r="K37" s="243">
        <f t="shared" si="14"/>
        <v>0</v>
      </c>
      <c r="L37" s="244" t="e">
        <f t="shared" si="15"/>
        <v>#DIV/0!</v>
      </c>
      <c r="M37" s="245">
        <v>0</v>
      </c>
      <c r="N37" s="245">
        <v>0</v>
      </c>
      <c r="O37" s="243">
        <f t="shared" si="16"/>
        <v>0</v>
      </c>
      <c r="P37" s="244" t="e">
        <f t="shared" si="17"/>
        <v>#DIV/0!</v>
      </c>
      <c r="Q37" s="245">
        <v>0</v>
      </c>
      <c r="R37" s="245">
        <v>0</v>
      </c>
      <c r="S37" s="243">
        <f t="shared" si="18"/>
        <v>0</v>
      </c>
      <c r="T37" s="244" t="e">
        <f t="shared" si="19"/>
        <v>#DIV/0!</v>
      </c>
      <c r="U37" s="174"/>
    </row>
    <row r="38" spans="1:21" s="176" customFormat="1" ht="15">
      <c r="A38" t="s">
        <v>228</v>
      </c>
      <c r="B38" s="245" t="s">
        <v>443</v>
      </c>
      <c r="C38" s="260" t="s">
        <v>477</v>
      </c>
      <c r="D38" s="245" t="s">
        <v>262</v>
      </c>
      <c r="E38" s="245">
        <v>7300</v>
      </c>
      <c r="F38" s="245">
        <v>7300</v>
      </c>
      <c r="G38" s="243">
        <f t="shared" si="12"/>
        <v>0</v>
      </c>
      <c r="H38" s="244">
        <f t="shared" si="13"/>
        <v>0</v>
      </c>
      <c r="I38" s="245">
        <v>0</v>
      </c>
      <c r="J38" s="245">
        <v>0</v>
      </c>
      <c r="K38" s="243">
        <f t="shared" si="14"/>
        <v>0</v>
      </c>
      <c r="L38" s="244" t="e">
        <f t="shared" si="15"/>
        <v>#DIV/0!</v>
      </c>
      <c r="M38" s="245">
        <v>0</v>
      </c>
      <c r="N38" s="245">
        <v>0</v>
      </c>
      <c r="O38" s="243">
        <f t="shared" si="16"/>
        <v>0</v>
      </c>
      <c r="P38" s="244" t="e">
        <f t="shared" si="17"/>
        <v>#DIV/0!</v>
      </c>
      <c r="Q38" s="245">
        <v>0</v>
      </c>
      <c r="R38" s="245">
        <v>0</v>
      </c>
      <c r="S38" s="243">
        <f t="shared" si="18"/>
        <v>0</v>
      </c>
      <c r="T38" s="244" t="e">
        <f t="shared" si="19"/>
        <v>#DIV/0!</v>
      </c>
      <c r="U38" s="174"/>
    </row>
    <row r="39" spans="1:21" s="176" customFormat="1" ht="15">
      <c r="A39" t="s">
        <v>228</v>
      </c>
      <c r="B39" s="245" t="s">
        <v>444</v>
      </c>
      <c r="C39" s="260" t="s">
        <v>509</v>
      </c>
      <c r="D39" s="245" t="s">
        <v>267</v>
      </c>
      <c r="E39" s="245">
        <v>2596</v>
      </c>
      <c r="F39" s="245">
        <v>2596</v>
      </c>
      <c r="G39" s="243">
        <f t="shared" si="12"/>
        <v>0</v>
      </c>
      <c r="H39" s="244">
        <f t="shared" si="13"/>
        <v>0</v>
      </c>
      <c r="I39" s="245">
        <v>0</v>
      </c>
      <c r="J39" s="245">
        <v>0</v>
      </c>
      <c r="K39" s="243">
        <f t="shared" si="14"/>
        <v>0</v>
      </c>
      <c r="L39" s="244" t="e">
        <f t="shared" si="15"/>
        <v>#DIV/0!</v>
      </c>
      <c r="M39" s="245">
        <v>0</v>
      </c>
      <c r="N39" s="245">
        <v>0</v>
      </c>
      <c r="O39" s="243">
        <f t="shared" si="16"/>
        <v>0</v>
      </c>
      <c r="P39" s="244" t="e">
        <f t="shared" si="17"/>
        <v>#DIV/0!</v>
      </c>
      <c r="Q39" s="245">
        <v>0</v>
      </c>
      <c r="R39" s="245">
        <v>0</v>
      </c>
      <c r="S39" s="243">
        <f t="shared" si="18"/>
        <v>0</v>
      </c>
      <c r="T39" s="244" t="e">
        <f t="shared" si="19"/>
        <v>#DIV/0!</v>
      </c>
      <c r="U39" s="174"/>
    </row>
    <row r="40" spans="1:21" s="176" customFormat="1" ht="15">
      <c r="A40" t="s">
        <v>228</v>
      </c>
      <c r="B40" s="245" t="s">
        <v>444</v>
      </c>
      <c r="C40" s="260" t="s">
        <v>509</v>
      </c>
      <c r="D40" s="245" t="s">
        <v>267</v>
      </c>
      <c r="E40" s="245">
        <v>1308</v>
      </c>
      <c r="F40" s="245">
        <v>1308</v>
      </c>
      <c r="G40" s="243">
        <f t="shared" si="12"/>
        <v>0</v>
      </c>
      <c r="H40" s="244">
        <f t="shared" si="13"/>
        <v>0</v>
      </c>
      <c r="I40" s="245">
        <v>0</v>
      </c>
      <c r="J40" s="245">
        <v>0</v>
      </c>
      <c r="K40" s="243">
        <f t="shared" si="14"/>
        <v>0</v>
      </c>
      <c r="L40" s="244" t="e">
        <f t="shared" si="15"/>
        <v>#DIV/0!</v>
      </c>
      <c r="M40" s="245">
        <v>0</v>
      </c>
      <c r="N40" s="245">
        <v>0</v>
      </c>
      <c r="O40" s="243">
        <f t="shared" si="16"/>
        <v>0</v>
      </c>
      <c r="P40" s="244" t="e">
        <f t="shared" si="17"/>
        <v>#DIV/0!</v>
      </c>
      <c r="Q40" s="245">
        <v>0</v>
      </c>
      <c r="R40" s="245">
        <v>0</v>
      </c>
      <c r="S40" s="243">
        <f t="shared" si="18"/>
        <v>0</v>
      </c>
      <c r="T40" s="244" t="e">
        <f t="shared" si="19"/>
        <v>#DIV/0!</v>
      </c>
      <c r="U40" s="174"/>
    </row>
    <row r="41" spans="1:21" s="176" customFormat="1" ht="15">
      <c r="A41" t="s">
        <v>228</v>
      </c>
      <c r="B41" s="245" t="s">
        <v>440</v>
      </c>
      <c r="C41" s="260" t="s">
        <v>510</v>
      </c>
      <c r="D41" s="245" t="s">
        <v>273</v>
      </c>
      <c r="E41" s="245">
        <v>7290</v>
      </c>
      <c r="F41" s="245">
        <v>7290</v>
      </c>
      <c r="G41" s="243">
        <f t="shared" si="12"/>
        <v>0</v>
      </c>
      <c r="H41" s="244">
        <f t="shared" si="13"/>
        <v>0</v>
      </c>
      <c r="I41" s="245">
        <v>2047.47</v>
      </c>
      <c r="J41" s="245">
        <v>2047.47</v>
      </c>
      <c r="K41" s="243">
        <f t="shared" si="14"/>
        <v>0</v>
      </c>
      <c r="L41" s="244">
        <f t="shared" si="15"/>
        <v>0</v>
      </c>
      <c r="M41" s="245">
        <v>0</v>
      </c>
      <c r="N41" s="245">
        <v>0</v>
      </c>
      <c r="O41" s="243">
        <f t="shared" si="16"/>
        <v>0</v>
      </c>
      <c r="P41" s="244" t="e">
        <f t="shared" si="17"/>
        <v>#DIV/0!</v>
      </c>
      <c r="Q41" s="245">
        <v>33.950000000000003</v>
      </c>
      <c r="R41" s="245">
        <v>33.950000000000003</v>
      </c>
      <c r="S41" s="243">
        <f t="shared" si="18"/>
        <v>0</v>
      </c>
      <c r="T41" s="244">
        <f t="shared" si="19"/>
        <v>0</v>
      </c>
      <c r="U41" s="174"/>
    </row>
    <row r="42" spans="1:21" s="176" customFormat="1" ht="15">
      <c r="A42" t="s">
        <v>228</v>
      </c>
      <c r="B42" s="245" t="s">
        <v>491</v>
      </c>
      <c r="C42" s="260" t="s">
        <v>411</v>
      </c>
      <c r="D42" s="245" t="s">
        <v>274</v>
      </c>
      <c r="E42" s="245">
        <v>15722</v>
      </c>
      <c r="F42" s="245">
        <v>15722</v>
      </c>
      <c r="G42" s="243">
        <f t="shared" si="12"/>
        <v>0</v>
      </c>
      <c r="H42" s="244">
        <f t="shared" si="13"/>
        <v>0</v>
      </c>
      <c r="I42" s="245">
        <v>6971.37</v>
      </c>
      <c r="J42" s="245">
        <v>6971.37</v>
      </c>
      <c r="K42" s="243">
        <f t="shared" si="14"/>
        <v>0</v>
      </c>
      <c r="L42" s="244">
        <f t="shared" si="15"/>
        <v>0</v>
      </c>
      <c r="M42" s="245">
        <v>0</v>
      </c>
      <c r="N42" s="245">
        <v>0</v>
      </c>
      <c r="O42" s="243">
        <f t="shared" si="16"/>
        <v>0</v>
      </c>
      <c r="P42" s="244" t="e">
        <f t="shared" si="17"/>
        <v>#DIV/0!</v>
      </c>
      <c r="Q42" s="245">
        <v>-35.770000000000003</v>
      </c>
      <c r="R42" s="245">
        <v>-35.770000000000003</v>
      </c>
      <c r="S42" s="243">
        <f t="shared" si="18"/>
        <v>0</v>
      </c>
      <c r="T42" s="244">
        <f t="shared" si="19"/>
        <v>0</v>
      </c>
      <c r="U42" s="174"/>
    </row>
    <row r="43" spans="1:21" s="176" customFormat="1" ht="15">
      <c r="A43" t="s">
        <v>228</v>
      </c>
      <c r="B43" s="245" t="s">
        <v>439</v>
      </c>
      <c r="C43" s="260" t="s">
        <v>413</v>
      </c>
      <c r="D43" s="245" t="s">
        <v>277</v>
      </c>
      <c r="E43" s="245">
        <v>2702</v>
      </c>
      <c r="F43" s="245">
        <v>2702</v>
      </c>
      <c r="G43" s="243">
        <f t="shared" si="12"/>
        <v>0</v>
      </c>
      <c r="H43" s="244">
        <f t="shared" si="13"/>
        <v>0</v>
      </c>
      <c r="I43" s="245">
        <v>0</v>
      </c>
      <c r="J43" s="245">
        <v>0</v>
      </c>
      <c r="K43" s="243">
        <f t="shared" si="14"/>
        <v>0</v>
      </c>
      <c r="L43" s="244" t="e">
        <f t="shared" si="15"/>
        <v>#DIV/0!</v>
      </c>
      <c r="M43" s="245">
        <v>0</v>
      </c>
      <c r="N43" s="245">
        <v>0</v>
      </c>
      <c r="O43" s="243">
        <f t="shared" si="16"/>
        <v>0</v>
      </c>
      <c r="P43" s="244" t="e">
        <f t="shared" si="17"/>
        <v>#DIV/0!</v>
      </c>
      <c r="Q43" s="245">
        <v>0</v>
      </c>
      <c r="R43" s="245">
        <v>0</v>
      </c>
      <c r="S43" s="243">
        <f t="shared" si="18"/>
        <v>0</v>
      </c>
      <c r="T43" s="244" t="e">
        <f t="shared" si="19"/>
        <v>#DIV/0!</v>
      </c>
      <c r="U43" s="174"/>
    </row>
    <row r="44" spans="1:21" s="176" customFormat="1" ht="15">
      <c r="A44" t="s">
        <v>228</v>
      </c>
      <c r="B44" s="245" t="s">
        <v>439</v>
      </c>
      <c r="C44" s="260" t="s">
        <v>413</v>
      </c>
      <c r="D44" s="245" t="s">
        <v>277</v>
      </c>
      <c r="E44" s="245">
        <v>2702</v>
      </c>
      <c r="F44" s="245">
        <v>2702</v>
      </c>
      <c r="G44" s="243">
        <f t="shared" si="0"/>
        <v>0</v>
      </c>
      <c r="H44" s="244">
        <f t="shared" si="1"/>
        <v>0</v>
      </c>
      <c r="I44" s="245">
        <v>0</v>
      </c>
      <c r="J44" s="245">
        <v>0</v>
      </c>
      <c r="K44" s="243">
        <f t="shared" si="8"/>
        <v>0</v>
      </c>
      <c r="L44" s="244" t="e">
        <f t="shared" si="9"/>
        <v>#DIV/0!</v>
      </c>
      <c r="M44" s="245">
        <v>0</v>
      </c>
      <c r="N44" s="245">
        <v>0</v>
      </c>
      <c r="O44" s="243">
        <f t="shared" si="10"/>
        <v>0</v>
      </c>
      <c r="P44" s="244" t="e">
        <f t="shared" si="11"/>
        <v>#DIV/0!</v>
      </c>
      <c r="Q44" s="245">
        <v>0</v>
      </c>
      <c r="R44" s="245">
        <v>0</v>
      </c>
      <c r="S44" s="243">
        <f t="shared" si="6"/>
        <v>0</v>
      </c>
      <c r="T44" s="244" t="e">
        <f t="shared" si="7"/>
        <v>#DIV/0!</v>
      </c>
      <c r="U44" s="174"/>
    </row>
    <row r="45" spans="1:21" s="176" customFormat="1" ht="15">
      <c r="A45" t="s">
        <v>228</v>
      </c>
      <c r="B45" s="245" t="s">
        <v>439</v>
      </c>
      <c r="C45" s="260" t="s">
        <v>413</v>
      </c>
      <c r="D45" s="245" t="s">
        <v>277</v>
      </c>
      <c r="E45" s="245">
        <v>7015</v>
      </c>
      <c r="F45" s="245">
        <v>7015</v>
      </c>
      <c r="G45" s="243">
        <f t="shared" si="0"/>
        <v>0</v>
      </c>
      <c r="H45" s="244">
        <f t="shared" si="1"/>
        <v>0</v>
      </c>
      <c r="I45" s="245">
        <v>0</v>
      </c>
      <c r="J45" s="245">
        <v>0</v>
      </c>
      <c r="K45" s="243">
        <f t="shared" si="8"/>
        <v>0</v>
      </c>
      <c r="L45" s="244" t="e">
        <f t="shared" si="9"/>
        <v>#DIV/0!</v>
      </c>
      <c r="M45" s="245">
        <v>0</v>
      </c>
      <c r="N45" s="245">
        <v>0</v>
      </c>
      <c r="O45" s="243">
        <f t="shared" si="10"/>
        <v>0</v>
      </c>
      <c r="P45" s="244" t="e">
        <f t="shared" si="11"/>
        <v>#DIV/0!</v>
      </c>
      <c r="Q45" s="245">
        <v>0</v>
      </c>
      <c r="R45" s="245">
        <v>0</v>
      </c>
      <c r="S45" s="243">
        <f t="shared" si="6"/>
        <v>0</v>
      </c>
      <c r="T45" s="244" t="e">
        <f t="shared" si="7"/>
        <v>#DIV/0!</v>
      </c>
      <c r="U45" s="174"/>
    </row>
    <row r="46" spans="1:21" s="176" customFormat="1" ht="15">
      <c r="A46" t="s">
        <v>228</v>
      </c>
      <c r="B46" s="245" t="s">
        <v>442</v>
      </c>
      <c r="C46" s="260" t="s">
        <v>416</v>
      </c>
      <c r="D46" s="245" t="s">
        <v>280</v>
      </c>
      <c r="E46" s="245">
        <v>2883</v>
      </c>
      <c r="F46" s="245">
        <v>2883</v>
      </c>
      <c r="G46" s="243">
        <f t="shared" si="0"/>
        <v>0</v>
      </c>
      <c r="H46" s="244">
        <f t="shared" si="1"/>
        <v>0</v>
      </c>
      <c r="I46" s="245">
        <v>3248.54</v>
      </c>
      <c r="J46" s="245">
        <v>3248.54</v>
      </c>
      <c r="K46" s="243">
        <f t="shared" si="8"/>
        <v>0</v>
      </c>
      <c r="L46" s="244">
        <f t="shared" si="9"/>
        <v>0</v>
      </c>
      <c r="M46" s="245">
        <v>0</v>
      </c>
      <c r="N46" s="245">
        <v>0</v>
      </c>
      <c r="O46" s="243">
        <f t="shared" si="10"/>
        <v>0</v>
      </c>
      <c r="P46" s="244" t="e">
        <f t="shared" si="11"/>
        <v>#DIV/0!</v>
      </c>
      <c r="Q46" s="245">
        <v>-12.61</v>
      </c>
      <c r="R46" s="245">
        <v>-12.61</v>
      </c>
      <c r="S46" s="243">
        <f t="shared" si="6"/>
        <v>0</v>
      </c>
      <c r="T46" s="244">
        <f t="shared" si="7"/>
        <v>0</v>
      </c>
      <c r="U46" s="174"/>
    </row>
    <row r="47" spans="1:21" s="176" customFormat="1" ht="15">
      <c r="A47" t="s">
        <v>228</v>
      </c>
      <c r="B47" s="245" t="s">
        <v>442</v>
      </c>
      <c r="C47" s="260" t="s">
        <v>416</v>
      </c>
      <c r="D47" s="245" t="s">
        <v>280</v>
      </c>
      <c r="E47" s="245">
        <v>2883</v>
      </c>
      <c r="F47" s="245">
        <v>2883</v>
      </c>
      <c r="G47" s="243">
        <f t="shared" si="0"/>
        <v>0</v>
      </c>
      <c r="H47" s="244">
        <f t="shared" si="1"/>
        <v>0</v>
      </c>
      <c r="I47" s="245">
        <v>3970.44</v>
      </c>
      <c r="J47" s="245">
        <v>3970.44</v>
      </c>
      <c r="K47" s="243">
        <f t="shared" si="8"/>
        <v>0</v>
      </c>
      <c r="L47" s="244">
        <f t="shared" si="9"/>
        <v>0</v>
      </c>
      <c r="M47" s="245">
        <v>0</v>
      </c>
      <c r="N47" s="245">
        <v>0</v>
      </c>
      <c r="O47" s="243">
        <f t="shared" si="10"/>
        <v>0</v>
      </c>
      <c r="P47" s="244" t="e">
        <f t="shared" si="11"/>
        <v>#DIV/0!</v>
      </c>
      <c r="Q47" s="245">
        <v>-15.42</v>
      </c>
      <c r="R47" s="245">
        <v>-15.42</v>
      </c>
      <c r="S47" s="243">
        <f t="shared" si="6"/>
        <v>0</v>
      </c>
      <c r="T47" s="244">
        <f t="shared" si="7"/>
        <v>0</v>
      </c>
      <c r="U47" s="174"/>
    </row>
    <row r="48" spans="1:21" s="176" customFormat="1" ht="15">
      <c r="A48" t="s">
        <v>228</v>
      </c>
      <c r="B48" s="245" t="s">
        <v>443</v>
      </c>
      <c r="C48" s="260" t="s">
        <v>313</v>
      </c>
      <c r="D48" s="245" t="s">
        <v>284</v>
      </c>
      <c r="E48" s="245">
        <v>19200</v>
      </c>
      <c r="F48" s="245">
        <v>19200</v>
      </c>
      <c r="G48" s="243">
        <f t="shared" si="0"/>
        <v>0</v>
      </c>
      <c r="H48" s="244">
        <f t="shared" si="1"/>
        <v>0</v>
      </c>
      <c r="I48" s="245">
        <v>9225.77</v>
      </c>
      <c r="J48" s="245">
        <v>9225.77</v>
      </c>
      <c r="K48" s="243">
        <f t="shared" si="8"/>
        <v>0</v>
      </c>
      <c r="L48" s="244">
        <f t="shared" si="9"/>
        <v>0</v>
      </c>
      <c r="M48" s="245">
        <v>0</v>
      </c>
      <c r="N48" s="245">
        <v>0</v>
      </c>
      <c r="O48" s="243">
        <f t="shared" si="10"/>
        <v>0</v>
      </c>
      <c r="P48" s="244" t="e">
        <f t="shared" si="11"/>
        <v>#DIV/0!</v>
      </c>
      <c r="Q48" s="245">
        <v>0</v>
      </c>
      <c r="R48" s="245">
        <v>0</v>
      </c>
      <c r="S48" s="243">
        <f t="shared" si="6"/>
        <v>0</v>
      </c>
      <c r="T48" s="244" t="e">
        <f t="shared" si="7"/>
        <v>#DIV/0!</v>
      </c>
      <c r="U48" s="174"/>
    </row>
    <row r="49" spans="1:21" s="176" customFormat="1" ht="15">
      <c r="A49" t="s">
        <v>228</v>
      </c>
      <c r="B49" s="245" t="s">
        <v>443</v>
      </c>
      <c r="C49" s="260" t="s">
        <v>316</v>
      </c>
      <c r="D49" s="245" t="s">
        <v>286</v>
      </c>
      <c r="E49" s="245">
        <v>3500</v>
      </c>
      <c r="F49" s="245">
        <v>3500</v>
      </c>
      <c r="G49" s="243">
        <f t="shared" si="0"/>
        <v>0</v>
      </c>
      <c r="H49" s="244">
        <f t="shared" si="1"/>
        <v>0</v>
      </c>
      <c r="I49" s="245">
        <v>0</v>
      </c>
      <c r="J49" s="245">
        <v>0</v>
      </c>
      <c r="K49" s="243">
        <f t="shared" si="8"/>
        <v>0</v>
      </c>
      <c r="L49" s="244" t="e">
        <f t="shared" si="9"/>
        <v>#DIV/0!</v>
      </c>
      <c r="M49" s="245">
        <v>0</v>
      </c>
      <c r="N49" s="245">
        <v>0</v>
      </c>
      <c r="O49" s="243">
        <f t="shared" si="10"/>
        <v>0</v>
      </c>
      <c r="P49" s="244" t="e">
        <f t="shared" si="11"/>
        <v>#DIV/0!</v>
      </c>
      <c r="Q49" s="245">
        <v>0</v>
      </c>
      <c r="R49" s="245">
        <v>0</v>
      </c>
      <c r="S49" s="243">
        <f t="shared" si="6"/>
        <v>0</v>
      </c>
      <c r="T49" s="244" t="e">
        <f t="shared" si="7"/>
        <v>#DIV/0!</v>
      </c>
      <c r="U49" s="174"/>
    </row>
    <row r="50" spans="1:21" s="176" customFormat="1" ht="15">
      <c r="A50" t="s">
        <v>228</v>
      </c>
      <c r="B50" s="245" t="s">
        <v>443</v>
      </c>
      <c r="C50" s="260" t="s">
        <v>316</v>
      </c>
      <c r="D50" s="245" t="s">
        <v>286</v>
      </c>
      <c r="E50" s="245">
        <v>2700</v>
      </c>
      <c r="F50" s="245">
        <v>2700</v>
      </c>
      <c r="G50" s="243">
        <f t="shared" si="0"/>
        <v>0</v>
      </c>
      <c r="H50" s="244">
        <f t="shared" si="1"/>
        <v>0</v>
      </c>
      <c r="I50" s="245">
        <v>0</v>
      </c>
      <c r="J50" s="245">
        <v>0</v>
      </c>
      <c r="K50" s="243">
        <f t="shared" si="8"/>
        <v>0</v>
      </c>
      <c r="L50" s="244" t="e">
        <f t="shared" si="9"/>
        <v>#DIV/0!</v>
      </c>
      <c r="M50" s="245">
        <v>0</v>
      </c>
      <c r="N50" s="245">
        <v>0</v>
      </c>
      <c r="O50" s="243">
        <f t="shared" si="10"/>
        <v>0</v>
      </c>
      <c r="P50" s="244" t="e">
        <f t="shared" si="11"/>
        <v>#DIV/0!</v>
      </c>
      <c r="Q50" s="245">
        <v>0</v>
      </c>
      <c r="R50" s="245">
        <v>0</v>
      </c>
      <c r="S50" s="243">
        <f t="shared" si="6"/>
        <v>0</v>
      </c>
      <c r="T50" s="244" t="e">
        <f t="shared" si="7"/>
        <v>#DIV/0!</v>
      </c>
      <c r="U50" s="174"/>
    </row>
    <row r="51" spans="1:21" s="176" customFormat="1" ht="15">
      <c r="A51" t="s">
        <v>228</v>
      </c>
      <c r="B51" s="245" t="s">
        <v>443</v>
      </c>
      <c r="C51" s="260" t="s">
        <v>476</v>
      </c>
      <c r="D51" s="245" t="s">
        <v>291</v>
      </c>
      <c r="E51" s="245">
        <v>468.012</v>
      </c>
      <c r="F51" s="245">
        <v>468.012</v>
      </c>
      <c r="G51" s="243">
        <f t="shared" si="0"/>
        <v>0</v>
      </c>
      <c r="H51" s="244">
        <f t="shared" si="1"/>
        <v>0</v>
      </c>
      <c r="I51" s="245">
        <v>76.22</v>
      </c>
      <c r="J51" s="245">
        <v>76.22</v>
      </c>
      <c r="K51" s="243">
        <f t="shared" si="8"/>
        <v>0</v>
      </c>
      <c r="L51" s="244">
        <f t="shared" si="9"/>
        <v>0</v>
      </c>
      <c r="M51" s="245">
        <v>0</v>
      </c>
      <c r="N51" s="245">
        <v>0</v>
      </c>
      <c r="O51" s="243">
        <f t="shared" si="10"/>
        <v>0</v>
      </c>
      <c r="P51" s="244" t="e">
        <f t="shared" si="11"/>
        <v>#DIV/0!</v>
      </c>
      <c r="Q51" s="245">
        <v>0</v>
      </c>
      <c r="R51" s="245">
        <v>0</v>
      </c>
      <c r="S51" s="243">
        <f t="shared" si="6"/>
        <v>0</v>
      </c>
      <c r="T51" s="244" t="e">
        <f t="shared" si="7"/>
        <v>#DIV/0!</v>
      </c>
      <c r="U51" s="174"/>
    </row>
    <row r="52" spans="1:21" s="176" customFormat="1" ht="15">
      <c r="A52" t="s">
        <v>228</v>
      </c>
      <c r="B52" s="245" t="s">
        <v>443</v>
      </c>
      <c r="C52" s="260" t="s">
        <v>476</v>
      </c>
      <c r="D52" s="245" t="s">
        <v>291</v>
      </c>
      <c r="E52" s="245">
        <v>28900</v>
      </c>
      <c r="F52" s="245">
        <v>28900</v>
      </c>
      <c r="G52" s="243">
        <f t="shared" si="0"/>
        <v>0</v>
      </c>
      <c r="H52" s="244">
        <f t="shared" si="1"/>
        <v>0</v>
      </c>
      <c r="I52" s="245">
        <v>6583.8</v>
      </c>
      <c r="J52" s="245">
        <v>6583.8</v>
      </c>
      <c r="K52" s="243">
        <f t="shared" si="8"/>
        <v>0</v>
      </c>
      <c r="L52" s="244">
        <f t="shared" si="9"/>
        <v>0</v>
      </c>
      <c r="M52" s="245">
        <v>0</v>
      </c>
      <c r="N52" s="245">
        <v>0</v>
      </c>
      <c r="O52" s="243">
        <f t="shared" si="10"/>
        <v>0</v>
      </c>
      <c r="P52" s="244" t="e">
        <f t="shared" si="11"/>
        <v>#DIV/0!</v>
      </c>
      <c r="Q52" s="245">
        <v>0</v>
      </c>
      <c r="R52" s="245">
        <v>0</v>
      </c>
      <c r="S52" s="243">
        <f t="shared" si="6"/>
        <v>0</v>
      </c>
      <c r="T52" s="244" t="e">
        <f t="shared" si="7"/>
        <v>#DIV/0!</v>
      </c>
      <c r="U52" s="174"/>
    </row>
    <row r="53" spans="1:21" s="176" customFormat="1" ht="15">
      <c r="A53" t="s">
        <v>228</v>
      </c>
      <c r="B53" s="245" t="s">
        <v>443</v>
      </c>
      <c r="C53" s="260" t="s">
        <v>337</v>
      </c>
      <c r="D53" s="245" t="s">
        <v>292</v>
      </c>
      <c r="E53" s="245">
        <v>2377.998</v>
      </c>
      <c r="F53" s="245">
        <v>2377.998</v>
      </c>
      <c r="G53" s="243">
        <f t="shared" si="0"/>
        <v>0</v>
      </c>
      <c r="H53" s="244">
        <f t="shared" si="1"/>
        <v>0</v>
      </c>
      <c r="I53" s="245">
        <v>2767.99</v>
      </c>
      <c r="J53" s="245">
        <v>2767.99</v>
      </c>
      <c r="K53" s="243">
        <f t="shared" si="8"/>
        <v>0</v>
      </c>
      <c r="L53" s="244">
        <f t="shared" si="9"/>
        <v>0</v>
      </c>
      <c r="M53" s="245">
        <v>0</v>
      </c>
      <c r="N53" s="245">
        <v>0</v>
      </c>
      <c r="O53" s="243">
        <f t="shared" si="10"/>
        <v>0</v>
      </c>
      <c r="P53" s="244" t="e">
        <f t="shared" si="11"/>
        <v>#DIV/0!</v>
      </c>
      <c r="Q53" s="245">
        <v>0</v>
      </c>
      <c r="R53" s="245">
        <v>0</v>
      </c>
      <c r="S53" s="243">
        <f t="shared" si="6"/>
        <v>0</v>
      </c>
      <c r="T53" s="244" t="e">
        <f t="shared" si="7"/>
        <v>#DIV/0!</v>
      </c>
      <c r="U53" s="174"/>
    </row>
    <row r="54" spans="1:21" s="176" customFormat="1" ht="15">
      <c r="A54" t="s">
        <v>228</v>
      </c>
      <c r="B54" s="245" t="s">
        <v>439</v>
      </c>
      <c r="C54" s="260" t="s">
        <v>511</v>
      </c>
      <c r="D54" s="245" t="s">
        <v>446</v>
      </c>
      <c r="E54" s="245">
        <v>5391</v>
      </c>
      <c r="F54" s="245">
        <v>5391</v>
      </c>
      <c r="G54" s="243">
        <f t="shared" si="0"/>
        <v>0</v>
      </c>
      <c r="H54" s="244">
        <f t="shared" si="1"/>
        <v>0</v>
      </c>
      <c r="I54" s="245">
        <v>0</v>
      </c>
      <c r="J54" s="245">
        <v>0</v>
      </c>
      <c r="K54" s="243">
        <f t="shared" si="8"/>
        <v>0</v>
      </c>
      <c r="L54" s="244" t="e">
        <f t="shared" si="9"/>
        <v>#DIV/0!</v>
      </c>
      <c r="M54" s="245">
        <v>0</v>
      </c>
      <c r="N54" s="245">
        <v>0</v>
      </c>
      <c r="O54" s="243">
        <f t="shared" si="10"/>
        <v>0</v>
      </c>
      <c r="P54" s="244" t="e">
        <f t="shared" si="11"/>
        <v>#DIV/0!</v>
      </c>
      <c r="Q54" s="245">
        <v>0</v>
      </c>
      <c r="R54" s="245">
        <v>0</v>
      </c>
      <c r="S54" s="243">
        <f t="shared" si="6"/>
        <v>0</v>
      </c>
      <c r="T54" s="244" t="e">
        <f t="shared" si="7"/>
        <v>#DIV/0!</v>
      </c>
      <c r="U54" s="174"/>
    </row>
    <row r="55" spans="1:21" s="176" customFormat="1" ht="15">
      <c r="A55" t="s">
        <v>228</v>
      </c>
      <c r="B55" s="245" t="s">
        <v>439</v>
      </c>
      <c r="C55" s="260" t="s">
        <v>420</v>
      </c>
      <c r="D55" s="245" t="s">
        <v>296</v>
      </c>
      <c r="E55" s="245">
        <v>4033</v>
      </c>
      <c r="F55" s="245">
        <v>4033</v>
      </c>
      <c r="G55" s="243">
        <f t="shared" si="0"/>
        <v>0</v>
      </c>
      <c r="H55" s="244">
        <f t="shared" si="1"/>
        <v>0</v>
      </c>
      <c r="I55" s="245">
        <v>0</v>
      </c>
      <c r="J55" s="245">
        <v>0</v>
      </c>
      <c r="K55" s="243">
        <f t="shared" si="8"/>
        <v>0</v>
      </c>
      <c r="L55" s="244" t="e">
        <f t="shared" si="9"/>
        <v>#DIV/0!</v>
      </c>
      <c r="M55" s="245">
        <v>0</v>
      </c>
      <c r="N55" s="245">
        <v>0</v>
      </c>
      <c r="O55" s="243">
        <f t="shared" si="10"/>
        <v>0</v>
      </c>
      <c r="P55" s="244" t="e">
        <f t="shared" si="11"/>
        <v>#DIV/0!</v>
      </c>
      <c r="Q55" s="245">
        <v>0</v>
      </c>
      <c r="R55" s="245">
        <v>0</v>
      </c>
      <c r="S55" s="243">
        <f t="shared" si="6"/>
        <v>0</v>
      </c>
      <c r="T55" s="244" t="e">
        <f t="shared" si="7"/>
        <v>#DIV/0!</v>
      </c>
      <c r="U55" s="174"/>
    </row>
    <row r="56" spans="1:21" s="176" customFormat="1" ht="15">
      <c r="A56" t="s">
        <v>228</v>
      </c>
      <c r="B56" s="245" t="s">
        <v>439</v>
      </c>
      <c r="C56" s="260" t="s">
        <v>420</v>
      </c>
      <c r="D56" s="245" t="s">
        <v>296</v>
      </c>
      <c r="E56" s="245">
        <v>4033</v>
      </c>
      <c r="F56" s="245">
        <v>4033</v>
      </c>
      <c r="G56" s="243">
        <f t="shared" si="0"/>
        <v>0</v>
      </c>
      <c r="H56" s="244">
        <f t="shared" si="1"/>
        <v>0</v>
      </c>
      <c r="I56" s="245">
        <v>0</v>
      </c>
      <c r="J56" s="245">
        <v>0</v>
      </c>
      <c r="K56" s="243">
        <f t="shared" si="8"/>
        <v>0</v>
      </c>
      <c r="L56" s="244" t="e">
        <f t="shared" si="9"/>
        <v>#DIV/0!</v>
      </c>
      <c r="M56" s="245">
        <v>0</v>
      </c>
      <c r="N56" s="245">
        <v>0</v>
      </c>
      <c r="O56" s="243">
        <f t="shared" si="10"/>
        <v>0</v>
      </c>
      <c r="P56" s="244" t="e">
        <f t="shared" si="11"/>
        <v>#DIV/0!</v>
      </c>
      <c r="Q56" s="245">
        <v>0</v>
      </c>
      <c r="R56" s="245">
        <v>0</v>
      </c>
      <c r="S56" s="243">
        <f t="shared" si="6"/>
        <v>0</v>
      </c>
      <c r="T56" s="244" t="e">
        <f t="shared" si="7"/>
        <v>#DIV/0!</v>
      </c>
      <c r="U56" s="174"/>
    </row>
    <row r="57" spans="1:21" s="60" customFormat="1" ht="12.75">
      <c r="A57" s="144" t="s">
        <v>158</v>
      </c>
      <c r="B57" s="150"/>
      <c r="C57" s="150"/>
      <c r="D57" s="150"/>
      <c r="E57" s="152"/>
      <c r="F57" s="226"/>
      <c r="G57" s="134"/>
      <c r="H57" s="134"/>
      <c r="I57" s="138"/>
      <c r="J57" s="133"/>
      <c r="K57" s="134"/>
      <c r="L57" s="134"/>
      <c r="M57" s="138"/>
      <c r="N57" s="133"/>
      <c r="O57" s="134"/>
      <c r="P57" s="134"/>
      <c r="Q57" s="138"/>
      <c r="R57" s="133"/>
      <c r="S57" s="134"/>
      <c r="T57" s="134"/>
      <c r="U57" s="133"/>
    </row>
    <row r="58" spans="1:21">
      <c r="C58" s="97"/>
      <c r="D58" s="96"/>
      <c r="E58" s="152"/>
      <c r="F58" s="226"/>
      <c r="G58" s="129"/>
      <c r="H58" s="129"/>
      <c r="I58" s="138"/>
      <c r="J58" s="129"/>
      <c r="K58" s="129"/>
      <c r="L58" s="129"/>
      <c r="M58" s="138"/>
      <c r="N58" s="129"/>
      <c r="O58" s="129"/>
      <c r="P58" s="129"/>
      <c r="Q58" s="138"/>
      <c r="R58" s="129"/>
      <c r="S58" s="129"/>
      <c r="T58" s="129"/>
      <c r="U58" s="48"/>
    </row>
    <row r="59" spans="1:21" s="53" customFormat="1">
      <c r="A59" s="47"/>
      <c r="B59" s="47"/>
      <c r="C59" s="97"/>
      <c r="D59" s="96"/>
      <c r="E59" s="175">
        <f>SUM(E2:E58)</f>
        <v>571183.01</v>
      </c>
      <c r="F59" s="227">
        <f>SUM(F2:F58)</f>
        <v>571183.01</v>
      </c>
      <c r="G59" s="140">
        <f>SUM(G2:G58)</f>
        <v>0</v>
      </c>
      <c r="H59" s="244">
        <f>ROUND(G59/E59,10)</f>
        <v>0</v>
      </c>
      <c r="I59" s="139">
        <f>SUM(I2:I58)</f>
        <v>95842.61000000003</v>
      </c>
      <c r="J59" s="140">
        <f>SUM(J2:J58)</f>
        <v>95842.61000000003</v>
      </c>
      <c r="K59" s="140">
        <f>SUM(K2:K58)</f>
        <v>0</v>
      </c>
      <c r="L59" s="230">
        <f>ROUND(K59/I59,10)</f>
        <v>0</v>
      </c>
      <c r="M59" s="139">
        <f>SUM(M2:M58)</f>
        <v>6463.6399999999994</v>
      </c>
      <c r="N59" s="140">
        <f>SUM(N2:N58)</f>
        <v>6463.6399999999994</v>
      </c>
      <c r="O59" s="140">
        <f>SUM(O2:O58)</f>
        <v>0</v>
      </c>
      <c r="P59" s="230">
        <f>ROUND(O59/M59,10)</f>
        <v>0</v>
      </c>
      <c r="Q59" s="139">
        <f>SUM(Q2:Q58)</f>
        <v>33.040000000000056</v>
      </c>
      <c r="R59" s="140">
        <f>SUM(R2:R58)</f>
        <v>33.040000000000056</v>
      </c>
      <c r="S59" s="140">
        <f t="shared" ref="S59" si="20">SUM(S2:S58)</f>
        <v>0</v>
      </c>
      <c r="T59" s="230">
        <f>ROUND(S59/Q59,10)</f>
        <v>0</v>
      </c>
      <c r="U59" s="140">
        <f>SUM(U2:U58)</f>
        <v>0</v>
      </c>
    </row>
    <row r="60" spans="1:21">
      <c r="C60" s="97"/>
      <c r="D60" s="96"/>
      <c r="E60" s="96"/>
      <c r="F60" s="228"/>
      <c r="G60" s="135"/>
      <c r="H60" s="135"/>
      <c r="I60" s="54"/>
      <c r="M60" s="54"/>
      <c r="N60" s="54"/>
      <c r="O60" s="54"/>
      <c r="P60" s="54"/>
      <c r="Q60" s="54"/>
      <c r="R60" s="54"/>
      <c r="S60" s="54"/>
      <c r="T60" s="54"/>
      <c r="U60" s="54"/>
    </row>
    <row r="61" spans="1:21">
      <c r="C61" s="97"/>
      <c r="D61" s="96"/>
      <c r="E61" s="96"/>
      <c r="F61" s="228"/>
      <c r="G61" s="135"/>
      <c r="H61" s="135"/>
      <c r="I61" s="54"/>
      <c r="M61" s="54"/>
      <c r="N61" s="54"/>
      <c r="O61" s="54"/>
      <c r="P61" s="54"/>
      <c r="Q61" s="54"/>
      <c r="R61" s="54"/>
      <c r="S61" s="54"/>
      <c r="T61" s="54"/>
      <c r="U61" s="54"/>
    </row>
    <row r="63" spans="1:21">
      <c r="A63" s="56"/>
      <c r="C63" s="57"/>
      <c r="Q63"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heetViews>
  <sheetFormatPr defaultColWidth="8.7109375" defaultRowHeight="11.25"/>
  <cols>
    <col min="1" max="1" width="19.28515625" style="46" customWidth="1"/>
    <col min="2" max="2" width="16" style="46" customWidth="1"/>
    <col min="3" max="3" width="53.7109375" style="46" bestFit="1" customWidth="1"/>
    <col min="4" max="4" width="16.7109375" style="46" bestFit="1" customWidth="1"/>
    <col min="5" max="5" width="16.7109375" style="224" bestFit="1" customWidth="1"/>
    <col min="6" max="7" width="15.28515625" style="46" customWidth="1"/>
    <col min="8" max="8" width="51.7109375" style="46" bestFit="1" customWidth="1"/>
    <col min="9" max="9" width="1.28515625" style="46" customWidth="1"/>
    <col min="10" max="16384" width="8.7109375" style="46"/>
  </cols>
  <sheetData>
    <row r="1" spans="1:8" s="44" customFormat="1" ht="25.5" customHeight="1">
      <c r="A1" s="1" t="s">
        <v>166</v>
      </c>
      <c r="B1" s="1" t="s">
        <v>179</v>
      </c>
      <c r="C1" s="1" t="s">
        <v>147</v>
      </c>
      <c r="D1" s="2" t="s">
        <v>173</v>
      </c>
      <c r="E1" s="217" t="s">
        <v>174</v>
      </c>
      <c r="F1" s="2" t="s">
        <v>113</v>
      </c>
      <c r="G1" s="132" t="s">
        <v>172</v>
      </c>
      <c r="H1" s="49" t="s">
        <v>157</v>
      </c>
    </row>
    <row r="2" spans="1:8" s="44" customFormat="1" ht="25.5" customHeight="1">
      <c r="A2" s="1" t="s">
        <v>228</v>
      </c>
      <c r="B2" s="245" t="s">
        <v>512</v>
      </c>
      <c r="C2" s="260" t="s">
        <v>428</v>
      </c>
      <c r="D2">
        <v>738.43</v>
      </c>
      <c r="E2">
        <v>738.43</v>
      </c>
      <c r="F2" s="170">
        <f>D2-E2</f>
        <v>0</v>
      </c>
      <c r="G2" s="231">
        <f>ROUND(F2/D2,10)</f>
        <v>0</v>
      </c>
      <c r="H2" s="49"/>
    </row>
    <row r="3" spans="1:8" s="44" customFormat="1" ht="11.25" customHeight="1">
      <c r="D3" s="50"/>
      <c r="E3" s="223"/>
      <c r="F3" s="50"/>
      <c r="G3" s="50"/>
    </row>
    <row r="4" spans="1:8" s="44" customFormat="1" ht="19.5" customHeight="1" thickBot="1">
      <c r="C4" s="3" t="s">
        <v>165</v>
      </c>
      <c r="D4" s="4">
        <f>SUM(D2:D3)</f>
        <v>738.43</v>
      </c>
      <c r="E4" s="219">
        <f>SUM(E2:E3)</f>
        <v>738.43</v>
      </c>
      <c r="F4" s="4">
        <f>SUM(F2:F3)</f>
        <v>0</v>
      </c>
      <c r="G4" s="232">
        <f>ROUND(F4/D4,10)</f>
        <v>0</v>
      </c>
    </row>
    <row r="5" spans="1:8" s="44" customFormat="1" ht="13.5" thickTop="1">
      <c r="E5" s="221"/>
    </row>
    <row r="6" spans="1:8" s="44" customFormat="1" ht="13.5" thickBot="1">
      <c r="E6" s="221"/>
    </row>
    <row r="7" spans="1:8" s="44" customFormat="1" ht="13.5" thickBot="1">
      <c r="A7" s="1" t="s">
        <v>180</v>
      </c>
      <c r="B7" s="1"/>
      <c r="D7" s="51"/>
      <c r="E7" s="221"/>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70"/>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7109375" defaultRowHeight="12.75"/>
  <cols>
    <col min="1" max="1" width="14.42578125" style="9" customWidth="1"/>
    <col min="2" max="2" width="32.28515625" style="44" bestFit="1" customWidth="1"/>
    <col min="3" max="3" width="14" style="221" bestFit="1" customWidth="1"/>
    <col min="4" max="4" width="12.7109375" style="159" bestFit="1" customWidth="1"/>
    <col min="5" max="5" width="12.5703125" style="159" bestFit="1" customWidth="1"/>
    <col min="6" max="7" width="17.7109375" style="44" bestFit="1" customWidth="1"/>
    <col min="8" max="8" width="14.28515625" style="44" bestFit="1" customWidth="1"/>
    <col min="9" max="9" width="14.28515625" style="44" customWidth="1"/>
    <col min="10" max="10" width="17.7109375" style="44" customWidth="1"/>
    <col min="11" max="11" width="17.7109375" style="44" bestFit="1" customWidth="1"/>
    <col min="12" max="12" width="19.7109375" style="44" bestFit="1" customWidth="1"/>
    <col min="13" max="14" width="17.7109375" style="44" bestFit="1" customWidth="1"/>
    <col min="15" max="15" width="13.42578125" style="44" bestFit="1" customWidth="1"/>
    <col min="16" max="21" width="14.7109375" style="44" customWidth="1"/>
    <col min="22" max="22" width="33.5703125" style="44" customWidth="1"/>
    <col min="23" max="16384" width="8.7109375" style="44"/>
  </cols>
  <sheetData>
    <row r="1" spans="1:22" ht="64.5" thickBot="1">
      <c r="A1" s="118" t="s">
        <v>168</v>
      </c>
      <c r="B1" s="1" t="s">
        <v>147</v>
      </c>
      <c r="C1" s="217" t="s">
        <v>181</v>
      </c>
      <c r="D1" s="2" t="s">
        <v>182</v>
      </c>
      <c r="E1" s="2" t="s">
        <v>183</v>
      </c>
      <c r="F1" s="161" t="s">
        <v>184</v>
      </c>
      <c r="G1" s="167" t="s">
        <v>185</v>
      </c>
      <c r="H1" s="6" t="s">
        <v>186</v>
      </c>
      <c r="I1" s="2" t="s">
        <v>187</v>
      </c>
      <c r="J1" s="162" t="s">
        <v>188</v>
      </c>
      <c r="K1" s="162" t="s">
        <v>189</v>
      </c>
      <c r="L1" s="165" t="s">
        <v>190</v>
      </c>
      <c r="M1" s="167" t="s">
        <v>191</v>
      </c>
      <c r="N1" s="167" t="s">
        <v>192</v>
      </c>
      <c r="O1" s="167" t="s">
        <v>193</v>
      </c>
      <c r="P1" s="6" t="s">
        <v>194</v>
      </c>
      <c r="Q1" s="2" t="s">
        <v>187</v>
      </c>
      <c r="R1" s="6" t="s">
        <v>195</v>
      </c>
      <c r="S1" s="2" t="s">
        <v>187</v>
      </c>
      <c r="T1" s="6" t="s">
        <v>196</v>
      </c>
      <c r="U1" s="2" t="s">
        <v>187</v>
      </c>
      <c r="V1" s="2" t="s">
        <v>164</v>
      </c>
    </row>
    <row r="2" spans="1:22" ht="15">
      <c r="A2" s="261" t="s">
        <v>313</v>
      </c>
      <c r="B2" s="245" t="s">
        <v>284</v>
      </c>
      <c r="C2" s="245">
        <v>19200</v>
      </c>
      <c r="D2" s="246">
        <v>43633</v>
      </c>
      <c r="E2" s="245" t="s">
        <v>443</v>
      </c>
      <c r="F2" s="245">
        <v>0</v>
      </c>
      <c r="G2" s="245">
        <v>0</v>
      </c>
      <c r="H2" s="177">
        <f t="shared" ref="H2:H3" si="0">F2-G2</f>
        <v>0</v>
      </c>
      <c r="I2" s="235" t="e">
        <f>ROUND(H2/F2,10)</f>
        <v>#DIV/0!</v>
      </c>
      <c r="J2" s="245">
        <v>0</v>
      </c>
      <c r="K2" s="245">
        <v>0</v>
      </c>
      <c r="L2" s="245">
        <v>0</v>
      </c>
      <c r="M2" s="245">
        <v>0</v>
      </c>
      <c r="N2" s="245">
        <v>0</v>
      </c>
      <c r="O2" s="245">
        <v>0</v>
      </c>
      <c r="P2" s="170">
        <f t="shared" ref="P2" si="1">J2-N2</f>
        <v>0</v>
      </c>
      <c r="Q2" s="233" t="e">
        <f>ROUND(P2/J2,10)</f>
        <v>#DIV/0!</v>
      </c>
      <c r="R2" s="170">
        <f>K2-M2</f>
        <v>0</v>
      </c>
      <c r="S2" s="233" t="e">
        <f>ROUND(R2/K2,10)</f>
        <v>#DIV/0!</v>
      </c>
      <c r="T2" s="170">
        <f>L2-O2</f>
        <v>0</v>
      </c>
      <c r="U2" s="233" t="e">
        <f>ROUND(T2/L2,10)</f>
        <v>#DIV/0!</v>
      </c>
      <c r="V2" s="2"/>
    </row>
    <row r="3" spans="1:22" ht="15">
      <c r="A3" s="261" t="s">
        <v>489</v>
      </c>
      <c r="B3" s="245" t="s">
        <v>239</v>
      </c>
      <c r="C3" s="245">
        <v>62234</v>
      </c>
      <c r="D3" s="246">
        <v>43619</v>
      </c>
      <c r="E3" s="245" t="s">
        <v>491</v>
      </c>
      <c r="F3" s="245">
        <v>0</v>
      </c>
      <c r="G3" s="245">
        <v>0</v>
      </c>
      <c r="H3" s="177">
        <f t="shared" si="0"/>
        <v>0</v>
      </c>
      <c r="I3" s="235" t="e">
        <f t="shared" ref="I3:I59" si="2">ROUND(H3/F3,10)</f>
        <v>#DIV/0!</v>
      </c>
      <c r="J3" s="245">
        <v>0</v>
      </c>
      <c r="K3" s="245">
        <v>0</v>
      </c>
      <c r="L3" s="245">
        <v>0</v>
      </c>
      <c r="M3" s="245">
        <v>0</v>
      </c>
      <c r="N3" s="245">
        <v>0</v>
      </c>
      <c r="O3" s="245">
        <v>0</v>
      </c>
      <c r="P3" s="170">
        <f t="shared" ref="P3:P57" si="3">J3-N3</f>
        <v>0</v>
      </c>
      <c r="Q3" s="233" t="e">
        <f t="shared" ref="Q3:Q57" si="4">ROUND(P3/J3,10)</f>
        <v>#DIV/0!</v>
      </c>
      <c r="R3" s="170">
        <f t="shared" ref="R3:R57" si="5">K3-M3</f>
        <v>0</v>
      </c>
      <c r="S3" s="233" t="e">
        <f t="shared" ref="S3:S57" si="6">ROUND(R3/K3,10)</f>
        <v>#DIV/0!</v>
      </c>
      <c r="T3" s="170">
        <f t="shared" ref="T3:T57" si="7">L3-O3</f>
        <v>0</v>
      </c>
      <c r="U3" s="233" t="e">
        <f t="shared" ref="U3:U57" si="8">ROUND(T3/L3,10)</f>
        <v>#DIV/0!</v>
      </c>
      <c r="V3" s="2"/>
    </row>
    <row r="4" spans="1:22" ht="15">
      <c r="A4" s="261" t="s">
        <v>328</v>
      </c>
      <c r="B4" s="245" t="s">
        <v>260</v>
      </c>
      <c r="C4" s="245">
        <v>20835</v>
      </c>
      <c r="D4" s="246">
        <v>43633</v>
      </c>
      <c r="E4" s="245" t="s">
        <v>443</v>
      </c>
      <c r="F4" s="245">
        <v>0</v>
      </c>
      <c r="G4" s="245">
        <v>0</v>
      </c>
      <c r="H4" s="177">
        <f t="shared" ref="H4:H57" si="9">F4-G4</f>
        <v>0</v>
      </c>
      <c r="I4" s="235" t="e">
        <f t="shared" si="2"/>
        <v>#DIV/0!</v>
      </c>
      <c r="J4" s="245">
        <v>0</v>
      </c>
      <c r="K4" s="245">
        <v>0</v>
      </c>
      <c r="L4" s="245">
        <v>0</v>
      </c>
      <c r="M4" s="245">
        <v>0</v>
      </c>
      <c r="N4" s="245">
        <v>0</v>
      </c>
      <c r="O4" s="245">
        <v>0</v>
      </c>
      <c r="P4" s="170">
        <f t="shared" si="3"/>
        <v>0</v>
      </c>
      <c r="Q4" s="233" t="e">
        <f t="shared" si="4"/>
        <v>#DIV/0!</v>
      </c>
      <c r="R4" s="170">
        <f t="shared" si="5"/>
        <v>0</v>
      </c>
      <c r="S4" s="233" t="e">
        <f t="shared" si="6"/>
        <v>#DIV/0!</v>
      </c>
      <c r="T4" s="170">
        <f t="shared" si="7"/>
        <v>0</v>
      </c>
      <c r="U4" s="233" t="e">
        <f t="shared" si="8"/>
        <v>#DIV/0!</v>
      </c>
      <c r="V4" s="2"/>
    </row>
    <row r="5" spans="1:22" ht="15">
      <c r="A5" s="261" t="s">
        <v>493</v>
      </c>
      <c r="B5" s="245" t="s">
        <v>233</v>
      </c>
      <c r="C5" s="245">
        <v>17630</v>
      </c>
      <c r="D5" s="246">
        <v>43601</v>
      </c>
      <c r="E5" s="245" t="s">
        <v>439</v>
      </c>
      <c r="F5" s="245">
        <v>2508.29</v>
      </c>
      <c r="G5" s="245">
        <v>2508.29</v>
      </c>
      <c r="H5" s="177">
        <f t="shared" si="9"/>
        <v>0</v>
      </c>
      <c r="I5" s="235">
        <f t="shared" ref="I5:I57" si="10">ROUND(H5/F5,10)</f>
        <v>0</v>
      </c>
      <c r="J5" s="245">
        <v>2812.29</v>
      </c>
      <c r="K5" s="245">
        <v>2812.29</v>
      </c>
      <c r="L5" s="245">
        <v>-17.18</v>
      </c>
      <c r="M5" s="245">
        <v>2812.29</v>
      </c>
      <c r="N5" s="245">
        <v>2812.29</v>
      </c>
      <c r="O5" s="245">
        <v>-17.18</v>
      </c>
      <c r="P5" s="170">
        <f t="shared" si="3"/>
        <v>0</v>
      </c>
      <c r="Q5" s="233">
        <f t="shared" si="4"/>
        <v>0</v>
      </c>
      <c r="R5" s="170">
        <f t="shared" si="5"/>
        <v>0</v>
      </c>
      <c r="S5" s="233">
        <f t="shared" si="6"/>
        <v>0</v>
      </c>
      <c r="T5" s="170">
        <f t="shared" si="7"/>
        <v>0</v>
      </c>
      <c r="U5" s="233">
        <f t="shared" si="8"/>
        <v>0</v>
      </c>
      <c r="V5" s="2"/>
    </row>
    <row r="6" spans="1:22" ht="15">
      <c r="A6" s="261" t="s">
        <v>493</v>
      </c>
      <c r="B6" s="245" t="s">
        <v>233</v>
      </c>
      <c r="C6" s="245">
        <v>14376</v>
      </c>
      <c r="D6" s="246">
        <v>42851</v>
      </c>
      <c r="E6" s="245" t="s">
        <v>439</v>
      </c>
      <c r="F6" s="245">
        <v>1725.12</v>
      </c>
      <c r="G6" s="245">
        <v>1725.12</v>
      </c>
      <c r="H6" s="177">
        <f t="shared" si="9"/>
        <v>0</v>
      </c>
      <c r="I6" s="235">
        <f t="shared" si="10"/>
        <v>0</v>
      </c>
      <c r="J6" s="245">
        <v>1873.83</v>
      </c>
      <c r="K6" s="245">
        <v>1873.83</v>
      </c>
      <c r="L6" s="245">
        <v>48.56</v>
      </c>
      <c r="M6" s="245">
        <v>1873.83</v>
      </c>
      <c r="N6" s="245">
        <v>1873.83</v>
      </c>
      <c r="O6" s="245">
        <v>48.56</v>
      </c>
      <c r="P6" s="170">
        <f t="shared" si="3"/>
        <v>0</v>
      </c>
      <c r="Q6" s="233">
        <f t="shared" si="4"/>
        <v>0</v>
      </c>
      <c r="R6" s="170">
        <f t="shared" si="5"/>
        <v>0</v>
      </c>
      <c r="S6" s="233">
        <f t="shared" si="6"/>
        <v>0</v>
      </c>
      <c r="T6" s="170">
        <f t="shared" si="7"/>
        <v>0</v>
      </c>
      <c r="U6" s="233">
        <f t="shared" si="8"/>
        <v>0</v>
      </c>
      <c r="V6" s="2"/>
    </row>
    <row r="7" spans="1:22" ht="15">
      <c r="A7" s="261" t="s">
        <v>494</v>
      </c>
      <c r="B7" s="245" t="s">
        <v>240</v>
      </c>
      <c r="C7" s="245">
        <v>1716</v>
      </c>
      <c r="D7" s="246">
        <v>43599</v>
      </c>
      <c r="E7" s="245" t="s">
        <v>439</v>
      </c>
      <c r="F7" s="245">
        <v>1516.19</v>
      </c>
      <c r="G7" s="245">
        <v>1516.19</v>
      </c>
      <c r="H7" s="177">
        <f t="shared" si="9"/>
        <v>0</v>
      </c>
      <c r="I7" s="235">
        <f t="shared" si="10"/>
        <v>0</v>
      </c>
      <c r="J7" s="245">
        <v>1704.81</v>
      </c>
      <c r="K7" s="245">
        <v>1704.81</v>
      </c>
      <c r="L7" s="245">
        <v>-15.24</v>
      </c>
      <c r="M7" s="245">
        <v>1704.81</v>
      </c>
      <c r="N7" s="245">
        <v>1704.81</v>
      </c>
      <c r="O7" s="245">
        <v>-15.24</v>
      </c>
      <c r="P7" s="170">
        <f t="shared" si="3"/>
        <v>0</v>
      </c>
      <c r="Q7" s="233">
        <f t="shared" si="4"/>
        <v>0</v>
      </c>
      <c r="R7" s="170">
        <f t="shared" si="5"/>
        <v>0</v>
      </c>
      <c r="S7" s="233">
        <f t="shared" si="6"/>
        <v>0</v>
      </c>
      <c r="T7" s="170">
        <f t="shared" si="7"/>
        <v>0</v>
      </c>
      <c r="U7" s="233">
        <f t="shared" si="8"/>
        <v>0</v>
      </c>
      <c r="V7" s="2"/>
    </row>
    <row r="8" spans="1:22" ht="15">
      <c r="A8" s="261" t="s">
        <v>494</v>
      </c>
      <c r="B8" s="245" t="s">
        <v>240</v>
      </c>
      <c r="C8" s="245">
        <v>1416</v>
      </c>
      <c r="D8" s="246">
        <v>43235</v>
      </c>
      <c r="E8" s="245" t="s">
        <v>439</v>
      </c>
      <c r="F8" s="245">
        <v>971.02</v>
      </c>
      <c r="G8" s="245">
        <v>971.02</v>
      </c>
      <c r="H8" s="177">
        <f t="shared" si="9"/>
        <v>0</v>
      </c>
      <c r="I8" s="235">
        <f t="shared" si="10"/>
        <v>0</v>
      </c>
      <c r="J8" s="245">
        <v>1153.53</v>
      </c>
      <c r="K8" s="245">
        <v>1153.53</v>
      </c>
      <c r="L8" s="245">
        <v>-71.47</v>
      </c>
      <c r="M8" s="245">
        <v>1153.53</v>
      </c>
      <c r="N8" s="245">
        <v>1153.53</v>
      </c>
      <c r="O8" s="245">
        <v>-71.47</v>
      </c>
      <c r="P8" s="170">
        <f t="shared" si="3"/>
        <v>0</v>
      </c>
      <c r="Q8" s="233">
        <f t="shared" si="4"/>
        <v>0</v>
      </c>
      <c r="R8" s="170">
        <f t="shared" si="5"/>
        <v>0</v>
      </c>
      <c r="S8" s="233">
        <f t="shared" si="6"/>
        <v>0</v>
      </c>
      <c r="T8" s="170">
        <f t="shared" si="7"/>
        <v>0</v>
      </c>
      <c r="U8" s="233">
        <f t="shared" si="8"/>
        <v>0</v>
      </c>
      <c r="V8" s="2"/>
    </row>
    <row r="9" spans="1:22" ht="15">
      <c r="A9" s="261" t="s">
        <v>494</v>
      </c>
      <c r="B9" s="245" t="s">
        <v>240</v>
      </c>
      <c r="C9" s="245">
        <v>1416</v>
      </c>
      <c r="D9" s="246">
        <v>42871</v>
      </c>
      <c r="E9" s="245" t="s">
        <v>439</v>
      </c>
      <c r="F9" s="245">
        <v>746.94</v>
      </c>
      <c r="G9" s="245">
        <v>746.94</v>
      </c>
      <c r="H9" s="177">
        <f t="shared" si="9"/>
        <v>0</v>
      </c>
      <c r="I9" s="235">
        <f t="shared" si="10"/>
        <v>0</v>
      </c>
      <c r="J9" s="245">
        <v>815.88</v>
      </c>
      <c r="K9" s="245">
        <v>815.88</v>
      </c>
      <c r="L9" s="245">
        <v>16.47</v>
      </c>
      <c r="M9" s="245">
        <v>815.88</v>
      </c>
      <c r="N9" s="245">
        <v>815.88</v>
      </c>
      <c r="O9" s="245">
        <v>16.47</v>
      </c>
      <c r="P9" s="170">
        <f t="shared" si="3"/>
        <v>0</v>
      </c>
      <c r="Q9" s="233">
        <f t="shared" si="4"/>
        <v>0</v>
      </c>
      <c r="R9" s="170">
        <f t="shared" si="5"/>
        <v>0</v>
      </c>
      <c r="S9" s="233">
        <f t="shared" si="6"/>
        <v>0</v>
      </c>
      <c r="T9" s="170">
        <f t="shared" si="7"/>
        <v>0</v>
      </c>
      <c r="U9" s="233">
        <f t="shared" si="8"/>
        <v>0</v>
      </c>
      <c r="V9" s="2"/>
    </row>
    <row r="10" spans="1:22" ht="15">
      <c r="A10" s="261" t="s">
        <v>495</v>
      </c>
      <c r="B10" s="245" t="s">
        <v>241</v>
      </c>
      <c r="C10" s="245">
        <v>3154</v>
      </c>
      <c r="D10" s="246">
        <v>43223</v>
      </c>
      <c r="E10" s="245" t="s">
        <v>439</v>
      </c>
      <c r="F10" s="245">
        <v>1039.83</v>
      </c>
      <c r="G10" s="245">
        <v>1039.83</v>
      </c>
      <c r="H10" s="177">
        <f t="shared" si="9"/>
        <v>0</v>
      </c>
      <c r="I10" s="235">
        <f t="shared" si="10"/>
        <v>0</v>
      </c>
      <c r="J10" s="245">
        <v>1256.33</v>
      </c>
      <c r="K10" s="245">
        <v>1256.33</v>
      </c>
      <c r="L10" s="245">
        <v>-97.6</v>
      </c>
      <c r="M10" s="245">
        <v>1256.33</v>
      </c>
      <c r="N10" s="245">
        <v>1256.33</v>
      </c>
      <c r="O10" s="245">
        <v>-97.6</v>
      </c>
      <c r="P10" s="170">
        <f t="shared" si="3"/>
        <v>0</v>
      </c>
      <c r="Q10" s="233">
        <f t="shared" si="4"/>
        <v>0</v>
      </c>
      <c r="R10" s="170">
        <f t="shared" si="5"/>
        <v>0</v>
      </c>
      <c r="S10" s="233">
        <f t="shared" si="6"/>
        <v>0</v>
      </c>
      <c r="T10" s="170">
        <f t="shared" si="7"/>
        <v>0</v>
      </c>
      <c r="U10" s="233">
        <f t="shared" si="8"/>
        <v>0</v>
      </c>
      <c r="V10" s="2"/>
    </row>
    <row r="11" spans="1:22" ht="15">
      <c r="A11" s="261" t="s">
        <v>495</v>
      </c>
      <c r="B11" s="245" t="s">
        <v>241</v>
      </c>
      <c r="C11" s="245">
        <v>3154</v>
      </c>
      <c r="D11" s="246">
        <v>42859</v>
      </c>
      <c r="E11" s="245" t="s">
        <v>439</v>
      </c>
      <c r="F11" s="245">
        <v>998.24</v>
      </c>
      <c r="G11" s="245">
        <v>998.24</v>
      </c>
      <c r="H11" s="177">
        <f t="shared" si="9"/>
        <v>0</v>
      </c>
      <c r="I11" s="235">
        <f t="shared" si="10"/>
        <v>0</v>
      </c>
      <c r="J11" s="245">
        <v>1088.23</v>
      </c>
      <c r="K11" s="245">
        <v>1088.23</v>
      </c>
      <c r="L11" s="245">
        <v>24.16</v>
      </c>
      <c r="M11" s="245">
        <v>1088.23</v>
      </c>
      <c r="N11" s="245">
        <v>1088.23</v>
      </c>
      <c r="O11" s="245">
        <v>24.16</v>
      </c>
      <c r="P11" s="170">
        <f t="shared" si="3"/>
        <v>0</v>
      </c>
      <c r="Q11" s="233">
        <f t="shared" si="4"/>
        <v>0</v>
      </c>
      <c r="R11" s="170">
        <f t="shared" si="5"/>
        <v>0</v>
      </c>
      <c r="S11" s="233">
        <f t="shared" si="6"/>
        <v>0</v>
      </c>
      <c r="T11" s="170">
        <f t="shared" si="7"/>
        <v>0</v>
      </c>
      <c r="U11" s="233">
        <f t="shared" si="8"/>
        <v>0</v>
      </c>
      <c r="V11" s="2"/>
    </row>
    <row r="12" spans="1:22" ht="15">
      <c r="A12" s="261" t="s">
        <v>495</v>
      </c>
      <c r="B12" s="245" t="s">
        <v>241</v>
      </c>
      <c r="C12" s="245">
        <v>3654</v>
      </c>
      <c r="D12" s="246">
        <v>43587</v>
      </c>
      <c r="E12" s="245" t="s">
        <v>439</v>
      </c>
      <c r="F12" s="245">
        <v>1204.68</v>
      </c>
      <c r="G12" s="245">
        <v>1204.68</v>
      </c>
      <c r="H12" s="177">
        <f t="shared" si="9"/>
        <v>0</v>
      </c>
      <c r="I12" s="235">
        <f t="shared" si="10"/>
        <v>0</v>
      </c>
      <c r="J12" s="245">
        <v>1345.14</v>
      </c>
      <c r="K12" s="245">
        <v>1345.14</v>
      </c>
      <c r="L12" s="245">
        <v>-2.7</v>
      </c>
      <c r="M12" s="245">
        <v>1345.14</v>
      </c>
      <c r="N12" s="245">
        <v>1345.14</v>
      </c>
      <c r="O12" s="245">
        <v>-2.7</v>
      </c>
      <c r="P12" s="170">
        <f t="shared" si="3"/>
        <v>0</v>
      </c>
      <c r="Q12" s="233">
        <f t="shared" si="4"/>
        <v>0</v>
      </c>
      <c r="R12" s="170">
        <f t="shared" si="5"/>
        <v>0</v>
      </c>
      <c r="S12" s="233">
        <f t="shared" si="6"/>
        <v>0</v>
      </c>
      <c r="T12" s="170">
        <f t="shared" si="7"/>
        <v>0</v>
      </c>
      <c r="U12" s="233">
        <f t="shared" si="8"/>
        <v>0</v>
      </c>
      <c r="V12" s="2"/>
    </row>
    <row r="13" spans="1:22" ht="15">
      <c r="A13" s="261" t="s">
        <v>496</v>
      </c>
      <c r="B13" s="245" t="s">
        <v>243</v>
      </c>
      <c r="C13" s="245">
        <v>4148</v>
      </c>
      <c r="D13" s="246">
        <v>42912</v>
      </c>
      <c r="E13" s="245" t="s">
        <v>439</v>
      </c>
      <c r="F13" s="245">
        <v>329.77</v>
      </c>
      <c r="G13" s="245">
        <v>329.77</v>
      </c>
      <c r="H13" s="177">
        <f t="shared" si="9"/>
        <v>0</v>
      </c>
      <c r="I13" s="235">
        <f t="shared" si="10"/>
        <v>0</v>
      </c>
      <c r="J13" s="245">
        <v>368.6</v>
      </c>
      <c r="K13" s="245">
        <v>368.6</v>
      </c>
      <c r="L13" s="245">
        <v>-1.1200000000000001</v>
      </c>
      <c r="M13" s="245">
        <v>368.6</v>
      </c>
      <c r="N13" s="245">
        <v>368.6</v>
      </c>
      <c r="O13" s="245">
        <v>-1.1200000000000001</v>
      </c>
      <c r="P13" s="170">
        <f t="shared" si="3"/>
        <v>0</v>
      </c>
      <c r="Q13" s="233">
        <f t="shared" si="4"/>
        <v>0</v>
      </c>
      <c r="R13" s="170">
        <f t="shared" si="5"/>
        <v>0</v>
      </c>
      <c r="S13" s="233">
        <f t="shared" si="6"/>
        <v>0</v>
      </c>
      <c r="T13" s="170">
        <f t="shared" si="7"/>
        <v>0</v>
      </c>
      <c r="U13" s="233">
        <f t="shared" si="8"/>
        <v>0</v>
      </c>
      <c r="V13" s="2"/>
    </row>
    <row r="14" spans="1:22" ht="15">
      <c r="A14" s="261" t="s">
        <v>496</v>
      </c>
      <c r="B14" s="245" t="s">
        <v>243</v>
      </c>
      <c r="C14" s="245">
        <v>4044</v>
      </c>
      <c r="D14" s="246">
        <v>43270</v>
      </c>
      <c r="E14" s="245" t="s">
        <v>439</v>
      </c>
      <c r="F14" s="245">
        <v>0</v>
      </c>
      <c r="G14" s="245">
        <v>0</v>
      </c>
      <c r="H14" s="177">
        <f t="shared" si="9"/>
        <v>0</v>
      </c>
      <c r="I14" s="235" t="e">
        <f t="shared" si="10"/>
        <v>#DIV/0!</v>
      </c>
      <c r="J14" s="245">
        <v>0</v>
      </c>
      <c r="K14" s="245">
        <v>0</v>
      </c>
      <c r="L14" s="245">
        <v>0</v>
      </c>
      <c r="M14" s="245">
        <v>0</v>
      </c>
      <c r="N14" s="245">
        <v>0</v>
      </c>
      <c r="O14" s="245">
        <v>0</v>
      </c>
      <c r="P14" s="170">
        <f t="shared" si="3"/>
        <v>0</v>
      </c>
      <c r="Q14" s="233" t="e">
        <f t="shared" si="4"/>
        <v>#DIV/0!</v>
      </c>
      <c r="R14" s="170">
        <f t="shared" si="5"/>
        <v>0</v>
      </c>
      <c r="S14" s="233" t="e">
        <f t="shared" si="6"/>
        <v>#DIV/0!</v>
      </c>
      <c r="T14" s="170">
        <f t="shared" si="7"/>
        <v>0</v>
      </c>
      <c r="U14" s="233" t="e">
        <f t="shared" si="8"/>
        <v>#DIV/0!</v>
      </c>
      <c r="V14" s="2"/>
    </row>
    <row r="15" spans="1:22" ht="15">
      <c r="A15" s="261" t="s">
        <v>496</v>
      </c>
      <c r="B15" s="245" t="s">
        <v>243</v>
      </c>
      <c r="C15" s="245">
        <v>5188</v>
      </c>
      <c r="D15" s="246">
        <v>43616</v>
      </c>
      <c r="E15" s="245" t="s">
        <v>439</v>
      </c>
      <c r="F15" s="245">
        <v>505.83</v>
      </c>
      <c r="G15" s="245">
        <v>505.83</v>
      </c>
      <c r="H15" s="177">
        <f t="shared" si="9"/>
        <v>0</v>
      </c>
      <c r="I15" s="235">
        <f t="shared" si="10"/>
        <v>0</v>
      </c>
      <c r="J15" s="245">
        <v>563.62</v>
      </c>
      <c r="K15" s="245">
        <v>563.62</v>
      </c>
      <c r="L15" s="245">
        <v>0.05</v>
      </c>
      <c r="M15" s="245">
        <v>563.62</v>
      </c>
      <c r="N15" s="245">
        <v>563.62</v>
      </c>
      <c r="O15" s="245">
        <v>0.05</v>
      </c>
      <c r="P15" s="170">
        <f t="shared" si="3"/>
        <v>0</v>
      </c>
      <c r="Q15" s="233">
        <f t="shared" si="4"/>
        <v>0</v>
      </c>
      <c r="R15" s="170">
        <f t="shared" si="5"/>
        <v>0</v>
      </c>
      <c r="S15" s="233">
        <f t="shared" si="6"/>
        <v>0</v>
      </c>
      <c r="T15" s="170">
        <f t="shared" si="7"/>
        <v>0</v>
      </c>
      <c r="U15" s="233">
        <f t="shared" si="8"/>
        <v>0</v>
      </c>
      <c r="V15" s="2"/>
    </row>
    <row r="16" spans="1:22" ht="15">
      <c r="A16" s="261" t="s">
        <v>497</v>
      </c>
      <c r="B16" s="245" t="s">
        <v>364</v>
      </c>
      <c r="C16" s="245">
        <v>4538</v>
      </c>
      <c r="D16" s="246">
        <v>43399</v>
      </c>
      <c r="E16" s="245" t="s">
        <v>439</v>
      </c>
      <c r="F16" s="245">
        <v>251.86</v>
      </c>
      <c r="G16" s="245">
        <v>251.86</v>
      </c>
      <c r="H16" s="177">
        <f t="shared" si="9"/>
        <v>0</v>
      </c>
      <c r="I16" s="235">
        <f t="shared" si="10"/>
        <v>0</v>
      </c>
      <c r="J16" s="245">
        <v>289.54000000000002</v>
      </c>
      <c r="K16" s="245">
        <v>289.54000000000002</v>
      </c>
      <c r="L16" s="245">
        <v>-8.8800000000000008</v>
      </c>
      <c r="M16" s="245">
        <v>289.54000000000002</v>
      </c>
      <c r="N16" s="245">
        <v>289.54000000000002</v>
      </c>
      <c r="O16" s="245">
        <v>-8.8800000000000008</v>
      </c>
      <c r="P16" s="170">
        <f t="shared" si="3"/>
        <v>0</v>
      </c>
      <c r="Q16" s="233">
        <f t="shared" si="4"/>
        <v>0</v>
      </c>
      <c r="R16" s="170">
        <f t="shared" si="5"/>
        <v>0</v>
      </c>
      <c r="S16" s="233">
        <f t="shared" si="6"/>
        <v>0</v>
      </c>
      <c r="T16" s="170">
        <f t="shared" si="7"/>
        <v>0</v>
      </c>
      <c r="U16" s="233">
        <f t="shared" si="8"/>
        <v>0</v>
      </c>
      <c r="V16" s="2"/>
    </row>
    <row r="17" spans="1:22" ht="15">
      <c r="A17" s="261" t="s">
        <v>498</v>
      </c>
      <c r="B17" s="245" t="s">
        <v>441</v>
      </c>
      <c r="C17" s="245">
        <v>15713</v>
      </c>
      <c r="D17" s="246">
        <v>42878</v>
      </c>
      <c r="E17" s="245" t="s">
        <v>439</v>
      </c>
      <c r="F17" s="245">
        <v>331.54</v>
      </c>
      <c r="G17" s="245">
        <v>331.54</v>
      </c>
      <c r="H17" s="177">
        <f t="shared" si="9"/>
        <v>0</v>
      </c>
      <c r="I17" s="235">
        <f t="shared" si="10"/>
        <v>0</v>
      </c>
      <c r="J17" s="245">
        <v>371.16</v>
      </c>
      <c r="K17" s="245">
        <v>371.16</v>
      </c>
      <c r="L17" s="245">
        <v>-1.71</v>
      </c>
      <c r="M17" s="245">
        <v>371.16</v>
      </c>
      <c r="N17" s="245">
        <v>371.16</v>
      </c>
      <c r="O17" s="245">
        <v>-1.71</v>
      </c>
      <c r="P17" s="170">
        <f t="shared" si="3"/>
        <v>0</v>
      </c>
      <c r="Q17" s="233">
        <f t="shared" si="4"/>
        <v>0</v>
      </c>
      <c r="R17" s="170">
        <f t="shared" si="5"/>
        <v>0</v>
      </c>
      <c r="S17" s="233">
        <f t="shared" si="6"/>
        <v>0</v>
      </c>
      <c r="T17" s="170">
        <f t="shared" si="7"/>
        <v>0</v>
      </c>
      <c r="U17" s="233">
        <f t="shared" si="8"/>
        <v>0</v>
      </c>
      <c r="V17" s="2"/>
    </row>
    <row r="18" spans="1:22" ht="15">
      <c r="A18" s="261" t="s">
        <v>498</v>
      </c>
      <c r="B18" s="245" t="s">
        <v>441</v>
      </c>
      <c r="C18" s="245">
        <v>15713</v>
      </c>
      <c r="D18" s="246">
        <v>43249</v>
      </c>
      <c r="E18" s="245" t="s">
        <v>439</v>
      </c>
      <c r="F18" s="245">
        <v>455.87</v>
      </c>
      <c r="G18" s="245">
        <v>455.87</v>
      </c>
      <c r="H18" s="177">
        <f t="shared" si="9"/>
        <v>0</v>
      </c>
      <c r="I18" s="235">
        <f t="shared" si="10"/>
        <v>0</v>
      </c>
      <c r="J18" s="245">
        <v>531.29999999999995</v>
      </c>
      <c r="K18" s="245">
        <v>531.29999999999995</v>
      </c>
      <c r="L18" s="245">
        <v>-23.3</v>
      </c>
      <c r="M18" s="245">
        <v>531.29999999999995</v>
      </c>
      <c r="N18" s="245">
        <v>531.29999999999995</v>
      </c>
      <c r="O18" s="245">
        <v>-23.3</v>
      </c>
      <c r="P18" s="170">
        <f t="shared" si="3"/>
        <v>0</v>
      </c>
      <c r="Q18" s="233">
        <f t="shared" si="4"/>
        <v>0</v>
      </c>
      <c r="R18" s="170">
        <f t="shared" si="5"/>
        <v>0</v>
      </c>
      <c r="S18" s="233">
        <f t="shared" si="6"/>
        <v>0</v>
      </c>
      <c r="T18" s="170">
        <f t="shared" si="7"/>
        <v>0</v>
      </c>
      <c r="U18" s="233">
        <f t="shared" si="8"/>
        <v>0</v>
      </c>
      <c r="V18" s="2"/>
    </row>
    <row r="19" spans="1:22" ht="15">
      <c r="A19" s="261" t="s">
        <v>498</v>
      </c>
      <c r="B19" s="245" t="s">
        <v>441</v>
      </c>
      <c r="C19" s="245">
        <v>15713</v>
      </c>
      <c r="D19" s="246">
        <v>42878</v>
      </c>
      <c r="E19" s="245" t="s">
        <v>439</v>
      </c>
      <c r="F19" s="245">
        <v>455.87</v>
      </c>
      <c r="G19" s="245">
        <v>455.87</v>
      </c>
      <c r="H19" s="177">
        <f t="shared" si="9"/>
        <v>0</v>
      </c>
      <c r="I19" s="235">
        <f t="shared" si="10"/>
        <v>0</v>
      </c>
      <c r="J19" s="245">
        <v>510.35</v>
      </c>
      <c r="K19" s="245">
        <v>510.35</v>
      </c>
      <c r="L19" s="245">
        <v>-2.35</v>
      </c>
      <c r="M19" s="245">
        <v>510.35</v>
      </c>
      <c r="N19" s="245">
        <v>510.35</v>
      </c>
      <c r="O19" s="245">
        <v>-2.35</v>
      </c>
      <c r="P19" s="170">
        <f t="shared" si="3"/>
        <v>0</v>
      </c>
      <c r="Q19" s="233">
        <f t="shared" si="4"/>
        <v>0</v>
      </c>
      <c r="R19" s="170">
        <f t="shared" si="5"/>
        <v>0</v>
      </c>
      <c r="S19" s="233">
        <f t="shared" si="6"/>
        <v>0</v>
      </c>
      <c r="T19" s="170">
        <f t="shared" si="7"/>
        <v>0</v>
      </c>
      <c r="U19" s="233">
        <f t="shared" si="8"/>
        <v>0</v>
      </c>
      <c r="V19" s="2"/>
    </row>
    <row r="20" spans="1:22" ht="15">
      <c r="A20" s="261" t="s">
        <v>506</v>
      </c>
      <c r="B20" s="245" t="s">
        <v>255</v>
      </c>
      <c r="C20" s="245">
        <v>19754</v>
      </c>
      <c r="D20" s="246">
        <v>43522</v>
      </c>
      <c r="E20" s="245" t="s">
        <v>439</v>
      </c>
      <c r="F20" s="245">
        <v>1406.73</v>
      </c>
      <c r="G20" s="245">
        <v>1406.73</v>
      </c>
      <c r="H20" s="177">
        <f t="shared" si="9"/>
        <v>0</v>
      </c>
      <c r="I20" s="235">
        <f t="shared" si="10"/>
        <v>0</v>
      </c>
      <c r="J20" s="245">
        <v>1595.16</v>
      </c>
      <c r="K20" s="245">
        <v>1595.16</v>
      </c>
      <c r="L20" s="245">
        <v>-27.57</v>
      </c>
      <c r="M20" s="245">
        <v>1595.16</v>
      </c>
      <c r="N20" s="245">
        <v>1595.16</v>
      </c>
      <c r="O20" s="245">
        <v>-27.57</v>
      </c>
      <c r="P20" s="170">
        <f t="shared" si="3"/>
        <v>0</v>
      </c>
      <c r="Q20" s="233">
        <f t="shared" si="4"/>
        <v>0</v>
      </c>
      <c r="R20" s="170">
        <f t="shared" si="5"/>
        <v>0</v>
      </c>
      <c r="S20" s="233">
        <f t="shared" si="6"/>
        <v>0</v>
      </c>
      <c r="T20" s="170">
        <f t="shared" si="7"/>
        <v>0</v>
      </c>
      <c r="U20" s="233">
        <f t="shared" si="8"/>
        <v>0</v>
      </c>
      <c r="V20" s="2"/>
    </row>
    <row r="21" spans="1:22" ht="15">
      <c r="A21" s="261" t="s">
        <v>492</v>
      </c>
      <c r="B21" s="245" t="s">
        <v>231</v>
      </c>
      <c r="C21" s="245">
        <v>2900</v>
      </c>
      <c r="D21" s="246">
        <v>43600</v>
      </c>
      <c r="E21" s="245" t="s">
        <v>439</v>
      </c>
      <c r="F21" s="245">
        <v>826.5</v>
      </c>
      <c r="G21" s="245">
        <v>826.5</v>
      </c>
      <c r="H21" s="177">
        <f t="shared" si="9"/>
        <v>0</v>
      </c>
      <c r="I21" s="235">
        <f t="shared" si="10"/>
        <v>0</v>
      </c>
      <c r="J21" s="245">
        <v>929.24</v>
      </c>
      <c r="K21" s="245">
        <v>929.24</v>
      </c>
      <c r="L21" s="245">
        <v>-8.23</v>
      </c>
      <c r="M21" s="245">
        <v>929.24</v>
      </c>
      <c r="N21" s="245">
        <v>929.24</v>
      </c>
      <c r="O21" s="245">
        <v>-8.23</v>
      </c>
      <c r="P21" s="170">
        <f t="shared" si="3"/>
        <v>0</v>
      </c>
      <c r="Q21" s="233">
        <f t="shared" si="4"/>
        <v>0</v>
      </c>
      <c r="R21" s="170">
        <f t="shared" si="5"/>
        <v>0</v>
      </c>
      <c r="S21" s="233">
        <f t="shared" si="6"/>
        <v>0</v>
      </c>
      <c r="T21" s="170">
        <f t="shared" si="7"/>
        <v>0</v>
      </c>
      <c r="U21" s="233">
        <f t="shared" si="8"/>
        <v>0</v>
      </c>
      <c r="V21" s="2"/>
    </row>
    <row r="22" spans="1:22" ht="15">
      <c r="A22" s="261" t="s">
        <v>499</v>
      </c>
      <c r="B22" s="245" t="s">
        <v>245</v>
      </c>
      <c r="C22" s="245">
        <v>22900</v>
      </c>
      <c r="D22" s="246">
        <v>43640</v>
      </c>
      <c r="E22" s="245" t="s">
        <v>440</v>
      </c>
      <c r="F22" s="245">
        <v>0</v>
      </c>
      <c r="G22" s="245">
        <v>0</v>
      </c>
      <c r="H22" s="177">
        <f t="shared" si="9"/>
        <v>0</v>
      </c>
      <c r="I22" s="235" t="e">
        <f t="shared" si="10"/>
        <v>#DIV/0!</v>
      </c>
      <c r="J22" s="245">
        <v>0</v>
      </c>
      <c r="K22" s="245">
        <v>0</v>
      </c>
      <c r="L22" s="245">
        <v>0</v>
      </c>
      <c r="M22" s="245">
        <v>0</v>
      </c>
      <c r="N22" s="245">
        <v>0</v>
      </c>
      <c r="O22" s="245">
        <v>0</v>
      </c>
      <c r="P22" s="170">
        <f t="shared" si="3"/>
        <v>0</v>
      </c>
      <c r="Q22" s="233" t="e">
        <f t="shared" si="4"/>
        <v>#DIV/0!</v>
      </c>
      <c r="R22" s="170">
        <f t="shared" si="5"/>
        <v>0</v>
      </c>
      <c r="S22" s="233" t="e">
        <f t="shared" si="6"/>
        <v>#DIV/0!</v>
      </c>
      <c r="T22" s="170">
        <f t="shared" si="7"/>
        <v>0</v>
      </c>
      <c r="U22" s="233" t="e">
        <f t="shared" si="8"/>
        <v>#DIV/0!</v>
      </c>
      <c r="V22" s="2"/>
    </row>
    <row r="23" spans="1:22" ht="15">
      <c r="A23" s="261" t="s">
        <v>500</v>
      </c>
      <c r="B23" s="245" t="s">
        <v>246</v>
      </c>
      <c r="C23" s="245">
        <v>24100</v>
      </c>
      <c r="D23" s="246">
        <v>43620</v>
      </c>
      <c r="E23" s="245" t="s">
        <v>440</v>
      </c>
      <c r="F23" s="245">
        <v>0</v>
      </c>
      <c r="G23" s="245">
        <v>0</v>
      </c>
      <c r="H23" s="177">
        <f t="shared" si="9"/>
        <v>0</v>
      </c>
      <c r="I23" s="235" t="e">
        <f t="shared" si="10"/>
        <v>#DIV/0!</v>
      </c>
      <c r="J23" s="245">
        <v>0</v>
      </c>
      <c r="K23" s="245">
        <v>0</v>
      </c>
      <c r="L23" s="245">
        <v>0</v>
      </c>
      <c r="M23" s="245">
        <v>0</v>
      </c>
      <c r="N23" s="245">
        <v>0</v>
      </c>
      <c r="O23" s="245">
        <v>0</v>
      </c>
      <c r="P23" s="170">
        <f t="shared" si="3"/>
        <v>0</v>
      </c>
      <c r="Q23" s="233" t="e">
        <f t="shared" si="4"/>
        <v>#DIV/0!</v>
      </c>
      <c r="R23" s="170">
        <f t="shared" si="5"/>
        <v>0</v>
      </c>
      <c r="S23" s="233" t="e">
        <f t="shared" si="6"/>
        <v>#DIV/0!</v>
      </c>
      <c r="T23" s="170">
        <f t="shared" si="7"/>
        <v>0</v>
      </c>
      <c r="U23" s="233" t="e">
        <f t="shared" si="8"/>
        <v>#DIV/0!</v>
      </c>
      <c r="V23" s="2"/>
    </row>
    <row r="24" spans="1:22" ht="15">
      <c r="A24" s="261" t="s">
        <v>507</v>
      </c>
      <c r="B24" s="245" t="s">
        <v>256</v>
      </c>
      <c r="C24" s="245">
        <v>6188</v>
      </c>
      <c r="D24" s="246">
        <v>43640</v>
      </c>
      <c r="E24" s="245" t="s">
        <v>440</v>
      </c>
      <c r="F24" s="245">
        <v>0</v>
      </c>
      <c r="G24" s="245">
        <v>0</v>
      </c>
      <c r="H24" s="177">
        <f t="shared" si="9"/>
        <v>0</v>
      </c>
      <c r="I24" s="235" t="e">
        <f t="shared" si="10"/>
        <v>#DIV/0!</v>
      </c>
      <c r="J24" s="245">
        <v>0</v>
      </c>
      <c r="K24" s="245">
        <v>0</v>
      </c>
      <c r="L24" s="245">
        <v>0</v>
      </c>
      <c r="M24" s="245">
        <v>0</v>
      </c>
      <c r="N24" s="245">
        <v>0</v>
      </c>
      <c r="O24" s="245">
        <v>0</v>
      </c>
      <c r="P24" s="170">
        <f t="shared" si="3"/>
        <v>0</v>
      </c>
      <c r="Q24" s="233" t="e">
        <f t="shared" si="4"/>
        <v>#DIV/0!</v>
      </c>
      <c r="R24" s="170">
        <f t="shared" si="5"/>
        <v>0</v>
      </c>
      <c r="S24" s="233" t="e">
        <f t="shared" si="6"/>
        <v>#DIV/0!</v>
      </c>
      <c r="T24" s="170">
        <f t="shared" si="7"/>
        <v>0</v>
      </c>
      <c r="U24" s="233" t="e">
        <f t="shared" si="8"/>
        <v>#DIV/0!</v>
      </c>
      <c r="V24" s="2"/>
    </row>
    <row r="25" spans="1:22" ht="15">
      <c r="A25" s="261" t="s">
        <v>501</v>
      </c>
      <c r="B25" s="245" t="s">
        <v>249</v>
      </c>
      <c r="C25" s="245">
        <v>3900</v>
      </c>
      <c r="D25" s="246">
        <v>43642</v>
      </c>
      <c r="E25" s="245" t="s">
        <v>440</v>
      </c>
      <c r="F25" s="245">
        <v>0</v>
      </c>
      <c r="G25" s="245">
        <v>0</v>
      </c>
      <c r="H25" s="177">
        <f t="shared" si="9"/>
        <v>0</v>
      </c>
      <c r="I25" s="235" t="e">
        <f t="shared" si="10"/>
        <v>#DIV/0!</v>
      </c>
      <c r="J25" s="245">
        <v>0</v>
      </c>
      <c r="K25" s="245">
        <v>0</v>
      </c>
      <c r="L25" s="245">
        <v>0</v>
      </c>
      <c r="M25" s="245">
        <v>0</v>
      </c>
      <c r="N25" s="245">
        <v>0</v>
      </c>
      <c r="O25" s="245">
        <v>0</v>
      </c>
      <c r="P25" s="170">
        <f t="shared" si="3"/>
        <v>0</v>
      </c>
      <c r="Q25" s="233" t="e">
        <f t="shared" si="4"/>
        <v>#DIV/0!</v>
      </c>
      <c r="R25" s="170">
        <f t="shared" si="5"/>
        <v>0</v>
      </c>
      <c r="S25" s="233" t="e">
        <f t="shared" si="6"/>
        <v>#DIV/0!</v>
      </c>
      <c r="T25" s="170">
        <f t="shared" si="7"/>
        <v>0</v>
      </c>
      <c r="U25" s="233" t="e">
        <f t="shared" si="8"/>
        <v>#DIV/0!</v>
      </c>
      <c r="V25" s="2"/>
    </row>
    <row r="26" spans="1:22" ht="15">
      <c r="A26" s="261" t="s">
        <v>502</v>
      </c>
      <c r="B26" s="245" t="s">
        <v>250</v>
      </c>
      <c r="C26" s="245">
        <v>6000</v>
      </c>
      <c r="D26" s="246">
        <v>43643</v>
      </c>
      <c r="E26" s="245" t="s">
        <v>440</v>
      </c>
      <c r="F26" s="245">
        <v>0</v>
      </c>
      <c r="G26" s="245">
        <v>0</v>
      </c>
      <c r="H26" s="177">
        <f t="shared" si="9"/>
        <v>0</v>
      </c>
      <c r="I26" s="235" t="e">
        <f t="shared" si="10"/>
        <v>#DIV/0!</v>
      </c>
      <c r="J26" s="245">
        <v>0</v>
      </c>
      <c r="K26" s="245">
        <v>0</v>
      </c>
      <c r="L26" s="245">
        <v>0</v>
      </c>
      <c r="M26" s="245">
        <v>0</v>
      </c>
      <c r="N26" s="245">
        <v>0</v>
      </c>
      <c r="O26" s="245">
        <v>0</v>
      </c>
      <c r="P26" s="170">
        <f t="shared" si="3"/>
        <v>0</v>
      </c>
      <c r="Q26" s="233" t="e">
        <f t="shared" si="4"/>
        <v>#DIV/0!</v>
      </c>
      <c r="R26" s="170">
        <f t="shared" si="5"/>
        <v>0</v>
      </c>
      <c r="S26" s="233" t="e">
        <f t="shared" si="6"/>
        <v>#DIV/0!</v>
      </c>
      <c r="T26" s="170">
        <f t="shared" si="7"/>
        <v>0</v>
      </c>
      <c r="U26" s="233" t="e">
        <f t="shared" si="8"/>
        <v>#DIV/0!</v>
      </c>
      <c r="V26" s="2"/>
    </row>
    <row r="27" spans="1:22" ht="15">
      <c r="A27" s="261" t="s">
        <v>510</v>
      </c>
      <c r="B27" s="245" t="s">
        <v>273</v>
      </c>
      <c r="C27" s="245">
        <v>7290</v>
      </c>
      <c r="D27" s="246">
        <v>43643</v>
      </c>
      <c r="E27" s="245" t="s">
        <v>440</v>
      </c>
      <c r="F27" s="245">
        <v>0</v>
      </c>
      <c r="G27" s="245">
        <v>0</v>
      </c>
      <c r="H27" s="177">
        <f t="shared" si="9"/>
        <v>0</v>
      </c>
      <c r="I27" s="235" t="e">
        <f t="shared" si="10"/>
        <v>#DIV/0!</v>
      </c>
      <c r="J27" s="245">
        <v>0</v>
      </c>
      <c r="K27" s="245">
        <v>0</v>
      </c>
      <c r="L27" s="245">
        <v>0</v>
      </c>
      <c r="M27" s="245">
        <v>0</v>
      </c>
      <c r="N27" s="245">
        <v>0</v>
      </c>
      <c r="O27" s="245">
        <v>0</v>
      </c>
      <c r="P27" s="170">
        <f t="shared" si="3"/>
        <v>0</v>
      </c>
      <c r="Q27" s="233" t="e">
        <f t="shared" si="4"/>
        <v>#DIV/0!</v>
      </c>
      <c r="R27" s="170">
        <f t="shared" si="5"/>
        <v>0</v>
      </c>
      <c r="S27" s="233" t="e">
        <f t="shared" si="6"/>
        <v>#DIV/0!</v>
      </c>
      <c r="T27" s="170">
        <f t="shared" si="7"/>
        <v>0</v>
      </c>
      <c r="U27" s="233" t="e">
        <f t="shared" si="8"/>
        <v>#DIV/0!</v>
      </c>
      <c r="V27" s="2"/>
    </row>
    <row r="28" spans="1:22" ht="15">
      <c r="A28" s="261" t="s">
        <v>503</v>
      </c>
      <c r="B28" s="245" t="s">
        <v>251</v>
      </c>
      <c r="C28" s="245">
        <v>3986</v>
      </c>
      <c r="D28" s="246">
        <v>43619</v>
      </c>
      <c r="E28" s="245" t="s">
        <v>440</v>
      </c>
      <c r="F28" s="245">
        <v>0</v>
      </c>
      <c r="G28" s="245">
        <v>0</v>
      </c>
      <c r="H28" s="177">
        <f t="shared" si="9"/>
        <v>0</v>
      </c>
      <c r="I28" s="235" t="e">
        <f t="shared" si="10"/>
        <v>#DIV/0!</v>
      </c>
      <c r="J28" s="245">
        <v>0</v>
      </c>
      <c r="K28" s="245">
        <v>0</v>
      </c>
      <c r="L28" s="245">
        <v>0</v>
      </c>
      <c r="M28" s="245">
        <v>0</v>
      </c>
      <c r="N28" s="245">
        <v>0</v>
      </c>
      <c r="O28" s="245">
        <v>0</v>
      </c>
      <c r="P28" s="170">
        <f t="shared" si="3"/>
        <v>0</v>
      </c>
      <c r="Q28" s="233" t="e">
        <f t="shared" si="4"/>
        <v>#DIV/0!</v>
      </c>
      <c r="R28" s="170">
        <f t="shared" si="5"/>
        <v>0</v>
      </c>
      <c r="S28" s="233" t="e">
        <f t="shared" si="6"/>
        <v>#DIV/0!</v>
      </c>
      <c r="T28" s="170">
        <f t="shared" si="7"/>
        <v>0</v>
      </c>
      <c r="U28" s="233" t="e">
        <f t="shared" si="8"/>
        <v>#DIV/0!</v>
      </c>
      <c r="V28" s="2"/>
    </row>
    <row r="29" spans="1:22" ht="15">
      <c r="A29" s="261" t="s">
        <v>504</v>
      </c>
      <c r="B29" s="245" t="s">
        <v>252</v>
      </c>
      <c r="C29" s="245">
        <v>7911</v>
      </c>
      <c r="D29" s="246">
        <v>43635</v>
      </c>
      <c r="E29" s="245" t="s">
        <v>440</v>
      </c>
      <c r="F29" s="245">
        <v>0</v>
      </c>
      <c r="G29" s="245">
        <v>0</v>
      </c>
      <c r="H29" s="177">
        <f t="shared" si="9"/>
        <v>0</v>
      </c>
      <c r="I29" s="235" t="e">
        <f t="shared" si="10"/>
        <v>#DIV/0!</v>
      </c>
      <c r="J29" s="245">
        <v>0</v>
      </c>
      <c r="K29" s="245">
        <v>0</v>
      </c>
      <c r="L29" s="245">
        <v>0</v>
      </c>
      <c r="M29" s="245">
        <v>0</v>
      </c>
      <c r="N29" s="245">
        <v>0</v>
      </c>
      <c r="O29" s="245">
        <v>0</v>
      </c>
      <c r="P29" s="170">
        <f t="shared" si="3"/>
        <v>0</v>
      </c>
      <c r="Q29" s="233" t="e">
        <f t="shared" si="4"/>
        <v>#DIV/0!</v>
      </c>
      <c r="R29" s="170">
        <f t="shared" si="5"/>
        <v>0</v>
      </c>
      <c r="S29" s="233" t="e">
        <f t="shared" si="6"/>
        <v>#DIV/0!</v>
      </c>
      <c r="T29" s="170">
        <f t="shared" si="7"/>
        <v>0</v>
      </c>
      <c r="U29" s="233" t="e">
        <f t="shared" si="8"/>
        <v>#DIV/0!</v>
      </c>
      <c r="V29" s="2"/>
    </row>
    <row r="30" spans="1:22" ht="15">
      <c r="A30" s="261" t="s">
        <v>505</v>
      </c>
      <c r="B30" s="245" t="s">
        <v>253</v>
      </c>
      <c r="C30" s="245">
        <v>17800</v>
      </c>
      <c r="D30" s="246">
        <v>43619</v>
      </c>
      <c r="E30" s="245" t="s">
        <v>440</v>
      </c>
      <c r="F30" s="245">
        <v>0</v>
      </c>
      <c r="G30" s="245">
        <v>0</v>
      </c>
      <c r="H30" s="177">
        <f t="shared" si="9"/>
        <v>0</v>
      </c>
      <c r="I30" s="235" t="e">
        <f t="shared" si="10"/>
        <v>#DIV/0!</v>
      </c>
      <c r="J30" s="245">
        <v>0</v>
      </c>
      <c r="K30" s="245">
        <v>0</v>
      </c>
      <c r="L30" s="245">
        <v>0</v>
      </c>
      <c r="M30" s="245">
        <v>0</v>
      </c>
      <c r="N30" s="245">
        <v>0</v>
      </c>
      <c r="O30" s="245">
        <v>0</v>
      </c>
      <c r="P30" s="170">
        <f t="shared" si="3"/>
        <v>0</v>
      </c>
      <c r="Q30" s="233" t="e">
        <f t="shared" si="4"/>
        <v>#DIV/0!</v>
      </c>
      <c r="R30" s="170">
        <f t="shared" si="5"/>
        <v>0</v>
      </c>
      <c r="S30" s="233" t="e">
        <f t="shared" si="6"/>
        <v>#DIV/0!</v>
      </c>
      <c r="T30" s="170">
        <f t="shared" si="7"/>
        <v>0</v>
      </c>
      <c r="U30" s="233" t="e">
        <f t="shared" si="8"/>
        <v>#DIV/0!</v>
      </c>
      <c r="V30" s="2"/>
    </row>
    <row r="31" spans="1:22" ht="15">
      <c r="A31" s="261" t="s">
        <v>472</v>
      </c>
      <c r="B31" s="245" t="s">
        <v>238</v>
      </c>
      <c r="C31" s="245">
        <v>11800</v>
      </c>
      <c r="D31" s="246">
        <v>43637</v>
      </c>
      <c r="E31" s="245" t="s">
        <v>443</v>
      </c>
      <c r="F31" s="245">
        <v>0</v>
      </c>
      <c r="G31" s="245">
        <v>0</v>
      </c>
      <c r="H31" s="177">
        <f t="shared" si="9"/>
        <v>0</v>
      </c>
      <c r="I31" s="235" t="e">
        <f t="shared" si="10"/>
        <v>#DIV/0!</v>
      </c>
      <c r="J31" s="245">
        <v>0</v>
      </c>
      <c r="K31" s="245">
        <v>0</v>
      </c>
      <c r="L31" s="245">
        <v>0</v>
      </c>
      <c r="M31" s="245">
        <v>0</v>
      </c>
      <c r="N31" s="245">
        <v>0</v>
      </c>
      <c r="O31" s="245">
        <v>0</v>
      </c>
      <c r="P31" s="170">
        <f t="shared" si="3"/>
        <v>0</v>
      </c>
      <c r="Q31" s="233" t="e">
        <f t="shared" si="4"/>
        <v>#DIV/0!</v>
      </c>
      <c r="R31" s="170">
        <f t="shared" si="5"/>
        <v>0</v>
      </c>
      <c r="S31" s="233" t="e">
        <f t="shared" si="6"/>
        <v>#DIV/0!</v>
      </c>
      <c r="T31" s="170">
        <f t="shared" si="7"/>
        <v>0</v>
      </c>
      <c r="U31" s="233" t="e">
        <f t="shared" si="8"/>
        <v>#DIV/0!</v>
      </c>
      <c r="V31" s="2"/>
    </row>
    <row r="32" spans="1:22" ht="15">
      <c r="A32" s="261" t="s">
        <v>508</v>
      </c>
      <c r="B32" s="245" t="s">
        <v>257</v>
      </c>
      <c r="C32" s="245">
        <v>2398</v>
      </c>
      <c r="D32" s="246">
        <v>43644</v>
      </c>
      <c r="E32" s="245" t="s">
        <v>440</v>
      </c>
      <c r="F32" s="245">
        <v>0</v>
      </c>
      <c r="G32" s="245">
        <v>0</v>
      </c>
      <c r="H32" s="177">
        <f t="shared" si="9"/>
        <v>0</v>
      </c>
      <c r="I32" s="235" t="e">
        <f t="shared" si="10"/>
        <v>#DIV/0!</v>
      </c>
      <c r="J32" s="245">
        <v>0</v>
      </c>
      <c r="K32" s="245">
        <v>0</v>
      </c>
      <c r="L32" s="245">
        <v>0</v>
      </c>
      <c r="M32" s="245">
        <v>0</v>
      </c>
      <c r="N32" s="245">
        <v>0</v>
      </c>
      <c r="O32" s="245">
        <v>0</v>
      </c>
      <c r="P32" s="170">
        <f t="shared" si="3"/>
        <v>0</v>
      </c>
      <c r="Q32" s="233" t="e">
        <f t="shared" si="4"/>
        <v>#DIV/0!</v>
      </c>
      <c r="R32" s="170">
        <f t="shared" si="5"/>
        <v>0</v>
      </c>
      <c r="S32" s="233" t="e">
        <f t="shared" si="6"/>
        <v>#DIV/0!</v>
      </c>
      <c r="T32" s="170">
        <f t="shared" si="7"/>
        <v>0</v>
      </c>
      <c r="U32" s="233" t="e">
        <f t="shared" si="8"/>
        <v>#DIV/0!</v>
      </c>
      <c r="V32" s="2"/>
    </row>
    <row r="33" spans="1:22" ht="15">
      <c r="A33" s="261" t="s">
        <v>509</v>
      </c>
      <c r="B33" s="245" t="s">
        <v>267</v>
      </c>
      <c r="C33" s="245">
        <v>2596</v>
      </c>
      <c r="D33" s="246">
        <v>43591</v>
      </c>
      <c r="E33" s="245" t="s">
        <v>444</v>
      </c>
      <c r="F33" s="245">
        <v>5451.6</v>
      </c>
      <c r="G33" s="245">
        <v>5451.6</v>
      </c>
      <c r="H33" s="177">
        <f t="shared" ref="H33:H43" si="11">F33-G33</f>
        <v>0</v>
      </c>
      <c r="I33" s="235">
        <f t="shared" ref="I33:I43" si="12">ROUND(H33/F33,10)</f>
        <v>0</v>
      </c>
      <c r="J33" s="245">
        <v>5348.9</v>
      </c>
      <c r="K33" s="245">
        <v>5348.9</v>
      </c>
      <c r="L33" s="245">
        <v>70.989999999999995</v>
      </c>
      <c r="M33" s="245">
        <v>5348.9</v>
      </c>
      <c r="N33" s="245">
        <v>5348.9</v>
      </c>
      <c r="O33" s="245">
        <v>70.989999999999995</v>
      </c>
      <c r="P33" s="170">
        <f t="shared" ref="P33:P43" si="13">J33-N33</f>
        <v>0</v>
      </c>
      <c r="Q33" s="233">
        <f t="shared" ref="Q33:Q43" si="14">ROUND(P33/J33,10)</f>
        <v>0</v>
      </c>
      <c r="R33" s="170">
        <f t="shared" ref="R33:R43" si="15">K33-M33</f>
        <v>0</v>
      </c>
      <c r="S33" s="233">
        <f t="shared" ref="S33:S43" si="16">ROUND(R33/K33,10)</f>
        <v>0</v>
      </c>
      <c r="T33" s="170">
        <f t="shared" ref="T33:T43" si="17">L33-O33</f>
        <v>0</v>
      </c>
      <c r="U33" s="233">
        <f t="shared" ref="U33:U43" si="18">ROUND(T33/L33,10)</f>
        <v>0</v>
      </c>
      <c r="V33" s="2"/>
    </row>
    <row r="34" spans="1:22" ht="15">
      <c r="A34" s="261" t="s">
        <v>509</v>
      </c>
      <c r="B34" s="245" t="s">
        <v>267</v>
      </c>
      <c r="C34" s="245">
        <v>1308</v>
      </c>
      <c r="D34" s="246">
        <v>43224</v>
      </c>
      <c r="E34" s="245" t="s">
        <v>444</v>
      </c>
      <c r="F34" s="245">
        <v>2563.6799999999998</v>
      </c>
      <c r="G34" s="245">
        <v>2563.6799999999998</v>
      </c>
      <c r="H34" s="177">
        <f t="shared" si="11"/>
        <v>0</v>
      </c>
      <c r="I34" s="235">
        <f t="shared" si="12"/>
        <v>0</v>
      </c>
      <c r="J34" s="245">
        <v>2567.66</v>
      </c>
      <c r="K34" s="245">
        <v>2567.66</v>
      </c>
      <c r="L34" s="245">
        <v>-18.89</v>
      </c>
      <c r="M34" s="245">
        <v>2567.66</v>
      </c>
      <c r="N34" s="245">
        <v>2567.66</v>
      </c>
      <c r="O34" s="245">
        <v>-18.89</v>
      </c>
      <c r="P34" s="170">
        <f t="shared" si="13"/>
        <v>0</v>
      </c>
      <c r="Q34" s="233">
        <f t="shared" si="14"/>
        <v>0</v>
      </c>
      <c r="R34" s="170">
        <f t="shared" si="15"/>
        <v>0</v>
      </c>
      <c r="S34" s="233">
        <f t="shared" si="16"/>
        <v>0</v>
      </c>
      <c r="T34" s="170">
        <f t="shared" si="17"/>
        <v>0</v>
      </c>
      <c r="U34" s="233">
        <f t="shared" si="18"/>
        <v>0</v>
      </c>
      <c r="V34" s="2"/>
    </row>
    <row r="35" spans="1:22" ht="15">
      <c r="A35" s="261" t="s">
        <v>476</v>
      </c>
      <c r="B35" s="245" t="s">
        <v>291</v>
      </c>
      <c r="C35" s="245">
        <v>468.012</v>
      </c>
      <c r="D35" s="246">
        <v>43341</v>
      </c>
      <c r="E35" s="245" t="s">
        <v>443</v>
      </c>
      <c r="F35" s="245">
        <v>0</v>
      </c>
      <c r="G35" s="245">
        <v>0</v>
      </c>
      <c r="H35" s="177">
        <f t="shared" si="11"/>
        <v>0</v>
      </c>
      <c r="I35" s="235" t="e">
        <f t="shared" si="12"/>
        <v>#DIV/0!</v>
      </c>
      <c r="J35" s="245">
        <v>0</v>
      </c>
      <c r="K35" s="245">
        <v>0</v>
      </c>
      <c r="L35" s="245">
        <v>0</v>
      </c>
      <c r="M35" s="245">
        <v>0</v>
      </c>
      <c r="N35" s="245">
        <v>0</v>
      </c>
      <c r="O35" s="245">
        <v>0</v>
      </c>
      <c r="P35" s="170">
        <f t="shared" si="13"/>
        <v>0</v>
      </c>
      <c r="Q35" s="233" t="e">
        <f t="shared" si="14"/>
        <v>#DIV/0!</v>
      </c>
      <c r="R35" s="170">
        <f t="shared" si="15"/>
        <v>0</v>
      </c>
      <c r="S35" s="233" t="e">
        <f t="shared" si="16"/>
        <v>#DIV/0!</v>
      </c>
      <c r="T35" s="170">
        <f t="shared" si="17"/>
        <v>0</v>
      </c>
      <c r="U35" s="233" t="e">
        <f t="shared" si="18"/>
        <v>#DIV/0!</v>
      </c>
      <c r="V35" s="2"/>
    </row>
    <row r="36" spans="1:22" ht="15">
      <c r="A36" s="261" t="s">
        <v>476</v>
      </c>
      <c r="B36" s="245" t="s">
        <v>291</v>
      </c>
      <c r="C36" s="245">
        <v>28900</v>
      </c>
      <c r="D36" s="246">
        <v>43623</v>
      </c>
      <c r="E36" s="245" t="s">
        <v>443</v>
      </c>
      <c r="F36" s="245">
        <v>0</v>
      </c>
      <c r="G36" s="245">
        <v>0</v>
      </c>
      <c r="H36" s="177">
        <f t="shared" si="11"/>
        <v>0</v>
      </c>
      <c r="I36" s="235" t="e">
        <f t="shared" si="12"/>
        <v>#DIV/0!</v>
      </c>
      <c r="J36" s="245">
        <v>0</v>
      </c>
      <c r="K36" s="245">
        <v>0</v>
      </c>
      <c r="L36" s="245">
        <v>0</v>
      </c>
      <c r="M36" s="245">
        <v>0</v>
      </c>
      <c r="N36" s="245">
        <v>0</v>
      </c>
      <c r="O36" s="245">
        <v>0</v>
      </c>
      <c r="P36" s="170">
        <f t="shared" si="13"/>
        <v>0</v>
      </c>
      <c r="Q36" s="233" t="e">
        <f t="shared" si="14"/>
        <v>#DIV/0!</v>
      </c>
      <c r="R36" s="170">
        <f t="shared" si="15"/>
        <v>0</v>
      </c>
      <c r="S36" s="233" t="e">
        <f t="shared" si="16"/>
        <v>#DIV/0!</v>
      </c>
      <c r="T36" s="170">
        <f t="shared" si="17"/>
        <v>0</v>
      </c>
      <c r="U36" s="233" t="e">
        <f t="shared" si="18"/>
        <v>#DIV/0!</v>
      </c>
      <c r="V36" s="2"/>
    </row>
    <row r="37" spans="1:22" ht="15">
      <c r="A37" s="261" t="s">
        <v>477</v>
      </c>
      <c r="B37" s="245" t="s">
        <v>262</v>
      </c>
      <c r="C37" s="245">
        <v>3700</v>
      </c>
      <c r="D37" s="246">
        <v>42877</v>
      </c>
      <c r="E37" s="245" t="s">
        <v>443</v>
      </c>
      <c r="F37" s="245">
        <v>1463</v>
      </c>
      <c r="G37" s="245">
        <v>1463</v>
      </c>
      <c r="H37" s="177">
        <f t="shared" si="11"/>
        <v>0</v>
      </c>
      <c r="I37" s="235">
        <f t="shared" si="12"/>
        <v>0</v>
      </c>
      <c r="J37" s="245">
        <v>1463</v>
      </c>
      <c r="K37" s="245">
        <v>1463</v>
      </c>
      <c r="L37" s="245">
        <v>0</v>
      </c>
      <c r="M37" s="245">
        <v>1463</v>
      </c>
      <c r="N37" s="245">
        <v>1463</v>
      </c>
      <c r="O37" s="245">
        <v>0</v>
      </c>
      <c r="P37" s="170">
        <f t="shared" si="13"/>
        <v>0</v>
      </c>
      <c r="Q37" s="233">
        <f t="shared" si="14"/>
        <v>0</v>
      </c>
      <c r="R37" s="170">
        <f t="shared" si="15"/>
        <v>0</v>
      </c>
      <c r="S37" s="233">
        <f t="shared" si="16"/>
        <v>0</v>
      </c>
      <c r="T37" s="170">
        <f t="shared" si="17"/>
        <v>0</v>
      </c>
      <c r="U37" s="233" t="e">
        <f t="shared" si="18"/>
        <v>#DIV/0!</v>
      </c>
      <c r="V37" s="2"/>
    </row>
    <row r="38" spans="1:22" ht="15">
      <c r="A38" s="261" t="s">
        <v>477</v>
      </c>
      <c r="B38" s="245" t="s">
        <v>262</v>
      </c>
      <c r="C38" s="245">
        <v>3700</v>
      </c>
      <c r="D38" s="246">
        <v>43249</v>
      </c>
      <c r="E38" s="245" t="s">
        <v>443</v>
      </c>
      <c r="F38" s="245">
        <v>1574.91</v>
      </c>
      <c r="G38" s="245">
        <v>1574.91</v>
      </c>
      <c r="H38" s="177">
        <f t="shared" si="11"/>
        <v>0</v>
      </c>
      <c r="I38" s="235">
        <f t="shared" si="12"/>
        <v>0</v>
      </c>
      <c r="J38" s="245">
        <v>1574.91</v>
      </c>
      <c r="K38" s="245">
        <v>1574.91</v>
      </c>
      <c r="L38" s="245">
        <v>0</v>
      </c>
      <c r="M38" s="245">
        <v>1574.91</v>
      </c>
      <c r="N38" s="245">
        <v>1574.91</v>
      </c>
      <c r="O38" s="245">
        <v>0</v>
      </c>
      <c r="P38" s="170">
        <f t="shared" si="13"/>
        <v>0</v>
      </c>
      <c r="Q38" s="233">
        <f t="shared" si="14"/>
        <v>0</v>
      </c>
      <c r="R38" s="170">
        <f t="shared" si="15"/>
        <v>0</v>
      </c>
      <c r="S38" s="233">
        <f t="shared" si="16"/>
        <v>0</v>
      </c>
      <c r="T38" s="170">
        <f t="shared" si="17"/>
        <v>0</v>
      </c>
      <c r="U38" s="233" t="e">
        <f t="shared" si="18"/>
        <v>#DIV/0!</v>
      </c>
      <c r="V38" s="2"/>
    </row>
    <row r="39" spans="1:22" ht="15">
      <c r="A39" s="261" t="s">
        <v>477</v>
      </c>
      <c r="B39" s="245" t="s">
        <v>262</v>
      </c>
      <c r="C39" s="245">
        <v>7300</v>
      </c>
      <c r="D39" s="246">
        <v>43613</v>
      </c>
      <c r="E39" s="245" t="s">
        <v>443</v>
      </c>
      <c r="F39" s="245">
        <v>3145.15</v>
      </c>
      <c r="G39" s="245">
        <v>3145.15</v>
      </c>
      <c r="H39" s="177">
        <f t="shared" si="11"/>
        <v>0</v>
      </c>
      <c r="I39" s="235">
        <f t="shared" si="12"/>
        <v>0</v>
      </c>
      <c r="J39" s="245">
        <v>3145.15</v>
      </c>
      <c r="K39" s="245">
        <v>3145.15</v>
      </c>
      <c r="L39" s="245">
        <v>0</v>
      </c>
      <c r="M39" s="245">
        <v>3145.15</v>
      </c>
      <c r="N39" s="245">
        <v>3145.15</v>
      </c>
      <c r="O39" s="245">
        <v>0</v>
      </c>
      <c r="P39" s="170">
        <f t="shared" si="13"/>
        <v>0</v>
      </c>
      <c r="Q39" s="233">
        <f t="shared" si="14"/>
        <v>0</v>
      </c>
      <c r="R39" s="170">
        <f t="shared" si="15"/>
        <v>0</v>
      </c>
      <c r="S39" s="233">
        <f t="shared" si="16"/>
        <v>0</v>
      </c>
      <c r="T39" s="170">
        <f t="shared" si="17"/>
        <v>0</v>
      </c>
      <c r="U39" s="233" t="e">
        <f t="shared" si="18"/>
        <v>#DIV/0!</v>
      </c>
      <c r="V39" s="2"/>
    </row>
    <row r="40" spans="1:22" ht="15">
      <c r="A40" s="261" t="s">
        <v>480</v>
      </c>
      <c r="B40" s="245" t="s">
        <v>258</v>
      </c>
      <c r="C40" s="245">
        <v>23300</v>
      </c>
      <c r="D40" s="246">
        <v>43096</v>
      </c>
      <c r="E40" s="245" t="s">
        <v>443</v>
      </c>
      <c r="F40" s="245">
        <v>177.02</v>
      </c>
      <c r="G40" s="245">
        <v>177.02</v>
      </c>
      <c r="H40" s="177">
        <f t="shared" si="11"/>
        <v>0</v>
      </c>
      <c r="I40" s="235">
        <f t="shared" si="12"/>
        <v>0</v>
      </c>
      <c r="J40" s="245">
        <v>177.02</v>
      </c>
      <c r="K40" s="245">
        <v>177.02</v>
      </c>
      <c r="L40" s="245">
        <v>0</v>
      </c>
      <c r="M40" s="245">
        <v>177.02</v>
      </c>
      <c r="N40" s="245">
        <v>177.02</v>
      </c>
      <c r="O40" s="245">
        <v>0</v>
      </c>
      <c r="P40" s="170">
        <f t="shared" si="13"/>
        <v>0</v>
      </c>
      <c r="Q40" s="233">
        <f t="shared" si="14"/>
        <v>0</v>
      </c>
      <c r="R40" s="170">
        <f t="shared" si="15"/>
        <v>0</v>
      </c>
      <c r="S40" s="233">
        <f t="shared" si="16"/>
        <v>0</v>
      </c>
      <c r="T40" s="170">
        <f t="shared" si="17"/>
        <v>0</v>
      </c>
      <c r="U40" s="233" t="e">
        <f t="shared" si="18"/>
        <v>#DIV/0!</v>
      </c>
      <c r="V40" s="2"/>
    </row>
    <row r="41" spans="1:22" ht="15">
      <c r="A41" s="261" t="s">
        <v>480</v>
      </c>
      <c r="B41" s="245" t="s">
        <v>258</v>
      </c>
      <c r="C41" s="245">
        <v>23300</v>
      </c>
      <c r="D41" s="246">
        <v>43277</v>
      </c>
      <c r="E41" s="245" t="s">
        <v>443</v>
      </c>
      <c r="F41" s="245">
        <v>181.22</v>
      </c>
      <c r="G41" s="245">
        <v>181.22</v>
      </c>
      <c r="H41" s="177">
        <f t="shared" si="11"/>
        <v>0</v>
      </c>
      <c r="I41" s="235">
        <f t="shared" si="12"/>
        <v>0</v>
      </c>
      <c r="J41" s="245">
        <v>181.22</v>
      </c>
      <c r="K41" s="245">
        <v>181.22</v>
      </c>
      <c r="L41" s="245">
        <v>0</v>
      </c>
      <c r="M41" s="245">
        <v>181.22</v>
      </c>
      <c r="N41" s="245">
        <v>181.22</v>
      </c>
      <c r="O41" s="245">
        <v>0</v>
      </c>
      <c r="P41" s="170">
        <f t="shared" si="13"/>
        <v>0</v>
      </c>
      <c r="Q41" s="233">
        <f t="shared" si="14"/>
        <v>0</v>
      </c>
      <c r="R41" s="170">
        <f t="shared" si="15"/>
        <v>0</v>
      </c>
      <c r="S41" s="233">
        <f t="shared" si="16"/>
        <v>0</v>
      </c>
      <c r="T41" s="170">
        <f t="shared" si="17"/>
        <v>0</v>
      </c>
      <c r="U41" s="233" t="e">
        <f t="shared" si="18"/>
        <v>#DIV/0!</v>
      </c>
      <c r="V41" s="2"/>
    </row>
    <row r="42" spans="1:22" ht="15">
      <c r="A42" s="261" t="s">
        <v>480</v>
      </c>
      <c r="B42" s="245" t="s">
        <v>258</v>
      </c>
      <c r="C42" s="245">
        <v>23300</v>
      </c>
      <c r="D42" s="246">
        <v>43368</v>
      </c>
      <c r="E42" s="245" t="s">
        <v>443</v>
      </c>
      <c r="F42" s="245">
        <v>209.7</v>
      </c>
      <c r="G42" s="245">
        <v>209.7</v>
      </c>
      <c r="H42" s="177">
        <f t="shared" si="11"/>
        <v>0</v>
      </c>
      <c r="I42" s="235">
        <f t="shared" si="12"/>
        <v>0</v>
      </c>
      <c r="J42" s="245">
        <v>209.7</v>
      </c>
      <c r="K42" s="245">
        <v>209.7</v>
      </c>
      <c r="L42" s="245">
        <v>0</v>
      </c>
      <c r="M42" s="245">
        <v>209.7</v>
      </c>
      <c r="N42" s="245">
        <v>209.7</v>
      </c>
      <c r="O42" s="245">
        <v>0</v>
      </c>
      <c r="P42" s="170">
        <f t="shared" si="13"/>
        <v>0</v>
      </c>
      <c r="Q42" s="233">
        <f t="shared" si="14"/>
        <v>0</v>
      </c>
      <c r="R42" s="170">
        <f t="shared" si="15"/>
        <v>0</v>
      </c>
      <c r="S42" s="233">
        <f t="shared" si="16"/>
        <v>0</v>
      </c>
      <c r="T42" s="170">
        <f t="shared" si="17"/>
        <v>0</v>
      </c>
      <c r="U42" s="233" t="e">
        <f t="shared" si="18"/>
        <v>#DIV/0!</v>
      </c>
      <c r="V42" s="2"/>
    </row>
    <row r="43" spans="1:22" ht="15">
      <c r="A43" s="261" t="s">
        <v>480</v>
      </c>
      <c r="B43" s="245" t="s">
        <v>258</v>
      </c>
      <c r="C43" s="245">
        <v>23300</v>
      </c>
      <c r="D43" s="246">
        <v>43461</v>
      </c>
      <c r="E43" s="245" t="s">
        <v>443</v>
      </c>
      <c r="F43" s="245">
        <v>209.7</v>
      </c>
      <c r="G43" s="245">
        <v>209.7</v>
      </c>
      <c r="H43" s="177">
        <f t="shared" si="11"/>
        <v>0</v>
      </c>
      <c r="I43" s="235">
        <f t="shared" si="12"/>
        <v>0</v>
      </c>
      <c r="J43" s="245">
        <v>209.7</v>
      </c>
      <c r="K43" s="245">
        <v>209.7</v>
      </c>
      <c r="L43" s="245">
        <v>0</v>
      </c>
      <c r="M43" s="245">
        <v>209.7</v>
      </c>
      <c r="N43" s="245">
        <v>209.7</v>
      </c>
      <c r="O43" s="245">
        <v>0</v>
      </c>
      <c r="P43" s="170">
        <f t="shared" si="13"/>
        <v>0</v>
      </c>
      <c r="Q43" s="233">
        <f t="shared" si="14"/>
        <v>0</v>
      </c>
      <c r="R43" s="170">
        <f t="shared" si="15"/>
        <v>0</v>
      </c>
      <c r="S43" s="233">
        <f t="shared" si="16"/>
        <v>0</v>
      </c>
      <c r="T43" s="170">
        <f t="shared" si="17"/>
        <v>0</v>
      </c>
      <c r="U43" s="233" t="e">
        <f t="shared" si="18"/>
        <v>#DIV/0!</v>
      </c>
      <c r="V43" s="2"/>
    </row>
    <row r="44" spans="1:22" ht="15">
      <c r="A44" s="261" t="s">
        <v>480</v>
      </c>
      <c r="B44" s="245" t="s">
        <v>258</v>
      </c>
      <c r="C44" s="245">
        <v>23300</v>
      </c>
      <c r="D44" s="246">
        <v>43550</v>
      </c>
      <c r="E44" s="245" t="s">
        <v>443</v>
      </c>
      <c r="F44" s="245">
        <v>209.7</v>
      </c>
      <c r="G44" s="245">
        <v>209.7</v>
      </c>
      <c r="H44" s="177">
        <f t="shared" si="9"/>
        <v>0</v>
      </c>
      <c r="I44" s="235">
        <f t="shared" si="10"/>
        <v>0</v>
      </c>
      <c r="J44" s="245">
        <v>209.7</v>
      </c>
      <c r="K44" s="245">
        <v>209.7</v>
      </c>
      <c r="L44" s="245">
        <v>0</v>
      </c>
      <c r="M44" s="245">
        <v>209.7</v>
      </c>
      <c r="N44" s="245">
        <v>209.7</v>
      </c>
      <c r="O44" s="245">
        <v>0</v>
      </c>
      <c r="P44" s="170">
        <f t="shared" si="3"/>
        <v>0</v>
      </c>
      <c r="Q44" s="233">
        <f t="shared" si="4"/>
        <v>0</v>
      </c>
      <c r="R44" s="170">
        <f t="shared" si="5"/>
        <v>0</v>
      </c>
      <c r="S44" s="233">
        <f t="shared" si="6"/>
        <v>0</v>
      </c>
      <c r="T44" s="170">
        <f t="shared" si="7"/>
        <v>0</v>
      </c>
      <c r="U44" s="233" t="e">
        <f t="shared" si="8"/>
        <v>#DIV/0!</v>
      </c>
      <c r="V44" s="2"/>
    </row>
    <row r="45" spans="1:22" ht="15">
      <c r="A45" s="261" t="s">
        <v>512</v>
      </c>
      <c r="B45" s="245" t="s">
        <v>428</v>
      </c>
      <c r="C45" s="245">
        <v>344093.79</v>
      </c>
      <c r="D45" s="246">
        <v>43617</v>
      </c>
      <c r="E45" s="245" t="s">
        <v>443</v>
      </c>
      <c r="F45" s="245">
        <v>0</v>
      </c>
      <c r="G45" s="245">
        <v>0</v>
      </c>
      <c r="H45" s="177">
        <f t="shared" si="9"/>
        <v>0</v>
      </c>
      <c r="I45" s="235" t="e">
        <f t="shared" si="10"/>
        <v>#DIV/0!</v>
      </c>
      <c r="J45" s="245">
        <v>0</v>
      </c>
      <c r="K45" s="245">
        <v>0</v>
      </c>
      <c r="L45" s="245">
        <v>0</v>
      </c>
      <c r="M45" s="245">
        <v>0</v>
      </c>
      <c r="N45" s="245">
        <v>0</v>
      </c>
      <c r="O45" s="245">
        <v>0</v>
      </c>
      <c r="P45" s="170">
        <f t="shared" si="3"/>
        <v>0</v>
      </c>
      <c r="Q45" s="233" t="e">
        <f t="shared" si="4"/>
        <v>#DIV/0!</v>
      </c>
      <c r="R45" s="170">
        <f t="shared" si="5"/>
        <v>0</v>
      </c>
      <c r="S45" s="233" t="e">
        <f t="shared" si="6"/>
        <v>#DIV/0!</v>
      </c>
      <c r="T45" s="170">
        <f t="shared" si="7"/>
        <v>0</v>
      </c>
      <c r="U45" s="233" t="e">
        <f t="shared" si="8"/>
        <v>#DIV/0!</v>
      </c>
      <c r="V45" s="2"/>
    </row>
    <row r="46" spans="1:22" ht="15">
      <c r="A46" s="261" t="s">
        <v>411</v>
      </c>
      <c r="B46" s="245" t="s">
        <v>274</v>
      </c>
      <c r="C46" s="245">
        <v>15722</v>
      </c>
      <c r="D46" s="246">
        <v>43647</v>
      </c>
      <c r="E46" s="245" t="s">
        <v>491</v>
      </c>
      <c r="F46" s="245">
        <v>0</v>
      </c>
      <c r="G46" s="245">
        <v>0</v>
      </c>
      <c r="H46" s="177">
        <f t="shared" si="9"/>
        <v>0</v>
      </c>
      <c r="I46" s="235" t="e">
        <f t="shared" si="10"/>
        <v>#DIV/0!</v>
      </c>
      <c r="J46" s="245">
        <v>0</v>
      </c>
      <c r="K46" s="245">
        <v>0</v>
      </c>
      <c r="L46" s="245">
        <v>0</v>
      </c>
      <c r="M46" s="245">
        <v>0</v>
      </c>
      <c r="N46" s="245">
        <v>0</v>
      </c>
      <c r="O46" s="245">
        <v>0</v>
      </c>
      <c r="P46" s="170">
        <f t="shared" si="3"/>
        <v>0</v>
      </c>
      <c r="Q46" s="233" t="e">
        <f t="shared" si="4"/>
        <v>#DIV/0!</v>
      </c>
      <c r="R46" s="170">
        <f t="shared" si="5"/>
        <v>0</v>
      </c>
      <c r="S46" s="233" t="e">
        <f t="shared" si="6"/>
        <v>#DIV/0!</v>
      </c>
      <c r="T46" s="170">
        <f t="shared" si="7"/>
        <v>0</v>
      </c>
      <c r="U46" s="233" t="e">
        <f t="shared" si="8"/>
        <v>#DIV/0!</v>
      </c>
      <c r="V46" s="2"/>
    </row>
    <row r="47" spans="1:22" ht="15">
      <c r="A47" s="261" t="s">
        <v>413</v>
      </c>
      <c r="B47" s="245" t="s">
        <v>277</v>
      </c>
      <c r="C47" s="245">
        <v>2702</v>
      </c>
      <c r="D47" s="246">
        <v>43242</v>
      </c>
      <c r="E47" s="245" t="s">
        <v>439</v>
      </c>
      <c r="F47" s="245">
        <v>627.13</v>
      </c>
      <c r="G47" s="245">
        <v>627.13</v>
      </c>
      <c r="H47" s="177">
        <f t="shared" si="9"/>
        <v>0</v>
      </c>
      <c r="I47" s="235">
        <f t="shared" si="10"/>
        <v>0</v>
      </c>
      <c r="J47" s="245">
        <v>739.52</v>
      </c>
      <c r="K47" s="245">
        <v>739.52</v>
      </c>
      <c r="L47" s="245">
        <v>-40.68</v>
      </c>
      <c r="M47" s="245">
        <v>739.52</v>
      </c>
      <c r="N47" s="245">
        <v>739.52</v>
      </c>
      <c r="O47" s="245">
        <v>-40.68</v>
      </c>
      <c r="P47" s="170">
        <f t="shared" si="3"/>
        <v>0</v>
      </c>
      <c r="Q47" s="233">
        <f t="shared" si="4"/>
        <v>0</v>
      </c>
      <c r="R47" s="170">
        <f t="shared" si="5"/>
        <v>0</v>
      </c>
      <c r="S47" s="233">
        <f t="shared" si="6"/>
        <v>0</v>
      </c>
      <c r="T47" s="170">
        <f t="shared" si="7"/>
        <v>0</v>
      </c>
      <c r="U47" s="233">
        <f t="shared" si="8"/>
        <v>0</v>
      </c>
      <c r="V47" s="2"/>
    </row>
    <row r="48" spans="1:22" ht="15">
      <c r="A48" s="261" t="s">
        <v>413</v>
      </c>
      <c r="B48" s="245" t="s">
        <v>277</v>
      </c>
      <c r="C48" s="245">
        <v>7015</v>
      </c>
      <c r="D48" s="246">
        <v>43612</v>
      </c>
      <c r="E48" s="245" t="s">
        <v>439</v>
      </c>
      <c r="F48" s="245">
        <v>1665.19</v>
      </c>
      <c r="G48" s="245">
        <v>1665.19</v>
      </c>
      <c r="H48" s="177">
        <f t="shared" si="9"/>
        <v>0</v>
      </c>
      <c r="I48" s="235">
        <f t="shared" si="10"/>
        <v>0</v>
      </c>
      <c r="J48" s="245">
        <v>1856.68</v>
      </c>
      <c r="K48" s="245">
        <v>1856.68</v>
      </c>
      <c r="L48" s="245">
        <v>-1.08</v>
      </c>
      <c r="M48" s="245">
        <v>1856.68</v>
      </c>
      <c r="N48" s="245">
        <v>1856.68</v>
      </c>
      <c r="O48" s="245">
        <v>-1.08</v>
      </c>
      <c r="P48" s="170">
        <f t="shared" si="3"/>
        <v>0</v>
      </c>
      <c r="Q48" s="233">
        <f t="shared" si="4"/>
        <v>0</v>
      </c>
      <c r="R48" s="170">
        <f t="shared" si="5"/>
        <v>0</v>
      </c>
      <c r="S48" s="233">
        <f t="shared" si="6"/>
        <v>0</v>
      </c>
      <c r="T48" s="170">
        <f t="shared" si="7"/>
        <v>0</v>
      </c>
      <c r="U48" s="233">
        <f t="shared" si="8"/>
        <v>0</v>
      </c>
      <c r="V48" s="2"/>
    </row>
    <row r="49" spans="1:22" ht="15">
      <c r="A49" s="261" t="s">
        <v>413</v>
      </c>
      <c r="B49" s="245" t="s">
        <v>277</v>
      </c>
      <c r="C49" s="245">
        <v>2702</v>
      </c>
      <c r="D49" s="246">
        <v>42877</v>
      </c>
      <c r="E49" s="245" t="s">
        <v>439</v>
      </c>
      <c r="F49" s="245">
        <v>605.75</v>
      </c>
      <c r="G49" s="245">
        <v>605.75</v>
      </c>
      <c r="H49" s="177">
        <f t="shared" si="9"/>
        <v>0</v>
      </c>
      <c r="I49" s="235">
        <f t="shared" si="10"/>
        <v>0</v>
      </c>
      <c r="J49" s="245">
        <v>673.99</v>
      </c>
      <c r="K49" s="245">
        <v>673.99</v>
      </c>
      <c r="L49" s="245">
        <v>1.03</v>
      </c>
      <c r="M49" s="245">
        <v>673.99</v>
      </c>
      <c r="N49" s="245">
        <v>673.99</v>
      </c>
      <c r="O49" s="245">
        <v>1.03</v>
      </c>
      <c r="P49" s="170">
        <f t="shared" si="3"/>
        <v>0</v>
      </c>
      <c r="Q49" s="233">
        <f t="shared" si="4"/>
        <v>0</v>
      </c>
      <c r="R49" s="170">
        <f t="shared" si="5"/>
        <v>0</v>
      </c>
      <c r="S49" s="233">
        <f t="shared" si="6"/>
        <v>0</v>
      </c>
      <c r="T49" s="170">
        <f t="shared" si="7"/>
        <v>0</v>
      </c>
      <c r="U49" s="233">
        <f t="shared" si="8"/>
        <v>0</v>
      </c>
      <c r="V49" s="2"/>
    </row>
    <row r="50" spans="1:22" ht="15">
      <c r="A50" s="261" t="s">
        <v>416</v>
      </c>
      <c r="B50" s="245" t="s">
        <v>280</v>
      </c>
      <c r="C50" s="245">
        <v>2883</v>
      </c>
      <c r="D50" s="246">
        <v>43649</v>
      </c>
      <c r="E50" s="245" t="s">
        <v>442</v>
      </c>
      <c r="F50" s="245">
        <v>0</v>
      </c>
      <c r="G50" s="245">
        <v>0</v>
      </c>
      <c r="H50" s="177">
        <f t="shared" si="9"/>
        <v>0</v>
      </c>
      <c r="I50" s="235" t="e">
        <f t="shared" si="10"/>
        <v>#DIV/0!</v>
      </c>
      <c r="J50" s="245">
        <v>0</v>
      </c>
      <c r="K50" s="245">
        <v>0</v>
      </c>
      <c r="L50" s="245">
        <v>0</v>
      </c>
      <c r="M50" s="245">
        <v>0</v>
      </c>
      <c r="N50" s="245">
        <v>0</v>
      </c>
      <c r="O50" s="245">
        <v>0</v>
      </c>
      <c r="P50" s="170">
        <f t="shared" si="3"/>
        <v>0</v>
      </c>
      <c r="Q50" s="233" t="e">
        <f t="shared" si="4"/>
        <v>#DIV/0!</v>
      </c>
      <c r="R50" s="170">
        <f t="shared" si="5"/>
        <v>0</v>
      </c>
      <c r="S50" s="233" t="e">
        <f t="shared" si="6"/>
        <v>#DIV/0!</v>
      </c>
      <c r="T50" s="170">
        <f t="shared" si="7"/>
        <v>0</v>
      </c>
      <c r="U50" s="233" t="e">
        <f t="shared" si="8"/>
        <v>#DIV/0!</v>
      </c>
      <c r="V50" s="2"/>
    </row>
    <row r="51" spans="1:22" ht="15">
      <c r="A51" s="261" t="s">
        <v>416</v>
      </c>
      <c r="B51" s="245" t="s">
        <v>280</v>
      </c>
      <c r="C51" s="245">
        <v>2883</v>
      </c>
      <c r="D51" s="246">
        <v>43649</v>
      </c>
      <c r="E51" s="245" t="s">
        <v>442</v>
      </c>
      <c r="F51" s="245">
        <v>0</v>
      </c>
      <c r="G51" s="245">
        <v>0</v>
      </c>
      <c r="H51" s="177">
        <f t="shared" si="9"/>
        <v>0</v>
      </c>
      <c r="I51" s="235" t="e">
        <f t="shared" si="10"/>
        <v>#DIV/0!</v>
      </c>
      <c r="J51" s="245">
        <v>0</v>
      </c>
      <c r="K51" s="245">
        <v>0</v>
      </c>
      <c r="L51" s="245">
        <v>0</v>
      </c>
      <c r="M51" s="245">
        <v>0</v>
      </c>
      <c r="N51" s="245">
        <v>0</v>
      </c>
      <c r="O51" s="245">
        <v>0</v>
      </c>
      <c r="P51" s="170">
        <f t="shared" si="3"/>
        <v>0</v>
      </c>
      <c r="Q51" s="233" t="e">
        <f t="shared" si="4"/>
        <v>#DIV/0!</v>
      </c>
      <c r="R51" s="170">
        <f t="shared" si="5"/>
        <v>0</v>
      </c>
      <c r="S51" s="233" t="e">
        <f t="shared" si="6"/>
        <v>#DIV/0!</v>
      </c>
      <c r="T51" s="170">
        <f t="shared" si="7"/>
        <v>0</v>
      </c>
      <c r="U51" s="233" t="e">
        <f t="shared" si="8"/>
        <v>#DIV/0!</v>
      </c>
      <c r="V51" s="2"/>
    </row>
    <row r="52" spans="1:22" ht="15">
      <c r="A52" s="261" t="s">
        <v>511</v>
      </c>
      <c r="B52" s="245" t="s">
        <v>446</v>
      </c>
      <c r="C52" s="245">
        <v>5391</v>
      </c>
      <c r="D52" s="246">
        <v>42887</v>
      </c>
      <c r="E52" s="245" t="s">
        <v>439</v>
      </c>
      <c r="F52" s="245">
        <v>1010.81</v>
      </c>
      <c r="G52" s="245">
        <v>1010.81</v>
      </c>
      <c r="H52" s="177">
        <f t="shared" si="9"/>
        <v>0</v>
      </c>
      <c r="I52" s="235">
        <f t="shared" si="10"/>
        <v>0</v>
      </c>
      <c r="J52" s="245">
        <v>1129.83</v>
      </c>
      <c r="K52" s="245">
        <v>1129.83</v>
      </c>
      <c r="L52" s="245">
        <v>-3.43</v>
      </c>
      <c r="M52" s="245">
        <v>1129.83</v>
      </c>
      <c r="N52" s="245">
        <v>1129.83</v>
      </c>
      <c r="O52" s="245">
        <v>-3.43</v>
      </c>
      <c r="P52" s="170">
        <f t="shared" si="3"/>
        <v>0</v>
      </c>
      <c r="Q52" s="233">
        <f t="shared" si="4"/>
        <v>0</v>
      </c>
      <c r="R52" s="170">
        <f t="shared" si="5"/>
        <v>0</v>
      </c>
      <c r="S52" s="233">
        <f t="shared" si="6"/>
        <v>0</v>
      </c>
      <c r="T52" s="170">
        <f t="shared" si="7"/>
        <v>0</v>
      </c>
      <c r="U52" s="233">
        <f t="shared" si="8"/>
        <v>0</v>
      </c>
      <c r="V52" s="2"/>
    </row>
    <row r="53" spans="1:22" ht="15">
      <c r="A53" s="261" t="s">
        <v>420</v>
      </c>
      <c r="B53" s="245" t="s">
        <v>296</v>
      </c>
      <c r="C53" s="245">
        <v>4033</v>
      </c>
      <c r="D53" s="246">
        <v>43521</v>
      </c>
      <c r="E53" s="245" t="s">
        <v>439</v>
      </c>
      <c r="F53" s="245">
        <v>2722.28</v>
      </c>
      <c r="G53" s="245">
        <v>2722.28</v>
      </c>
      <c r="H53" s="177">
        <f t="shared" si="9"/>
        <v>0</v>
      </c>
      <c r="I53" s="235">
        <f t="shared" si="10"/>
        <v>0</v>
      </c>
      <c r="J53" s="245">
        <v>3089.51</v>
      </c>
      <c r="K53" s="245">
        <v>3089.51</v>
      </c>
      <c r="L53" s="245">
        <v>-55.94</v>
      </c>
      <c r="M53" s="245">
        <v>3089.51</v>
      </c>
      <c r="N53" s="245">
        <v>3089.51</v>
      </c>
      <c r="O53" s="245">
        <v>-55.94</v>
      </c>
      <c r="P53" s="170">
        <f t="shared" si="3"/>
        <v>0</v>
      </c>
      <c r="Q53" s="233">
        <f t="shared" si="4"/>
        <v>0</v>
      </c>
      <c r="R53" s="170">
        <f t="shared" si="5"/>
        <v>0</v>
      </c>
      <c r="S53" s="233">
        <f t="shared" si="6"/>
        <v>0</v>
      </c>
      <c r="T53" s="170">
        <f t="shared" si="7"/>
        <v>0</v>
      </c>
      <c r="U53" s="233">
        <f t="shared" si="8"/>
        <v>0</v>
      </c>
      <c r="V53" s="2"/>
    </row>
    <row r="54" spans="1:22" ht="15">
      <c r="A54" s="261" t="s">
        <v>420</v>
      </c>
      <c r="B54" s="245" t="s">
        <v>296</v>
      </c>
      <c r="C54" s="245">
        <v>4033</v>
      </c>
      <c r="D54" s="246">
        <v>43591</v>
      </c>
      <c r="E54" s="245" t="s">
        <v>439</v>
      </c>
      <c r="F54" s="245">
        <v>865.08</v>
      </c>
      <c r="G54" s="245">
        <v>865.08</v>
      </c>
      <c r="H54" s="177">
        <f t="shared" si="9"/>
        <v>0</v>
      </c>
      <c r="I54" s="235">
        <f t="shared" si="10"/>
        <v>0</v>
      </c>
      <c r="J54" s="245">
        <v>965.95</v>
      </c>
      <c r="K54" s="245">
        <v>965.95</v>
      </c>
      <c r="L54" s="245">
        <v>-1.95</v>
      </c>
      <c r="M54" s="245">
        <v>965.95</v>
      </c>
      <c r="N54" s="245">
        <v>965.95</v>
      </c>
      <c r="O54" s="245">
        <v>-1.95</v>
      </c>
      <c r="P54" s="170">
        <f t="shared" si="3"/>
        <v>0</v>
      </c>
      <c r="Q54" s="233">
        <f t="shared" si="4"/>
        <v>0</v>
      </c>
      <c r="R54" s="170">
        <f t="shared" si="5"/>
        <v>0</v>
      </c>
      <c r="S54" s="233">
        <f t="shared" si="6"/>
        <v>0</v>
      </c>
      <c r="T54" s="170">
        <f t="shared" si="7"/>
        <v>0</v>
      </c>
      <c r="U54" s="233">
        <f t="shared" si="8"/>
        <v>0</v>
      </c>
      <c r="V54" s="2"/>
    </row>
    <row r="55" spans="1:22" ht="15">
      <c r="A55" s="261" t="s">
        <v>316</v>
      </c>
      <c r="B55" s="245" t="s">
        <v>286</v>
      </c>
      <c r="C55" s="245">
        <v>3500</v>
      </c>
      <c r="D55" s="246">
        <v>43593</v>
      </c>
      <c r="E55" s="245" t="s">
        <v>443</v>
      </c>
      <c r="F55" s="245">
        <v>1230.3900000000001</v>
      </c>
      <c r="G55" s="245">
        <v>1230.3900000000001</v>
      </c>
      <c r="H55" s="177">
        <f t="shared" si="9"/>
        <v>0</v>
      </c>
      <c r="I55" s="235">
        <f t="shared" si="10"/>
        <v>0</v>
      </c>
      <c r="J55" s="245">
        <v>1230.3900000000001</v>
      </c>
      <c r="K55" s="245">
        <v>1230.3900000000001</v>
      </c>
      <c r="L55" s="245">
        <v>0</v>
      </c>
      <c r="M55" s="245">
        <v>1230.3900000000001</v>
      </c>
      <c r="N55" s="245">
        <v>1230.3900000000001</v>
      </c>
      <c r="O55" s="245">
        <v>0</v>
      </c>
      <c r="P55" s="170">
        <f t="shared" si="3"/>
        <v>0</v>
      </c>
      <c r="Q55" s="233">
        <f t="shared" si="4"/>
        <v>0</v>
      </c>
      <c r="R55" s="170">
        <f t="shared" si="5"/>
        <v>0</v>
      </c>
      <c r="S55" s="233">
        <f t="shared" si="6"/>
        <v>0</v>
      </c>
      <c r="T55" s="170">
        <f t="shared" si="7"/>
        <v>0</v>
      </c>
      <c r="U55" s="233" t="e">
        <f t="shared" si="8"/>
        <v>#DIV/0!</v>
      </c>
      <c r="V55" s="2"/>
    </row>
    <row r="56" spans="1:22" ht="15">
      <c r="A56" s="261" t="s">
        <v>316</v>
      </c>
      <c r="B56" s="245" t="s">
        <v>286</v>
      </c>
      <c r="C56" s="245">
        <v>2700</v>
      </c>
      <c r="D56" s="246">
        <v>43229</v>
      </c>
      <c r="E56" s="245" t="s">
        <v>443</v>
      </c>
      <c r="F56" s="245">
        <v>684.57</v>
      </c>
      <c r="G56" s="245">
        <v>684.57</v>
      </c>
      <c r="H56" s="177">
        <f t="shared" si="9"/>
        <v>0</v>
      </c>
      <c r="I56" s="235">
        <f t="shared" si="10"/>
        <v>0</v>
      </c>
      <c r="J56" s="245">
        <v>684.57</v>
      </c>
      <c r="K56" s="245">
        <v>684.57</v>
      </c>
      <c r="L56" s="245">
        <v>0</v>
      </c>
      <c r="M56" s="245">
        <v>684.57</v>
      </c>
      <c r="N56" s="245">
        <v>684.57</v>
      </c>
      <c r="O56" s="245">
        <v>0</v>
      </c>
      <c r="P56" s="170">
        <f t="shared" si="3"/>
        <v>0</v>
      </c>
      <c r="Q56" s="233">
        <f t="shared" si="4"/>
        <v>0</v>
      </c>
      <c r="R56" s="170">
        <f t="shared" si="5"/>
        <v>0</v>
      </c>
      <c r="S56" s="233">
        <f t="shared" si="6"/>
        <v>0</v>
      </c>
      <c r="T56" s="170">
        <f t="shared" si="7"/>
        <v>0</v>
      </c>
      <c r="U56" s="233" t="e">
        <f t="shared" si="8"/>
        <v>#DIV/0!</v>
      </c>
      <c r="V56" s="2"/>
    </row>
    <row r="57" spans="1:22" ht="15">
      <c r="A57" s="261" t="s">
        <v>337</v>
      </c>
      <c r="B57" s="245" t="s">
        <v>292</v>
      </c>
      <c r="C57" s="245">
        <v>2377.998</v>
      </c>
      <c r="D57" s="246">
        <v>43587</v>
      </c>
      <c r="E57" s="245" t="s">
        <v>443</v>
      </c>
      <c r="F57" s="245">
        <v>0</v>
      </c>
      <c r="G57" s="245">
        <v>0</v>
      </c>
      <c r="H57" s="177">
        <f t="shared" si="9"/>
        <v>0</v>
      </c>
      <c r="I57" s="235" t="e">
        <f t="shared" si="10"/>
        <v>#DIV/0!</v>
      </c>
      <c r="J57" s="245">
        <v>0</v>
      </c>
      <c r="K57" s="245">
        <v>0</v>
      </c>
      <c r="L57" s="245">
        <v>0</v>
      </c>
      <c r="M57" s="245">
        <v>0</v>
      </c>
      <c r="N57" s="245">
        <v>0</v>
      </c>
      <c r="O57" s="245">
        <v>0</v>
      </c>
      <c r="P57" s="170">
        <f t="shared" si="3"/>
        <v>0</v>
      </c>
      <c r="Q57" s="233" t="e">
        <f t="shared" si="4"/>
        <v>#DIV/0!</v>
      </c>
      <c r="R57" s="170">
        <f t="shared" si="5"/>
        <v>0</v>
      </c>
      <c r="S57" s="233" t="e">
        <f t="shared" si="6"/>
        <v>#DIV/0!</v>
      </c>
      <c r="T57" s="170">
        <f t="shared" si="7"/>
        <v>0</v>
      </c>
      <c r="U57" s="233" t="e">
        <f t="shared" si="8"/>
        <v>#DIV/0!</v>
      </c>
      <c r="V57" s="2"/>
    </row>
    <row r="58" spans="1:22">
      <c r="A58" s="262" t="s">
        <v>158</v>
      </c>
      <c r="B58" s="160"/>
      <c r="C58" s="218"/>
      <c r="D58" s="154"/>
      <c r="E58" s="153"/>
      <c r="F58" s="161"/>
      <c r="G58" s="168"/>
      <c r="H58" s="170">
        <f t="shared" ref="H58" si="19">F58-G58</f>
        <v>0</v>
      </c>
      <c r="I58" s="235" t="e">
        <f t="shared" si="2"/>
        <v>#DIV/0!</v>
      </c>
      <c r="J58" s="163"/>
      <c r="K58" s="166"/>
      <c r="L58" s="161"/>
      <c r="M58" s="168"/>
      <c r="N58" s="168"/>
      <c r="O58" s="168"/>
      <c r="P58" s="170">
        <f t="shared" ref="P58" si="20">J58-N58</f>
        <v>0</v>
      </c>
      <c r="Q58" s="233" t="e">
        <f t="shared" ref="Q58:Q59" si="21">ROUND(P58/J58,10)</f>
        <v>#DIV/0!</v>
      </c>
      <c r="R58" s="233"/>
      <c r="S58" s="233" t="e">
        <f t="shared" ref="S58" si="22">ROUND(R58/K58,10)</f>
        <v>#DIV/0!</v>
      </c>
      <c r="T58" s="233"/>
      <c r="U58" s="233" t="e">
        <f t="shared" ref="U58" si="23">ROUND(T58/L58,10)</f>
        <v>#DIV/0!</v>
      </c>
      <c r="V58" s="2"/>
    </row>
    <row r="59" spans="1:22" ht="13.5" thickBot="1">
      <c r="B59" s="3"/>
      <c r="C59" s="219"/>
      <c r="D59" s="155"/>
      <c r="E59" s="155"/>
      <c r="F59" s="146">
        <f>SUM(F2:F58)</f>
        <v>39871.160000000011</v>
      </c>
      <c r="G59" s="145">
        <f>SUM(G2:G58)</f>
        <v>39871.160000000011</v>
      </c>
      <c r="H59" s="7">
        <f>SUM(H2:H58)</f>
        <v>0</v>
      </c>
      <c r="I59" s="236">
        <f t="shared" si="2"/>
        <v>0</v>
      </c>
      <c r="J59" s="164">
        <f>SUM(J2:J58)</f>
        <v>42666.41</v>
      </c>
      <c r="K59" s="146">
        <f>SUM(K2:K58)</f>
        <v>42666.41</v>
      </c>
      <c r="L59" s="164">
        <f>SUM(L2:L58)</f>
        <v>-238.05999999999997</v>
      </c>
      <c r="M59" s="169">
        <f>SUM(M2:M58)</f>
        <v>42666.41</v>
      </c>
      <c r="N59" s="169">
        <f>SUM(N2:N58)</f>
        <v>42666.41</v>
      </c>
      <c r="O59" s="169">
        <f>SUM(O2:O58)</f>
        <v>-238.05999999999997</v>
      </c>
      <c r="P59" s="4">
        <f>SUM(P2:P58)</f>
        <v>0</v>
      </c>
      <c r="Q59" s="234">
        <f t="shared" si="21"/>
        <v>0</v>
      </c>
      <c r="R59" s="4">
        <f>SUM(R2:R58)</f>
        <v>0</v>
      </c>
      <c r="S59" s="234">
        <f>ROUND(R59/K59,10)</f>
        <v>0</v>
      </c>
      <c r="T59" s="234"/>
      <c r="U59" s="234">
        <f>ROUND(T59/L59,10)</f>
        <v>0</v>
      </c>
    </row>
    <row r="60" spans="1:22" ht="13.5" thickTop="1">
      <c r="B60" s="3"/>
      <c r="C60" s="220"/>
      <c r="D60" s="157"/>
      <c r="E60" s="157"/>
      <c r="F60" s="8"/>
      <c r="G60" s="8"/>
      <c r="H60" s="8"/>
      <c r="I60" s="8"/>
      <c r="J60" s="158"/>
      <c r="K60" s="8"/>
      <c r="L60" s="158"/>
      <c r="M60" s="156"/>
      <c r="N60" s="156"/>
      <c r="O60" s="156"/>
      <c r="P60" s="156"/>
      <c r="Q60" s="156"/>
      <c r="R60" s="156"/>
      <c r="S60" s="156"/>
      <c r="T60" s="156"/>
      <c r="U60" s="156"/>
    </row>
    <row r="61" spans="1:22">
      <c r="B61" s="3"/>
      <c r="C61" s="220"/>
      <c r="D61" s="157"/>
      <c r="E61" s="157"/>
      <c r="F61" s="8"/>
      <c r="G61" s="8"/>
      <c r="H61" s="8"/>
      <c r="I61" s="8"/>
      <c r="J61" s="156"/>
      <c r="K61" s="8"/>
      <c r="L61" s="156"/>
      <c r="M61" s="156"/>
      <c r="N61" s="156"/>
      <c r="O61" s="156"/>
      <c r="P61" s="156"/>
      <c r="Q61" s="156"/>
      <c r="R61" s="156"/>
      <c r="S61" s="156"/>
      <c r="T61" s="156"/>
      <c r="U61" s="156"/>
    </row>
    <row r="62" spans="1:22">
      <c r="B62" s="3"/>
      <c r="C62" s="220"/>
      <c r="D62" s="157"/>
      <c r="E62" s="157"/>
      <c r="F62" s="8"/>
      <c r="G62" s="8"/>
      <c r="H62" s="8"/>
      <c r="I62" s="8"/>
      <c r="J62" s="156"/>
      <c r="K62" s="8"/>
      <c r="L62" s="156"/>
      <c r="M62" s="156"/>
      <c r="N62" s="156"/>
      <c r="O62" s="156"/>
      <c r="P62" s="156"/>
      <c r="Q62" s="156"/>
      <c r="R62" s="156"/>
      <c r="S62" s="156"/>
      <c r="T62" s="156"/>
      <c r="U62" s="156"/>
    </row>
    <row r="63" spans="1:22">
      <c r="B63" s="3"/>
      <c r="C63" s="220"/>
      <c r="D63" s="157"/>
      <c r="E63" s="157"/>
      <c r="F63" s="8"/>
      <c r="G63" s="8"/>
      <c r="H63" s="8"/>
      <c r="I63" s="8"/>
      <c r="J63" s="156"/>
      <c r="K63" s="8"/>
      <c r="L63" s="156"/>
      <c r="M63" s="156"/>
      <c r="N63" s="156"/>
      <c r="O63" s="156"/>
      <c r="P63" s="156"/>
      <c r="Q63" s="156"/>
      <c r="R63" s="156"/>
      <c r="S63" s="156"/>
      <c r="T63" s="156"/>
      <c r="U63" s="156"/>
    </row>
    <row r="64" spans="1:22">
      <c r="B64" s="3"/>
      <c r="C64" s="220"/>
      <c r="D64" s="157"/>
      <c r="E64" s="157"/>
      <c r="F64" s="8"/>
      <c r="G64" s="8"/>
      <c r="H64" s="8"/>
      <c r="I64" s="8"/>
      <c r="J64" s="156"/>
      <c r="K64" s="8"/>
      <c r="L64" s="156"/>
      <c r="M64" s="156"/>
      <c r="N64" s="156"/>
      <c r="O64" s="156"/>
      <c r="P64" s="156"/>
      <c r="Q64" s="156"/>
      <c r="R64" s="156"/>
      <c r="S64" s="156"/>
      <c r="T64" s="156"/>
      <c r="U64" s="156"/>
    </row>
    <row r="65" spans="2:21">
      <c r="B65" s="3"/>
      <c r="C65" s="220"/>
      <c r="D65" s="157"/>
      <c r="E65" s="157"/>
      <c r="F65" s="8"/>
      <c r="G65" s="8"/>
      <c r="H65" s="8"/>
      <c r="I65" s="8"/>
      <c r="J65" s="156"/>
      <c r="K65" s="8"/>
      <c r="L65" s="156"/>
      <c r="M65" s="156"/>
      <c r="N65" s="156"/>
      <c r="O65" s="156"/>
      <c r="P65" s="156"/>
      <c r="Q65" s="156"/>
      <c r="R65" s="156"/>
      <c r="S65" s="156"/>
      <c r="T65" s="156"/>
      <c r="U65" s="156"/>
    </row>
    <row r="70" spans="2:21">
      <c r="J70" s="45"/>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A4" sqref="A4"/>
    </sheetView>
  </sheetViews>
  <sheetFormatPr defaultColWidth="8.7109375" defaultRowHeight="12.75"/>
  <cols>
    <col min="1" max="1" width="14.5703125" style="44" customWidth="1"/>
    <col min="2" max="2" width="28.7109375" style="44" customWidth="1"/>
    <col min="3" max="3" width="14" style="66" customWidth="1"/>
    <col min="4" max="5" width="17.7109375" style="44" bestFit="1" customWidth="1"/>
    <col min="6" max="6" width="17.7109375" style="44" customWidth="1"/>
    <col min="7" max="7" width="17.7109375" style="239" customWidth="1"/>
    <col min="8" max="8" width="13.7109375" style="44" customWidth="1"/>
    <col min="9" max="9" width="14.7109375" style="44" customWidth="1"/>
    <col min="10" max="10" width="10" style="44" bestFit="1" customWidth="1"/>
    <col min="11" max="11" width="12.7109375" style="44" customWidth="1"/>
    <col min="12" max="13" width="16.28515625" style="44" customWidth="1"/>
    <col min="14" max="15" width="18.28515625" style="44" customWidth="1"/>
    <col min="16" max="16" width="46" style="44" customWidth="1"/>
    <col min="17" max="16384" width="8.7109375" style="44"/>
  </cols>
  <sheetData>
    <row r="2" spans="1:16">
      <c r="D2" s="98"/>
      <c r="E2" s="98"/>
      <c r="F2" s="98"/>
      <c r="G2" s="240"/>
      <c r="L2" s="1"/>
      <c r="M2" s="99"/>
      <c r="N2" s="99"/>
      <c r="O2" s="99"/>
    </row>
    <row r="3" spans="1:16" ht="51" customHeight="1">
      <c r="A3" s="100" t="s">
        <v>168</v>
      </c>
      <c r="B3" s="100" t="s">
        <v>147</v>
      </c>
      <c r="C3" s="101" t="s">
        <v>181</v>
      </c>
      <c r="D3" s="102" t="s">
        <v>197</v>
      </c>
      <c r="E3" s="102" t="s">
        <v>198</v>
      </c>
      <c r="F3" s="102" t="s">
        <v>199</v>
      </c>
      <c r="G3" s="102" t="s">
        <v>200</v>
      </c>
      <c r="H3" s="102" t="s">
        <v>201</v>
      </c>
      <c r="I3" s="102" t="s">
        <v>202</v>
      </c>
      <c r="J3" s="102" t="s">
        <v>203</v>
      </c>
      <c r="K3" s="102" t="s">
        <v>204</v>
      </c>
      <c r="L3" s="102" t="s">
        <v>205</v>
      </c>
      <c r="M3" s="114" t="s">
        <v>206</v>
      </c>
      <c r="N3" s="102" t="s">
        <v>207</v>
      </c>
      <c r="O3" s="102" t="s">
        <v>208</v>
      </c>
      <c r="P3" s="102" t="s">
        <v>164</v>
      </c>
    </row>
    <row r="4" spans="1:16" ht="12.75" customHeight="1">
      <c r="A4" s="245" t="s">
        <v>242</v>
      </c>
      <c r="B4" s="245" t="s">
        <v>243</v>
      </c>
      <c r="C4" s="245">
        <v>0</v>
      </c>
      <c r="D4" s="245">
        <v>2260.11</v>
      </c>
      <c r="E4" s="245">
        <v>2260.11</v>
      </c>
      <c r="F4" s="105">
        <f>+D4-E4</f>
        <v>0</v>
      </c>
      <c r="G4" s="241">
        <f>ROUND(F4/D4,10)</f>
        <v>0</v>
      </c>
      <c r="H4" s="246">
        <v>43270</v>
      </c>
      <c r="I4" s="246">
        <v>43270</v>
      </c>
      <c r="J4" s="245">
        <v>347</v>
      </c>
      <c r="K4" s="245" t="s">
        <v>447</v>
      </c>
      <c r="L4" s="245">
        <v>82.18</v>
      </c>
      <c r="M4" s="245">
        <v>82.18</v>
      </c>
      <c r="N4" s="105">
        <f>+L4-M4</f>
        <v>0</v>
      </c>
      <c r="O4" s="241">
        <f>ROUND(N4/L4,10)</f>
        <v>0</v>
      </c>
      <c r="P4" s="88"/>
    </row>
    <row r="5" spans="1:16" ht="18.75" customHeight="1" thickBot="1">
      <c r="B5" s="111" t="s">
        <v>209</v>
      </c>
      <c r="C5" s="7"/>
      <c r="D5" s="110">
        <f>SUM(D4:D4)</f>
        <v>2260.11</v>
      </c>
      <c r="E5" s="110">
        <f>SUM(E4:E4)</f>
        <v>2260.11</v>
      </c>
      <c r="F5" s="110">
        <f>SUM(F4:F4)</f>
        <v>0</v>
      </c>
      <c r="G5" s="241">
        <f t="shared" ref="G5" si="0">ROUND(F5/D5,10)</f>
        <v>0</v>
      </c>
      <c r="H5" s="112"/>
      <c r="I5" s="112"/>
      <c r="J5" s="112"/>
      <c r="K5" s="112"/>
      <c r="L5" s="7">
        <f>SUM(L4:L4)</f>
        <v>82.18</v>
      </c>
      <c r="M5" s="113">
        <f>SUM(M4:M4)</f>
        <v>82.18</v>
      </c>
      <c r="N5" s="110">
        <f>SUM(N4:N4)</f>
        <v>0</v>
      </c>
      <c r="O5" s="241">
        <f t="shared" ref="O5" si="1">ROUND(N5/L5,10)</f>
        <v>0</v>
      </c>
    </row>
    <row r="6" spans="1:16" ht="13.5" thickTop="1"/>
    <row r="9" spans="1:16" ht="38.25">
      <c r="A9" s="100" t="s">
        <v>168</v>
      </c>
      <c r="B9" s="100" t="s">
        <v>147</v>
      </c>
      <c r="C9" s="101" t="s">
        <v>181</v>
      </c>
      <c r="D9" s="102" t="s">
        <v>197</v>
      </c>
      <c r="E9" s="102" t="s">
        <v>198</v>
      </c>
      <c r="F9" s="102" t="s">
        <v>199</v>
      </c>
      <c r="G9" s="102" t="s">
        <v>200</v>
      </c>
      <c r="H9" s="102" t="s">
        <v>201</v>
      </c>
      <c r="I9" s="102" t="s">
        <v>202</v>
      </c>
      <c r="J9" s="114" t="s">
        <v>203</v>
      </c>
      <c r="K9" s="114" t="s">
        <v>204</v>
      </c>
      <c r="L9" s="114" t="s">
        <v>205</v>
      </c>
      <c r="M9" s="114" t="s">
        <v>210</v>
      </c>
      <c r="N9" s="102" t="s">
        <v>211</v>
      </c>
      <c r="O9" s="102" t="s">
        <v>212</v>
      </c>
      <c r="P9" s="102" t="s">
        <v>164</v>
      </c>
    </row>
    <row r="10" spans="1:16">
      <c r="A10" s="103"/>
      <c r="B10" s="104"/>
      <c r="C10" s="103"/>
      <c r="D10" s="89"/>
      <c r="E10" s="105"/>
      <c r="F10" s="105">
        <f>+D10-E10</f>
        <v>0</v>
      </c>
      <c r="G10" s="241" t="e">
        <f>ROUND(F10/D10,10)</f>
        <v>#DIV/0!</v>
      </c>
      <c r="H10" s="106"/>
      <c r="I10" s="106"/>
      <c r="J10" s="88"/>
      <c r="K10" s="104"/>
      <c r="L10" s="107"/>
      <c r="M10" s="107"/>
      <c r="N10" s="105">
        <f t="shared" ref="N10:N29" si="2">+L10-M10</f>
        <v>0</v>
      </c>
      <c r="O10" s="241" t="e">
        <f t="shared" ref="O10:O29" si="3">ROUND(N10/L10,10)</f>
        <v>#DIV/0!</v>
      </c>
      <c r="P10" s="88"/>
    </row>
    <row r="11" spans="1:16">
      <c r="A11" s="103"/>
      <c r="B11" s="104"/>
      <c r="C11" s="103"/>
      <c r="D11" s="89"/>
      <c r="E11" s="105"/>
      <c r="F11" s="105">
        <f t="shared" ref="F11:F24" si="4">+D11-E11</f>
        <v>0</v>
      </c>
      <c r="G11" s="241" t="e">
        <f t="shared" ref="G11:G24" si="5">ROUND(F11/D11,10)</f>
        <v>#DIV/0!</v>
      </c>
      <c r="H11" s="106"/>
      <c r="I11" s="106"/>
      <c r="J11" s="88"/>
      <c r="K11" s="104"/>
      <c r="L11" s="107"/>
      <c r="M11" s="107"/>
      <c r="N11" s="105">
        <f t="shared" si="2"/>
        <v>0</v>
      </c>
      <c r="O11" s="241" t="e">
        <f t="shared" si="3"/>
        <v>#DIV/0!</v>
      </c>
      <c r="P11" s="88"/>
    </row>
    <row r="12" spans="1:16" ht="13.15" customHeight="1">
      <c r="A12" s="103"/>
      <c r="B12" s="104"/>
      <c r="C12" s="103"/>
      <c r="D12" s="89"/>
      <c r="E12" s="105"/>
      <c r="F12" s="105">
        <f t="shared" si="4"/>
        <v>0</v>
      </c>
      <c r="G12" s="241" t="e">
        <f t="shared" si="5"/>
        <v>#DIV/0!</v>
      </c>
      <c r="H12" s="106"/>
      <c r="I12" s="106"/>
      <c r="J12" s="88"/>
      <c r="K12" s="104"/>
      <c r="L12" s="107"/>
      <c r="M12" s="107"/>
      <c r="N12" s="105">
        <f t="shared" si="2"/>
        <v>0</v>
      </c>
      <c r="O12" s="241" t="e">
        <f t="shared" si="3"/>
        <v>#DIV/0!</v>
      </c>
      <c r="P12" s="88"/>
    </row>
    <row r="13" spans="1:16">
      <c r="A13" s="103"/>
      <c r="B13" s="104"/>
      <c r="C13" s="103"/>
      <c r="D13" s="105"/>
      <c r="E13" s="105"/>
      <c r="F13" s="105">
        <f t="shared" si="4"/>
        <v>0</v>
      </c>
      <c r="G13" s="241" t="e">
        <f t="shared" si="5"/>
        <v>#DIV/0!</v>
      </c>
      <c r="H13" s="106"/>
      <c r="I13" s="106"/>
      <c r="J13" s="88"/>
      <c r="K13" s="104"/>
      <c r="L13" s="107"/>
      <c r="M13" s="107"/>
      <c r="N13" s="105">
        <f t="shared" si="2"/>
        <v>0</v>
      </c>
      <c r="O13" s="241" t="e">
        <f t="shared" si="3"/>
        <v>#DIV/0!</v>
      </c>
      <c r="P13" s="88"/>
    </row>
    <row r="14" spans="1:16">
      <c r="A14" s="103"/>
      <c r="B14" s="104"/>
      <c r="C14" s="103"/>
      <c r="D14" s="105"/>
      <c r="E14" s="105"/>
      <c r="F14" s="105">
        <f t="shared" si="4"/>
        <v>0</v>
      </c>
      <c r="G14" s="241" t="e">
        <f t="shared" si="5"/>
        <v>#DIV/0!</v>
      </c>
      <c r="H14" s="106"/>
      <c r="I14" s="106"/>
      <c r="J14" s="88"/>
      <c r="K14" s="104"/>
      <c r="L14" s="107"/>
      <c r="M14" s="107"/>
      <c r="N14" s="105">
        <f t="shared" si="2"/>
        <v>0</v>
      </c>
      <c r="O14" s="241" t="e">
        <f t="shared" si="3"/>
        <v>#DIV/0!</v>
      </c>
      <c r="P14" s="88"/>
    </row>
    <row r="15" spans="1:16">
      <c r="A15" s="103"/>
      <c r="B15" s="104"/>
      <c r="C15" s="103"/>
      <c r="D15" s="105"/>
      <c r="E15" s="105"/>
      <c r="F15" s="105">
        <f t="shared" si="4"/>
        <v>0</v>
      </c>
      <c r="G15" s="241" t="e">
        <f t="shared" si="5"/>
        <v>#DIV/0!</v>
      </c>
      <c r="H15" s="106"/>
      <c r="I15" s="106"/>
      <c r="J15" s="88"/>
      <c r="K15" s="104"/>
      <c r="L15" s="107"/>
      <c r="M15" s="107"/>
      <c r="N15" s="105">
        <f t="shared" si="2"/>
        <v>0</v>
      </c>
      <c r="O15" s="241" t="e">
        <f t="shared" si="3"/>
        <v>#DIV/0!</v>
      </c>
      <c r="P15" s="88"/>
    </row>
    <row r="16" spans="1:16">
      <c r="A16" s="103"/>
      <c r="B16" s="104"/>
      <c r="C16" s="103"/>
      <c r="D16" s="89"/>
      <c r="E16" s="105"/>
      <c r="F16" s="105">
        <f t="shared" si="4"/>
        <v>0</v>
      </c>
      <c r="G16" s="241" t="e">
        <f t="shared" si="5"/>
        <v>#DIV/0!</v>
      </c>
      <c r="H16" s="106"/>
      <c r="I16" s="106"/>
      <c r="J16" s="88"/>
      <c r="K16" s="104"/>
      <c r="L16" s="107"/>
      <c r="M16" s="107"/>
      <c r="N16" s="105">
        <f t="shared" si="2"/>
        <v>0</v>
      </c>
      <c r="O16" s="241" t="e">
        <f t="shared" si="3"/>
        <v>#DIV/0!</v>
      </c>
      <c r="P16" s="88"/>
    </row>
    <row r="17" spans="1:16">
      <c r="A17" s="103"/>
      <c r="B17" s="104"/>
      <c r="C17" s="103"/>
      <c r="D17" s="89"/>
      <c r="E17" s="105"/>
      <c r="F17" s="105">
        <f t="shared" si="4"/>
        <v>0</v>
      </c>
      <c r="G17" s="241" t="e">
        <f t="shared" si="5"/>
        <v>#DIV/0!</v>
      </c>
      <c r="H17" s="106"/>
      <c r="I17" s="106"/>
      <c r="J17" s="88"/>
      <c r="K17" s="104"/>
      <c r="L17" s="107"/>
      <c r="M17" s="107"/>
      <c r="N17" s="105">
        <f t="shared" si="2"/>
        <v>0</v>
      </c>
      <c r="O17" s="241" t="e">
        <f t="shared" si="3"/>
        <v>#DIV/0!</v>
      </c>
      <c r="P17" s="88"/>
    </row>
    <row r="18" spans="1:16">
      <c r="A18" s="103"/>
      <c r="B18" s="104"/>
      <c r="C18" s="103"/>
      <c r="D18" s="105"/>
      <c r="E18" s="105"/>
      <c r="F18" s="105">
        <f t="shared" si="4"/>
        <v>0</v>
      </c>
      <c r="G18" s="241" t="e">
        <f t="shared" si="5"/>
        <v>#DIV/0!</v>
      </c>
      <c r="H18" s="106"/>
      <c r="I18" s="106"/>
      <c r="J18" s="88"/>
      <c r="K18" s="104"/>
      <c r="L18" s="107"/>
      <c r="M18" s="107"/>
      <c r="N18" s="105">
        <f t="shared" si="2"/>
        <v>0</v>
      </c>
      <c r="O18" s="241" t="e">
        <f t="shared" si="3"/>
        <v>#DIV/0!</v>
      </c>
      <c r="P18" s="88"/>
    </row>
    <row r="19" spans="1:16">
      <c r="A19" s="103"/>
      <c r="B19" s="104"/>
      <c r="C19" s="103"/>
      <c r="D19" s="105"/>
      <c r="E19" s="105"/>
      <c r="F19" s="105">
        <f t="shared" si="4"/>
        <v>0</v>
      </c>
      <c r="G19" s="241" t="e">
        <f t="shared" si="5"/>
        <v>#DIV/0!</v>
      </c>
      <c r="H19" s="106"/>
      <c r="I19" s="106"/>
      <c r="J19" s="88"/>
      <c r="K19" s="104"/>
      <c r="L19" s="107"/>
      <c r="M19" s="107"/>
      <c r="N19" s="105">
        <f t="shared" si="2"/>
        <v>0</v>
      </c>
      <c r="O19" s="241" t="e">
        <f t="shared" si="3"/>
        <v>#DIV/0!</v>
      </c>
      <c r="P19" s="88"/>
    </row>
    <row r="20" spans="1:16">
      <c r="A20" s="103"/>
      <c r="B20" s="104"/>
      <c r="C20" s="103"/>
      <c r="D20" s="105"/>
      <c r="E20" s="105"/>
      <c r="F20" s="105">
        <f t="shared" si="4"/>
        <v>0</v>
      </c>
      <c r="G20" s="241" t="e">
        <f t="shared" si="5"/>
        <v>#DIV/0!</v>
      </c>
      <c r="H20" s="106"/>
      <c r="I20" s="106"/>
      <c r="J20" s="88"/>
      <c r="K20" s="104"/>
      <c r="L20" s="107"/>
      <c r="M20" s="107"/>
      <c r="N20" s="105">
        <f t="shared" si="2"/>
        <v>0</v>
      </c>
      <c r="O20" s="241" t="e">
        <f t="shared" si="3"/>
        <v>#DIV/0!</v>
      </c>
      <c r="P20" s="88"/>
    </row>
    <row r="21" spans="1:16">
      <c r="A21" s="103"/>
      <c r="B21" s="104"/>
      <c r="C21" s="103"/>
      <c r="D21" s="105"/>
      <c r="E21" s="105"/>
      <c r="F21" s="105">
        <f t="shared" si="4"/>
        <v>0</v>
      </c>
      <c r="G21" s="241" t="e">
        <f t="shared" si="5"/>
        <v>#DIV/0!</v>
      </c>
      <c r="H21" s="106"/>
      <c r="I21" s="106"/>
      <c r="J21" s="88"/>
      <c r="K21" s="104"/>
      <c r="L21" s="107"/>
      <c r="M21" s="107"/>
      <c r="N21" s="105">
        <f t="shared" si="2"/>
        <v>0</v>
      </c>
      <c r="O21" s="241" t="e">
        <f t="shared" si="3"/>
        <v>#DIV/0!</v>
      </c>
      <c r="P21" s="88"/>
    </row>
    <row r="22" spans="1:16">
      <c r="A22" s="103"/>
      <c r="B22" s="104"/>
      <c r="C22" s="103"/>
      <c r="D22" s="105"/>
      <c r="E22" s="105"/>
      <c r="F22" s="105">
        <f t="shared" si="4"/>
        <v>0</v>
      </c>
      <c r="G22" s="241" t="e">
        <f t="shared" si="5"/>
        <v>#DIV/0!</v>
      </c>
      <c r="H22" s="106"/>
      <c r="I22" s="106"/>
      <c r="J22" s="88"/>
      <c r="K22" s="104"/>
      <c r="L22" s="107"/>
      <c r="M22" s="107"/>
      <c r="N22" s="105">
        <f t="shared" si="2"/>
        <v>0</v>
      </c>
      <c r="O22" s="241" t="e">
        <f t="shared" si="3"/>
        <v>#DIV/0!</v>
      </c>
      <c r="P22" s="88"/>
    </row>
    <row r="23" spans="1:16">
      <c r="A23" s="103"/>
      <c r="B23" s="104"/>
      <c r="C23" s="103"/>
      <c r="D23" s="89"/>
      <c r="E23" s="105"/>
      <c r="F23" s="105">
        <f t="shared" si="4"/>
        <v>0</v>
      </c>
      <c r="G23" s="241" t="e">
        <f t="shared" si="5"/>
        <v>#DIV/0!</v>
      </c>
      <c r="H23" s="106"/>
      <c r="I23" s="106"/>
      <c r="J23" s="88"/>
      <c r="K23" s="104"/>
      <c r="L23" s="107"/>
      <c r="M23" s="107"/>
      <c r="N23" s="105">
        <f t="shared" si="2"/>
        <v>0</v>
      </c>
      <c r="O23" s="241" t="e">
        <f t="shared" si="3"/>
        <v>#DIV/0!</v>
      </c>
      <c r="P23" s="88"/>
    </row>
    <row r="24" spans="1:16">
      <c r="A24" s="103"/>
      <c r="B24" s="104"/>
      <c r="C24" s="103"/>
      <c r="D24" s="89"/>
      <c r="E24" s="105"/>
      <c r="F24" s="105">
        <f t="shared" si="4"/>
        <v>0</v>
      </c>
      <c r="G24" s="241" t="e">
        <f t="shared" si="5"/>
        <v>#DIV/0!</v>
      </c>
      <c r="H24" s="106"/>
      <c r="I24" s="106"/>
      <c r="J24" s="88"/>
      <c r="K24" s="104"/>
      <c r="L24" s="107"/>
      <c r="M24" s="107"/>
      <c r="N24" s="105">
        <f t="shared" si="2"/>
        <v>0</v>
      </c>
      <c r="O24" s="241" t="e">
        <f t="shared" si="3"/>
        <v>#DIV/0!</v>
      </c>
      <c r="P24" s="88"/>
    </row>
    <row r="25" spans="1:16">
      <c r="A25" s="103"/>
      <c r="B25" s="104"/>
      <c r="C25" s="103"/>
      <c r="D25" s="89"/>
      <c r="E25" s="105"/>
      <c r="F25" s="105">
        <f t="shared" ref="F25:F30" si="6">+D25-E25</f>
        <v>0</v>
      </c>
      <c r="G25" s="241" t="e">
        <f t="shared" ref="G25:G31" si="7">ROUND(F25/D25,10)</f>
        <v>#DIV/0!</v>
      </c>
      <c r="H25" s="106"/>
      <c r="I25" s="106"/>
      <c r="J25" s="88"/>
      <c r="K25" s="104"/>
      <c r="L25" s="107"/>
      <c r="M25" s="107"/>
      <c r="N25" s="105">
        <f t="shared" si="2"/>
        <v>0</v>
      </c>
      <c r="O25" s="241" t="e">
        <f t="shared" si="3"/>
        <v>#DIV/0!</v>
      </c>
      <c r="P25" s="88"/>
    </row>
    <row r="26" spans="1:16">
      <c r="A26" s="103"/>
      <c r="B26" s="104"/>
      <c r="C26" s="103"/>
      <c r="D26" s="88"/>
      <c r="E26" s="105"/>
      <c r="F26" s="105">
        <f t="shared" si="6"/>
        <v>0</v>
      </c>
      <c r="G26" s="241" t="e">
        <f t="shared" si="7"/>
        <v>#DIV/0!</v>
      </c>
      <c r="H26" s="106"/>
      <c r="I26" s="106"/>
      <c r="J26" s="88"/>
      <c r="K26" s="88"/>
      <c r="L26" s="107"/>
      <c r="M26" s="107"/>
      <c r="N26" s="105">
        <f t="shared" si="2"/>
        <v>0</v>
      </c>
      <c r="O26" s="241" t="e">
        <f t="shared" si="3"/>
        <v>#DIV/0!</v>
      </c>
      <c r="P26" s="88"/>
    </row>
    <row r="27" spans="1:16">
      <c r="A27" s="88"/>
      <c r="B27" s="88"/>
      <c r="C27" s="89"/>
      <c r="D27" s="89"/>
      <c r="E27" s="105"/>
      <c r="F27" s="105">
        <f t="shared" si="6"/>
        <v>0</v>
      </c>
      <c r="G27" s="241" t="e">
        <f t="shared" si="7"/>
        <v>#DIV/0!</v>
      </c>
      <c r="H27" s="91"/>
      <c r="I27" s="91"/>
      <c r="J27" s="88"/>
      <c r="K27" s="88"/>
      <c r="L27" s="107"/>
      <c r="M27" s="107"/>
      <c r="N27" s="105">
        <f t="shared" si="2"/>
        <v>0</v>
      </c>
      <c r="O27" s="241" t="e">
        <f t="shared" si="3"/>
        <v>#DIV/0!</v>
      </c>
      <c r="P27" s="88"/>
    </row>
    <row r="28" spans="1:16">
      <c r="A28" s="103"/>
      <c r="B28" s="104"/>
      <c r="C28" s="108"/>
      <c r="D28" s="89"/>
      <c r="E28" s="105"/>
      <c r="F28" s="105">
        <f t="shared" si="6"/>
        <v>0</v>
      </c>
      <c r="G28" s="241" t="e">
        <f t="shared" si="7"/>
        <v>#DIV/0!</v>
      </c>
      <c r="H28" s="106"/>
      <c r="I28" s="106"/>
      <c r="J28" s="88"/>
      <c r="K28" s="88"/>
      <c r="L28" s="107"/>
      <c r="M28" s="109"/>
      <c r="N28" s="105">
        <f t="shared" si="2"/>
        <v>0</v>
      </c>
      <c r="O28" s="241" t="e">
        <f t="shared" si="3"/>
        <v>#DIV/0!</v>
      </c>
      <c r="P28" s="88"/>
    </row>
    <row r="29" spans="1:16">
      <c r="A29" s="103"/>
      <c r="B29" s="104"/>
      <c r="C29" s="108"/>
      <c r="D29" s="89"/>
      <c r="E29" s="105"/>
      <c r="F29" s="105">
        <f t="shared" si="6"/>
        <v>0</v>
      </c>
      <c r="G29" s="241" t="e">
        <f t="shared" si="7"/>
        <v>#DIV/0!</v>
      </c>
      <c r="H29" s="106"/>
      <c r="I29" s="106"/>
      <c r="J29" s="88"/>
      <c r="K29" s="88"/>
      <c r="L29" s="107"/>
      <c r="M29" s="109"/>
      <c r="N29" s="105">
        <f t="shared" si="2"/>
        <v>0</v>
      </c>
      <c r="O29" s="241" t="e">
        <f t="shared" si="3"/>
        <v>#DIV/0!</v>
      </c>
      <c r="P29" s="88"/>
    </row>
    <row r="30" spans="1:16">
      <c r="A30" s="88"/>
      <c r="B30" s="88"/>
      <c r="C30" s="89"/>
      <c r="D30" s="90"/>
      <c r="E30" s="90"/>
      <c r="F30" s="105">
        <f t="shared" si="6"/>
        <v>0</v>
      </c>
      <c r="G30" s="241" t="e">
        <f t="shared" si="7"/>
        <v>#DIV/0!</v>
      </c>
      <c r="H30" s="92"/>
      <c r="I30" s="92"/>
      <c r="J30" s="88"/>
      <c r="K30" s="90"/>
      <c r="L30" s="115"/>
      <c r="M30" s="115"/>
      <c r="N30" s="105">
        <f t="shared" ref="N30" si="8">+L30-M30</f>
        <v>0</v>
      </c>
      <c r="O30" s="241" t="e">
        <f t="shared" ref="O30" si="9">ROUND(N30/L30,10)</f>
        <v>#DIV/0!</v>
      </c>
      <c r="P30" s="88"/>
    </row>
    <row r="31" spans="1:16" ht="13.5" thickBot="1">
      <c r="B31" s="111" t="s">
        <v>213</v>
      </c>
      <c r="C31" s="116"/>
      <c r="D31" s="4">
        <f>SUM(D10:D30)</f>
        <v>0</v>
      </c>
      <c r="E31" s="4">
        <f>SUM(E10:E30)</f>
        <v>0</v>
      </c>
      <c r="F31" s="4">
        <f>SUM(F10:F30)</f>
        <v>0</v>
      </c>
      <c r="G31" s="241" t="e">
        <f t="shared" si="7"/>
        <v>#DIV/0!</v>
      </c>
      <c r="H31" s="117"/>
      <c r="I31" s="117"/>
      <c r="J31" s="117"/>
      <c r="K31" s="117"/>
      <c r="L31" s="110">
        <f>SUM(L10:L30)</f>
        <v>0</v>
      </c>
      <c r="M31" s="110">
        <f>SUM(M10:M30)</f>
        <v>0</v>
      </c>
      <c r="N31" s="4">
        <f>SUM(N10:N30)</f>
        <v>0</v>
      </c>
      <c r="O31" s="241" t="e">
        <f t="shared" ref="O31" si="10">ROUND(N31/L31,10)</f>
        <v>#DIV/0!</v>
      </c>
      <c r="P31" s="88"/>
    </row>
    <row r="32" spans="1:16" ht="13.5" thickTop="1"/>
    <row r="34" spans="5:6">
      <c r="E34" s="45"/>
      <c r="F34" s="45"/>
    </row>
    <row r="35" spans="5:6">
      <c r="E35" s="45"/>
      <c r="F35" s="45"/>
    </row>
    <row r="37" spans="5:6">
      <c r="E37" s="45"/>
      <c r="F37" s="45"/>
    </row>
  </sheetData>
  <sortState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Courtney</cp:lastModifiedBy>
  <cp:revision/>
  <dcterms:created xsi:type="dcterms:W3CDTF">2007-04-09T18:06:04Z</dcterms:created>
  <dcterms:modified xsi:type="dcterms:W3CDTF">2019-06-05T14:35:01Z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