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E:\Home\Shared\Institutional Reports\Reports\20250331\"/>
    </mc:Choice>
  </mc:AlternateContent>
  <xr:revisionPtr revIDLastSave="0" documentId="13_ncr:1_{29005D85-F8E7-48F0-AA8F-DB9AA15E159D}" xr6:coauthVersionLast="47" xr6:coauthVersionMax="47" xr10:uidLastSave="{00000000-0000-0000-0000-000000000000}"/>
  <bookViews>
    <workbookView xWindow="-120" yWindow="-120" windowWidth="29040" windowHeight="15840" tabRatio="758" activeTab="2" xr2:uid="{00000000-000D-0000-FFFF-FFFF00000000}"/>
  </bookViews>
  <sheets>
    <sheet name="Instructions" sheetId="14" r:id="rId1"/>
    <sheet name="Procedure" sheetId="16" r:id="rId2"/>
    <sheet name="Schedule_A" sheetId="1" r:id="rId3"/>
    <sheet name="Share_Cost_Mkt" sheetId="2" r:id="rId4"/>
    <sheet name="Cash" sheetId="3" r:id="rId5"/>
    <sheet name="Dividends" sheetId="12" r:id="rId6"/>
    <sheet name="Interest" sheetId="8" r:id="rId7"/>
    <sheet name="Tax_Reclaims" sheetId="7" r:id="rId8"/>
    <sheet name="Open_Trades" sheetId="9" r:id="rId9"/>
    <sheet name="Pending_FX " sheetId="11" r:id="rId10"/>
    <sheet name="Sheet1" sheetId="17" r:id="rId11"/>
  </sheets>
  <externalReferences>
    <externalReference r:id="rId12"/>
  </externalReferences>
  <definedNames>
    <definedName name="_xlnm._FilterDatabase" localSheetId="3" hidden="1">Share_Cost_Mkt!$A$2:$S$79</definedName>
    <definedName name="Cash_BMV_IM">Cash!#REF!</definedName>
    <definedName name="Cash_BMV_SSC">Cash!#REF!</definedName>
    <definedName name="DIST_BO_COL">Share_Cost_Mkt!#REF!</definedName>
    <definedName name="DIST_BR_COL">Share_Cost_Mkt!#REF!</definedName>
    <definedName name="DIST_CG_COL">Share_Cost_Mkt!#REF!</definedName>
    <definedName name="DIST_CO_COL">Share_Cost_Mkt!#REF!</definedName>
    <definedName name="DIST_DETAIL_ROW">Share_Cost_Mkt!#REF!</definedName>
    <definedName name="DIST_INSERTED_ROWS">Share_Cost_Mkt!$79:$79</definedName>
    <definedName name="DIST_MV_COL">Share_Cost_Mkt!#REF!</definedName>
    <definedName name="DIST_REQ_ACCOUNT">#REF!</definedName>
    <definedName name="DIST_REQ_DATE">#REF!</definedName>
    <definedName name="DIST_REQ_FILTER_CODE_1">#REF!</definedName>
    <definedName name="DIST_REQ_FILTER_OPERAND_1">#REF!</definedName>
    <definedName name="DIST_REQ_FILTER_VALUE_1">#REF!</definedName>
    <definedName name="DIST_REQ_SCTY_ONLY">#REF!</definedName>
    <definedName name="DIST_SD_COL">Share_Cost_Mkt!#REF!</definedName>
    <definedName name="DIST_SN_COL">Share_Cost_Mkt!#REF!</definedName>
    <definedName name="DIST2_BR_COL">Cash!#REF!</definedName>
    <definedName name="DIST2_DETAIL_ROW">Cash!#REF!</definedName>
    <definedName name="DIST2_INSERTED_ROWS">Cash!$16:$22</definedName>
    <definedName name="DIST2_MV_COL">Cash!#REF!</definedName>
    <definedName name="DIST2_REQ_ACCOUNT">#REF!</definedName>
    <definedName name="DIST2_REQ_DATE">#REF!</definedName>
    <definedName name="DIST2_REQ_FILTER_CODE_1">#REF!</definedName>
    <definedName name="DIST2_REQ_FILTER_OPERAND_1">#REF!</definedName>
    <definedName name="DIST2_REQ_FILTER_VALUE_1">#REF!</definedName>
    <definedName name="DIST2_REQ_SCTY_ONLY">#REF!</definedName>
    <definedName name="DIST2_SD_COL">Cash!#REF!</definedName>
    <definedName name="DIST2_SN_COL">Cash!#REF!</definedName>
    <definedName name="DIST3_AN_COL" localSheetId="5">Dividends!#REF!</definedName>
    <definedName name="DIST3_AN_COL">#REF!</definedName>
    <definedName name="DIST3_BN_COL" localSheetId="5">Dividends!#REF!</definedName>
    <definedName name="DIST3_BN_COL">#REF!</definedName>
    <definedName name="DIST3_DETAIL_ROW" localSheetId="5">Dividends!#REF!</definedName>
    <definedName name="DIST3_DETAIL_ROW">#REF!</definedName>
    <definedName name="DIST3_INSERTED_ROWS" localSheetId="5">Dividends!#REF!</definedName>
    <definedName name="DIST3_INSERTED_ROWS">#REF!</definedName>
    <definedName name="DIST3_REQ_ACCOUNT">#REF!</definedName>
    <definedName name="DIST3_REQ_DATE">#REF!</definedName>
    <definedName name="DIST3_REQ_FILTER_CODE_1">#REF!</definedName>
    <definedName name="DIST3_REQ_FILTER_CODE_2">#REF!</definedName>
    <definedName name="DIST3_REQ_FILTER_CODE_3">#REF!</definedName>
    <definedName name="DIST3_REQ_FILTER_OPERAND_1">#REF!</definedName>
    <definedName name="DIST3_REQ_FILTER_OPERAND_2">#REF!</definedName>
    <definedName name="DIST3_REQ_FILTER_OPERAND_3">#REF!</definedName>
    <definedName name="DIST3_REQ_FILTER_VALUE_1">#REF!</definedName>
    <definedName name="DIST3_REQ_FILTER_VALUE_2">#REF!</definedName>
    <definedName name="DIST3_REQ_FILTER_VALUE_3">#REF!</definedName>
    <definedName name="DIST3_REQ_SCTY_ONLY">#REF!</definedName>
    <definedName name="DIST3_SD_COL" localSheetId="5">Dividends!#REF!</definedName>
    <definedName name="DIST3_SD_COL">#REF!</definedName>
    <definedName name="DIST3_SN_COL" localSheetId="5">Dividends!#REF!</definedName>
    <definedName name="DIST3_SN_COL">#REF!</definedName>
    <definedName name="DIST4_AN_COL">Interest!$A$6</definedName>
    <definedName name="DIST4_DETAIL_ROW">Interest!$6:$6</definedName>
    <definedName name="DIST4_GB_COL">Interest!$E$6</definedName>
    <definedName name="DIST4_INSERTED_ROWS" localSheetId="5">[1]Interest!#REF!</definedName>
    <definedName name="DIST4_INSERTED_ROWS">Interest!#REF!</definedName>
    <definedName name="DIST4_REQ_ACCOUNT">#REF!</definedName>
    <definedName name="DIST4_REQ_DATE">#REF!</definedName>
    <definedName name="DIST4_REQ_FILTER_CODE_1">#REF!</definedName>
    <definedName name="DIST4_REQ_FILTER_CODE_2">#REF!</definedName>
    <definedName name="DIST4_REQ_FILTER_CODE_3">#REF!</definedName>
    <definedName name="DIST4_REQ_FILTER_OPERAND_1">#REF!</definedName>
    <definedName name="DIST4_REQ_FILTER_OPERAND_2">#REF!</definedName>
    <definedName name="DIST4_REQ_FILTER_OPERAND_3">#REF!</definedName>
    <definedName name="DIST4_REQ_FILTER_VALUE_1">#REF!</definedName>
    <definedName name="DIST4_REQ_FILTER_VALUE_2">#REF!</definedName>
    <definedName name="DIST4_REQ_FILTER_VALUE_3">#REF!</definedName>
    <definedName name="DIST4_REQ_SCTY_ONLY">#REF!</definedName>
    <definedName name="DIST4_SD_COL">Interest!$C$6</definedName>
    <definedName name="DIST4_SN_COL">Interest!$B$6</definedName>
    <definedName name="DIST5_CV_COL">Tax_Reclaims!#REF!</definedName>
    <definedName name="DIST5_DETAIL_ROW">Tax_Reclaims!#REF!</definedName>
    <definedName name="DIST5_RB_COL">Tax_Reclaims!#REF!</definedName>
    <definedName name="DIST5_REQ_ACCOUNT">#REF!</definedName>
    <definedName name="DIST5_REQ_DATE">#REF!</definedName>
    <definedName name="DIST5_REQ_FILTER_CODE_1">#REF!</definedName>
    <definedName name="DIST5_REQ_FILTER_OPERAND_1">#REF!</definedName>
    <definedName name="DIST5_REQ_FILTER_VALUE_1">#REF!</definedName>
    <definedName name="DIST5_REQ_SCTY_ONLY">#REF!</definedName>
    <definedName name="DIST5_SD_COL">Tax_Reclaims!#REF!</definedName>
    <definedName name="DIST5_SN_COL">Tax_Reclaims!#REF!</definedName>
    <definedName name="DIST5_WC_COL">Tax_Reclaims!#REF!</definedName>
    <definedName name="DIV_BNI_IM" localSheetId="5">Dividends!#REF!</definedName>
    <definedName name="DIV_BNI_IM">#REF!</definedName>
    <definedName name="DIV_BNI_SSC" localSheetId="5">Dividends!#REF!</definedName>
    <definedName name="DIV_BNI_SSC">#REF!</definedName>
    <definedName name="INT_BNI_IM">Interest!$E$8</definedName>
    <definedName name="INT_BNI_SSC">Interest!$D$8</definedName>
    <definedName name="IO_CUR_COL">1</definedName>
    <definedName name="IO_CUR_ROW">7</definedName>
    <definedName name="IO_DATA">#REF!</definedName>
    <definedName name="IO_DATA10">#REF!</definedName>
    <definedName name="IO_DATA2">#REF!</definedName>
    <definedName name="IO_DATA3">#REF!</definedName>
    <definedName name="IO_DATA4">#REF!</definedName>
    <definedName name="IO_DATA5">#REF!</definedName>
    <definedName name="IO_DATA6">#REF!</definedName>
    <definedName name="IO_DATA7">#REF!</definedName>
    <definedName name="IO_DATA8">#REF!</definedName>
    <definedName name="IO_DATA9">#REF!</definedName>
    <definedName name="IO_REPORT_TYPE">#REF!</definedName>
    <definedName name="IO_REPORT_TYPE10">#REF!</definedName>
    <definedName name="IO_REPORT_TYPE2">#REF!</definedName>
    <definedName name="IO_REPORT_TYPE3">#REF!</definedName>
    <definedName name="IO_REPORT_TYPE4">#REF!</definedName>
    <definedName name="IO_REPORT_TYPE5">#REF!</definedName>
    <definedName name="IO_REPORT_TYPE6">#REF!</definedName>
    <definedName name="IO_REPORT_TYPE7">#REF!</definedName>
    <definedName name="IO_REPORT_TYPE8">#REF!</definedName>
    <definedName name="IO_REPORT_TYPE9">#REF!</definedName>
    <definedName name="OBI_BNP_IM">Open_Trades!#REF!</definedName>
    <definedName name="OSI_BNP_IM">Open_Trades!$M$47</definedName>
    <definedName name="OTB_BNP_IM">Open_Trades!#REF!</definedName>
    <definedName name="OTB_BNP_SSC">Open_Trades!#REF!</definedName>
    <definedName name="OTS_BNP_IM">Open_Trades!$E$47</definedName>
    <definedName name="OTS_BNP_SSC">Open_Trades!$D$47</definedName>
    <definedName name="PARM_Account">#REF!</definedName>
    <definedName name="PARM_From_Date">#REF!</definedName>
    <definedName name="PARM_To_Date">#REF!</definedName>
    <definedName name="PFX_AB_IM" localSheetId="9">'Pending_FX '!#REF!</definedName>
    <definedName name="PFX_AB_IM">#REF!</definedName>
    <definedName name="PFX_AB_SSC" localSheetId="9">'Pending_FX '!#REF!</definedName>
    <definedName name="PFX_AB_SSC">#REF!</definedName>
    <definedName name="PFX_AS_IM" localSheetId="9">'Pending_FX '!#REF!</definedName>
    <definedName name="PFX_AS_IM">#REF!</definedName>
    <definedName name="PFX_AS_SSC" localSheetId="9">'Pending_FX '!#REF!</definedName>
    <definedName name="PFX_AS_SSC">#REF!</definedName>
    <definedName name="_xlnm.Print_Area" localSheetId="4">Cash!$A$3:$G$22</definedName>
    <definedName name="_xlnm.Print_Area" localSheetId="5">Dividends!$B$1:$U$106</definedName>
    <definedName name="_xlnm.Print_Area" localSheetId="8">Open_Trades!$A$1:$P$23</definedName>
    <definedName name="_xlnm.Print_Area" localSheetId="9">'Pending_FX '!$A$1:$L$27</definedName>
    <definedName name="_xlnm.Print_Area" localSheetId="1">Procedure!$A$1:$N$793</definedName>
    <definedName name="_xlnm.Print_Area" localSheetId="3">Share_Cost_Mkt!$A$2:$S$81</definedName>
    <definedName name="_xlnm.Print_Area" localSheetId="7">Tax_Reclaims!$A$1:$V$103</definedName>
    <definedName name="_xlnm.Print_Titles" localSheetId="4">Cash!$3:$3</definedName>
    <definedName name="_xlnm.Print_Titles" localSheetId="5">Dividends!$1:$1</definedName>
    <definedName name="_xlnm.Print_Titles" localSheetId="6">Interest!$1:$1</definedName>
    <definedName name="_xlnm.Print_Titles" localSheetId="8">Open_Trades!$3:$3</definedName>
    <definedName name="_xlnm.Print_Titles" localSheetId="3">Share_Cost_Mkt!$2:$2</definedName>
    <definedName name="_xlnm.Print_Titles" localSheetId="7">Tax_Reclaims!$1:$1</definedName>
    <definedName name="SCM_BC_IM" localSheetId="5">[1]Share_Cost_Mkt!#REF!</definedName>
    <definedName name="SCM_BC_IM">Share_Cost_Mkt!#REF!</definedName>
    <definedName name="SCM_BC_SSC" localSheetId="5">[1]Share_Cost_Mkt!#REF!</definedName>
    <definedName name="SCM_BC_SSC">Share_Cost_Mkt!#REF!</definedName>
    <definedName name="SCM_BMV_IM" localSheetId="5">[1]Share_Cost_Mkt!#REF!</definedName>
    <definedName name="SCM_BMV_IM">Share_Cost_Mkt!#REF!</definedName>
    <definedName name="SCM_BMV_SSC" localSheetId="5">[1]Share_Cost_Mkt!#REF!</definedName>
    <definedName name="SCM_BMV_SSC">Share_Cost_Mkt!#REF!</definedName>
    <definedName name="SCM_SPV_IM" localSheetId="5">[1]Share_Cost_Mkt!#REF!</definedName>
    <definedName name="SCM_SPV_IM">Share_Cost_Mkt!#REF!</definedName>
    <definedName name="SCM_SPV_SSC" localSheetId="5">[1]Share_Cost_Mkt!#REF!</definedName>
    <definedName name="SCM_SPV_SSC">Share_Cost_Mkt!#REF!</definedName>
    <definedName name="TR_BTRO_IM">Tax_Reclaims!#REF!</definedName>
    <definedName name="TR_BTRO_SSC">Tax_Reclaims!#REF!</definedName>
    <definedName name="TRAN_AS_COL">Tax_Reclaims!#REF!</definedName>
    <definedName name="TRAN_CV_COL">Tax_Reclaims!#REF!</definedName>
    <definedName name="TRAN_DETAIL_ROW">Tax_Reclaims!#REF!</definedName>
    <definedName name="TRAN_G5_COL">Tax_Reclaims!#REF!</definedName>
    <definedName name="TRAN_IE_COL">Tax_Reclaims!#REF!</definedName>
    <definedName name="TRAN_INSERTED_ROWS">Tax_Reclaims!#REF!</definedName>
    <definedName name="TRAN_REQ_ACCOUNT">#REF!</definedName>
    <definedName name="TRAN_REQ_DATE_TYPE">#REF!</definedName>
    <definedName name="TRAN_REQ_FILTER_CODE_1">#REF!</definedName>
    <definedName name="TRAN_REQ_FILTER_CODE_2">#REF!</definedName>
    <definedName name="TRAN_REQ_FILTER_CODE_3">#REF!</definedName>
    <definedName name="TRAN_REQ_FILTER_OPERAND_1">#REF!</definedName>
    <definedName name="TRAN_REQ_FILTER_OPERAND_2">#REF!</definedName>
    <definedName name="TRAN_REQ_FILTER_OPERAND_3">#REF!</definedName>
    <definedName name="TRAN_REQ_FILTER_VALUE_1">#REF!</definedName>
    <definedName name="TRAN_REQ_FILTER_VALUE_2">#REF!</definedName>
    <definedName name="TRAN_REQ_FILTER_VALUE_3">#REF!</definedName>
    <definedName name="TRAN_REQ_FROM_DATE">#REF!</definedName>
    <definedName name="TRAN_REQ_To_DATE">#REF!</definedName>
    <definedName name="TRAN_RR_COL">Tax_Reclaims!#REF!</definedName>
    <definedName name="TRAN_SD_COL">Tax_Reclaims!#REF!</definedName>
    <definedName name="TRAN_SN_COL">Tax_Reclaims!#REF!</definedName>
    <definedName name="TRAN_XV_COL" localSheetId="5">[1]Tax_Reclaims!#REF!</definedName>
    <definedName name="TRAN_XV_COL">Tax_Reclaims!#REF!</definedName>
    <definedName name="TRAN2_CD_COL">Open_Trades!#REF!</definedName>
    <definedName name="TRAN2_CS_COL">Open_Trades!#REF!</definedName>
    <definedName name="TRAN2_CV_COL">Open_Trades!#REF!</definedName>
    <definedName name="TRAN2_DETAIL_ROW">Open_Trades!#REF!</definedName>
    <definedName name="TRAN2_G8_COL">Open_Trades!#REF!</definedName>
    <definedName name="TRAN2_INSERTED_ROWS">Open_Trades!#REF!</definedName>
    <definedName name="TRAN2_REQ_ACCOUNT">#REF!</definedName>
    <definedName name="TRAN2_REQ_DATE_TYPE">#REF!</definedName>
    <definedName name="TRAN2_REQ_FILTER_CODE_1">#REF!</definedName>
    <definedName name="TRAN2_REQ_FILTER_CODE_2">#REF!</definedName>
    <definedName name="TRAN2_REQ_FILTER_CODE_3">#REF!</definedName>
    <definedName name="TRAN2_REQ_FILTER_OPERAND_1">#REF!</definedName>
    <definedName name="TRAN2_REQ_FILTER_OPERAND_2">#REF!</definedName>
    <definedName name="TRAN2_REQ_FILTER_OPERAND_3">#REF!</definedName>
    <definedName name="TRAN2_REQ_FILTER_VALUE_1">#REF!</definedName>
    <definedName name="TRAN2_REQ_FILTER_VALUE_2">#REF!</definedName>
    <definedName name="TRAN2_REQ_FILTER_VALUE_3">#REF!</definedName>
    <definedName name="TRAN2_REQ_FROM_DATE">#REF!</definedName>
    <definedName name="TRAN2_REQ_To_DATE">#REF!</definedName>
    <definedName name="TRAN2_SD_COL">Open_Trades!#REF!</definedName>
    <definedName name="TRAN2_SN_COL">Open_Trades!#REF!</definedName>
    <definedName name="TRAN2_TD_COL">Open_Trades!#REF!</definedName>
    <definedName name="TRAN2_XX_COL">Open_Trades!#REF!</definedName>
    <definedName name="TRAN3_CD_COL">Open_Trades!#REF!</definedName>
    <definedName name="TRAN3_CS_COL">Open_Trades!#REF!</definedName>
    <definedName name="TRAN3_CV_COL">Open_Trades!#REF!</definedName>
    <definedName name="TRAN3_DETAIL_ROW">Open_Trades!#REF!</definedName>
    <definedName name="TRAN3_G8_COL">Open_Trades!#REF!</definedName>
    <definedName name="TRAN3_INSERTED_ROWS">Open_Trades!$17:$23</definedName>
    <definedName name="TRAN3_REQ_ACCOUNT">#REF!</definedName>
    <definedName name="TRAN3_REQ_DATE_TYPE">#REF!</definedName>
    <definedName name="TRAN3_REQ_FILTER_CODE_1">#REF!</definedName>
    <definedName name="TRAN3_REQ_FILTER_CODE_2">#REF!</definedName>
    <definedName name="TRAN3_REQ_FILTER_CODE_3">#REF!</definedName>
    <definedName name="TRAN3_REQ_FILTER_OPERAND_1">#REF!</definedName>
    <definedName name="TRAN3_REQ_FILTER_OPERAND_2">#REF!</definedName>
    <definedName name="TRAN3_REQ_FILTER_OPERAND_3">#REF!</definedName>
    <definedName name="TRAN3_REQ_FILTER_VALUE_1">#REF!</definedName>
    <definedName name="TRAN3_REQ_FILTER_VALUE_2">#REF!</definedName>
    <definedName name="TRAN3_REQ_FILTER_VALUE_3">#REF!</definedName>
    <definedName name="TRAN3_REQ_FROM_DATE">#REF!</definedName>
    <definedName name="TRAN3_REQ_To_DATE">#REF!</definedName>
    <definedName name="TRAN3_SD_COL">Open_Trades!#REF!</definedName>
    <definedName name="TRAN3_SN_COL">Open_Trades!#REF!</definedName>
    <definedName name="TRAN3_TD_COL">Open_Trades!#REF!</definedName>
    <definedName name="TRAN3_XX_COL">Open_Trades!#REF!</definedName>
    <definedName name="TRAN4_CS_COL" localSheetId="9">'Pending_FX '!#REF!</definedName>
    <definedName name="TRAN4_CS_COL">#REF!</definedName>
    <definedName name="TRAN4_CV_COL" localSheetId="9">'Pending_FX '!#REF!</definedName>
    <definedName name="TRAN4_CV_COL">#REF!</definedName>
    <definedName name="TRAN4_DETAIL_ROW" localSheetId="9">'Pending_FX '!#REF!</definedName>
    <definedName name="TRAN4_DETAIL_ROW">#REF!</definedName>
    <definedName name="TRAN4_G5_COL" localSheetId="9">'Pending_FX '!#REF!</definedName>
    <definedName name="TRAN4_G5_COL">#REF!</definedName>
    <definedName name="TRAN4_G8_COL" localSheetId="9">'Pending_FX '!#REF!</definedName>
    <definedName name="TRAN4_G8_COL">#REF!</definedName>
    <definedName name="TRAN4_INSERTED_ROWS" localSheetId="9">'Pending_FX '!#REF!</definedName>
    <definedName name="TRAN4_INSERTED_ROWS">#REF!</definedName>
    <definedName name="TRAN4_REQ_ACCOUNT">#REF!</definedName>
    <definedName name="TRAN4_REQ_DATE_TYPE">#REF!</definedName>
    <definedName name="TRAN4_REQ_FILTER_CODE_1">#REF!</definedName>
    <definedName name="TRAN4_REQ_FILTER_CODE_2">#REF!</definedName>
    <definedName name="TRAN4_REQ_FILTER_CODE_3">#REF!</definedName>
    <definedName name="TRAN4_REQ_FILTER_CODE_4">#REF!</definedName>
    <definedName name="TRAN4_REQ_FILTER_OPERAND_1">#REF!</definedName>
    <definedName name="TRAN4_REQ_FILTER_OPERAND_2">#REF!</definedName>
    <definedName name="TRAN4_REQ_FILTER_OPERAND_3">#REF!</definedName>
    <definedName name="TRAN4_REQ_FILTER_OPERAND_4">#REF!</definedName>
    <definedName name="TRAN4_REQ_FILTER_VALUE_1">#REF!</definedName>
    <definedName name="TRAN4_REQ_FILTER_VALUE_2">#REF!</definedName>
    <definedName name="TRAN4_REQ_FILTER_VALUE_3">#REF!</definedName>
    <definedName name="TRAN4_REQ_FILTER_VALUE_4">#REF!</definedName>
    <definedName name="TRAN4_REQ_FROM_DATE">#REF!</definedName>
    <definedName name="TRAN4_REQ_To_DATE">#REF!</definedName>
    <definedName name="TRAN4_SN_COL" localSheetId="9">'Pending_FX '!#REF!</definedName>
    <definedName name="TRAN4_SN_COL">#REF!</definedName>
    <definedName name="TRAN4_TD_COL" localSheetId="9">'Pending_FX '!#REF!</definedName>
    <definedName name="TRAN4_TD_COL">#REF!</definedName>
    <definedName name="TRAN5_CS_COL" localSheetId="9">'Pending_FX '!#REF!</definedName>
    <definedName name="TRAN5_CS_COL">#REF!</definedName>
    <definedName name="TRAN5_CV_COL" localSheetId="9">'Pending_FX '!#REF!</definedName>
    <definedName name="TRAN5_CV_COL">#REF!</definedName>
    <definedName name="TRAN5_DETAIL_ROW" localSheetId="9">'Pending_FX '!#REF!</definedName>
    <definedName name="TRAN5_DETAIL_ROW">#REF!</definedName>
    <definedName name="TRAN5_G5_COL" localSheetId="9">'Pending_FX '!#REF!</definedName>
    <definedName name="TRAN5_G5_COL">#REF!</definedName>
    <definedName name="TRAN5_G8_COL" localSheetId="9">'Pending_FX '!#REF!</definedName>
    <definedName name="TRAN5_G8_COL">#REF!</definedName>
    <definedName name="TRAN5_INSERTED_ROWS" localSheetId="9">'Pending_FX '!$12:$21</definedName>
    <definedName name="TRAN5_INSERTED_ROWS">#REF!</definedName>
    <definedName name="TRAN5_REQ_ACCOUNT">#REF!</definedName>
    <definedName name="TRAN5_REQ_DATE_TYPE">#REF!</definedName>
    <definedName name="TRAN5_REQ_FILTER_CODE_1">#REF!</definedName>
    <definedName name="TRAN5_REQ_FILTER_CODE_2">#REF!</definedName>
    <definedName name="TRAN5_REQ_FILTER_CODE_3">#REF!</definedName>
    <definedName name="TRAN5_REQ_FILTER_CODE_4">#REF!</definedName>
    <definedName name="TRAN5_REQ_FILTER_OPERAND_1">#REF!</definedName>
    <definedName name="TRAN5_REQ_FILTER_OPERAND_2">#REF!</definedName>
    <definedName name="TRAN5_REQ_FILTER_OPERAND_3">#REF!</definedName>
    <definedName name="TRAN5_REQ_FILTER_OPERAND_4">#REF!</definedName>
    <definedName name="TRAN5_REQ_FILTER_VALUE_1">#REF!</definedName>
    <definedName name="TRAN5_REQ_FILTER_VALUE_2">#REF!</definedName>
    <definedName name="TRAN5_REQ_FILTER_VALUE_3">#REF!</definedName>
    <definedName name="TRAN5_REQ_FILTER_VALUE_4">#REF!</definedName>
    <definedName name="TRAN5_REQ_FROM_DATE">#REF!</definedName>
    <definedName name="TRAN5_REQ_To_DATE">#REF!</definedName>
    <definedName name="TRAN5_SN_COL" localSheetId="9">'Pending_FX '!#REF!</definedName>
    <definedName name="TRAN5_SN_COL">#REF!</definedName>
    <definedName name="TRAN5_TD_COL" localSheetId="9">'Pending_FX '!#REF!</definedName>
    <definedName name="TRAN5_TD_COL">#REF!</definedName>
    <definedName name="TU_BTRO_IM">Tax_Reclaims!#REF!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0" i="7" l="1"/>
  <c r="U20" i="7"/>
  <c r="R20" i="7"/>
  <c r="S20" i="7"/>
  <c r="P20" i="7"/>
  <c r="Q20" i="7"/>
  <c r="H20" i="7"/>
  <c r="I20" i="7"/>
  <c r="T19" i="7"/>
  <c r="U19" i="7"/>
  <c r="R19" i="7"/>
  <c r="S19" i="7"/>
  <c r="P19" i="7"/>
  <c r="Q19" i="7"/>
  <c r="H19" i="7"/>
  <c r="I19" i="7"/>
  <c r="T18" i="7"/>
  <c r="U18" i="7"/>
  <c r="R18" i="7"/>
  <c r="S18" i="7"/>
  <c r="P18" i="7"/>
  <c r="Q18" i="7"/>
  <c r="H18" i="7"/>
  <c r="I18" i="7"/>
  <c r="T17" i="7"/>
  <c r="U17" i="7"/>
  <c r="R17" i="7"/>
  <c r="S17" i="7"/>
  <c r="P17" i="7"/>
  <c r="Q17" i="7"/>
  <c r="H17" i="7"/>
  <c r="I17" i="7"/>
  <c r="T16" i="7"/>
  <c r="U16" i="7"/>
  <c r="R16" i="7"/>
  <c r="S16" i="7"/>
  <c r="P16" i="7"/>
  <c r="Q16" i="7"/>
  <c r="H16" i="7"/>
  <c r="I16" i="7"/>
  <c r="T15" i="7"/>
  <c r="U15" i="7"/>
  <c r="R15" i="7"/>
  <c r="S15" i="7"/>
  <c r="P15" i="7"/>
  <c r="Q15" i="7"/>
  <c r="H15" i="7"/>
  <c r="I15" i="7"/>
  <c r="T14" i="7"/>
  <c r="U14" i="7"/>
  <c r="R14" i="7"/>
  <c r="S14" i="7"/>
  <c r="P14" i="7"/>
  <c r="Q14" i="7"/>
  <c r="H14" i="7"/>
  <c r="I14" i="7"/>
  <c r="T13" i="7"/>
  <c r="U13" i="7"/>
  <c r="R13" i="7"/>
  <c r="S13" i="7"/>
  <c r="P13" i="7"/>
  <c r="Q13" i="7"/>
  <c r="H13" i="7"/>
  <c r="I13" i="7"/>
  <c r="T12" i="7"/>
  <c r="U12" i="7"/>
  <c r="R12" i="7"/>
  <c r="S12" i="7"/>
  <c r="P12" i="7"/>
  <c r="Q12" i="7"/>
  <c r="H12" i="7"/>
  <c r="I12" i="7"/>
  <c r="T11" i="7"/>
  <c r="U11" i="7"/>
  <c r="R11" i="7"/>
  <c r="S11" i="7"/>
  <c r="P11" i="7"/>
  <c r="Q11" i="7"/>
  <c r="H11" i="7"/>
  <c r="I11" i="7"/>
  <c r="S18" i="12"/>
  <c r="T18" i="12"/>
  <c r="O18" i="12"/>
  <c r="P18" i="12"/>
  <c r="K18" i="12"/>
  <c r="L18" i="12"/>
  <c r="G18" i="12"/>
  <c r="H18" i="12"/>
  <c r="S17" i="12"/>
  <c r="T17" i="12"/>
  <c r="O17" i="12"/>
  <c r="P17" i="12"/>
  <c r="K17" i="12"/>
  <c r="L17" i="12"/>
  <c r="G17" i="12"/>
  <c r="H17" i="12"/>
  <c r="S16" i="12"/>
  <c r="T16" i="12"/>
  <c r="O16" i="12"/>
  <c r="P16" i="12"/>
  <c r="K16" i="12"/>
  <c r="L16" i="12"/>
  <c r="G16" i="12"/>
  <c r="H16" i="12"/>
  <c r="S15" i="12"/>
  <c r="T15" i="12"/>
  <c r="O15" i="12"/>
  <c r="P15" i="12"/>
  <c r="K15" i="12"/>
  <c r="L15" i="12"/>
  <c r="G15" i="12"/>
  <c r="H15" i="12"/>
  <c r="S14" i="12"/>
  <c r="T14" i="12"/>
  <c r="O14" i="12"/>
  <c r="P14" i="12"/>
  <c r="K14" i="12"/>
  <c r="L14" i="12"/>
  <c r="G14" i="12"/>
  <c r="H14" i="12"/>
  <c r="S13" i="12"/>
  <c r="T13" i="12"/>
  <c r="O13" i="12"/>
  <c r="P13" i="12"/>
  <c r="K13" i="12"/>
  <c r="L13" i="12"/>
  <c r="G13" i="12"/>
  <c r="H13" i="12"/>
  <c r="S12" i="12"/>
  <c r="T12" i="12"/>
  <c r="O12" i="12"/>
  <c r="P12" i="12"/>
  <c r="K12" i="12"/>
  <c r="L12" i="12"/>
  <c r="G12" i="12"/>
  <c r="H12" i="12"/>
  <c r="S11" i="12"/>
  <c r="T11" i="12"/>
  <c r="O11" i="12"/>
  <c r="P11" i="12"/>
  <c r="K11" i="12"/>
  <c r="L11" i="12"/>
  <c r="G11" i="12"/>
  <c r="H11" i="12"/>
  <c r="S10" i="12"/>
  <c r="T10" i="12"/>
  <c r="O10" i="12"/>
  <c r="P10" i="12"/>
  <c r="K10" i="12"/>
  <c r="L10" i="12"/>
  <c r="G10" i="12"/>
  <c r="H10" i="12"/>
  <c r="S9" i="12"/>
  <c r="T9" i="12"/>
  <c r="O9" i="12"/>
  <c r="P9" i="12"/>
  <c r="K9" i="12"/>
  <c r="L9" i="12"/>
  <c r="G9" i="12"/>
  <c r="H9" i="12"/>
  <c r="T31" i="7"/>
  <c r="U31" i="7"/>
  <c r="R31" i="7"/>
  <c r="S31" i="7"/>
  <c r="P31" i="7"/>
  <c r="Q31" i="7"/>
  <c r="H31" i="7"/>
  <c r="I31" i="7"/>
  <c r="T30" i="7"/>
  <c r="U30" i="7"/>
  <c r="R30" i="7"/>
  <c r="S30" i="7"/>
  <c r="P30" i="7"/>
  <c r="Q30" i="7"/>
  <c r="H30" i="7"/>
  <c r="I30" i="7"/>
  <c r="T29" i="7"/>
  <c r="U29" i="7"/>
  <c r="R29" i="7"/>
  <c r="S29" i="7"/>
  <c r="P29" i="7"/>
  <c r="Q29" i="7"/>
  <c r="H29" i="7"/>
  <c r="I29" i="7"/>
  <c r="T28" i="7"/>
  <c r="U28" i="7"/>
  <c r="R28" i="7"/>
  <c r="S28" i="7"/>
  <c r="P28" i="7"/>
  <c r="Q28" i="7"/>
  <c r="H28" i="7"/>
  <c r="I28" i="7"/>
  <c r="T27" i="7"/>
  <c r="U27" i="7"/>
  <c r="R27" i="7"/>
  <c r="S27" i="7"/>
  <c r="P27" i="7"/>
  <c r="Q27" i="7"/>
  <c r="H27" i="7"/>
  <c r="I27" i="7"/>
  <c r="T26" i="7"/>
  <c r="U26" i="7"/>
  <c r="R26" i="7"/>
  <c r="S26" i="7"/>
  <c r="P26" i="7"/>
  <c r="Q26" i="7"/>
  <c r="H26" i="7"/>
  <c r="I26" i="7"/>
  <c r="T25" i="7"/>
  <c r="U25" i="7"/>
  <c r="R25" i="7"/>
  <c r="S25" i="7"/>
  <c r="P25" i="7"/>
  <c r="Q25" i="7"/>
  <c r="H25" i="7"/>
  <c r="I25" i="7"/>
  <c r="T24" i="7"/>
  <c r="U24" i="7"/>
  <c r="R24" i="7"/>
  <c r="S24" i="7"/>
  <c r="P24" i="7"/>
  <c r="Q24" i="7"/>
  <c r="H24" i="7"/>
  <c r="I24" i="7"/>
  <c r="T23" i="7"/>
  <c r="U23" i="7"/>
  <c r="R23" i="7"/>
  <c r="S23" i="7"/>
  <c r="P23" i="7"/>
  <c r="Q23" i="7"/>
  <c r="H23" i="7"/>
  <c r="I23" i="7"/>
  <c r="T22" i="7"/>
  <c r="U22" i="7"/>
  <c r="R22" i="7"/>
  <c r="S22" i="7"/>
  <c r="P22" i="7"/>
  <c r="Q22" i="7"/>
  <c r="H22" i="7"/>
  <c r="I22" i="7"/>
  <c r="S30" i="12"/>
  <c r="T30" i="12"/>
  <c r="O30" i="12"/>
  <c r="P30" i="12"/>
  <c r="K30" i="12"/>
  <c r="L30" i="12"/>
  <c r="G30" i="12"/>
  <c r="H30" i="12"/>
  <c r="S29" i="12"/>
  <c r="T29" i="12"/>
  <c r="O29" i="12"/>
  <c r="P29" i="12"/>
  <c r="K29" i="12"/>
  <c r="L29" i="12"/>
  <c r="G29" i="12"/>
  <c r="H29" i="12"/>
  <c r="S28" i="12"/>
  <c r="T28" i="12"/>
  <c r="O28" i="12"/>
  <c r="P28" i="12"/>
  <c r="K28" i="12"/>
  <c r="L28" i="12"/>
  <c r="G28" i="12"/>
  <c r="H28" i="12"/>
  <c r="S27" i="12"/>
  <c r="T27" i="12"/>
  <c r="O27" i="12"/>
  <c r="P27" i="12"/>
  <c r="K27" i="12"/>
  <c r="L27" i="12"/>
  <c r="G27" i="12"/>
  <c r="H27" i="12"/>
  <c r="S26" i="12"/>
  <c r="T26" i="12"/>
  <c r="O26" i="12"/>
  <c r="P26" i="12"/>
  <c r="K26" i="12"/>
  <c r="L26" i="12"/>
  <c r="G26" i="12"/>
  <c r="H26" i="12"/>
  <c r="S25" i="12"/>
  <c r="T25" i="12"/>
  <c r="O25" i="12"/>
  <c r="P25" i="12"/>
  <c r="K25" i="12"/>
  <c r="L25" i="12"/>
  <c r="G25" i="12"/>
  <c r="H25" i="12"/>
  <c r="S24" i="12"/>
  <c r="T24" i="12"/>
  <c r="O24" i="12"/>
  <c r="P24" i="12"/>
  <c r="K24" i="12"/>
  <c r="L24" i="12"/>
  <c r="G24" i="12"/>
  <c r="H24" i="12"/>
  <c r="S23" i="12"/>
  <c r="T23" i="12"/>
  <c r="O23" i="12"/>
  <c r="P23" i="12"/>
  <c r="K23" i="12"/>
  <c r="L23" i="12"/>
  <c r="G23" i="12"/>
  <c r="H23" i="12"/>
  <c r="S22" i="12"/>
  <c r="T22" i="12"/>
  <c r="O22" i="12"/>
  <c r="P22" i="12"/>
  <c r="K22" i="12"/>
  <c r="L22" i="12"/>
  <c r="G22" i="12"/>
  <c r="H22" i="12"/>
  <c r="S21" i="12"/>
  <c r="T21" i="12"/>
  <c r="O21" i="12"/>
  <c r="P21" i="12"/>
  <c r="K21" i="12"/>
  <c r="L21" i="12"/>
  <c r="G21" i="12"/>
  <c r="H21" i="12"/>
  <c r="S20" i="12"/>
  <c r="T20" i="12"/>
  <c r="O20" i="12"/>
  <c r="P20" i="12"/>
  <c r="K20" i="12"/>
  <c r="L20" i="12"/>
  <c r="G20" i="12"/>
  <c r="H20" i="12"/>
  <c r="A74" i="2"/>
  <c r="I74" i="2"/>
  <c r="J74" i="2"/>
  <c r="K74" i="2"/>
  <c r="A73" i="2"/>
  <c r="I73" i="2"/>
  <c r="J73" i="2"/>
  <c r="K73" i="2"/>
  <c r="A72" i="2"/>
  <c r="I72" i="2"/>
  <c r="J72" i="2"/>
  <c r="K72" i="2"/>
  <c r="A71" i="2"/>
  <c r="Q71" i="2"/>
  <c r="R71" i="2"/>
  <c r="S71" i="2"/>
  <c r="A70" i="2"/>
  <c r="I70" i="2"/>
  <c r="J70" i="2"/>
  <c r="K70" i="2"/>
  <c r="A69" i="2"/>
  <c r="I69" i="2"/>
  <c r="J69" i="2"/>
  <c r="K69" i="2"/>
  <c r="A68" i="2"/>
  <c r="M68" i="2"/>
  <c r="N68" i="2"/>
  <c r="O68" i="2"/>
  <c r="I68" i="2"/>
  <c r="J68" i="2"/>
  <c r="K68" i="2"/>
  <c r="A67" i="2"/>
  <c r="Q67" i="2"/>
  <c r="R67" i="2"/>
  <c r="S67" i="2"/>
  <c r="A66" i="2"/>
  <c r="I66" i="2"/>
  <c r="J66" i="2"/>
  <c r="K66" i="2"/>
  <c r="A65" i="2"/>
  <c r="I65" i="2"/>
  <c r="J65" i="2"/>
  <c r="K65" i="2"/>
  <c r="A64" i="2"/>
  <c r="I64" i="2"/>
  <c r="J64" i="2"/>
  <c r="K64" i="2"/>
  <c r="A63" i="2"/>
  <c r="Q63" i="2"/>
  <c r="R63" i="2"/>
  <c r="S63" i="2"/>
  <c r="M70" i="2"/>
  <c r="N70" i="2"/>
  <c r="O70" i="2"/>
  <c r="E66" i="2"/>
  <c r="F66" i="2"/>
  <c r="G66" i="2"/>
  <c r="M64" i="2"/>
  <c r="N64" i="2"/>
  <c r="O64" i="2"/>
  <c r="M66" i="2"/>
  <c r="N66" i="2"/>
  <c r="O66" i="2"/>
  <c r="Q66" i="2"/>
  <c r="R66" i="2"/>
  <c r="S66" i="2"/>
  <c r="E68" i="2"/>
  <c r="F68" i="2"/>
  <c r="G68" i="2"/>
  <c r="E70" i="2"/>
  <c r="F70" i="2"/>
  <c r="G70" i="2"/>
  <c r="Q74" i="2"/>
  <c r="R74" i="2"/>
  <c r="S74" i="2"/>
  <c r="Q70" i="2"/>
  <c r="R70" i="2"/>
  <c r="S70" i="2"/>
  <c r="E72" i="2"/>
  <c r="F72" i="2"/>
  <c r="G72" i="2"/>
  <c r="E74" i="2"/>
  <c r="F74" i="2"/>
  <c r="G74" i="2"/>
  <c r="M72" i="2"/>
  <c r="N72" i="2"/>
  <c r="O72" i="2"/>
  <c r="M74" i="2"/>
  <c r="N74" i="2"/>
  <c r="O74" i="2"/>
  <c r="E64" i="2"/>
  <c r="F64" i="2"/>
  <c r="G64" i="2"/>
  <c r="M63" i="2"/>
  <c r="N63" i="2"/>
  <c r="O63" i="2"/>
  <c r="Q64" i="2"/>
  <c r="R64" i="2"/>
  <c r="S64" i="2"/>
  <c r="E65" i="2"/>
  <c r="F65" i="2"/>
  <c r="G65" i="2"/>
  <c r="M67" i="2"/>
  <c r="N67" i="2"/>
  <c r="O67" i="2"/>
  <c r="Q68" i="2"/>
  <c r="R68" i="2"/>
  <c r="S68" i="2"/>
  <c r="E69" i="2"/>
  <c r="F69" i="2"/>
  <c r="G69" i="2"/>
  <c r="M71" i="2"/>
  <c r="N71" i="2"/>
  <c r="O71" i="2"/>
  <c r="Q72" i="2"/>
  <c r="R72" i="2"/>
  <c r="S72" i="2"/>
  <c r="E73" i="2"/>
  <c r="F73" i="2"/>
  <c r="G73" i="2"/>
  <c r="I63" i="2"/>
  <c r="J63" i="2"/>
  <c r="K63" i="2"/>
  <c r="Q65" i="2"/>
  <c r="R65" i="2"/>
  <c r="S65" i="2"/>
  <c r="I67" i="2"/>
  <c r="J67" i="2"/>
  <c r="K67" i="2"/>
  <c r="Q69" i="2"/>
  <c r="R69" i="2"/>
  <c r="S69" i="2"/>
  <c r="I71" i="2"/>
  <c r="J71" i="2"/>
  <c r="K71" i="2"/>
  <c r="Q73" i="2"/>
  <c r="R73" i="2"/>
  <c r="S73" i="2"/>
  <c r="E63" i="2"/>
  <c r="F63" i="2"/>
  <c r="G63" i="2"/>
  <c r="M65" i="2"/>
  <c r="N65" i="2"/>
  <c r="O65" i="2"/>
  <c r="E67" i="2"/>
  <c r="F67" i="2"/>
  <c r="G67" i="2"/>
  <c r="M69" i="2"/>
  <c r="N69" i="2"/>
  <c r="O69" i="2"/>
  <c r="E71" i="2"/>
  <c r="F71" i="2"/>
  <c r="G71" i="2"/>
  <c r="M73" i="2"/>
  <c r="N73" i="2"/>
  <c r="O73" i="2"/>
  <c r="T9" i="7"/>
  <c r="U9" i="7"/>
  <c r="R9" i="7"/>
  <c r="S9" i="7"/>
  <c r="P9" i="7"/>
  <c r="Q9" i="7"/>
  <c r="H9" i="7"/>
  <c r="I9" i="7"/>
  <c r="T8" i="7"/>
  <c r="U8" i="7"/>
  <c r="R8" i="7"/>
  <c r="S8" i="7"/>
  <c r="P8" i="7"/>
  <c r="Q8" i="7"/>
  <c r="H8" i="7"/>
  <c r="I8" i="7"/>
  <c r="T56" i="7"/>
  <c r="U56" i="7"/>
  <c r="R56" i="7"/>
  <c r="S56" i="7"/>
  <c r="P56" i="7"/>
  <c r="Q56" i="7"/>
  <c r="H56" i="7"/>
  <c r="I56" i="7"/>
  <c r="T55" i="7"/>
  <c r="U55" i="7"/>
  <c r="R55" i="7"/>
  <c r="S55" i="7"/>
  <c r="P55" i="7"/>
  <c r="Q55" i="7"/>
  <c r="H55" i="7"/>
  <c r="I55" i="7"/>
  <c r="T54" i="7"/>
  <c r="U54" i="7"/>
  <c r="R54" i="7"/>
  <c r="S54" i="7"/>
  <c r="P54" i="7"/>
  <c r="Q54" i="7"/>
  <c r="H54" i="7"/>
  <c r="I54" i="7"/>
  <c r="T53" i="7"/>
  <c r="U53" i="7"/>
  <c r="R53" i="7"/>
  <c r="S53" i="7"/>
  <c r="P53" i="7"/>
  <c r="Q53" i="7"/>
  <c r="H53" i="7"/>
  <c r="I53" i="7"/>
  <c r="T52" i="7"/>
  <c r="U52" i="7"/>
  <c r="R52" i="7"/>
  <c r="S52" i="7"/>
  <c r="P52" i="7"/>
  <c r="Q52" i="7"/>
  <c r="H52" i="7"/>
  <c r="I52" i="7"/>
  <c r="T51" i="7"/>
  <c r="U51" i="7"/>
  <c r="R51" i="7"/>
  <c r="S51" i="7"/>
  <c r="P51" i="7"/>
  <c r="Q51" i="7"/>
  <c r="H51" i="7"/>
  <c r="I51" i="7"/>
  <c r="T50" i="7"/>
  <c r="U50" i="7"/>
  <c r="R50" i="7"/>
  <c r="S50" i="7"/>
  <c r="P50" i="7"/>
  <c r="Q50" i="7"/>
  <c r="H50" i="7"/>
  <c r="I50" i="7"/>
  <c r="T49" i="7"/>
  <c r="U49" i="7"/>
  <c r="R49" i="7"/>
  <c r="S49" i="7"/>
  <c r="P49" i="7"/>
  <c r="Q49" i="7"/>
  <c r="H49" i="7"/>
  <c r="I49" i="7"/>
  <c r="T48" i="7"/>
  <c r="U48" i="7"/>
  <c r="R48" i="7"/>
  <c r="S48" i="7"/>
  <c r="P48" i="7"/>
  <c r="Q48" i="7"/>
  <c r="H48" i="7"/>
  <c r="I48" i="7"/>
  <c r="T47" i="7"/>
  <c r="U47" i="7"/>
  <c r="R47" i="7"/>
  <c r="S47" i="7"/>
  <c r="P47" i="7"/>
  <c r="Q47" i="7"/>
  <c r="H47" i="7"/>
  <c r="I47" i="7"/>
  <c r="T46" i="7"/>
  <c r="U46" i="7"/>
  <c r="R46" i="7"/>
  <c r="S46" i="7"/>
  <c r="P46" i="7"/>
  <c r="Q46" i="7"/>
  <c r="H46" i="7"/>
  <c r="I46" i="7"/>
  <c r="T45" i="7"/>
  <c r="U45" i="7"/>
  <c r="R45" i="7"/>
  <c r="S45" i="7"/>
  <c r="P45" i="7"/>
  <c r="Q45" i="7"/>
  <c r="H45" i="7"/>
  <c r="I45" i="7"/>
  <c r="S40" i="12"/>
  <c r="T40" i="12"/>
  <c r="O40" i="12"/>
  <c r="P40" i="12"/>
  <c r="K40" i="12"/>
  <c r="L40" i="12"/>
  <c r="G40" i="12"/>
  <c r="H40" i="12"/>
  <c r="S39" i="12"/>
  <c r="T39" i="12"/>
  <c r="O39" i="12"/>
  <c r="P39" i="12"/>
  <c r="K39" i="12"/>
  <c r="L39" i="12"/>
  <c r="G39" i="12"/>
  <c r="H39" i="12"/>
  <c r="S38" i="12"/>
  <c r="T38" i="12"/>
  <c r="O38" i="12"/>
  <c r="P38" i="12"/>
  <c r="K38" i="12"/>
  <c r="L38" i="12"/>
  <c r="G38" i="12"/>
  <c r="H38" i="12"/>
  <c r="S37" i="12"/>
  <c r="T37" i="12"/>
  <c r="O37" i="12"/>
  <c r="P37" i="12"/>
  <c r="K37" i="12"/>
  <c r="L37" i="12"/>
  <c r="G37" i="12"/>
  <c r="H37" i="12"/>
  <c r="S36" i="12"/>
  <c r="T36" i="12"/>
  <c r="O36" i="12"/>
  <c r="P36" i="12"/>
  <c r="K36" i="12"/>
  <c r="L36" i="12"/>
  <c r="G36" i="12"/>
  <c r="H36" i="12"/>
  <c r="S35" i="12"/>
  <c r="T35" i="12"/>
  <c r="O35" i="12"/>
  <c r="P35" i="12"/>
  <c r="K35" i="12"/>
  <c r="L35" i="12"/>
  <c r="G35" i="12"/>
  <c r="H35" i="12"/>
  <c r="S34" i="12"/>
  <c r="T34" i="12"/>
  <c r="O34" i="12"/>
  <c r="P34" i="12"/>
  <c r="K34" i="12"/>
  <c r="L34" i="12"/>
  <c r="G34" i="12"/>
  <c r="H34" i="12"/>
  <c r="S33" i="12"/>
  <c r="T33" i="12"/>
  <c r="O33" i="12"/>
  <c r="P33" i="12"/>
  <c r="K33" i="12"/>
  <c r="L33" i="12"/>
  <c r="G33" i="12"/>
  <c r="H33" i="12"/>
  <c r="S32" i="12"/>
  <c r="T32" i="12"/>
  <c r="O32" i="12"/>
  <c r="P32" i="12"/>
  <c r="K32" i="12"/>
  <c r="L32" i="12"/>
  <c r="G32" i="12"/>
  <c r="H32" i="12"/>
  <c r="S31" i="12"/>
  <c r="T31" i="12"/>
  <c r="O31" i="12"/>
  <c r="P31" i="12"/>
  <c r="K31" i="12"/>
  <c r="L31" i="12"/>
  <c r="G31" i="12"/>
  <c r="H31" i="12"/>
  <c r="S19" i="12"/>
  <c r="T19" i="12"/>
  <c r="O19" i="12"/>
  <c r="P19" i="12"/>
  <c r="K19" i="12"/>
  <c r="L19" i="12"/>
  <c r="G19" i="12"/>
  <c r="H19" i="12"/>
  <c r="S8" i="12"/>
  <c r="T8" i="12"/>
  <c r="O8" i="12"/>
  <c r="P8" i="12"/>
  <c r="K8" i="12"/>
  <c r="L8" i="12"/>
  <c r="G8" i="12"/>
  <c r="H8" i="12"/>
  <c r="T67" i="7"/>
  <c r="U67" i="7"/>
  <c r="R67" i="7"/>
  <c r="S67" i="7"/>
  <c r="P67" i="7"/>
  <c r="Q67" i="7"/>
  <c r="H67" i="7"/>
  <c r="I67" i="7"/>
  <c r="T66" i="7"/>
  <c r="U66" i="7"/>
  <c r="R66" i="7"/>
  <c r="S66" i="7"/>
  <c r="P66" i="7"/>
  <c r="Q66" i="7"/>
  <c r="H66" i="7"/>
  <c r="I66" i="7"/>
  <c r="T65" i="7"/>
  <c r="U65" i="7"/>
  <c r="R65" i="7"/>
  <c r="S65" i="7"/>
  <c r="P65" i="7"/>
  <c r="Q65" i="7"/>
  <c r="H65" i="7"/>
  <c r="I65" i="7"/>
  <c r="T64" i="7"/>
  <c r="U64" i="7"/>
  <c r="R64" i="7"/>
  <c r="S64" i="7"/>
  <c r="P64" i="7"/>
  <c r="Q64" i="7"/>
  <c r="H64" i="7"/>
  <c r="I64" i="7"/>
  <c r="T63" i="7"/>
  <c r="U63" i="7"/>
  <c r="R63" i="7"/>
  <c r="S63" i="7"/>
  <c r="P63" i="7"/>
  <c r="Q63" i="7"/>
  <c r="H63" i="7"/>
  <c r="I63" i="7"/>
  <c r="T62" i="7"/>
  <c r="U62" i="7"/>
  <c r="R62" i="7"/>
  <c r="S62" i="7"/>
  <c r="P62" i="7"/>
  <c r="Q62" i="7"/>
  <c r="H62" i="7"/>
  <c r="I62" i="7"/>
  <c r="T61" i="7"/>
  <c r="U61" i="7"/>
  <c r="R61" i="7"/>
  <c r="S61" i="7"/>
  <c r="P61" i="7"/>
  <c r="Q61" i="7"/>
  <c r="H61" i="7"/>
  <c r="I61" i="7"/>
  <c r="T60" i="7"/>
  <c r="U60" i="7"/>
  <c r="R60" i="7"/>
  <c r="S60" i="7"/>
  <c r="P60" i="7"/>
  <c r="Q60" i="7"/>
  <c r="H60" i="7"/>
  <c r="I60" i="7"/>
  <c r="T59" i="7"/>
  <c r="U59" i="7"/>
  <c r="R59" i="7"/>
  <c r="S59" i="7"/>
  <c r="P59" i="7"/>
  <c r="Q59" i="7"/>
  <c r="H59" i="7"/>
  <c r="I59" i="7"/>
  <c r="T58" i="7"/>
  <c r="U58" i="7"/>
  <c r="R58" i="7"/>
  <c r="S58" i="7"/>
  <c r="P58" i="7"/>
  <c r="Q58" i="7"/>
  <c r="H58" i="7"/>
  <c r="I58" i="7"/>
  <c r="S84" i="12"/>
  <c r="T84" i="12"/>
  <c r="O84" i="12"/>
  <c r="P84" i="12"/>
  <c r="K84" i="12"/>
  <c r="L84" i="12"/>
  <c r="G84" i="12"/>
  <c r="H84" i="12"/>
  <c r="S70" i="12"/>
  <c r="T70" i="12"/>
  <c r="O70" i="12"/>
  <c r="P70" i="12"/>
  <c r="K70" i="12"/>
  <c r="L70" i="12"/>
  <c r="G70" i="12"/>
  <c r="H70" i="12"/>
  <c r="S69" i="12"/>
  <c r="T69" i="12"/>
  <c r="O69" i="12"/>
  <c r="P69" i="12"/>
  <c r="K69" i="12"/>
  <c r="L69" i="12"/>
  <c r="G69" i="12"/>
  <c r="H69" i="12"/>
  <c r="S68" i="12"/>
  <c r="T68" i="12"/>
  <c r="O68" i="12"/>
  <c r="P68" i="12"/>
  <c r="K68" i="12"/>
  <c r="L68" i="12"/>
  <c r="G68" i="12"/>
  <c r="H68" i="12"/>
  <c r="S67" i="12"/>
  <c r="T67" i="12"/>
  <c r="O67" i="12"/>
  <c r="P67" i="12"/>
  <c r="K67" i="12"/>
  <c r="L67" i="12"/>
  <c r="G67" i="12"/>
  <c r="H67" i="12"/>
  <c r="S66" i="12"/>
  <c r="T66" i="12"/>
  <c r="O66" i="12"/>
  <c r="P66" i="12"/>
  <c r="K66" i="12"/>
  <c r="L66" i="12"/>
  <c r="G66" i="12"/>
  <c r="H66" i="12"/>
  <c r="S65" i="12"/>
  <c r="T65" i="12"/>
  <c r="O65" i="12"/>
  <c r="P65" i="12"/>
  <c r="K65" i="12"/>
  <c r="L65" i="12"/>
  <c r="G65" i="12"/>
  <c r="H65" i="12"/>
  <c r="S64" i="12"/>
  <c r="T64" i="12"/>
  <c r="O64" i="12"/>
  <c r="P64" i="12"/>
  <c r="K64" i="12"/>
  <c r="L64" i="12"/>
  <c r="G64" i="12"/>
  <c r="H64" i="12"/>
  <c r="S63" i="12"/>
  <c r="T63" i="12"/>
  <c r="O63" i="12"/>
  <c r="P63" i="12"/>
  <c r="K63" i="12"/>
  <c r="L63" i="12"/>
  <c r="G63" i="12"/>
  <c r="H63" i="12"/>
  <c r="S62" i="12"/>
  <c r="T62" i="12"/>
  <c r="O62" i="12"/>
  <c r="P62" i="12"/>
  <c r="K62" i="12"/>
  <c r="L62" i="12"/>
  <c r="G62" i="12"/>
  <c r="H62" i="12"/>
  <c r="S61" i="12"/>
  <c r="T61" i="12"/>
  <c r="O61" i="12"/>
  <c r="P61" i="12"/>
  <c r="K61" i="12"/>
  <c r="L61" i="12"/>
  <c r="G61" i="12"/>
  <c r="H61" i="12"/>
  <c r="A62" i="2"/>
  <c r="Q62" i="2"/>
  <c r="R62" i="2"/>
  <c r="S62" i="2"/>
  <c r="A3" i="2"/>
  <c r="J104" i="12"/>
  <c r="D24" i="1"/>
  <c r="R104" i="12"/>
  <c r="O103" i="7"/>
  <c r="D37" i="1"/>
  <c r="M103" i="7"/>
  <c r="D25" i="1"/>
  <c r="P81" i="2"/>
  <c r="C19" i="1"/>
  <c r="I104" i="12"/>
  <c r="C24" i="1"/>
  <c r="Q104" i="12"/>
  <c r="L103" i="7"/>
  <c r="J103" i="7"/>
  <c r="C25" i="1"/>
  <c r="D52" i="1"/>
  <c r="D51" i="1"/>
  <c r="D50" i="1"/>
  <c r="H101" i="7"/>
  <c r="I101" i="7"/>
  <c r="H100" i="7"/>
  <c r="I100" i="7"/>
  <c r="H99" i="7"/>
  <c r="I99" i="7"/>
  <c r="H98" i="7"/>
  <c r="I98" i="7"/>
  <c r="H97" i="7"/>
  <c r="I97" i="7"/>
  <c r="H96" i="7"/>
  <c r="I96" i="7"/>
  <c r="H95" i="7"/>
  <c r="I95" i="7"/>
  <c r="H94" i="7"/>
  <c r="I94" i="7"/>
  <c r="H93" i="7"/>
  <c r="I93" i="7"/>
  <c r="H92" i="7"/>
  <c r="I92" i="7"/>
  <c r="H91" i="7"/>
  <c r="I91" i="7"/>
  <c r="H90" i="7"/>
  <c r="I90" i="7"/>
  <c r="H89" i="7"/>
  <c r="I89" i="7"/>
  <c r="H88" i="7"/>
  <c r="I88" i="7"/>
  <c r="H87" i="7"/>
  <c r="I87" i="7"/>
  <c r="H86" i="7"/>
  <c r="I86" i="7"/>
  <c r="H85" i="7"/>
  <c r="I85" i="7"/>
  <c r="H84" i="7"/>
  <c r="I84" i="7"/>
  <c r="H83" i="7"/>
  <c r="I83" i="7"/>
  <c r="H82" i="7"/>
  <c r="I82" i="7"/>
  <c r="H81" i="7"/>
  <c r="I81" i="7"/>
  <c r="H80" i="7"/>
  <c r="I80" i="7"/>
  <c r="H79" i="7"/>
  <c r="I79" i="7"/>
  <c r="H78" i="7"/>
  <c r="I78" i="7"/>
  <c r="H77" i="7"/>
  <c r="I77" i="7"/>
  <c r="H76" i="7"/>
  <c r="I76" i="7"/>
  <c r="H75" i="7"/>
  <c r="I75" i="7"/>
  <c r="H74" i="7"/>
  <c r="I74" i="7"/>
  <c r="H73" i="7"/>
  <c r="I73" i="7"/>
  <c r="H72" i="7"/>
  <c r="I72" i="7"/>
  <c r="H71" i="7"/>
  <c r="I71" i="7"/>
  <c r="H70" i="7"/>
  <c r="I70" i="7"/>
  <c r="H69" i="7"/>
  <c r="I69" i="7"/>
  <c r="H68" i="7"/>
  <c r="I68" i="7"/>
  <c r="H57" i="7"/>
  <c r="I57" i="7"/>
  <c r="H44" i="7"/>
  <c r="I44" i="7"/>
  <c r="H43" i="7"/>
  <c r="I43" i="7"/>
  <c r="H42" i="7"/>
  <c r="I42" i="7"/>
  <c r="H41" i="7"/>
  <c r="I41" i="7"/>
  <c r="H40" i="7"/>
  <c r="I40" i="7"/>
  <c r="H39" i="7"/>
  <c r="I39" i="7"/>
  <c r="H38" i="7"/>
  <c r="I38" i="7"/>
  <c r="H37" i="7"/>
  <c r="I37" i="7"/>
  <c r="H36" i="7"/>
  <c r="I36" i="7"/>
  <c r="H35" i="7"/>
  <c r="I35" i="7"/>
  <c r="H34" i="7"/>
  <c r="I34" i="7"/>
  <c r="H33" i="7"/>
  <c r="I33" i="7"/>
  <c r="H32" i="7"/>
  <c r="I32" i="7"/>
  <c r="H81" i="2"/>
  <c r="P82" i="7"/>
  <c r="Q82" i="7"/>
  <c r="R82" i="7"/>
  <c r="S82" i="7"/>
  <c r="T82" i="7"/>
  <c r="U82" i="7"/>
  <c r="P83" i="7"/>
  <c r="Q83" i="7"/>
  <c r="R83" i="7"/>
  <c r="S83" i="7"/>
  <c r="T83" i="7"/>
  <c r="U83" i="7"/>
  <c r="P84" i="7"/>
  <c r="Q84" i="7"/>
  <c r="R84" i="7"/>
  <c r="S84" i="7"/>
  <c r="T84" i="7"/>
  <c r="U84" i="7"/>
  <c r="P85" i="7"/>
  <c r="Q85" i="7"/>
  <c r="R85" i="7"/>
  <c r="S85" i="7"/>
  <c r="T85" i="7"/>
  <c r="U85" i="7"/>
  <c r="P86" i="7"/>
  <c r="Q86" i="7"/>
  <c r="R86" i="7"/>
  <c r="S86" i="7"/>
  <c r="T86" i="7"/>
  <c r="U86" i="7"/>
  <c r="P87" i="7"/>
  <c r="Q87" i="7"/>
  <c r="R87" i="7"/>
  <c r="S87" i="7"/>
  <c r="T87" i="7"/>
  <c r="U87" i="7"/>
  <c r="P88" i="7"/>
  <c r="Q88" i="7"/>
  <c r="R88" i="7"/>
  <c r="S88" i="7"/>
  <c r="T88" i="7"/>
  <c r="U88" i="7"/>
  <c r="P89" i="7"/>
  <c r="Q89" i="7"/>
  <c r="R89" i="7"/>
  <c r="S89" i="7"/>
  <c r="T89" i="7"/>
  <c r="U89" i="7"/>
  <c r="P90" i="7"/>
  <c r="Q90" i="7"/>
  <c r="R90" i="7"/>
  <c r="S90" i="7"/>
  <c r="T90" i="7"/>
  <c r="U90" i="7"/>
  <c r="P91" i="7"/>
  <c r="Q91" i="7"/>
  <c r="R91" i="7"/>
  <c r="S91" i="7"/>
  <c r="T91" i="7"/>
  <c r="U91" i="7"/>
  <c r="S99" i="12"/>
  <c r="T99" i="12"/>
  <c r="O99" i="12"/>
  <c r="P99" i="12"/>
  <c r="K99" i="12"/>
  <c r="L99" i="12"/>
  <c r="G99" i="12"/>
  <c r="H99" i="12"/>
  <c r="S90" i="12"/>
  <c r="T90" i="12"/>
  <c r="S91" i="12"/>
  <c r="T91" i="12"/>
  <c r="S92" i="12"/>
  <c r="T92" i="12"/>
  <c r="S93" i="12"/>
  <c r="T93" i="12"/>
  <c r="S94" i="12"/>
  <c r="T94" i="12"/>
  <c r="O90" i="12"/>
  <c r="P90" i="12"/>
  <c r="O91" i="12"/>
  <c r="P91" i="12"/>
  <c r="O92" i="12"/>
  <c r="P92" i="12"/>
  <c r="O93" i="12"/>
  <c r="P93" i="12"/>
  <c r="O94" i="12"/>
  <c r="P94" i="12"/>
  <c r="K90" i="12"/>
  <c r="L90" i="12"/>
  <c r="K91" i="12"/>
  <c r="L91" i="12"/>
  <c r="K92" i="12"/>
  <c r="L92" i="12"/>
  <c r="K93" i="12"/>
  <c r="L93" i="12"/>
  <c r="K94" i="12"/>
  <c r="L94" i="12"/>
  <c r="G90" i="12"/>
  <c r="H90" i="12"/>
  <c r="G91" i="12"/>
  <c r="H91" i="12"/>
  <c r="G92" i="12"/>
  <c r="H92" i="12"/>
  <c r="G93" i="12"/>
  <c r="H93" i="12"/>
  <c r="G94" i="12"/>
  <c r="H94" i="12"/>
  <c r="E13" i="3"/>
  <c r="F13" i="3"/>
  <c r="H2" i="7"/>
  <c r="I2" i="7"/>
  <c r="H3" i="7"/>
  <c r="I3" i="7"/>
  <c r="H4" i="7"/>
  <c r="I4" i="7"/>
  <c r="H5" i="7"/>
  <c r="H6" i="7"/>
  <c r="I6" i="7"/>
  <c r="H7" i="7"/>
  <c r="H10" i="7"/>
  <c r="H21" i="7"/>
  <c r="F4" i="9"/>
  <c r="T3" i="7"/>
  <c r="U3" i="7"/>
  <c r="T4" i="7"/>
  <c r="T5" i="7"/>
  <c r="U5" i="7"/>
  <c r="T6" i="7"/>
  <c r="T7" i="7"/>
  <c r="U7" i="7"/>
  <c r="T10" i="7"/>
  <c r="T21" i="7"/>
  <c r="T32" i="7"/>
  <c r="T33" i="7"/>
  <c r="U33" i="7"/>
  <c r="T34" i="7"/>
  <c r="U34" i="7"/>
  <c r="T35" i="7"/>
  <c r="U35" i="7"/>
  <c r="T36" i="7"/>
  <c r="T37" i="7"/>
  <c r="U37" i="7"/>
  <c r="T38" i="7"/>
  <c r="T39" i="7"/>
  <c r="U39" i="7"/>
  <c r="T40" i="7"/>
  <c r="U40" i="7"/>
  <c r="T41" i="7"/>
  <c r="U41" i="7"/>
  <c r="T42" i="7"/>
  <c r="U42" i="7"/>
  <c r="T43" i="7"/>
  <c r="U43" i="7"/>
  <c r="T44" i="7"/>
  <c r="U44" i="7"/>
  <c r="T57" i="7"/>
  <c r="U57" i="7"/>
  <c r="T68" i="7"/>
  <c r="U68" i="7"/>
  <c r="T69" i="7"/>
  <c r="U69" i="7"/>
  <c r="T70" i="7"/>
  <c r="U70" i="7"/>
  <c r="T71" i="7"/>
  <c r="U71" i="7"/>
  <c r="T72" i="7"/>
  <c r="U72" i="7"/>
  <c r="T73" i="7"/>
  <c r="U73" i="7"/>
  <c r="T74" i="7"/>
  <c r="U74" i="7"/>
  <c r="T75" i="7"/>
  <c r="U75" i="7"/>
  <c r="T76" i="7"/>
  <c r="U76" i="7"/>
  <c r="T77" i="7"/>
  <c r="U77" i="7"/>
  <c r="T78" i="7"/>
  <c r="U78" i="7"/>
  <c r="T79" i="7"/>
  <c r="T80" i="7"/>
  <c r="T81" i="7"/>
  <c r="U81" i="7"/>
  <c r="T92" i="7"/>
  <c r="T93" i="7"/>
  <c r="T94" i="7"/>
  <c r="T95" i="7"/>
  <c r="U95" i="7"/>
  <c r="T96" i="7"/>
  <c r="T97" i="7"/>
  <c r="T98" i="7"/>
  <c r="T99" i="7"/>
  <c r="U99" i="7"/>
  <c r="T100" i="7"/>
  <c r="T101" i="7"/>
  <c r="T102" i="7"/>
  <c r="R3" i="7"/>
  <c r="S3" i="7"/>
  <c r="R4" i="7"/>
  <c r="S4" i="7"/>
  <c r="R5" i="7"/>
  <c r="R6" i="7"/>
  <c r="R7" i="7"/>
  <c r="S7" i="7"/>
  <c r="R10" i="7"/>
  <c r="S10" i="7"/>
  <c r="R21" i="7"/>
  <c r="R32" i="7"/>
  <c r="R33" i="7"/>
  <c r="R34" i="7"/>
  <c r="S34" i="7"/>
  <c r="R35" i="7"/>
  <c r="R36" i="7"/>
  <c r="S36" i="7"/>
  <c r="R37" i="7"/>
  <c r="S37" i="7"/>
  <c r="R38" i="7"/>
  <c r="S38" i="7"/>
  <c r="R39" i="7"/>
  <c r="R40" i="7"/>
  <c r="S40" i="7"/>
  <c r="R41" i="7"/>
  <c r="S41" i="7"/>
  <c r="R42" i="7"/>
  <c r="S42" i="7"/>
  <c r="R43" i="7"/>
  <c r="S43" i="7"/>
  <c r="R44" i="7"/>
  <c r="S44" i="7"/>
  <c r="R57" i="7"/>
  <c r="S57" i="7"/>
  <c r="R68" i="7"/>
  <c r="S68" i="7"/>
  <c r="R69" i="7"/>
  <c r="S69" i="7"/>
  <c r="R70" i="7"/>
  <c r="S70" i="7"/>
  <c r="R71" i="7"/>
  <c r="S71" i="7"/>
  <c r="R72" i="7"/>
  <c r="S72" i="7"/>
  <c r="R73" i="7"/>
  <c r="S73" i="7"/>
  <c r="R74" i="7"/>
  <c r="S74" i="7"/>
  <c r="R75" i="7"/>
  <c r="S75" i="7"/>
  <c r="R76" i="7"/>
  <c r="S76" i="7"/>
  <c r="R77" i="7"/>
  <c r="S77" i="7"/>
  <c r="R78" i="7"/>
  <c r="S78" i="7"/>
  <c r="R79" i="7"/>
  <c r="S79" i="7"/>
  <c r="R80" i="7"/>
  <c r="R81" i="7"/>
  <c r="R92" i="7"/>
  <c r="R93" i="7"/>
  <c r="S93" i="7"/>
  <c r="R94" i="7"/>
  <c r="R95" i="7"/>
  <c r="R96" i="7"/>
  <c r="R97" i="7"/>
  <c r="S97" i="7"/>
  <c r="R98" i="7"/>
  <c r="R99" i="7"/>
  <c r="R100" i="7"/>
  <c r="R101" i="7"/>
  <c r="S101" i="7"/>
  <c r="R102" i="7"/>
  <c r="P3" i="7"/>
  <c r="P4" i="7"/>
  <c r="Q4" i="7"/>
  <c r="P5" i="7"/>
  <c r="Q5" i="7"/>
  <c r="P6" i="7"/>
  <c r="Q6" i="7"/>
  <c r="P7" i="7"/>
  <c r="P10" i="7"/>
  <c r="Q10" i="7"/>
  <c r="P21" i="7"/>
  <c r="Q21" i="7"/>
  <c r="P32" i="7"/>
  <c r="Q32" i="7"/>
  <c r="P33" i="7"/>
  <c r="P34" i="7"/>
  <c r="Q34" i="7"/>
  <c r="P35" i="7"/>
  <c r="Q35" i="7"/>
  <c r="P36" i="7"/>
  <c r="Q36" i="7"/>
  <c r="P37" i="7"/>
  <c r="P38" i="7"/>
  <c r="P39" i="7"/>
  <c r="Q39" i="7"/>
  <c r="P40" i="7"/>
  <c r="Q40" i="7"/>
  <c r="P41" i="7"/>
  <c r="P42" i="7"/>
  <c r="Q42" i="7"/>
  <c r="P43" i="7"/>
  <c r="Q43" i="7"/>
  <c r="P44" i="7"/>
  <c r="Q44" i="7"/>
  <c r="P57" i="7"/>
  <c r="Q57" i="7"/>
  <c r="P68" i="7"/>
  <c r="Q68" i="7"/>
  <c r="P69" i="7"/>
  <c r="Q69" i="7"/>
  <c r="P70" i="7"/>
  <c r="Q70" i="7"/>
  <c r="P71" i="7"/>
  <c r="Q71" i="7"/>
  <c r="P72" i="7"/>
  <c r="Q72" i="7"/>
  <c r="P73" i="7"/>
  <c r="Q73" i="7"/>
  <c r="P74" i="7"/>
  <c r="Q74" i="7"/>
  <c r="P75" i="7"/>
  <c r="Q75" i="7"/>
  <c r="P76" i="7"/>
  <c r="Q76" i="7"/>
  <c r="P77" i="7"/>
  <c r="Q77" i="7"/>
  <c r="P78" i="7"/>
  <c r="Q78" i="7"/>
  <c r="P79" i="7"/>
  <c r="P80" i="7"/>
  <c r="Q80" i="7"/>
  <c r="P81" i="7"/>
  <c r="Q81" i="7"/>
  <c r="P92" i="7"/>
  <c r="P93" i="7"/>
  <c r="P94" i="7"/>
  <c r="Q94" i="7"/>
  <c r="P95" i="7"/>
  <c r="Q95" i="7"/>
  <c r="P96" i="7"/>
  <c r="P97" i="7"/>
  <c r="P98" i="7"/>
  <c r="Q98" i="7"/>
  <c r="P99" i="7"/>
  <c r="Q99" i="7"/>
  <c r="P100" i="7"/>
  <c r="P101" i="7"/>
  <c r="P102" i="7"/>
  <c r="Q102" i="7"/>
  <c r="F103" i="7"/>
  <c r="G103" i="7"/>
  <c r="Q41" i="7"/>
  <c r="H102" i="7"/>
  <c r="I102" i="7"/>
  <c r="I5" i="7"/>
  <c r="I7" i="7"/>
  <c r="I10" i="7"/>
  <c r="I21" i="7"/>
  <c r="S3" i="12"/>
  <c r="T3" i="12"/>
  <c r="S4" i="12"/>
  <c r="T4" i="12"/>
  <c r="S5" i="12"/>
  <c r="T5" i="12"/>
  <c r="S6" i="12"/>
  <c r="T6" i="12"/>
  <c r="S7" i="12"/>
  <c r="T7" i="12"/>
  <c r="S41" i="12"/>
  <c r="T41" i="12"/>
  <c r="S42" i="12"/>
  <c r="T42" i="12"/>
  <c r="S43" i="12"/>
  <c r="T43" i="12"/>
  <c r="S44" i="12"/>
  <c r="T44" i="12"/>
  <c r="S45" i="12"/>
  <c r="T45" i="12"/>
  <c r="S46" i="12"/>
  <c r="T46" i="12"/>
  <c r="S47" i="12"/>
  <c r="T47" i="12"/>
  <c r="S48" i="12"/>
  <c r="T48" i="12"/>
  <c r="S49" i="12"/>
  <c r="T49" i="12"/>
  <c r="S50" i="12"/>
  <c r="T50" i="12"/>
  <c r="S51" i="12"/>
  <c r="T51" i="12"/>
  <c r="S52" i="12"/>
  <c r="T52" i="12"/>
  <c r="S53" i="12"/>
  <c r="T53" i="12"/>
  <c r="S54" i="12"/>
  <c r="T54" i="12"/>
  <c r="S55" i="12"/>
  <c r="T55" i="12"/>
  <c r="S56" i="12"/>
  <c r="T56" i="12"/>
  <c r="S57" i="12"/>
  <c r="T57" i="12"/>
  <c r="S58" i="12"/>
  <c r="T58" i="12"/>
  <c r="S59" i="12"/>
  <c r="T59" i="12"/>
  <c r="S60" i="12"/>
  <c r="T60" i="12"/>
  <c r="S71" i="12"/>
  <c r="T71" i="12"/>
  <c r="S72" i="12"/>
  <c r="T72" i="12"/>
  <c r="S73" i="12"/>
  <c r="T73" i="12"/>
  <c r="S74" i="12"/>
  <c r="T74" i="12"/>
  <c r="S75" i="12"/>
  <c r="T75" i="12"/>
  <c r="S76" i="12"/>
  <c r="T76" i="12"/>
  <c r="S77" i="12"/>
  <c r="T77" i="12"/>
  <c r="S78" i="12"/>
  <c r="T78" i="12"/>
  <c r="S79" i="12"/>
  <c r="T79" i="12"/>
  <c r="S80" i="12"/>
  <c r="T80" i="12"/>
  <c r="S81" i="12"/>
  <c r="T81" i="12"/>
  <c r="S82" i="12"/>
  <c r="T82" i="12"/>
  <c r="S83" i="12"/>
  <c r="T83" i="12"/>
  <c r="S85" i="12"/>
  <c r="T85" i="12"/>
  <c r="S86" i="12"/>
  <c r="T86" i="12"/>
  <c r="S87" i="12"/>
  <c r="T87" i="12"/>
  <c r="S88" i="12"/>
  <c r="T88" i="12"/>
  <c r="S89" i="12"/>
  <c r="T89" i="12"/>
  <c r="S95" i="12"/>
  <c r="T95" i="12"/>
  <c r="S96" i="12"/>
  <c r="T96" i="12"/>
  <c r="S97" i="12"/>
  <c r="T97" i="12"/>
  <c r="S98" i="12"/>
  <c r="T98" i="12"/>
  <c r="S100" i="12"/>
  <c r="T100" i="12"/>
  <c r="O3" i="12"/>
  <c r="P3" i="12"/>
  <c r="O4" i="12"/>
  <c r="P4" i="12"/>
  <c r="O5" i="12"/>
  <c r="P5" i="12"/>
  <c r="O6" i="12"/>
  <c r="P6" i="12"/>
  <c r="O7" i="12"/>
  <c r="P7" i="12"/>
  <c r="O41" i="12"/>
  <c r="P41" i="12"/>
  <c r="O42" i="12"/>
  <c r="P42" i="12"/>
  <c r="O43" i="12"/>
  <c r="P43" i="12"/>
  <c r="O44" i="12"/>
  <c r="P44" i="12"/>
  <c r="O45" i="12"/>
  <c r="P45" i="12"/>
  <c r="O46" i="12"/>
  <c r="P46" i="12"/>
  <c r="O47" i="12"/>
  <c r="P47" i="12"/>
  <c r="O48" i="12"/>
  <c r="P48" i="12"/>
  <c r="O49" i="12"/>
  <c r="P49" i="12"/>
  <c r="O50" i="12"/>
  <c r="P50" i="12"/>
  <c r="O51" i="12"/>
  <c r="P51" i="12"/>
  <c r="O52" i="12"/>
  <c r="P52" i="12"/>
  <c r="O53" i="12"/>
  <c r="P53" i="12"/>
  <c r="O54" i="12"/>
  <c r="P54" i="12"/>
  <c r="O55" i="12"/>
  <c r="P55" i="12"/>
  <c r="O56" i="12"/>
  <c r="P56" i="12"/>
  <c r="O57" i="12"/>
  <c r="P57" i="12"/>
  <c r="O58" i="12"/>
  <c r="P58" i="12"/>
  <c r="O59" i="12"/>
  <c r="P59" i="12"/>
  <c r="O60" i="12"/>
  <c r="P60" i="12"/>
  <c r="O71" i="12"/>
  <c r="P71" i="12"/>
  <c r="O72" i="12"/>
  <c r="P72" i="12"/>
  <c r="O73" i="12"/>
  <c r="P73" i="12"/>
  <c r="O74" i="12"/>
  <c r="P74" i="12"/>
  <c r="O75" i="12"/>
  <c r="P75" i="12"/>
  <c r="O76" i="12"/>
  <c r="P76" i="12"/>
  <c r="O77" i="12"/>
  <c r="P77" i="12"/>
  <c r="O78" i="12"/>
  <c r="P78" i="12"/>
  <c r="O79" i="12"/>
  <c r="P79" i="12"/>
  <c r="O80" i="12"/>
  <c r="P80" i="12"/>
  <c r="O81" i="12"/>
  <c r="P81" i="12"/>
  <c r="O82" i="12"/>
  <c r="P82" i="12"/>
  <c r="O83" i="12"/>
  <c r="P83" i="12"/>
  <c r="O85" i="12"/>
  <c r="P85" i="12"/>
  <c r="O86" i="12"/>
  <c r="P86" i="12"/>
  <c r="O87" i="12"/>
  <c r="P87" i="12"/>
  <c r="O88" i="12"/>
  <c r="P88" i="12"/>
  <c r="O89" i="12"/>
  <c r="P89" i="12"/>
  <c r="O95" i="12"/>
  <c r="P95" i="12"/>
  <c r="O96" i="12"/>
  <c r="P96" i="12"/>
  <c r="O97" i="12"/>
  <c r="P97" i="12"/>
  <c r="O98" i="12"/>
  <c r="P98" i="12"/>
  <c r="O100" i="12"/>
  <c r="P100" i="12"/>
  <c r="K54" i="12"/>
  <c r="L54" i="12"/>
  <c r="K55" i="12"/>
  <c r="L55" i="12"/>
  <c r="K56" i="12"/>
  <c r="L56" i="12"/>
  <c r="K57" i="12"/>
  <c r="L57" i="12"/>
  <c r="K58" i="12"/>
  <c r="L58" i="12"/>
  <c r="K59" i="12"/>
  <c r="L59" i="12"/>
  <c r="K60" i="12"/>
  <c r="L60" i="12"/>
  <c r="K71" i="12"/>
  <c r="L71" i="12"/>
  <c r="K72" i="12"/>
  <c r="L72" i="12"/>
  <c r="K73" i="12"/>
  <c r="L73" i="12"/>
  <c r="K74" i="12"/>
  <c r="L74" i="12"/>
  <c r="K75" i="12"/>
  <c r="L75" i="12"/>
  <c r="K76" i="12"/>
  <c r="L76" i="12"/>
  <c r="K77" i="12"/>
  <c r="L77" i="12"/>
  <c r="K78" i="12"/>
  <c r="L78" i="12"/>
  <c r="K79" i="12"/>
  <c r="L79" i="12"/>
  <c r="K80" i="12"/>
  <c r="L80" i="12"/>
  <c r="K81" i="12"/>
  <c r="L81" i="12"/>
  <c r="K82" i="12"/>
  <c r="L82" i="12"/>
  <c r="K83" i="12"/>
  <c r="L83" i="12"/>
  <c r="K85" i="12"/>
  <c r="L85" i="12"/>
  <c r="K86" i="12"/>
  <c r="L86" i="12"/>
  <c r="K87" i="12"/>
  <c r="L87" i="12"/>
  <c r="K88" i="12"/>
  <c r="L88" i="12"/>
  <c r="K89" i="12"/>
  <c r="L89" i="12"/>
  <c r="K95" i="12"/>
  <c r="L95" i="12"/>
  <c r="K96" i="12"/>
  <c r="L96" i="12"/>
  <c r="K97" i="12"/>
  <c r="L97" i="12"/>
  <c r="K98" i="12"/>
  <c r="L98" i="12"/>
  <c r="K100" i="12"/>
  <c r="L100" i="12"/>
  <c r="G54" i="12"/>
  <c r="H54" i="12"/>
  <c r="G55" i="12"/>
  <c r="H55" i="12"/>
  <c r="G56" i="12"/>
  <c r="H56" i="12"/>
  <c r="G57" i="12"/>
  <c r="H57" i="12"/>
  <c r="G58" i="12"/>
  <c r="H58" i="12"/>
  <c r="G59" i="12"/>
  <c r="H59" i="12"/>
  <c r="G60" i="12"/>
  <c r="H60" i="12"/>
  <c r="G71" i="12"/>
  <c r="H71" i="12"/>
  <c r="G72" i="12"/>
  <c r="H72" i="12"/>
  <c r="G73" i="12"/>
  <c r="H73" i="12"/>
  <c r="G74" i="12"/>
  <c r="H74" i="12"/>
  <c r="G75" i="12"/>
  <c r="H75" i="12"/>
  <c r="G76" i="12"/>
  <c r="H76" i="12"/>
  <c r="G77" i="12"/>
  <c r="H77" i="12"/>
  <c r="G78" i="12"/>
  <c r="H78" i="12"/>
  <c r="G79" i="12"/>
  <c r="H79" i="12"/>
  <c r="G80" i="12"/>
  <c r="H80" i="12"/>
  <c r="G81" i="12"/>
  <c r="H81" i="12"/>
  <c r="G82" i="12"/>
  <c r="H82" i="12"/>
  <c r="G83" i="12"/>
  <c r="H83" i="12"/>
  <c r="G85" i="12"/>
  <c r="H85" i="12"/>
  <c r="G86" i="12"/>
  <c r="H86" i="12"/>
  <c r="G87" i="12"/>
  <c r="H87" i="12"/>
  <c r="G88" i="12"/>
  <c r="H88" i="12"/>
  <c r="G89" i="12"/>
  <c r="H89" i="12"/>
  <c r="G95" i="12"/>
  <c r="H95" i="12"/>
  <c r="G96" i="12"/>
  <c r="H96" i="12"/>
  <c r="G97" i="12"/>
  <c r="H97" i="12"/>
  <c r="G98" i="12"/>
  <c r="H98" i="12"/>
  <c r="G100" i="12"/>
  <c r="H100" i="12"/>
  <c r="A4" i="2"/>
  <c r="A5" i="2"/>
  <c r="I5" i="2"/>
  <c r="J5" i="2"/>
  <c r="K5" i="2"/>
  <c r="A6" i="2"/>
  <c r="A7" i="2"/>
  <c r="E7" i="2"/>
  <c r="F7" i="2"/>
  <c r="G7" i="2"/>
  <c r="A8" i="2"/>
  <c r="A9" i="2"/>
  <c r="E9" i="2"/>
  <c r="F9" i="2"/>
  <c r="G9" i="2"/>
  <c r="A10" i="2"/>
  <c r="A11" i="2"/>
  <c r="E11" i="2"/>
  <c r="F11" i="2"/>
  <c r="G11" i="2"/>
  <c r="A12" i="2"/>
  <c r="A13" i="2"/>
  <c r="I13" i="2"/>
  <c r="J13" i="2"/>
  <c r="K13" i="2"/>
  <c r="A14" i="2"/>
  <c r="A15" i="2"/>
  <c r="E15" i="2"/>
  <c r="F15" i="2"/>
  <c r="G15" i="2"/>
  <c r="A16" i="2"/>
  <c r="A17" i="2"/>
  <c r="E17" i="2"/>
  <c r="F17" i="2"/>
  <c r="G17" i="2"/>
  <c r="A18" i="2"/>
  <c r="A19" i="2"/>
  <c r="E19" i="2"/>
  <c r="F19" i="2"/>
  <c r="G19" i="2"/>
  <c r="A20" i="2"/>
  <c r="A21" i="2"/>
  <c r="I21" i="2"/>
  <c r="J21" i="2"/>
  <c r="K21" i="2"/>
  <c r="A22" i="2"/>
  <c r="A23" i="2"/>
  <c r="E23" i="2"/>
  <c r="A24" i="2"/>
  <c r="A25" i="2"/>
  <c r="E25" i="2"/>
  <c r="F25" i="2"/>
  <c r="G25" i="2"/>
  <c r="A26" i="2"/>
  <c r="A27" i="2"/>
  <c r="E27" i="2"/>
  <c r="F27" i="2"/>
  <c r="G27" i="2"/>
  <c r="A28" i="2"/>
  <c r="A29" i="2"/>
  <c r="I29" i="2"/>
  <c r="J29" i="2"/>
  <c r="K29" i="2"/>
  <c r="A30" i="2"/>
  <c r="A31" i="2"/>
  <c r="E31" i="2"/>
  <c r="F31" i="2"/>
  <c r="G31" i="2"/>
  <c r="A32" i="2"/>
  <c r="Q32" i="2"/>
  <c r="R32" i="2"/>
  <c r="S32" i="2"/>
  <c r="A33" i="2"/>
  <c r="E33" i="2"/>
  <c r="F33" i="2"/>
  <c r="G33" i="2"/>
  <c r="A34" i="2"/>
  <c r="A35" i="2"/>
  <c r="E35" i="2"/>
  <c r="F35" i="2"/>
  <c r="G35" i="2"/>
  <c r="A36" i="2"/>
  <c r="A37" i="2"/>
  <c r="E37" i="2"/>
  <c r="F37" i="2"/>
  <c r="G37" i="2"/>
  <c r="A38" i="2"/>
  <c r="A39" i="2"/>
  <c r="E39" i="2"/>
  <c r="F39" i="2"/>
  <c r="G39" i="2"/>
  <c r="A40" i="2"/>
  <c r="A41" i="2"/>
  <c r="E41" i="2"/>
  <c r="F41" i="2"/>
  <c r="G41" i="2"/>
  <c r="A42" i="2"/>
  <c r="A43" i="2"/>
  <c r="E43" i="2"/>
  <c r="F43" i="2"/>
  <c r="G43" i="2"/>
  <c r="A44" i="2"/>
  <c r="A45" i="2"/>
  <c r="E45" i="2"/>
  <c r="F45" i="2"/>
  <c r="G45" i="2"/>
  <c r="A46" i="2"/>
  <c r="A47" i="2"/>
  <c r="E47" i="2"/>
  <c r="F47" i="2"/>
  <c r="G47" i="2"/>
  <c r="A48" i="2"/>
  <c r="M48" i="2"/>
  <c r="N48" i="2"/>
  <c r="O48" i="2"/>
  <c r="A49" i="2"/>
  <c r="E49" i="2"/>
  <c r="F49" i="2"/>
  <c r="G49" i="2"/>
  <c r="A50" i="2"/>
  <c r="A51" i="2"/>
  <c r="E51" i="2"/>
  <c r="F51" i="2"/>
  <c r="G51" i="2"/>
  <c r="A52" i="2"/>
  <c r="A53" i="2"/>
  <c r="E53" i="2"/>
  <c r="F53" i="2"/>
  <c r="G53" i="2"/>
  <c r="A54" i="2"/>
  <c r="E54" i="2"/>
  <c r="F54" i="2"/>
  <c r="G54" i="2"/>
  <c r="A55" i="2"/>
  <c r="E55" i="2"/>
  <c r="F55" i="2"/>
  <c r="G55" i="2"/>
  <c r="A56" i="2"/>
  <c r="A57" i="2"/>
  <c r="E57" i="2"/>
  <c r="F57" i="2"/>
  <c r="G57" i="2"/>
  <c r="A58" i="2"/>
  <c r="Q58" i="2"/>
  <c r="R58" i="2"/>
  <c r="A59" i="2"/>
  <c r="E59" i="2"/>
  <c r="F59" i="2"/>
  <c r="G59" i="2"/>
  <c r="A60" i="2"/>
  <c r="A61" i="2"/>
  <c r="E61" i="2"/>
  <c r="F61" i="2"/>
  <c r="G61" i="2"/>
  <c r="I17" i="2"/>
  <c r="I25" i="2"/>
  <c r="J25" i="2"/>
  <c r="K25" i="2"/>
  <c r="I9" i="2"/>
  <c r="J9" i="2"/>
  <c r="K9" i="2"/>
  <c r="E29" i="2"/>
  <c r="E21" i="2"/>
  <c r="E13" i="2"/>
  <c r="E5" i="2"/>
  <c r="F5" i="2"/>
  <c r="G5" i="2"/>
  <c r="Q54" i="2"/>
  <c r="R54" i="2"/>
  <c r="S54" i="2"/>
  <c r="Q50" i="2"/>
  <c r="R50" i="2"/>
  <c r="S50" i="2"/>
  <c r="M50" i="2"/>
  <c r="N50" i="2"/>
  <c r="O50" i="2"/>
  <c r="E50" i="2"/>
  <c r="F50" i="2"/>
  <c r="G50" i="2"/>
  <c r="Q48" i="2"/>
  <c r="R48" i="2"/>
  <c r="S48" i="2"/>
  <c r="Q46" i="2"/>
  <c r="R46" i="2"/>
  <c r="S46" i="2"/>
  <c r="M46" i="2"/>
  <c r="N46" i="2"/>
  <c r="O46" i="2"/>
  <c r="E46" i="2"/>
  <c r="F46" i="2"/>
  <c r="G46" i="2"/>
  <c r="E44" i="2"/>
  <c r="F44" i="2"/>
  <c r="G44" i="2"/>
  <c r="Q42" i="2"/>
  <c r="R42" i="2"/>
  <c r="S42" i="2"/>
  <c r="M42" i="2"/>
  <c r="N42" i="2"/>
  <c r="O42" i="2"/>
  <c r="E42" i="2"/>
  <c r="F42" i="2"/>
  <c r="G42" i="2"/>
  <c r="Q38" i="2"/>
  <c r="R38" i="2"/>
  <c r="S38" i="2"/>
  <c r="M38" i="2"/>
  <c r="N38" i="2"/>
  <c r="O38" i="2"/>
  <c r="E38" i="2"/>
  <c r="F38" i="2"/>
  <c r="G38" i="2"/>
  <c r="Q34" i="2"/>
  <c r="R34" i="2"/>
  <c r="S34" i="2"/>
  <c r="M34" i="2"/>
  <c r="N34" i="2"/>
  <c r="O34" i="2"/>
  <c r="E34" i="2"/>
  <c r="F34" i="2"/>
  <c r="G34" i="2"/>
  <c r="I30" i="2"/>
  <c r="Q30" i="2"/>
  <c r="M30" i="2"/>
  <c r="N30" i="2"/>
  <c r="O30" i="2"/>
  <c r="E30" i="2"/>
  <c r="I26" i="2"/>
  <c r="J26" i="2"/>
  <c r="K26" i="2"/>
  <c r="Q26" i="2"/>
  <c r="M26" i="2"/>
  <c r="E26" i="2"/>
  <c r="I24" i="2"/>
  <c r="J24" i="2"/>
  <c r="K24" i="2"/>
  <c r="I22" i="2"/>
  <c r="Q22" i="2"/>
  <c r="M22" i="2"/>
  <c r="N22" i="2"/>
  <c r="O22" i="2"/>
  <c r="E22" i="2"/>
  <c r="E20" i="2"/>
  <c r="I18" i="2"/>
  <c r="Q18" i="2"/>
  <c r="M18" i="2"/>
  <c r="N18" i="2"/>
  <c r="O18" i="2"/>
  <c r="E18" i="2"/>
  <c r="I14" i="2"/>
  <c r="Q14" i="2"/>
  <c r="M14" i="2"/>
  <c r="N14" i="2"/>
  <c r="O14" i="2"/>
  <c r="E14" i="2"/>
  <c r="F14" i="2"/>
  <c r="G14" i="2"/>
  <c r="I10" i="2"/>
  <c r="Q10" i="2"/>
  <c r="M10" i="2"/>
  <c r="E10" i="2"/>
  <c r="F10" i="2"/>
  <c r="G10" i="2"/>
  <c r="I6" i="2"/>
  <c r="Q6" i="2"/>
  <c r="R6" i="2"/>
  <c r="S6" i="2"/>
  <c r="M6" i="2"/>
  <c r="E6" i="2"/>
  <c r="E4" i="2"/>
  <c r="F4" i="2"/>
  <c r="G4" i="2"/>
  <c r="I58" i="2"/>
  <c r="I54" i="2"/>
  <c r="J54" i="2"/>
  <c r="K54" i="2"/>
  <c r="I50" i="2"/>
  <c r="J50" i="2"/>
  <c r="K50" i="2"/>
  <c r="I46" i="2"/>
  <c r="J46" i="2"/>
  <c r="K46" i="2"/>
  <c r="I42" i="2"/>
  <c r="J42" i="2"/>
  <c r="K42" i="2"/>
  <c r="I38" i="2"/>
  <c r="J38" i="2"/>
  <c r="K38" i="2"/>
  <c r="I34" i="2"/>
  <c r="J34" i="2"/>
  <c r="K34" i="2"/>
  <c r="M44" i="2"/>
  <c r="N44" i="2"/>
  <c r="O44" i="2"/>
  <c r="M12" i="2"/>
  <c r="N12" i="2"/>
  <c r="O12" i="2"/>
  <c r="M61" i="2"/>
  <c r="Q57" i="2"/>
  <c r="M55" i="2"/>
  <c r="N55" i="2"/>
  <c r="O55" i="2"/>
  <c r="Q53" i="2"/>
  <c r="M53" i="2"/>
  <c r="N53" i="2"/>
  <c r="O53" i="2"/>
  <c r="M51" i="2"/>
  <c r="N51" i="2"/>
  <c r="O51" i="2"/>
  <c r="Q49" i="2"/>
  <c r="R49" i="2"/>
  <c r="S49" i="2"/>
  <c r="M49" i="2"/>
  <c r="N49" i="2"/>
  <c r="O49" i="2"/>
  <c r="M47" i="2"/>
  <c r="N47" i="2"/>
  <c r="O47" i="2"/>
  <c r="Q45" i="2"/>
  <c r="R45" i="2"/>
  <c r="S45" i="2"/>
  <c r="M45" i="2"/>
  <c r="N45" i="2"/>
  <c r="O45" i="2"/>
  <c r="M43" i="2"/>
  <c r="N43" i="2"/>
  <c r="O43" i="2"/>
  <c r="Q41" i="2"/>
  <c r="R41" i="2"/>
  <c r="S41" i="2"/>
  <c r="M41" i="2"/>
  <c r="N41" i="2"/>
  <c r="O41" i="2"/>
  <c r="M39" i="2"/>
  <c r="N39" i="2"/>
  <c r="O39" i="2"/>
  <c r="Q37" i="2"/>
  <c r="R37" i="2"/>
  <c r="S37" i="2"/>
  <c r="M37" i="2"/>
  <c r="N37" i="2"/>
  <c r="O37" i="2"/>
  <c r="M35" i="2"/>
  <c r="N35" i="2"/>
  <c r="O35" i="2"/>
  <c r="Q33" i="2"/>
  <c r="R33" i="2"/>
  <c r="S33" i="2"/>
  <c r="M33" i="2"/>
  <c r="N33" i="2"/>
  <c r="O33" i="2"/>
  <c r="M31" i="2"/>
  <c r="N31" i="2"/>
  <c r="O31" i="2"/>
  <c r="Q29" i="2"/>
  <c r="M29" i="2"/>
  <c r="N29" i="2"/>
  <c r="O29" i="2"/>
  <c r="M27" i="2"/>
  <c r="Q25" i="2"/>
  <c r="R25" i="2"/>
  <c r="S25" i="2"/>
  <c r="M25" i="2"/>
  <c r="N25" i="2"/>
  <c r="O25" i="2"/>
  <c r="M23" i="2"/>
  <c r="N23" i="2"/>
  <c r="O23" i="2"/>
  <c r="Q21" i="2"/>
  <c r="R21" i="2"/>
  <c r="S21" i="2"/>
  <c r="M21" i="2"/>
  <c r="N21" i="2"/>
  <c r="O21" i="2"/>
  <c r="M19" i="2"/>
  <c r="Q17" i="2"/>
  <c r="M17" i="2"/>
  <c r="N17" i="2"/>
  <c r="O17" i="2"/>
  <c r="M15" i="2"/>
  <c r="N15" i="2"/>
  <c r="O15" i="2"/>
  <c r="Q13" i="2"/>
  <c r="M13" i="2"/>
  <c r="N13" i="2"/>
  <c r="O13" i="2"/>
  <c r="M11" i="2"/>
  <c r="N11" i="2"/>
  <c r="O11" i="2"/>
  <c r="Q9" i="2"/>
  <c r="R9" i="2"/>
  <c r="S9" i="2"/>
  <c r="M9" i="2"/>
  <c r="N9" i="2"/>
  <c r="O9" i="2"/>
  <c r="M7" i="2"/>
  <c r="N7" i="2"/>
  <c r="O7" i="2"/>
  <c r="Q5" i="2"/>
  <c r="R5" i="2"/>
  <c r="S5" i="2"/>
  <c r="M5" i="2"/>
  <c r="N5" i="2"/>
  <c r="O5" i="2"/>
  <c r="I61" i="2"/>
  <c r="I59" i="2"/>
  <c r="I57" i="2"/>
  <c r="J57" i="2"/>
  <c r="K57" i="2"/>
  <c r="I53" i="2"/>
  <c r="J53" i="2"/>
  <c r="K53" i="2"/>
  <c r="I51" i="2"/>
  <c r="J51" i="2"/>
  <c r="K51" i="2"/>
  <c r="I49" i="2"/>
  <c r="J49" i="2"/>
  <c r="K49" i="2"/>
  <c r="I45" i="2"/>
  <c r="J45" i="2"/>
  <c r="K45" i="2"/>
  <c r="I43" i="2"/>
  <c r="J43" i="2"/>
  <c r="K43" i="2"/>
  <c r="I41" i="2"/>
  <c r="J41" i="2"/>
  <c r="K41" i="2"/>
  <c r="I37" i="2"/>
  <c r="J37" i="2"/>
  <c r="K37" i="2"/>
  <c r="I35" i="2"/>
  <c r="J35" i="2"/>
  <c r="K35" i="2"/>
  <c r="I33" i="2"/>
  <c r="J33" i="2"/>
  <c r="K33" i="2"/>
  <c r="I23" i="2"/>
  <c r="J23" i="2"/>
  <c r="K23" i="2"/>
  <c r="I19" i="2"/>
  <c r="J19" i="2"/>
  <c r="K19" i="2"/>
  <c r="I7" i="2"/>
  <c r="J7" i="2"/>
  <c r="K7" i="2"/>
  <c r="E35" i="1"/>
  <c r="E28" i="1"/>
  <c r="E57" i="1"/>
  <c r="F57" i="1"/>
  <c r="E34" i="1"/>
  <c r="E33" i="1"/>
  <c r="K53" i="12"/>
  <c r="L53" i="12"/>
  <c r="G53" i="12"/>
  <c r="H53" i="12"/>
  <c r="K51" i="12"/>
  <c r="L51" i="12"/>
  <c r="K47" i="12"/>
  <c r="L47" i="12"/>
  <c r="G51" i="12"/>
  <c r="H51" i="12"/>
  <c r="G47" i="12"/>
  <c r="H47" i="12"/>
  <c r="F24" i="9"/>
  <c r="F25" i="9"/>
  <c r="G25" i="9"/>
  <c r="F26" i="9"/>
  <c r="F27" i="9"/>
  <c r="F28" i="9"/>
  <c r="G28" i="9"/>
  <c r="F5" i="9"/>
  <c r="G5" i="9"/>
  <c r="G2" i="12"/>
  <c r="H2" i="12"/>
  <c r="G3" i="12"/>
  <c r="H3" i="12"/>
  <c r="G4" i="12"/>
  <c r="H4" i="12"/>
  <c r="G5" i="12"/>
  <c r="H5" i="12"/>
  <c r="G6" i="12"/>
  <c r="H6" i="12"/>
  <c r="G7" i="12"/>
  <c r="H7" i="12"/>
  <c r="G41" i="12"/>
  <c r="H41" i="12"/>
  <c r="G42" i="12"/>
  <c r="H42" i="12"/>
  <c r="G43" i="12"/>
  <c r="H43" i="12"/>
  <c r="G44" i="12"/>
  <c r="H44" i="12"/>
  <c r="G45" i="12"/>
  <c r="H45" i="12"/>
  <c r="G46" i="12"/>
  <c r="H46" i="12"/>
  <c r="U10" i="7"/>
  <c r="K52" i="12"/>
  <c r="L52" i="12"/>
  <c r="K50" i="12"/>
  <c r="L50" i="12"/>
  <c r="K49" i="12"/>
  <c r="L49" i="12"/>
  <c r="K48" i="12"/>
  <c r="L48" i="12"/>
  <c r="K46" i="12"/>
  <c r="L46" i="12"/>
  <c r="K45" i="12"/>
  <c r="L45" i="12"/>
  <c r="K44" i="12"/>
  <c r="L44" i="12"/>
  <c r="K43" i="12"/>
  <c r="L43" i="12"/>
  <c r="K42" i="12"/>
  <c r="L42" i="12"/>
  <c r="K41" i="12"/>
  <c r="L41" i="12"/>
  <c r="K7" i="12"/>
  <c r="L7" i="12"/>
  <c r="K6" i="12"/>
  <c r="L6" i="12"/>
  <c r="K5" i="12"/>
  <c r="L5" i="12"/>
  <c r="K4" i="12"/>
  <c r="L4" i="12"/>
  <c r="G52" i="12"/>
  <c r="H52" i="12"/>
  <c r="G50" i="12"/>
  <c r="H50" i="12"/>
  <c r="G49" i="12"/>
  <c r="H49" i="12"/>
  <c r="G48" i="12"/>
  <c r="H48" i="12"/>
  <c r="F35" i="9"/>
  <c r="G35" i="9"/>
  <c r="F34" i="9"/>
  <c r="G34" i="9"/>
  <c r="F33" i="9"/>
  <c r="G33" i="9"/>
  <c r="F32" i="9"/>
  <c r="G32" i="9"/>
  <c r="F31" i="9"/>
  <c r="G31" i="9"/>
  <c r="F30" i="9"/>
  <c r="G30" i="9"/>
  <c r="F29" i="9"/>
  <c r="G29" i="9"/>
  <c r="G27" i="9"/>
  <c r="G26" i="9"/>
  <c r="F13" i="9"/>
  <c r="G13" i="9"/>
  <c r="F12" i="9"/>
  <c r="G12" i="9"/>
  <c r="F11" i="9"/>
  <c r="G11" i="9"/>
  <c r="F10" i="9"/>
  <c r="G10" i="9"/>
  <c r="F9" i="9"/>
  <c r="G9" i="9"/>
  <c r="F8" i="9"/>
  <c r="G8" i="9"/>
  <c r="F7" i="9"/>
  <c r="G7" i="9"/>
  <c r="F6" i="9"/>
  <c r="G6" i="9"/>
  <c r="J58" i="2"/>
  <c r="K58" i="2"/>
  <c r="K3" i="12"/>
  <c r="L3" i="12"/>
  <c r="N44" i="9"/>
  <c r="O44" i="9"/>
  <c r="N43" i="9"/>
  <c r="O43" i="9"/>
  <c r="N42" i="9"/>
  <c r="O42" i="9"/>
  <c r="N41" i="9"/>
  <c r="O41" i="9"/>
  <c r="N40" i="9"/>
  <c r="O40" i="9"/>
  <c r="N39" i="9"/>
  <c r="O39" i="9"/>
  <c r="N38" i="9"/>
  <c r="O38" i="9"/>
  <c r="N37" i="9"/>
  <c r="O37" i="9"/>
  <c r="N36" i="9"/>
  <c r="O36" i="9"/>
  <c r="N35" i="9"/>
  <c r="O35" i="9"/>
  <c r="N34" i="9"/>
  <c r="O34" i="9"/>
  <c r="N33" i="9"/>
  <c r="O33" i="9"/>
  <c r="N32" i="9"/>
  <c r="O32" i="9"/>
  <c r="N31" i="9"/>
  <c r="O31" i="9"/>
  <c r="N30" i="9"/>
  <c r="O30" i="9"/>
  <c r="N29" i="9"/>
  <c r="O29" i="9"/>
  <c r="N28" i="9"/>
  <c r="O28" i="9"/>
  <c r="N27" i="9"/>
  <c r="O27" i="9"/>
  <c r="N26" i="9"/>
  <c r="O26" i="9"/>
  <c r="N25" i="9"/>
  <c r="N24" i="9"/>
  <c r="O24" i="9"/>
  <c r="F39" i="9"/>
  <c r="G39" i="9"/>
  <c r="F40" i="9"/>
  <c r="G40" i="9"/>
  <c r="F41" i="9"/>
  <c r="G41" i="9"/>
  <c r="F42" i="9"/>
  <c r="G42" i="9"/>
  <c r="F43" i="9"/>
  <c r="G43" i="9"/>
  <c r="F44" i="9"/>
  <c r="G44" i="9"/>
  <c r="F38" i="9"/>
  <c r="G38" i="9"/>
  <c r="F37" i="9"/>
  <c r="G37" i="9"/>
  <c r="F36" i="9"/>
  <c r="G36" i="9"/>
  <c r="N5" i="9"/>
  <c r="O5" i="9"/>
  <c r="N6" i="9"/>
  <c r="O6" i="9"/>
  <c r="N7" i="9"/>
  <c r="O7" i="9"/>
  <c r="N8" i="9"/>
  <c r="O8" i="9"/>
  <c r="N9" i="9"/>
  <c r="O9" i="9"/>
  <c r="N10" i="9"/>
  <c r="O10" i="9"/>
  <c r="N11" i="9"/>
  <c r="O11" i="9"/>
  <c r="N12" i="9"/>
  <c r="O12" i="9"/>
  <c r="N13" i="9"/>
  <c r="O13" i="9"/>
  <c r="N14" i="9"/>
  <c r="O14" i="9"/>
  <c r="N15" i="9"/>
  <c r="O15" i="9"/>
  <c r="N16" i="9"/>
  <c r="O16" i="9"/>
  <c r="N17" i="9"/>
  <c r="O17" i="9"/>
  <c r="N18" i="9"/>
  <c r="O18" i="9"/>
  <c r="N4" i="9"/>
  <c r="O4" i="9"/>
  <c r="F14" i="9"/>
  <c r="G14" i="9"/>
  <c r="F15" i="9"/>
  <c r="G15" i="9"/>
  <c r="F16" i="9"/>
  <c r="G16" i="9"/>
  <c r="F17" i="9"/>
  <c r="G17" i="9"/>
  <c r="F18" i="9"/>
  <c r="G18" i="9"/>
  <c r="N61" i="2"/>
  <c r="O61" i="2"/>
  <c r="N27" i="2"/>
  <c r="O27" i="2"/>
  <c r="N26" i="2"/>
  <c r="O26" i="2"/>
  <c r="N19" i="2"/>
  <c r="O19" i="2"/>
  <c r="N10" i="2"/>
  <c r="O10" i="2"/>
  <c r="N6" i="2"/>
  <c r="O6" i="2"/>
  <c r="U102" i="7"/>
  <c r="U101" i="7"/>
  <c r="U100" i="7"/>
  <c r="U98" i="7"/>
  <c r="U97" i="7"/>
  <c r="U96" i="7"/>
  <c r="U94" i="7"/>
  <c r="U93" i="7"/>
  <c r="U92" i="7"/>
  <c r="U80" i="7"/>
  <c r="U79" i="7"/>
  <c r="U38" i="7"/>
  <c r="U36" i="7"/>
  <c r="U32" i="7"/>
  <c r="U21" i="7"/>
  <c r="U6" i="7"/>
  <c r="U4" i="7"/>
  <c r="T2" i="7"/>
  <c r="U2" i="7"/>
  <c r="S102" i="7"/>
  <c r="S100" i="7"/>
  <c r="S99" i="7"/>
  <c r="S98" i="7"/>
  <c r="S96" i="7"/>
  <c r="S95" i="7"/>
  <c r="S94" i="7"/>
  <c r="S92" i="7"/>
  <c r="S81" i="7"/>
  <c r="S80" i="7"/>
  <c r="S39" i="7"/>
  <c r="S35" i="7"/>
  <c r="S33" i="7"/>
  <c r="S32" i="7"/>
  <c r="S21" i="7"/>
  <c r="S6" i="7"/>
  <c r="S5" i="7"/>
  <c r="R2" i="7"/>
  <c r="S2" i="7"/>
  <c r="S2" i="12"/>
  <c r="O2" i="12"/>
  <c r="K2" i="12"/>
  <c r="F2" i="8"/>
  <c r="G2" i="8"/>
  <c r="F30" i="2"/>
  <c r="G30" i="2"/>
  <c r="F29" i="2"/>
  <c r="G29" i="2"/>
  <c r="F26" i="2"/>
  <c r="G26" i="2"/>
  <c r="F22" i="2"/>
  <c r="G22" i="2"/>
  <c r="F21" i="2"/>
  <c r="G21" i="2"/>
  <c r="F20" i="2"/>
  <c r="G20" i="2"/>
  <c r="F18" i="2"/>
  <c r="G18" i="2"/>
  <c r="F13" i="2"/>
  <c r="G13" i="2"/>
  <c r="F6" i="2"/>
  <c r="G6" i="2"/>
  <c r="J61" i="2"/>
  <c r="K61" i="2"/>
  <c r="J59" i="2"/>
  <c r="K59" i="2"/>
  <c r="J30" i="2"/>
  <c r="K30" i="2"/>
  <c r="J22" i="2"/>
  <c r="K22" i="2"/>
  <c r="J18" i="2"/>
  <c r="K18" i="2"/>
  <c r="J17" i="2"/>
  <c r="K17" i="2"/>
  <c r="J14" i="2"/>
  <c r="K14" i="2"/>
  <c r="J10" i="2"/>
  <c r="K10" i="2"/>
  <c r="J6" i="2"/>
  <c r="K6" i="2"/>
  <c r="S58" i="2"/>
  <c r="R57" i="2"/>
  <c r="S57" i="2"/>
  <c r="R53" i="2"/>
  <c r="S53" i="2"/>
  <c r="R30" i="2"/>
  <c r="S30" i="2"/>
  <c r="R29" i="2"/>
  <c r="S29" i="2"/>
  <c r="R26" i="2"/>
  <c r="S26" i="2"/>
  <c r="R22" i="2"/>
  <c r="S22" i="2"/>
  <c r="R18" i="2"/>
  <c r="S18" i="2"/>
  <c r="R17" i="2"/>
  <c r="S17" i="2"/>
  <c r="R14" i="2"/>
  <c r="S14" i="2"/>
  <c r="R13" i="2"/>
  <c r="S13" i="2"/>
  <c r="R10" i="2"/>
  <c r="S10" i="2"/>
  <c r="D81" i="2"/>
  <c r="C17" i="1"/>
  <c r="P2" i="7"/>
  <c r="Q2" i="7"/>
  <c r="Q3" i="7"/>
  <c r="Q7" i="7"/>
  <c r="Q33" i="7"/>
  <c r="Q37" i="7"/>
  <c r="Q38" i="7"/>
  <c r="Q79" i="7"/>
  <c r="E5" i="3"/>
  <c r="F5" i="3"/>
  <c r="E6" i="3"/>
  <c r="F6" i="3"/>
  <c r="E7" i="3"/>
  <c r="F7" i="3"/>
  <c r="E8" i="3"/>
  <c r="F8" i="3"/>
  <c r="E9" i="3"/>
  <c r="F9" i="3"/>
  <c r="E10" i="3"/>
  <c r="F10" i="3"/>
  <c r="E11" i="3"/>
  <c r="F11" i="3"/>
  <c r="E12" i="3"/>
  <c r="F12" i="3"/>
  <c r="E14" i="3"/>
  <c r="F14" i="3"/>
  <c r="E15" i="3"/>
  <c r="F15" i="3"/>
  <c r="N103" i="7"/>
  <c r="U103" i="7"/>
  <c r="K103" i="7"/>
  <c r="U104" i="12"/>
  <c r="N104" i="12"/>
  <c r="M104" i="12"/>
  <c r="F104" i="12"/>
  <c r="E104" i="12"/>
  <c r="L81" i="2"/>
  <c r="D19" i="9"/>
  <c r="C31" i="1"/>
  <c r="Q92" i="7"/>
  <c r="Q93" i="7"/>
  <c r="Q96" i="7"/>
  <c r="Q97" i="7"/>
  <c r="Q100" i="7"/>
  <c r="Q101" i="7"/>
  <c r="H22" i="11"/>
  <c r="E26" i="11"/>
  <c r="D40" i="1"/>
  <c r="G22" i="11"/>
  <c r="D26" i="11"/>
  <c r="F22" i="11"/>
  <c r="E22" i="11"/>
  <c r="C22" i="11"/>
  <c r="B22" i="11"/>
  <c r="H11" i="11"/>
  <c r="E25" i="11"/>
  <c r="D41" i="1"/>
  <c r="G11" i="11"/>
  <c r="D25" i="11"/>
  <c r="F11" i="11"/>
  <c r="E11" i="11"/>
  <c r="D11" i="11"/>
  <c r="C11" i="11"/>
  <c r="D32" i="1"/>
  <c r="B11" i="11"/>
  <c r="M45" i="9"/>
  <c r="D39" i="1"/>
  <c r="E39" i="1"/>
  <c r="L45" i="9"/>
  <c r="E45" i="9"/>
  <c r="D22" i="1"/>
  <c r="D45" i="9"/>
  <c r="C22" i="1"/>
  <c r="E22" i="1"/>
  <c r="M19" i="9"/>
  <c r="D38" i="1"/>
  <c r="L19" i="9"/>
  <c r="C38" i="1"/>
  <c r="E19" i="9"/>
  <c r="D31" i="1"/>
  <c r="E8" i="8"/>
  <c r="D23" i="1"/>
  <c r="D8" i="8"/>
  <c r="C23" i="1"/>
  <c r="D49" i="1"/>
  <c r="D18" i="3"/>
  <c r="D14" i="1"/>
  <c r="C18" i="3"/>
  <c r="C14" i="1"/>
  <c r="E16" i="3"/>
  <c r="F16" i="3"/>
  <c r="E4" i="3"/>
  <c r="E27" i="1"/>
  <c r="C18" i="1"/>
  <c r="C39" i="1"/>
  <c r="E38" i="1"/>
  <c r="C40" i="1"/>
  <c r="E40" i="1"/>
  <c r="F26" i="11"/>
  <c r="M56" i="2"/>
  <c r="N56" i="2"/>
  <c r="O56" i="2"/>
  <c r="E56" i="2"/>
  <c r="F56" i="2"/>
  <c r="G56" i="2"/>
  <c r="I52" i="2"/>
  <c r="J52" i="2"/>
  <c r="K52" i="2"/>
  <c r="M52" i="2"/>
  <c r="N52" i="2"/>
  <c r="O52" i="2"/>
  <c r="I44" i="2"/>
  <c r="J44" i="2"/>
  <c r="K44" i="2"/>
  <c r="Q44" i="2"/>
  <c r="R44" i="2"/>
  <c r="S44" i="2"/>
  <c r="I36" i="2"/>
  <c r="J36" i="2"/>
  <c r="K36" i="2"/>
  <c r="M36" i="2"/>
  <c r="N36" i="2"/>
  <c r="O36" i="2"/>
  <c r="E36" i="2"/>
  <c r="F36" i="2"/>
  <c r="G36" i="2"/>
  <c r="Q36" i="2"/>
  <c r="R36" i="2"/>
  <c r="S36" i="2"/>
  <c r="I28" i="2"/>
  <c r="J28" i="2"/>
  <c r="K28" i="2"/>
  <c r="Q28" i="2"/>
  <c r="R28" i="2"/>
  <c r="S28" i="2"/>
  <c r="E28" i="2"/>
  <c r="F28" i="2"/>
  <c r="G28" i="2"/>
  <c r="M28" i="2"/>
  <c r="N28" i="2"/>
  <c r="O28" i="2"/>
  <c r="Q20" i="2"/>
  <c r="R20" i="2"/>
  <c r="S20" i="2"/>
  <c r="I20" i="2"/>
  <c r="J20" i="2"/>
  <c r="K20" i="2"/>
  <c r="M20" i="2"/>
  <c r="N20" i="2"/>
  <c r="O20" i="2"/>
  <c r="I12" i="2"/>
  <c r="J12" i="2"/>
  <c r="K12" i="2"/>
  <c r="E12" i="2"/>
  <c r="F12" i="2"/>
  <c r="G12" i="2"/>
  <c r="Q12" i="2"/>
  <c r="R12" i="2"/>
  <c r="S12" i="2"/>
  <c r="M8" i="2"/>
  <c r="N8" i="2"/>
  <c r="O8" i="2"/>
  <c r="E8" i="2"/>
  <c r="F8" i="2"/>
  <c r="G8" i="2"/>
  <c r="Q8" i="2"/>
  <c r="R8" i="2"/>
  <c r="S8" i="2"/>
  <c r="S104" i="12"/>
  <c r="T104" i="12"/>
  <c r="I8" i="2"/>
  <c r="J8" i="2"/>
  <c r="K8" i="2"/>
  <c r="Q3" i="2"/>
  <c r="M3" i="2"/>
  <c r="N3" i="2"/>
  <c r="O3" i="2"/>
  <c r="E3" i="2"/>
  <c r="F3" i="2"/>
  <c r="I3" i="2"/>
  <c r="J3" i="2"/>
  <c r="K3" i="2"/>
  <c r="F45" i="9"/>
  <c r="G45" i="9"/>
  <c r="G4" i="9"/>
  <c r="F19" i="9"/>
  <c r="G19" i="9"/>
  <c r="P2" i="12"/>
  <c r="O104" i="12"/>
  <c r="P104" i="12"/>
  <c r="N19" i="9"/>
  <c r="O19" i="9"/>
  <c r="E60" i="2"/>
  <c r="F60" i="2"/>
  <c r="G60" i="2"/>
  <c r="M60" i="2"/>
  <c r="N60" i="2"/>
  <c r="O60" i="2"/>
  <c r="M40" i="2"/>
  <c r="N40" i="2"/>
  <c r="O40" i="2"/>
  <c r="E40" i="2"/>
  <c r="F40" i="2"/>
  <c r="G40" i="2"/>
  <c r="Q40" i="2"/>
  <c r="R40" i="2"/>
  <c r="S40" i="2"/>
  <c r="M32" i="2"/>
  <c r="N32" i="2"/>
  <c r="O32" i="2"/>
  <c r="E32" i="2"/>
  <c r="F32" i="2"/>
  <c r="G32" i="2"/>
  <c r="M24" i="2"/>
  <c r="N24" i="2"/>
  <c r="O24" i="2"/>
  <c r="E24" i="2"/>
  <c r="F24" i="2"/>
  <c r="G24" i="2"/>
  <c r="Q24" i="2"/>
  <c r="R24" i="2"/>
  <c r="S24" i="2"/>
  <c r="M16" i="2"/>
  <c r="N16" i="2"/>
  <c r="O16" i="2"/>
  <c r="E16" i="2"/>
  <c r="F16" i="2"/>
  <c r="G16" i="2"/>
  <c r="I16" i="2"/>
  <c r="J16" i="2"/>
  <c r="K16" i="2"/>
  <c r="Q4" i="2"/>
  <c r="R4" i="2"/>
  <c r="S4" i="2"/>
  <c r="M4" i="2"/>
  <c r="N4" i="2"/>
  <c r="O4" i="2"/>
  <c r="I4" i="2"/>
  <c r="J4" i="2"/>
  <c r="K4" i="2"/>
  <c r="E31" i="1"/>
  <c r="O25" i="9"/>
  <c r="N45" i="9"/>
  <c r="O45" i="9"/>
  <c r="Q16" i="2"/>
  <c r="R16" i="2"/>
  <c r="S16" i="2"/>
  <c r="C32" i="1"/>
  <c r="K104" i="12"/>
  <c r="L104" i="12"/>
  <c r="G24" i="9"/>
  <c r="I11" i="2"/>
  <c r="J11" i="2"/>
  <c r="K11" i="2"/>
  <c r="I27" i="2"/>
  <c r="J27" i="2"/>
  <c r="K27" i="2"/>
  <c r="Q7" i="2"/>
  <c r="R7" i="2"/>
  <c r="S7" i="2"/>
  <c r="Q11" i="2"/>
  <c r="R11" i="2"/>
  <c r="S11" i="2"/>
  <c r="Q15" i="2"/>
  <c r="R15" i="2"/>
  <c r="S15" i="2"/>
  <c r="Q19" i="2"/>
  <c r="R19" i="2"/>
  <c r="S19" i="2"/>
  <c r="Q23" i="2"/>
  <c r="R23" i="2"/>
  <c r="S23" i="2"/>
  <c r="Q27" i="2"/>
  <c r="R27" i="2"/>
  <c r="S27" i="2"/>
  <c r="Q31" i="2"/>
  <c r="R31" i="2"/>
  <c r="S31" i="2"/>
  <c r="Q35" i="2"/>
  <c r="R35" i="2"/>
  <c r="S35" i="2"/>
  <c r="Q39" i="2"/>
  <c r="R39" i="2"/>
  <c r="S39" i="2"/>
  <c r="Q43" i="2"/>
  <c r="R43" i="2"/>
  <c r="S43" i="2"/>
  <c r="Q47" i="2"/>
  <c r="R47" i="2"/>
  <c r="S47" i="2"/>
  <c r="I15" i="2"/>
  <c r="J15" i="2"/>
  <c r="K15" i="2"/>
  <c r="I31" i="2"/>
  <c r="J31" i="2"/>
  <c r="K31" i="2"/>
  <c r="I39" i="2"/>
  <c r="J39" i="2"/>
  <c r="K39" i="2"/>
  <c r="I47" i="2"/>
  <c r="J47" i="2"/>
  <c r="K47" i="2"/>
  <c r="I55" i="2"/>
  <c r="J55" i="2"/>
  <c r="K55" i="2"/>
  <c r="C37" i="1"/>
  <c r="M59" i="2"/>
  <c r="N59" i="2"/>
  <c r="O59" i="2"/>
  <c r="E48" i="2"/>
  <c r="F48" i="2"/>
  <c r="G48" i="2"/>
  <c r="Q52" i="2"/>
  <c r="R52" i="2"/>
  <c r="S52" i="2"/>
  <c r="I56" i="2"/>
  <c r="J56" i="2"/>
  <c r="K56" i="2"/>
  <c r="M57" i="2"/>
  <c r="N57" i="2"/>
  <c r="O57" i="2"/>
  <c r="Q61" i="2"/>
  <c r="R61" i="2"/>
  <c r="S61" i="2"/>
  <c r="I32" i="2"/>
  <c r="J32" i="2"/>
  <c r="K32" i="2"/>
  <c r="E37" i="1"/>
  <c r="R103" i="7"/>
  <c r="S103" i="7"/>
  <c r="F8" i="8"/>
  <c r="G8" i="8"/>
  <c r="Q56" i="2"/>
  <c r="R56" i="2"/>
  <c r="S56" i="2"/>
  <c r="E52" i="2"/>
  <c r="F52" i="2"/>
  <c r="G52" i="2"/>
  <c r="Q60" i="2"/>
  <c r="R60" i="2"/>
  <c r="S60" i="2"/>
  <c r="I40" i="2"/>
  <c r="J40" i="2"/>
  <c r="K40" i="2"/>
  <c r="T2" i="12"/>
  <c r="G104" i="12"/>
  <c r="H104" i="12"/>
  <c r="P103" i="7"/>
  <c r="Q103" i="7"/>
  <c r="E18" i="3"/>
  <c r="F18" i="3"/>
  <c r="I48" i="2"/>
  <c r="J48" i="2"/>
  <c r="K48" i="2"/>
  <c r="I60" i="2"/>
  <c r="J60" i="2"/>
  <c r="K60" i="2"/>
  <c r="Q51" i="2"/>
  <c r="R51" i="2"/>
  <c r="S51" i="2"/>
  <c r="Q55" i="2"/>
  <c r="R55" i="2"/>
  <c r="S55" i="2"/>
  <c r="Q59" i="2"/>
  <c r="R59" i="2"/>
  <c r="S59" i="2"/>
  <c r="F23" i="2"/>
  <c r="G23" i="2"/>
  <c r="G3" i="2"/>
  <c r="M58" i="2"/>
  <c r="N58" i="2"/>
  <c r="O58" i="2"/>
  <c r="M54" i="2"/>
  <c r="N54" i="2"/>
  <c r="O54" i="2"/>
  <c r="E58" i="2"/>
  <c r="F58" i="2"/>
  <c r="G58" i="2"/>
  <c r="E14" i="1"/>
  <c r="M62" i="2"/>
  <c r="N62" i="2"/>
  <c r="O62" i="2"/>
  <c r="C41" i="1"/>
  <c r="E41" i="1"/>
  <c r="F25" i="11"/>
  <c r="E32" i="1"/>
  <c r="D26" i="1"/>
  <c r="C26" i="1"/>
  <c r="E25" i="1"/>
  <c r="D48" i="1"/>
  <c r="H103" i="7"/>
  <c r="I103" i="7"/>
  <c r="E23" i="1"/>
  <c r="E24" i="1"/>
  <c r="L2" i="12"/>
  <c r="F4" i="3"/>
  <c r="R3" i="2"/>
  <c r="I62" i="2"/>
  <c r="J62" i="2"/>
  <c r="K62" i="2"/>
  <c r="E62" i="2"/>
  <c r="F62" i="2"/>
  <c r="G62" i="2"/>
  <c r="E26" i="1"/>
  <c r="C43" i="1"/>
  <c r="C59" i="1"/>
  <c r="Q81" i="2"/>
  <c r="D19" i="1"/>
  <c r="E19" i="1"/>
  <c r="J81" i="2"/>
  <c r="K81" i="2"/>
  <c r="E81" i="2"/>
  <c r="D17" i="1"/>
  <c r="E17" i="1"/>
  <c r="N81" i="2"/>
  <c r="O81" i="2"/>
  <c r="I81" i="2"/>
  <c r="D18" i="1"/>
  <c r="E18" i="1"/>
  <c r="M81" i="2"/>
  <c r="F81" i="2"/>
  <c r="G81" i="2"/>
  <c r="S3" i="2"/>
  <c r="S81" i="2"/>
  <c r="R81" i="2"/>
  <c r="D43" i="1"/>
  <c r="D53" i="1"/>
  <c r="C53" i="1"/>
  <c r="E53" i="1"/>
  <c r="E54" i="1"/>
  <c r="E43" i="1"/>
  <c r="E44" i="1"/>
  <c r="D59" i="1"/>
  <c r="F53" i="1"/>
  <c r="F43" i="1"/>
</calcChain>
</file>

<file path=xl/sharedStrings.xml><?xml version="1.0" encoding="utf-8"?>
<sst xmlns="http://schemas.openxmlformats.org/spreadsheetml/2006/main" count="1391" uniqueCount="530">
  <si>
    <t>Cash</t>
  </si>
  <si>
    <t>Dividends</t>
  </si>
  <si>
    <t>Tax Reclaims</t>
  </si>
  <si>
    <t>Interest</t>
  </si>
  <si>
    <t>CUSIP</t>
  </si>
  <si>
    <t>Security Name</t>
  </si>
  <si>
    <t>Shares/Par Value - SSC</t>
  </si>
  <si>
    <t>DIFFERENCE</t>
  </si>
  <si>
    <t>Base Cost - SSC</t>
  </si>
  <si>
    <t>Base Price Amount - SSC</t>
  </si>
  <si>
    <t>Base Market Value - SSC</t>
  </si>
  <si>
    <t>TOTALS</t>
  </si>
  <si>
    <t>Fund</t>
  </si>
  <si>
    <t>Base Net Income Amount - SSC</t>
  </si>
  <si>
    <t>Shares/Par Value</t>
  </si>
  <si>
    <t>Payable Date</t>
  </si>
  <si>
    <t>CUSIP Number</t>
  </si>
  <si>
    <t>Base Net Proceed Amount - SSC</t>
  </si>
  <si>
    <t>Trade Date</t>
  </si>
  <si>
    <t>Contractual Settle Date</t>
  </si>
  <si>
    <t>Days Past Due</t>
  </si>
  <si>
    <t>Transaction Type</t>
  </si>
  <si>
    <t>Currency Bought</t>
  </si>
  <si>
    <t>Amount Bought - SSC</t>
  </si>
  <si>
    <t>Currency Sold</t>
  </si>
  <si>
    <t>Amount Sold - SSC</t>
  </si>
  <si>
    <t>PREPARED  BY:</t>
  </si>
  <si>
    <t xml:space="preserve"> TITLE:</t>
  </si>
  <si>
    <t>PHONE #</t>
  </si>
  <si>
    <t xml:space="preserve"> </t>
  </si>
  <si>
    <t>PER</t>
  </si>
  <si>
    <t>EXPLANATION</t>
  </si>
  <si>
    <t>MANAGER</t>
  </si>
  <si>
    <t>CUSTODIAN</t>
  </si>
  <si>
    <t>PAGE</t>
  </si>
  <si>
    <t>ASSETS</t>
  </si>
  <si>
    <t>CASH &amp; CASH EQUIVALENTS</t>
  </si>
  <si>
    <t xml:space="preserve">LONG TERM INVESTMENTS </t>
  </si>
  <si>
    <t>Total Shares</t>
  </si>
  <si>
    <t>Cost</t>
  </si>
  <si>
    <t>Market</t>
  </si>
  <si>
    <t>RECEIVABLES</t>
  </si>
  <si>
    <t>Securities Sold - Open Trades</t>
  </si>
  <si>
    <t>Open Trades</t>
  </si>
  <si>
    <t>FX Contracts - BUY USD</t>
  </si>
  <si>
    <t>Pending FX</t>
  </si>
  <si>
    <t>LIABILITIES</t>
  </si>
  <si>
    <t>PAYABLES</t>
  </si>
  <si>
    <t>Securities Purchased - Open trades</t>
  </si>
  <si>
    <t>FX Contracts - SOLD USD</t>
  </si>
  <si>
    <t>% DIFFERENCE</t>
  </si>
  <si>
    <t>Share Cost Mkt</t>
  </si>
  <si>
    <t>CASH</t>
  </si>
  <si>
    <t>SSC UNREALIZED APRECIATION/DEPRECIATION ON INCOME RECEIVABLES</t>
  </si>
  <si>
    <t>Unrealized Gain/Loss SSC</t>
  </si>
  <si>
    <t>Currency</t>
  </si>
  <si>
    <t xml:space="preserve">  TOTAL USD BOUGHT</t>
  </si>
  <si>
    <t>Base Tax Reclaim Outstanding - FA</t>
  </si>
  <si>
    <t>Unrealized Gain/Loss FA</t>
  </si>
  <si>
    <t>Tax Reclaim Local Value - SS</t>
  </si>
  <si>
    <t>Tax Reclaim Local Value - FA</t>
  </si>
  <si>
    <t>Base Tax Reclaim Outstanding - SS</t>
  </si>
  <si>
    <t>Tax Recl Unrealized Gain/Loss SS</t>
  </si>
  <si>
    <t>Reclaim Tax Currency</t>
  </si>
  <si>
    <t>Local Reclaim DIFFERENCE</t>
  </si>
  <si>
    <t>Base Tax Reclaim Original Cost - SS</t>
  </si>
  <si>
    <t>Base Tax Reclaim Original Cost - FA</t>
  </si>
  <si>
    <t>Shares/Par Value - FA</t>
  </si>
  <si>
    <t>Base Cost - FA</t>
  </si>
  <si>
    <t>Base Market Value - FA</t>
  </si>
  <si>
    <t>FA CUSIP #</t>
  </si>
  <si>
    <t>Base Price Amount - FA</t>
  </si>
  <si>
    <t>Amount Bought - FA</t>
  </si>
  <si>
    <t>Amount Sold - FA</t>
  </si>
  <si>
    <t>Base Net Proceed Amount - FA</t>
  </si>
  <si>
    <t>Base Net Income Amount - FA</t>
  </si>
  <si>
    <t>BUY TOTALS</t>
  </si>
  <si>
    <t>FX ACTIVITY</t>
  </si>
  <si>
    <t>FA</t>
  </si>
  <si>
    <t>SS</t>
  </si>
  <si>
    <t>Cash &amp; Cash Equivalents</t>
  </si>
  <si>
    <t>Difference</t>
  </si>
  <si>
    <t>Base Accrued Withholding Amt - SSC</t>
  </si>
  <si>
    <t>**NOTE:</t>
  </si>
  <si>
    <t xml:space="preserve">  TOTAL USD SOLD</t>
  </si>
  <si>
    <t>Direction for Completion:</t>
  </si>
  <si>
    <t>Reconciliation Components:</t>
  </si>
  <si>
    <t>This Workbook contains the following worksheets:</t>
  </si>
  <si>
    <t>Schedule A</t>
  </si>
  <si>
    <t>Share-Cost-Mkt</t>
  </si>
  <si>
    <t>Pending Fx's</t>
  </si>
  <si>
    <t>The values expressed in the worksheets are in both BASE and LOCAL values.  The values expressed on Schedule A are in BASE</t>
  </si>
  <si>
    <t>Holdings of the State Street Short Term Investment Fund (STIF) and Government Short Term Investment Fund (GSTIF) are reflected in the section "Cash &amp; Cash Equivalents".</t>
  </si>
  <si>
    <t>Please be sure to reflect your known position under this same classification.</t>
  </si>
  <si>
    <t>IM Assumptions &amp; Methodologies:</t>
  </si>
  <si>
    <r>
      <t>[</t>
    </r>
    <r>
      <rPr>
        <u/>
        <sz val="10"/>
        <color indexed="10"/>
        <rFont val="Times New Roman Greek"/>
        <family val="1"/>
        <charset val="161"/>
      </rPr>
      <t>Please Populate]</t>
    </r>
  </si>
  <si>
    <t>Miscellaneous:</t>
  </si>
  <si>
    <t xml:space="preserve">The worksheets incorporate many referenced cells to other worksheets within this workbook.  </t>
  </si>
  <si>
    <t>Before entering data it is advisable to acquaint yourself with the mechanics of the worksheets.</t>
  </si>
  <si>
    <t xml:space="preserve">Please be careful to not enter data over referenced cells. Before entering data make sure that the field is an input field and not a </t>
  </si>
  <si>
    <t>calculated or linked value.  Please do not change the format of these worksheets.  That is to remain standard among all managers.</t>
  </si>
  <si>
    <t>Completion &amp; Approval:</t>
  </si>
  <si>
    <t xml:space="preserve">Once you have completed the reconciliation identifying all differences, the cause and the proposed resolution, please e-mail the Excel </t>
  </si>
  <si>
    <t>absence of a signature.</t>
  </si>
  <si>
    <t>State Street Contacts:</t>
  </si>
  <si>
    <t>Investment Manager Contacts:</t>
  </si>
  <si>
    <t>SELL TOTALS</t>
  </si>
  <si>
    <t xml:space="preserve">RECONCILIATION  AS  OF: </t>
  </si>
  <si>
    <t>Basis Pt</t>
  </si>
  <si>
    <t>Variance</t>
  </si>
  <si>
    <t>Please also reference on Schedule A, the worksheet reference page of any supporting explanations, reconciling items or calculations that supplement Schedule A.</t>
  </si>
  <si>
    <t>Schedule A totals should tie out (link to) the  summary totals from each worksheet in this workbook.  Please be sure Schedule A amounts agree with the supporting data in each worksheet.</t>
  </si>
  <si>
    <t>Instructions</t>
  </si>
  <si>
    <t>Reconciliation prepared by: (enter name, phone and email)</t>
  </si>
  <si>
    <t>Reconciliation reviewed by: (enter name, phone and email)</t>
  </si>
  <si>
    <t>PORTFOLIO CASH POSITION RECONCILIATION</t>
  </si>
  <si>
    <t>PORTFOLIO SHARE / PAR MARKET VALUE RECONCILIATION</t>
  </si>
  <si>
    <t>Shares Held on Ex-date - SSC</t>
  </si>
  <si>
    <t>Shares Held on Ex-date - FA</t>
  </si>
  <si>
    <t>Unrealized</t>
  </si>
  <si>
    <t>Unrealized Open Purchase</t>
  </si>
  <si>
    <t>Unrealized Open Sales</t>
  </si>
  <si>
    <t>Base Accrued Withholding Amt - FA</t>
  </si>
  <si>
    <t>Base Unrealized G/L - FA</t>
  </si>
  <si>
    <t>Base Unrealized G/L - SSC</t>
  </si>
  <si>
    <t>Comments</t>
  </si>
  <si>
    <t>Log on to my.statestreet.com</t>
  </si>
  <si>
    <t>Click on New Query</t>
  </si>
  <si>
    <t>Under blank templates, do a search for "positions"</t>
  </si>
  <si>
    <t>Select the positions query</t>
  </si>
  <si>
    <t>Under Fund click on "Not Selected"</t>
  </si>
  <si>
    <t>Select your fund, and click OK</t>
  </si>
  <si>
    <t>Fields: Click on "Not Selected"</t>
  </si>
  <si>
    <t>Select the following fields in this order:</t>
  </si>
  <si>
    <t>If needed drag a field into the correct order to follow the example above.</t>
  </si>
  <si>
    <t>Click OK once completed.</t>
  </si>
  <si>
    <t>Filters: Click on "Not Defined"</t>
  </si>
  <si>
    <t>Once completed click Ok.</t>
  </si>
  <si>
    <t>Select your period then click ok.  Please note if providing an intra month recon you can utilize this same query. You only have to change the reporting period.</t>
  </si>
  <si>
    <t>Select the below options for your filter. To add or remove fields click the - or + to the right of your page.</t>
  </si>
  <si>
    <t>At the bottom of the page on the right, click on save, input a name for this holdings query for future use.</t>
  </si>
  <si>
    <t>Once completed you can now run this query prior month.</t>
  </si>
  <si>
    <t>This query will pull all holdings including cash. Since thie Share_Cost_Mkt tab is for holdings only, we will need to use a filter to easily sort the cash from holdings.</t>
  </si>
  <si>
    <t>Insert additional rows above here</t>
  </si>
  <si>
    <t>You can now copy and paste the downloaded holdings data onto the IM recon.</t>
  </si>
  <si>
    <t>Copy and paste each column onto the Share_Cost_Mkt tab of the recon under the SSC columns</t>
  </si>
  <si>
    <t>To build the Cash query on MYSS</t>
  </si>
  <si>
    <t>To build the Schedule A holdings query on MYSS</t>
  </si>
  <si>
    <t xml:space="preserve">Select your period then click ok.  </t>
  </si>
  <si>
    <t>This will ensure you capture the balances for invested and uninvested cash only</t>
  </si>
  <si>
    <t>Besure Match Criteria is set to Is(=) and Operator is set to Or.</t>
  </si>
  <si>
    <t>You can now copy and paste the downloaded cash balances data onto the Cash tab of the IM recon.</t>
  </si>
  <si>
    <t>Currency Name</t>
  </si>
  <si>
    <t>Currency Code</t>
  </si>
  <si>
    <t>To build the Dividend Receivables query on MYSS</t>
  </si>
  <si>
    <t>Under blank templates, do a search for "income receivable"</t>
  </si>
  <si>
    <t>Select the income receivable query</t>
  </si>
  <si>
    <t>At the bottom of the page on the right, click on save, input a name for this query for future use.</t>
  </si>
  <si>
    <t>To build the Tax Reclaim Receivables query on MYSS</t>
  </si>
  <si>
    <t>You can now copy and paste the downloaded data onto the IM recon.</t>
  </si>
  <si>
    <t>Cash Tab Query</t>
  </si>
  <si>
    <t>Share_Cost_Mkt Query</t>
  </si>
  <si>
    <t>Dividend Receivable</t>
  </si>
  <si>
    <t>Tax Reclaim Query</t>
  </si>
  <si>
    <t>Delete any lines which pull zero values</t>
  </si>
  <si>
    <t>To build the Open Trade query on MYSS</t>
  </si>
  <si>
    <t>Under blank templates, do a search for "Open Trades"</t>
  </si>
  <si>
    <t>Select the Open Trades query</t>
  </si>
  <si>
    <t>Procedure</t>
  </si>
  <si>
    <t>Sort by the transaction type (J) column</t>
  </si>
  <si>
    <t>Copy and paste the downloaded data onto the IM recon.</t>
  </si>
  <si>
    <t>To build the Pending FX query on MYSS</t>
  </si>
  <si>
    <t>Under blank templates, do a search for "Foreign Exchange"</t>
  </si>
  <si>
    <t>Select Foreign Exchange Pending</t>
  </si>
  <si>
    <t>Sort the data by FX Buy/Sell</t>
  </si>
  <si>
    <t>Copy &amp; paste the buys into the upper section and sells in the lower section</t>
  </si>
  <si>
    <t>Unrealized Appr/Depr on Inc Receivable</t>
  </si>
  <si>
    <t>Other Receivable</t>
  </si>
  <si>
    <t>Other Payable</t>
  </si>
  <si>
    <t>UNREALIZED GAIN/LOSS ON 
FORWARD/SPOT RCVBL</t>
  </si>
  <si>
    <t>UNREALIZED GAIN/LOSS ON 
FORWARD/SPOT PYBL</t>
  </si>
  <si>
    <t>Dividends/Tax Rclm</t>
  </si>
  <si>
    <t>Categories for each tab, click on link to jump directly to the procedure</t>
  </si>
  <si>
    <t>Objective: Download State Street portfolio accounting data from my.statestreet.com in order to copy and paste onto Client Monthend IM recon</t>
  </si>
  <si>
    <t>NYC Contacts:</t>
  </si>
  <si>
    <t>ManagerReconciliations@comptroller.nyc.gov</t>
  </si>
  <si>
    <t>NYCPF-Recons@statestreet.com</t>
  </si>
  <si>
    <t xml:space="preserve">Investment Manager reconciliations are not received in a  timely manner.  State Street has also been instructed to return to the Investment Manager, any reconciliation which has not been completed in it's </t>
  </si>
  <si>
    <t xml:space="preserve">file to the contacts noted below.  Your e-mail will constitute an electronic approval in the </t>
  </si>
  <si>
    <t xml:space="preserve">In order to ensure the accuracy and completeness of the official books, periodic reconciliation with external sources is necessary.  The custodial record is deemed to be accurate until proven otherwise by Investment Manager (IM).   IM is obligated to adjust their records to agree with the official accounting book of record as needed.  </t>
  </si>
  <si>
    <t>NYC</t>
  </si>
  <si>
    <t>%  OF DIFFERENCE</t>
  </si>
  <si>
    <t>% of difference</t>
  </si>
  <si>
    <t>% Of Difference</t>
  </si>
  <si>
    <t xml:space="preserve">DIFFERENCE BASE TAX RECLAIM OUTSTANDING </t>
  </si>
  <si>
    <t>% OF DIFFERENCE</t>
  </si>
  <si>
    <t xml:space="preserve">DIFFERENCE BASE TAX RECLAIM ORIGINAL COST </t>
  </si>
  <si>
    <t xml:space="preserve">DIFFERENCE BASE TAX RECLAIM UNREALIZED GAIN/LOSS </t>
  </si>
  <si>
    <t xml:space="preserve">NYC </t>
  </si>
  <si>
    <t xml:space="preserve">FUND #: </t>
  </si>
  <si>
    <t xml:space="preserve">ADVISOR = </t>
  </si>
  <si>
    <t>SSC does not research discrepancies on individual securities that are less than 3%.</t>
  </si>
  <si>
    <t>NYC appointed State Street (SSC) as it's custodian to maintain the official accounting book of record for all investment assets.  As such the official accounting book of record must contain all transactions, activity and valuation of investments and must be complete, accurate and current so it can be considered a single source of truth for trading, financial and regulatory reporting.</t>
  </si>
  <si>
    <t>SSC Assumptions &amp; Methodologies:</t>
  </si>
  <si>
    <t>SSC CUSIP #</t>
  </si>
  <si>
    <t>equivalents (USD) only.  SSC reports on a trade date, full accrual accounting basis.</t>
  </si>
  <si>
    <t>Difference Base Net Proceeds</t>
  </si>
  <si>
    <t>Difference UNREALIZED  REALIZED G/L</t>
  </si>
  <si>
    <t>% Difference Base Net Proceeds</t>
  </si>
  <si>
    <t>COMMENTS</t>
  </si>
  <si>
    <t>SSC UNREALIZED  G/L</t>
  </si>
  <si>
    <t>FA UNREALIZED  G/L</t>
  </si>
  <si>
    <t>FA UNREALIZED G/L</t>
  </si>
  <si>
    <t>Difference UNREALIZED  G/L</t>
  </si>
  <si>
    <t>% Difference UNREALIZED G/L</t>
  </si>
  <si>
    <t>% Difference UNREALIZED  G/L</t>
  </si>
  <si>
    <t>To build the Interest Receivables query on MYSS</t>
  </si>
  <si>
    <t>Dividend Receivables are noted by the DR in the "Income Indicator" column.  Only Dividend Receivables will be included in this tab</t>
  </si>
  <si>
    <t>Interest Receivables are noted by the IR in the "Income Indicator" column.  Only Income Receivables will be shown on this tab</t>
  </si>
  <si>
    <t>Unrealized FX Payables</t>
  </si>
  <si>
    <t>Unrealized FX Receivables</t>
  </si>
  <si>
    <t>BUY</t>
  </si>
  <si>
    <t>SELL</t>
  </si>
  <si>
    <t xml:space="preserve">Bank Loan Receivable </t>
  </si>
  <si>
    <t>Manager Fee Payable</t>
  </si>
  <si>
    <t>Income Payable</t>
  </si>
  <si>
    <t>TOTAL Calculated NAV</t>
  </si>
  <si>
    <t>Dividends Receivable</t>
  </si>
  <si>
    <t>Interest Receivable</t>
  </si>
  <si>
    <t>Click Run and View Acrobat Reader (pdf) and download the pdf file</t>
  </si>
  <si>
    <t>( Option: save the working trial balance in your browser, and you can obtain the report from the Browser)</t>
  </si>
  <si>
    <t>Select the Multi Class Working Trial Balance -</t>
  </si>
  <si>
    <t>Select List and choose the Fund name and move from Available Funds to Selected Funds and click OK</t>
  </si>
  <si>
    <t>Click "Dates &amp; Sources" tab and select the month and date for reporting period and click OK (Last day of the month for the reporting month)</t>
  </si>
  <si>
    <t>To provide month-end balances by using Working Trial Balance:</t>
  </si>
  <si>
    <t>The below balances need to be provided:</t>
  </si>
  <si>
    <t>Manually enter amount</t>
  </si>
  <si>
    <t>Under blank templates, do a search for "Multi-Class Working Trial Balance"</t>
  </si>
  <si>
    <t>TOTAL Custodian Working Trial Balance NAV (Final)</t>
  </si>
  <si>
    <t>Custodian Working Trial Balance NAV</t>
  </si>
  <si>
    <t>Go to  Reporting /Template Library</t>
  </si>
  <si>
    <t>Check Variance of Calculated NAV and WTB NAV (Final)</t>
  </si>
  <si>
    <t>Tax Reclaims Receivable</t>
  </si>
  <si>
    <t>Monthend  Detailed Accounting Reconciliation</t>
  </si>
  <si>
    <t xml:space="preserve">NYC requests as part of your investment management contract with them, you complete a Detailed  Accounting Reconciliation twice, once as a preliminary reconciliation before the State Street month end close and as a final reconcilaition after the month end close. The Investment Manager will provide the template herein  valued on the last business day of the month, and due the by COB on the 3rd business day for preliminary and the 15th BD for the final reconciliation of the following month.  </t>
  </si>
  <si>
    <r>
      <t xml:space="preserve">The worksheets in this workbook should be populated by the Investment Manager with the information from your accounting/trading system along with the State Street data that you retireve from mystatestreet on line reporting system.   The Investment Manager should reconcile and identify any differences.  </t>
    </r>
    <r>
      <rPr>
        <b/>
        <sz val="10"/>
        <rFont val="Times New Roman Greek"/>
      </rPr>
      <t xml:space="preserve"> The IM is required to resolve any difference of 20 basis points or more (of portfolio NAV) on Schedule A prior to the monthend close and is required to explain/comment on any individual differences on the supporting worksheets greater than 3% .</t>
    </r>
  </si>
  <si>
    <t>Please note that the Detailed Accounting Reconciliations should be provided to State Street (NYCPF-Recons@statestreet.com) and also to NYC  (ManagerReconciliations@comptroller.nyc.gov) 
according to the agreed upon schedule. As a result, State Street Corporation has been instructed to notify NYC if any Investment Manager reconciliations are not received in a timely manner.  State Street has also been instructed to return to the Investment Manager, any reconciliation which has not been completed in it's entirety or where explanations or resolutions have not been identified so that the Manager can correct the omissions.</t>
  </si>
  <si>
    <t xml:space="preserve">Formula </t>
  </si>
  <si>
    <t>Naming Conventions</t>
  </si>
  <si>
    <t>FORMAT FOR THE EMAIL SUBJECT LINE:</t>
  </si>
  <si>
    <t>Manager Name – YYYY-MM-DD - Template Name (i.e. Preliminary Detailed Accounting Reconciliation)</t>
  </si>
  <si>
    <t>For Example:</t>
  </si>
  <si>
    <t>ABC Capital - 2017-11-30 - Preliminary Detailed Accounting Reconciliation</t>
  </si>
  <si>
    <t>ABC Capital - 2017-11-30 - Investment Performance</t>
  </si>
  <si>
    <r>
      <t xml:space="preserve">ABC Capital - 2017-11-30 - </t>
    </r>
    <r>
      <rPr>
        <sz val="10"/>
        <color rgb="FFFF0000"/>
        <rFont val="Arial"/>
        <family val="2"/>
      </rPr>
      <t>Final Detailed Accounting Reconciliation (New name)</t>
    </r>
  </si>
  <si>
    <t>NAMING STANDARD FOR EACH ATTACHMENT:</t>
  </si>
  <si>
    <t>State Street Bank Fund ID – YYYY-MM-DD - Template Name</t>
  </si>
  <si>
    <t>NXXX - 2017-11-30 - Preliminary Detailed Accounting Reconciliation</t>
  </si>
  <si>
    <t>NXXX - 2017-11-30 - Investment Performance</t>
  </si>
  <si>
    <t>NXXX - 2017-11-30 - Final Detailed Accounting Reconciliation (New Name)</t>
  </si>
  <si>
    <t>Henry James International Management</t>
  </si>
  <si>
    <t>date</t>
  </si>
  <si>
    <t>country</t>
  </si>
  <si>
    <t>mkt value local</t>
  </si>
  <si>
    <t>price local</t>
  </si>
  <si>
    <t>cost local</t>
  </si>
  <si>
    <t>market value</t>
  </si>
  <si>
    <t>price</t>
  </si>
  <si>
    <t>cost</t>
  </si>
  <si>
    <t>quantity</t>
  </si>
  <si>
    <t>security</t>
  </si>
  <si>
    <t>sedol</t>
  </si>
  <si>
    <t>cusip</t>
  </si>
  <si>
    <t>portfolio</t>
  </si>
  <si>
    <t>SSC SEDOL #</t>
  </si>
  <si>
    <t>NYC1</t>
  </si>
  <si>
    <t>New York City Police Pension Fund</t>
  </si>
  <si>
    <t>Vice President Equities</t>
  </si>
  <si>
    <t>Aidan O'Leary</t>
  </si>
  <si>
    <t>(917) 261-7724</t>
  </si>
  <si>
    <t>Adjustments to Manager NAV for Cash basis to Accrual basis:</t>
  </si>
  <si>
    <t>Tax Reclaims Receivable per Custodian</t>
  </si>
  <si>
    <t>Manager Fee Payable per Custodian</t>
  </si>
  <si>
    <t>Income Payable per Custodian</t>
  </si>
  <si>
    <t>Other Payable per Custodian</t>
  </si>
  <si>
    <t>Total MANAGER NAV ADJUSTED TO ACCRUAL BASIS</t>
  </si>
  <si>
    <t>ADJUSTED NAV Basis point diff</t>
  </si>
  <si>
    <t>% DIFFERENCE USING ADJUSTED NAV</t>
  </si>
  <si>
    <t>Other Checks:</t>
  </si>
  <si>
    <t>New Section in Schedule_A added in November '20 for NYC informational purposes only:</t>
  </si>
  <si>
    <t>There are Manager NAV adjustments in rows 46 to 52 for four balance sheet items:</t>
  </si>
  <si>
    <t>Ensure the line formula in column D in this section are properly link to the cells with same description in the template.</t>
  </si>
  <si>
    <t>Dividend and Interest Receivables per Custodian</t>
  </si>
  <si>
    <t>8611229F8</t>
  </si>
  <si>
    <t>STATE STREET BANK + TRUST CO</t>
  </si>
  <si>
    <t>nyc1</t>
  </si>
  <si>
    <t>ADIDAS AG</t>
  </si>
  <si>
    <t>eu</t>
  </si>
  <si>
    <t>N00985106</t>
  </si>
  <si>
    <t>B1HHKD3</t>
  </si>
  <si>
    <t>Aercap Holdings N.V.</t>
  </si>
  <si>
    <t>us</t>
  </si>
  <si>
    <t>B6331J3</t>
  </si>
  <si>
    <t>AIA GROUP LTD</t>
  </si>
  <si>
    <t>01609W102</t>
  </si>
  <si>
    <t>BP41ZD1</t>
  </si>
  <si>
    <t>Alibaba Group Holding Ltd. Spo</t>
  </si>
  <si>
    <t>02390A101</t>
  </si>
  <si>
    <t>BNHN4P5</t>
  </si>
  <si>
    <t>America Movil SAB de CV Sponso</t>
  </si>
  <si>
    <t>G0378L100</t>
  </si>
  <si>
    <t>BRXH266</t>
  </si>
  <si>
    <t>Anglogold Ashanti PLC</t>
  </si>
  <si>
    <t>N07059210</t>
  </si>
  <si>
    <t>B908F01</t>
  </si>
  <si>
    <t>ASML HOLDING NV</t>
  </si>
  <si>
    <t>ASTRAZENECA PLC ADR</t>
  </si>
  <si>
    <t>BAE SYSTEMS PLC</t>
  </si>
  <si>
    <t>gb</t>
  </si>
  <si>
    <t>Baloise-Holding AG</t>
  </si>
  <si>
    <t>ch</t>
  </si>
  <si>
    <t>05965X109</t>
  </si>
  <si>
    <t>Banco Santander-Chile</t>
  </si>
  <si>
    <t>B0744B3</t>
  </si>
  <si>
    <t>Bunzl plc</t>
  </si>
  <si>
    <t>Cae Inc.</t>
  </si>
  <si>
    <t>12532H104</t>
  </si>
  <si>
    <t>BJ2L553</t>
  </si>
  <si>
    <t>CGI Inc. Class A</t>
  </si>
  <si>
    <t>B3B1QJ3</t>
  </si>
  <si>
    <t>Commonwealth Bank of Australia</t>
  </si>
  <si>
    <t>BM8H5Y5</t>
  </si>
  <si>
    <t>Dassault Systemes SA</t>
  </si>
  <si>
    <t>D18190898</t>
  </si>
  <si>
    <t>Deutsche Bank Ag</t>
  </si>
  <si>
    <t>30215C101</t>
  </si>
  <si>
    <t>B1FWBH1</t>
  </si>
  <si>
    <t>Experian PLC</t>
  </si>
  <si>
    <t>N3167Y103</t>
  </si>
  <si>
    <t>BZ1GMK5</t>
  </si>
  <si>
    <t>Ferrari NV</t>
  </si>
  <si>
    <t>B8K7T65</t>
  </si>
  <si>
    <t>Grifols, S.A. Sponsored ADR Cl</t>
  </si>
  <si>
    <t>40415F101</t>
  </si>
  <si>
    <t>HDFC Bank Limited Sponsored AD</t>
  </si>
  <si>
    <t>45104G104</t>
  </si>
  <si>
    <t>ICICI Bank Limited Sponsored A</t>
  </si>
  <si>
    <t>G4705A100</t>
  </si>
  <si>
    <t>B94G471</t>
  </si>
  <si>
    <t>Icon Plc</t>
  </si>
  <si>
    <t>INFINEON TECHNOLOGIES AG</t>
  </si>
  <si>
    <t>Infosys Limited Sponsored ADR</t>
  </si>
  <si>
    <t>45857P806</t>
  </si>
  <si>
    <t>BF7NT10</t>
  </si>
  <si>
    <t xml:space="preserve">INTERCONTINENTAL HOTELS GROUP </t>
  </si>
  <si>
    <t>48241A105</t>
  </si>
  <si>
    <t>B3DG2Y3</t>
  </si>
  <si>
    <t>KB Financial Group Inc. Sponso</t>
  </si>
  <si>
    <t>KYOCERA CORP</t>
  </si>
  <si>
    <t>jp</t>
  </si>
  <si>
    <t>H50430232</t>
  </si>
  <si>
    <t>B1921K0</t>
  </si>
  <si>
    <t>Logitech International S.A.</t>
  </si>
  <si>
    <t>B0SWJX3</t>
  </si>
  <si>
    <t>London Stock Exchange Grpoup P</t>
  </si>
  <si>
    <t>Lonza Group AG</t>
  </si>
  <si>
    <t>LVMH Moet Hennessy Louis Vuitt</t>
  </si>
  <si>
    <t>B28YTC2</t>
  </si>
  <si>
    <t>MACQUARIE GROUP LTD</t>
  </si>
  <si>
    <t>au</t>
  </si>
  <si>
    <t>Makita Corp.</t>
  </si>
  <si>
    <t>MERCK KGAA</t>
  </si>
  <si>
    <t>Mitsubishi UFJ Financial Group</t>
  </si>
  <si>
    <t>BZ8FYV0</t>
  </si>
  <si>
    <t>National Grid Transco</t>
  </si>
  <si>
    <t>B014JG9</t>
  </si>
  <si>
    <t>Nestle S.A. Sponsored ADR</t>
  </si>
  <si>
    <t>Nidec Corp.</t>
  </si>
  <si>
    <t>Nokia Oyj Sponsored ADR</t>
  </si>
  <si>
    <t>66987V109</t>
  </si>
  <si>
    <t>NOVARTIS AG ADR</t>
  </si>
  <si>
    <t>Novo Nordisk A/S</t>
  </si>
  <si>
    <t>OMRON Corporation</t>
  </si>
  <si>
    <t>Open Text Corp.</t>
  </si>
  <si>
    <t>ORIX Corporation</t>
  </si>
  <si>
    <t>BYVW0F7</t>
  </si>
  <si>
    <t>PDD Holdings Inc. Sponsored AD</t>
  </si>
  <si>
    <t>PEARSON PLC SPONSORED ADR ADR</t>
  </si>
  <si>
    <t>69367U105</t>
  </si>
  <si>
    <t>B3VCFN3</t>
  </si>
  <si>
    <t>PT Bank Mandiri (Persero) Tbk</t>
  </si>
  <si>
    <t>Rakuten Group, Inc.</t>
  </si>
  <si>
    <t>BYRY2M8</t>
  </si>
  <si>
    <t>RELX PLC Sponsored ADR</t>
  </si>
  <si>
    <t>Rolls Royce Holdings ADR</t>
  </si>
  <si>
    <t>BS1L687</t>
  </si>
  <si>
    <t>Sandoz Group Ltd Sponsored ADR</t>
  </si>
  <si>
    <t>SAP SE Sponsored ADR</t>
  </si>
  <si>
    <t>82509L107</t>
  </si>
  <si>
    <t>BXDZ9Z0</t>
  </si>
  <si>
    <t>Shopify, Inc. Class A</t>
  </si>
  <si>
    <t>78440P306</t>
  </si>
  <si>
    <t>BMCNGB3</t>
  </si>
  <si>
    <t>SK Telecom Co., Ltd. Sponsored</t>
  </si>
  <si>
    <t>B1Q3J35</t>
  </si>
  <si>
    <t>SKF AB Class B</t>
  </si>
  <si>
    <t>se</t>
  </si>
  <si>
    <t>83175M205</t>
  </si>
  <si>
    <t>Smith &amp; Nephew Plc</t>
  </si>
  <si>
    <t>B1WY233</t>
  </si>
  <si>
    <t>Smiths Group PLC</t>
  </si>
  <si>
    <t>Sociedad Quimica Y Minera De C</t>
  </si>
  <si>
    <t>83404D109</t>
  </si>
  <si>
    <t>B3DTRW5</t>
  </si>
  <si>
    <t>SoftBank Group Corp. Unsponsor</t>
  </si>
  <si>
    <t>Sony Group Corporation Sponsor</t>
  </si>
  <si>
    <t>Stmicroelectronics N.V.</t>
  </si>
  <si>
    <t>SUBARU CORP</t>
  </si>
  <si>
    <t>B1JB4K8</t>
  </si>
  <si>
    <t>Symrise AG</t>
  </si>
  <si>
    <t>Taiwan Semiconductor Manufactu</t>
  </si>
  <si>
    <t>TDK Corporation</t>
  </si>
  <si>
    <t>Teleperformance SE</t>
  </si>
  <si>
    <t>88032Q109</t>
  </si>
  <si>
    <t>B3F2DZ7</t>
  </si>
  <si>
    <t>Tencent Holdings Ltd. Unsponso</t>
  </si>
  <si>
    <t>H42097107</t>
  </si>
  <si>
    <t>BRTR118</t>
  </si>
  <si>
    <t>UBS Group AG</t>
  </si>
  <si>
    <t>Veolia Environnement</t>
  </si>
  <si>
    <t>Yaskawa Electric Corporation</t>
  </si>
  <si>
    <t>98850P109</t>
  </si>
  <si>
    <t>BYW4289</t>
  </si>
  <si>
    <t>Yum China Holdings, Inc.</t>
  </si>
  <si>
    <t>money</t>
  </si>
  <si>
    <t>US Dollar</t>
  </si>
  <si>
    <t>Australian Dollar</t>
  </si>
  <si>
    <t>Swiss Franc</t>
  </si>
  <si>
    <t>European Union Euro</t>
  </si>
  <si>
    <t>UK Pound</t>
  </si>
  <si>
    <t>001317205</t>
  </si>
  <si>
    <t>046353108</t>
  </si>
  <si>
    <t>0263494</t>
  </si>
  <si>
    <t>AUD</t>
  </si>
  <si>
    <t>AUSTRALIAN DOLLAR</t>
  </si>
  <si>
    <t>CHF</t>
  </si>
  <si>
    <t>SWISS FRANC</t>
  </si>
  <si>
    <t>EUR</t>
  </si>
  <si>
    <t>EURO CURRENCY</t>
  </si>
  <si>
    <t>GBP</t>
  </si>
  <si>
    <t>POUND STERLING</t>
  </si>
  <si>
    <t>AERCAP HOLDINGS NV</t>
  </si>
  <si>
    <t>AIA GROUP LTD SP ADR</t>
  </si>
  <si>
    <t>ALIBABA GROUP HOLDING SP ADR</t>
  </si>
  <si>
    <t>AMERICA MOVIL SAB DE CV</t>
  </si>
  <si>
    <t>ANGLOGOLD ASHANTI PLC</t>
  </si>
  <si>
    <t>ASML HOLDING NV NY REG SHS</t>
  </si>
  <si>
    <t>ASTRAZENECA PLC SPONS ADR</t>
  </si>
  <si>
    <t>026349902</t>
  </si>
  <si>
    <t>BALOISE HOLDING AG   REG</t>
  </si>
  <si>
    <t>BANCO SANTANDER CHILE ADR</t>
  </si>
  <si>
    <t>BANK MANDIRI TBK UNSPON ADR</t>
  </si>
  <si>
    <t>B0744B906</t>
  </si>
  <si>
    <t>BUNZL PLC</t>
  </si>
  <si>
    <t>CAE INC</t>
  </si>
  <si>
    <t>CGI INC</t>
  </si>
  <si>
    <t>COMMONWEALTH BK AUS SP ADR</t>
  </si>
  <si>
    <t>BM8H5Y907</t>
  </si>
  <si>
    <t>DASSAULT SYSTEMES SE</t>
  </si>
  <si>
    <t>DEUTSCHE BANK AG REGISTERED</t>
  </si>
  <si>
    <t>EXPERIAN PLC SPONS ADR</t>
  </si>
  <si>
    <t>FERRARI NV</t>
  </si>
  <si>
    <t>GRIFOLS SA ADR</t>
  </si>
  <si>
    <t>HDFC BANK LTD ADR</t>
  </si>
  <si>
    <t>ICICI BANK LTD SPON ADR</t>
  </si>
  <si>
    <t>ICON PLC</t>
  </si>
  <si>
    <t>INFOSYS LTD SP ADR</t>
  </si>
  <si>
    <t>INTERCONTINENTAL HOTELS ADR</t>
  </si>
  <si>
    <t>KB FINANCIAL GROUP INC ADR</t>
  </si>
  <si>
    <t>LOGITECH INTERNATIONAL REG</t>
  </si>
  <si>
    <t>B0SWJX907</t>
  </si>
  <si>
    <t>LONDON STOCK EXCHANGE GROUP</t>
  </si>
  <si>
    <t>LONZA GROUP AG REG</t>
  </si>
  <si>
    <t>LVMH MOET HENNESSY UNSP ADR</t>
  </si>
  <si>
    <t>B28YTC906</t>
  </si>
  <si>
    <t>MAKITA CORP</t>
  </si>
  <si>
    <t>MITSUBISHI UFJ FINL SPON ADR</t>
  </si>
  <si>
    <t>NATIONAL GRID PLC SP ADR</t>
  </si>
  <si>
    <t>NESTLE SA SPONS ADR</t>
  </si>
  <si>
    <t>NIDEC CORP</t>
  </si>
  <si>
    <t>NOKIA CORP SPON ADR</t>
  </si>
  <si>
    <t>NOVARTIS AG SPONSORED ADR</t>
  </si>
  <si>
    <t>NOVO NORDISK A/S SPONS ADR</t>
  </si>
  <si>
    <t>OMRON CORP</t>
  </si>
  <si>
    <t>OPEN TEXT CORP</t>
  </si>
  <si>
    <t>ORIX CORP</t>
  </si>
  <si>
    <t>PDD HOLDINGS INC</t>
  </si>
  <si>
    <t>PEARSON PLC SPONSORED ADR</t>
  </si>
  <si>
    <t>QUIMICA Y MINERA CHIL SP ADR</t>
  </si>
  <si>
    <t>RAKUTEN GROUP INC</t>
  </si>
  <si>
    <t>RELX PLC   SPON ADR</t>
  </si>
  <si>
    <t>ROLLS ROYCE HOLDINGS SP ADR</t>
  </si>
  <si>
    <t>SANDOZ GROUP AG ADR</t>
  </si>
  <si>
    <t>SAP SE SPONSORED ADR</t>
  </si>
  <si>
    <t>SHOPIFY INC   CLASS A</t>
  </si>
  <si>
    <t>SK TELECOM CO LTD SPON ADR</t>
  </si>
  <si>
    <t>B1Q3J3907</t>
  </si>
  <si>
    <t>SKF AB B SHARES</t>
  </si>
  <si>
    <t>SMITH + NEPHEW PLC  SPON ADR</t>
  </si>
  <si>
    <t>B1WY23900</t>
  </si>
  <si>
    <t>SMITHS GROUP PLC</t>
  </si>
  <si>
    <t>SOFTBANK GROUP CORP UNSP ADR</t>
  </si>
  <si>
    <t>SONY GROUP CORP   SP ADR</t>
  </si>
  <si>
    <t>STMICROELECTRONICS NV NY SHS</t>
  </si>
  <si>
    <t>B1JB4K905</t>
  </si>
  <si>
    <t>SYMRISE AG</t>
  </si>
  <si>
    <t>TAIWAN SEMICONDUCTOR SP ADR</t>
  </si>
  <si>
    <t>TDK CORP</t>
  </si>
  <si>
    <t>TELEPERFORMANCE</t>
  </si>
  <si>
    <t>TENCENT HOLDINGS LTD UNS ADR</t>
  </si>
  <si>
    <t>UBS GROUP AG REG</t>
  </si>
  <si>
    <t>VEOLIA ENVIRONNEMENT</t>
  </si>
  <si>
    <t>YASKAWA ELECTRIC CORP</t>
  </si>
  <si>
    <t>YUM CHINA HOLDINGS INC</t>
  </si>
  <si>
    <t>USD</t>
  </si>
  <si>
    <t>48137C108</t>
  </si>
  <si>
    <t>JULIUS BAER GROUP LTD UN ADR</t>
  </si>
  <si>
    <t>BJ2KSG907</t>
  </si>
  <si>
    <t>AKZO NOBEL N.V.</t>
  </si>
  <si>
    <t>JPY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</si>
</sst>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_(&quot;$&quot;* #,##0.000000_);_(&quot;$&quot;* \(#,##0.000000\);_(&quot;$&quot;* &quot;-&quot;??????_);_(@_)"/>
    <numFmt numFmtId="167" formatCode="&quot;$&quot;#,##0.00"/>
    <numFmt numFmtId="168" formatCode="\ m\/d\/yy"/>
    <numFmt numFmtId="169" formatCode="0.000000%"/>
    <numFmt numFmtId="170" formatCode="0.000000"/>
  </numFmts>
  <fonts count="82">
    <font>
      <sz val="10"/>
      <name val="Arial"/>
    </font>
    <font>
      <sz val="11"/>
      <color theme="1"/>
      <name val="Calibri"/>
      <family val="2"/>
      <scheme val="minor"/>
    </font>
    <font>
      <sz val="11"/>
      <color theme="1"/>
      <name val="Calibri"/>
      <family val="2"/>
      <scheme val="minor"/>
    </font>
    <font>
      <sz val="11"/>
      <color theme="1"/>
      <name val="Calibri"/>
      <family val="2"/>
      <scheme val="minor"/>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sz val="12"/>
      <name val="Arial"/>
      <family val="2"/>
    </font>
    <font>
      <b/>
      <sz val="12"/>
      <name val="Arial"/>
      <family val="2"/>
    </font>
    <font>
      <u/>
      <sz val="10"/>
      <color indexed="12"/>
      <name val="Arial"/>
      <family val="2"/>
    </font>
    <font>
      <b/>
      <i/>
      <sz val="10"/>
      <name val="Arial"/>
      <family val="2"/>
    </font>
    <font>
      <b/>
      <i/>
      <sz val="10"/>
      <color indexed="10"/>
      <name val="Arial"/>
      <family val="2"/>
    </font>
    <font>
      <b/>
      <sz val="10"/>
      <name val="Times New Roman Greek"/>
      <family val="1"/>
      <charset val="161"/>
    </font>
    <font>
      <sz val="10"/>
      <name val="Times New Roman Greek"/>
      <family val="1"/>
      <charset val="161"/>
    </font>
    <font>
      <b/>
      <u/>
      <sz val="10"/>
      <name val="Times New Roman Greek"/>
      <family val="1"/>
      <charset val="161"/>
    </font>
    <font>
      <u/>
      <sz val="10"/>
      <name val="Times New Roman Greek"/>
      <family val="1"/>
      <charset val="161"/>
    </font>
    <font>
      <b/>
      <u/>
      <sz val="10"/>
      <color indexed="10"/>
      <name val="Times New Roman Greek"/>
      <family val="1"/>
      <charset val="161"/>
    </font>
    <font>
      <u/>
      <sz val="10"/>
      <color indexed="10"/>
      <name val="Times New Roman Greek"/>
      <family val="1"/>
      <charset val="161"/>
    </font>
    <font>
      <sz val="10"/>
      <color indexed="10"/>
      <name val="Times New Roman Greek"/>
      <family val="1"/>
      <charset val="161"/>
    </font>
    <font>
      <b/>
      <sz val="10"/>
      <color indexed="10"/>
      <name val="Times New Roman Greek"/>
      <family val="1"/>
      <charset val="161"/>
    </font>
    <font>
      <i/>
      <sz val="10"/>
      <color indexed="10"/>
      <name val="Times New Roman Greek"/>
    </font>
    <font>
      <sz val="12"/>
      <name val="Arial"/>
      <family val="2"/>
    </font>
    <font>
      <b/>
      <sz val="12"/>
      <color indexed="12"/>
      <name val="Arial"/>
      <family val="2"/>
    </font>
    <font>
      <sz val="8"/>
      <name val="Arial"/>
      <family val="2"/>
    </font>
    <font>
      <sz val="9"/>
      <color indexed="8"/>
      <name val="Arial"/>
      <family val="2"/>
    </font>
    <font>
      <sz val="9"/>
      <name val="Arial"/>
      <family val="2"/>
    </font>
    <font>
      <b/>
      <sz val="9"/>
      <name val="Arial"/>
      <family val="2"/>
    </font>
    <font>
      <sz val="10"/>
      <color indexed="8"/>
      <name val="Arial"/>
      <family val="2"/>
    </font>
    <font>
      <sz val="10"/>
      <color indexed="10"/>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8"/>
      <color theme="1"/>
      <name val="Tahoma"/>
      <family val="2"/>
    </font>
    <font>
      <sz val="10"/>
      <color theme="1"/>
      <name val="Calibri"/>
      <family val="2"/>
      <scheme val="minor"/>
    </font>
    <font>
      <i/>
      <sz val="10"/>
      <color indexed="10"/>
      <name val="Arial"/>
      <family val="2"/>
    </font>
    <font>
      <b/>
      <sz val="10"/>
      <color indexed="10"/>
      <name val="Arial"/>
      <family val="2"/>
    </font>
    <font>
      <sz val="10"/>
      <color rgb="FFFF0000"/>
      <name val="Arial"/>
      <family val="2"/>
    </font>
    <font>
      <sz val="10"/>
      <color indexed="8"/>
      <name val="Arial"/>
      <family val="2"/>
    </font>
    <font>
      <i/>
      <sz val="10"/>
      <name val="Arial"/>
      <family val="2"/>
    </font>
    <font>
      <sz val="11"/>
      <name val="Calibri"/>
      <family val="2"/>
    </font>
    <font>
      <sz val="10"/>
      <name val="Times New Roman"/>
      <family val="1"/>
    </font>
    <font>
      <b/>
      <sz val="10"/>
      <name val="Times New Roman Greek"/>
    </font>
    <font>
      <sz val="9"/>
      <color indexed="10"/>
      <name val="Arial"/>
      <family val="2"/>
    </font>
    <font>
      <b/>
      <sz val="10"/>
      <color indexed="8"/>
      <name val="Arial"/>
      <family val="2"/>
    </font>
    <font>
      <b/>
      <u/>
      <sz val="10"/>
      <name val="Arial"/>
      <family val="2"/>
    </font>
    <font>
      <sz val="8"/>
      <color rgb="FF000000"/>
      <name val="Arial"/>
      <family val="2"/>
    </font>
    <font>
      <b/>
      <sz val="10"/>
      <color rgb="FF000000"/>
      <name val="Arial"/>
      <family val="2"/>
    </font>
    <font>
      <sz val="11"/>
      <color indexed="8"/>
      <name val="Calibri"/>
      <family val="2"/>
      <scheme val="minor"/>
    </font>
    <font>
      <b/>
      <i/>
      <sz val="14"/>
      <name val="Calibri"/>
      <family val="2"/>
    </font>
    <font>
      <b/>
      <u/>
      <sz val="10"/>
      <name val="Times New Roman Greek"/>
    </font>
    <font>
      <sz val="12"/>
      <name val="Calibri"/>
      <family val="2"/>
    </font>
    <font>
      <b/>
      <i/>
      <u/>
      <sz val="12"/>
      <name val="Calibri"/>
      <family val="2"/>
    </font>
    <font>
      <sz val="10"/>
      <color rgb="FFFF0000"/>
      <name val="Times New Roman Greek"/>
      <family val="1"/>
      <charset val="161"/>
    </font>
    <font>
      <sz val="11"/>
      <color rgb="FF000000"/>
      <name val="Calibri"/>
      <family val="2"/>
    </font>
    <font>
      <sz val="18"/>
      <color theme="3"/>
      <name val="Cambria"/>
      <family val="2"/>
      <scheme val="major"/>
    </font>
    <font>
      <sz val="11"/>
      <color rgb="FF9C5700"/>
      <name val="Calibri"/>
      <family val="2"/>
      <scheme val="minor"/>
    </font>
  </fonts>
  <fills count="4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00B0F0"/>
        <bgColor indexed="64"/>
      </patternFill>
    </fill>
    <fill>
      <patternFill patternType="solid">
        <fgColor theme="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92D050"/>
        <bgColor indexed="64"/>
      </patternFill>
    </fill>
    <fill>
      <patternFill patternType="solid">
        <fgColor theme="9" tint="0.59999389629810485"/>
        <bgColor indexed="64"/>
      </patternFill>
    </fill>
  </fills>
  <borders count="28">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bottom style="medium">
        <color indexed="64"/>
      </bottom>
      <diagonal/>
    </border>
  </borders>
  <cellStyleXfs count="442">
    <xf numFmtId="0" fontId="0" fillId="0" borderId="0"/>
    <xf numFmtId="43" fontId="15" fillId="0" borderId="0" applyFont="0" applyFill="0" applyBorder="0" applyAlignment="0" applyProtection="0"/>
    <xf numFmtId="44" fontId="15" fillId="0" borderId="0" applyFont="0" applyFill="0" applyBorder="0" applyAlignment="0" applyProtection="0"/>
    <xf numFmtId="0" fontId="20" fillId="0" borderId="0" applyNumberFormat="0" applyFill="0" applyBorder="0" applyAlignment="0" applyProtection="0">
      <alignment vertical="top"/>
      <protection locked="0"/>
    </xf>
    <xf numFmtId="0" fontId="17" fillId="0" borderId="0"/>
    <xf numFmtId="9" fontId="15" fillId="0" borderId="0" applyFont="0" applyFill="0" applyBorder="0" applyAlignment="0" applyProtection="0"/>
    <xf numFmtId="0" fontId="41" fillId="0" borderId="0" applyNumberFormat="0" applyFill="0" applyBorder="0" applyAlignment="0" applyProtection="0"/>
    <xf numFmtId="0" fontId="42" fillId="0" borderId="15" applyNumberFormat="0" applyFill="0" applyAlignment="0" applyProtection="0"/>
    <xf numFmtId="0" fontId="43" fillId="0" borderId="16" applyNumberFormat="0" applyFill="0" applyAlignment="0" applyProtection="0"/>
    <xf numFmtId="0" fontId="44" fillId="0" borderId="17" applyNumberFormat="0" applyFill="0" applyAlignment="0" applyProtection="0"/>
    <xf numFmtId="0" fontId="44" fillId="0" borderId="0" applyNumberFormat="0" applyFill="0" applyBorder="0" applyAlignment="0" applyProtection="0"/>
    <xf numFmtId="0" fontId="45" fillId="9" borderId="0" applyNumberFormat="0" applyBorder="0" applyAlignment="0" applyProtection="0"/>
    <xf numFmtId="0" fontId="46" fillId="10" borderId="0" applyNumberFormat="0" applyBorder="0" applyAlignment="0" applyProtection="0"/>
    <xf numFmtId="0" fontId="47" fillId="11" borderId="0" applyNumberFormat="0" applyBorder="0" applyAlignment="0" applyProtection="0"/>
    <xf numFmtId="0" fontId="48" fillId="12" borderId="18" applyNumberFormat="0" applyAlignment="0" applyProtection="0"/>
    <xf numFmtId="0" fontId="49" fillId="13" borderId="19" applyNumberFormat="0" applyAlignment="0" applyProtection="0"/>
    <xf numFmtId="0" fontId="50" fillId="13" borderId="18" applyNumberFormat="0" applyAlignment="0" applyProtection="0"/>
    <xf numFmtId="0" fontId="51" fillId="0" borderId="20" applyNumberFormat="0" applyFill="0" applyAlignment="0" applyProtection="0"/>
    <xf numFmtId="0" fontId="52" fillId="14" borderId="21" applyNumberFormat="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0" borderId="23" applyNumberFormat="0" applyFill="0" applyAlignment="0" applyProtection="0"/>
    <xf numFmtId="0" fontId="56"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56" fillId="19" borderId="0" applyNumberFormat="0" applyBorder="0" applyAlignment="0" applyProtection="0"/>
    <xf numFmtId="0" fontId="56"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56" fillId="23" borderId="0" applyNumberFormat="0" applyBorder="0" applyAlignment="0" applyProtection="0"/>
    <xf numFmtId="0" fontId="56"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56" fillId="27" borderId="0" applyNumberFormat="0" applyBorder="0" applyAlignment="0" applyProtection="0"/>
    <xf numFmtId="0" fontId="56" fillId="28" borderId="0" applyNumberFormat="0" applyBorder="0" applyAlignment="0" applyProtection="0"/>
    <xf numFmtId="0" fontId="14" fillId="29" borderId="0" applyNumberFormat="0" applyBorder="0" applyAlignment="0" applyProtection="0"/>
    <xf numFmtId="0" fontId="14" fillId="30" borderId="0" applyNumberFormat="0" applyBorder="0" applyAlignment="0" applyProtection="0"/>
    <xf numFmtId="0" fontId="56" fillId="31" borderId="0" applyNumberFormat="0" applyBorder="0" applyAlignment="0" applyProtection="0"/>
    <xf numFmtId="0" fontId="56" fillId="32"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56" fillId="35" borderId="0" applyNumberFormat="0" applyBorder="0" applyAlignment="0" applyProtection="0"/>
    <xf numFmtId="0" fontId="56" fillId="36" borderId="0" applyNumberFormat="0" applyBorder="0" applyAlignment="0" applyProtection="0"/>
    <xf numFmtId="0" fontId="14" fillId="37" borderId="0" applyNumberFormat="0" applyBorder="0" applyAlignment="0" applyProtection="0"/>
    <xf numFmtId="0" fontId="14" fillId="38" borderId="0" applyNumberFormat="0" applyBorder="0" applyAlignment="0" applyProtection="0"/>
    <xf numFmtId="0" fontId="56" fillId="39" borderId="0" applyNumberFormat="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0" borderId="0"/>
    <xf numFmtId="43" fontId="14" fillId="0" borderId="0" applyFont="0" applyFill="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3" fillId="0" borderId="0"/>
    <xf numFmtId="43" fontId="13" fillId="0" borderId="0" applyFont="0" applyFill="0" applyBorder="0" applyAlignment="0" applyProtection="0"/>
    <xf numFmtId="0" fontId="13" fillId="15" borderId="22" applyNumberFormat="0" applyFont="0" applyAlignment="0" applyProtection="0"/>
    <xf numFmtId="0" fontId="13" fillId="17" borderId="0" applyNumberFormat="0" applyBorder="0" applyAlignment="0" applyProtection="0"/>
    <xf numFmtId="0" fontId="13" fillId="18"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57" fillId="0" borderId="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43" fontId="12" fillId="0" borderId="0" applyFont="0" applyFill="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0" borderId="0"/>
    <xf numFmtId="0" fontId="38" fillId="0" borderId="0">
      <alignment vertical="top"/>
    </xf>
    <xf numFmtId="0" fontId="12" fillId="15" borderId="22" applyNumberFormat="0" applyFont="0" applyAlignment="0" applyProtection="0"/>
    <xf numFmtId="0" fontId="12" fillId="17" borderId="0" applyNumberFormat="0" applyBorder="0" applyAlignment="0" applyProtection="0"/>
    <xf numFmtId="0" fontId="12" fillId="18"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38" fillId="0" borderId="0">
      <alignment vertical="top"/>
    </xf>
    <xf numFmtId="0" fontId="12" fillId="37" borderId="0" applyNumberFormat="0" applyBorder="0" applyAlignment="0" applyProtection="0"/>
    <xf numFmtId="0" fontId="12" fillId="38" borderId="0" applyNumberFormat="0" applyBorder="0" applyAlignment="0" applyProtection="0"/>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12" fillId="15" borderId="22" applyNumberFormat="0" applyFont="0" applyAlignment="0" applyProtection="0"/>
    <xf numFmtId="0" fontId="12" fillId="15" borderId="22" applyNumberFormat="0" applyFont="0" applyAlignment="0" applyProtection="0"/>
    <xf numFmtId="0" fontId="12" fillId="15" borderId="22" applyNumberFormat="0" applyFont="0" applyAlignment="0" applyProtection="0"/>
    <xf numFmtId="0" fontId="12" fillId="0" borderId="0"/>
    <xf numFmtId="0" fontId="12" fillId="0" borderId="0"/>
    <xf numFmtId="0" fontId="12" fillId="0" borderId="0"/>
    <xf numFmtId="0" fontId="12" fillId="0" borderId="0"/>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5" borderId="22" applyNumberFormat="0" applyFont="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0" borderId="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1" borderId="0" applyNumberFormat="0" applyBorder="0" applyAlignment="0" applyProtection="0"/>
    <xf numFmtId="0" fontId="12" fillId="26" borderId="0" applyNumberFormat="0" applyBorder="0" applyAlignment="0" applyProtection="0"/>
    <xf numFmtId="0" fontId="12" fillId="21"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3" borderId="0" applyNumberFormat="0" applyBorder="0" applyAlignment="0" applyProtection="0"/>
    <xf numFmtId="0" fontId="12" fillId="34" borderId="0" applyNumberFormat="0" applyBorder="0" applyAlignment="0" applyProtection="0"/>
    <xf numFmtId="0" fontId="12" fillId="25" borderId="0" applyNumberFormat="0" applyBorder="0" applyAlignment="0" applyProtection="0"/>
    <xf numFmtId="0" fontId="12" fillId="0" borderId="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8"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5" borderId="22" applyNumberFormat="0" applyFont="0" applyAlignment="0" applyProtection="0"/>
    <xf numFmtId="0" fontId="12" fillId="26"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1" fillId="0" borderId="0"/>
    <xf numFmtId="43" fontId="11" fillId="0" borderId="0" applyFont="0" applyFill="0" applyBorder="0" applyAlignment="0" applyProtection="0"/>
    <xf numFmtId="0" fontId="11" fillId="15" borderId="22" applyNumberFormat="0" applyFont="0" applyAlignment="0" applyProtection="0"/>
    <xf numFmtId="0" fontId="11" fillId="17" borderId="0" applyNumberFormat="0" applyBorder="0" applyAlignment="0" applyProtection="0"/>
    <xf numFmtId="0" fontId="11" fillId="18"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58" fillId="0" borderId="0"/>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38" fillId="0" borderId="0">
      <alignment vertical="top"/>
    </xf>
    <xf numFmtId="0" fontId="10" fillId="0" borderId="0"/>
    <xf numFmtId="0" fontId="10" fillId="0" borderId="0"/>
    <xf numFmtId="0" fontId="10" fillId="15" borderId="22" applyNumberFormat="0" applyFont="0" applyAlignment="0" applyProtection="0"/>
    <xf numFmtId="0" fontId="10" fillId="0" borderId="0"/>
    <xf numFmtId="0" fontId="10" fillId="15" borderId="22" applyNumberFormat="0" applyFont="0" applyAlignment="0" applyProtection="0"/>
    <xf numFmtId="0" fontId="10" fillId="15" borderId="22" applyNumberFormat="0" applyFont="0" applyAlignment="0" applyProtection="0"/>
    <xf numFmtId="0" fontId="10" fillId="15" borderId="22" applyNumberFormat="0" applyFont="0" applyAlignment="0" applyProtection="0"/>
    <xf numFmtId="0" fontId="10" fillId="0" borderId="0"/>
    <xf numFmtId="0" fontId="10" fillId="0" borderId="0"/>
    <xf numFmtId="0" fontId="10" fillId="18"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2"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8" borderId="0" applyNumberFormat="0" applyBorder="0" applyAlignment="0" applyProtection="0"/>
    <xf numFmtId="0" fontId="10" fillId="15" borderId="22" applyNumberFormat="0" applyFont="0" applyAlignment="0" applyProtection="0"/>
    <xf numFmtId="0" fontId="10" fillId="37" borderId="0" applyNumberFormat="0" applyBorder="0" applyAlignment="0" applyProtection="0"/>
    <xf numFmtId="0" fontId="10" fillId="38"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15" borderId="22" applyNumberFormat="0" applyFont="0" applyAlignment="0" applyProtection="0"/>
    <xf numFmtId="0" fontId="10" fillId="21"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18" borderId="0" applyNumberFormat="0" applyBorder="0" applyAlignment="0" applyProtection="0"/>
    <xf numFmtId="0" fontId="10" fillId="26" borderId="0" applyNumberFormat="0" applyBorder="0" applyAlignment="0" applyProtection="0"/>
    <xf numFmtId="0" fontId="10" fillId="1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5" borderId="0" applyNumberFormat="0" applyBorder="0" applyAlignment="0" applyProtection="0"/>
    <xf numFmtId="0" fontId="10" fillId="0" borderId="0"/>
    <xf numFmtId="0" fontId="10" fillId="29" borderId="0" applyNumberFormat="0" applyBorder="0" applyAlignment="0" applyProtection="0"/>
    <xf numFmtId="0" fontId="10" fillId="30" borderId="0" applyNumberFormat="0" applyBorder="0" applyAlignment="0" applyProtection="0"/>
    <xf numFmtId="0" fontId="10" fillId="18"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7"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9" fillId="0" borderId="0"/>
    <xf numFmtId="0" fontId="73"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xf numFmtId="0" fontId="80" fillId="0" borderId="0" applyNumberFormat="0" applyFill="0" applyBorder="0" applyAlignment="0" applyProtection="0"/>
    <xf numFmtId="0" fontId="81" fillId="11" borderId="0" applyNumberFormat="0" applyBorder="0" applyAlignment="0" applyProtection="0"/>
    <xf numFmtId="0" fontId="1" fillId="15" borderId="22" applyNumberFormat="0" applyFont="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cellStyleXfs>
  <cellXfs count="320">
    <xf numFmtId="0" fontId="0" fillId="0" borderId="0" xfId="0"/>
    <xf numFmtId="0" fontId="16" fillId="0" borderId="0" xfId="0" applyFont="1"/>
    <xf numFmtId="0" fontId="16" fillId="0" borderId="0" xfId="0" applyFont="1" applyAlignment="1">
      <alignment horizontal="center" wrapText="1"/>
    </xf>
    <xf numFmtId="0" fontId="16" fillId="0" borderId="0" xfId="0" applyFont="1" applyAlignment="1">
      <alignment horizontal="right"/>
    </xf>
    <xf numFmtId="44" fontId="16" fillId="0" borderId="1" xfId="0" applyNumberFormat="1" applyFont="1" applyBorder="1"/>
    <xf numFmtId="0" fontId="18" fillId="0" borderId="0" xfId="0" applyFont="1" applyAlignment="1">
      <alignment horizontal="center"/>
    </xf>
    <xf numFmtId="0" fontId="16" fillId="0" borderId="5" xfId="0" applyFont="1" applyBorder="1" applyAlignment="1">
      <alignment horizontal="center" wrapText="1"/>
    </xf>
    <xf numFmtId="43" fontId="16" fillId="0" borderId="1" xfId="1" applyFont="1" applyFill="1" applyBorder="1"/>
    <xf numFmtId="43" fontId="16" fillId="0" borderId="0" xfId="1" applyFont="1" applyFill="1" applyBorder="1"/>
    <xf numFmtId="0" fontId="23" fillId="0" borderId="0" xfId="4" applyFont="1"/>
    <xf numFmtId="0" fontId="24" fillId="0" borderId="0" xfId="4" applyFont="1"/>
    <xf numFmtId="0" fontId="25" fillId="0" borderId="0" xfId="4" applyFont="1"/>
    <xf numFmtId="0" fontId="26" fillId="0" borderId="0" xfId="4" applyFont="1"/>
    <xf numFmtId="0" fontId="23" fillId="0" borderId="0" xfId="4" applyFont="1" applyAlignment="1">
      <alignment horizontal="left" indent="2"/>
    </xf>
    <xf numFmtId="0" fontId="17" fillId="0" borderId="0" xfId="4"/>
    <xf numFmtId="0" fontId="27" fillId="0" borderId="0" xfId="4" applyFont="1"/>
    <xf numFmtId="0" fontId="29" fillId="0" borderId="0" xfId="4" applyFont="1"/>
    <xf numFmtId="0" fontId="30" fillId="0" borderId="0" xfId="4" applyFont="1"/>
    <xf numFmtId="0" fontId="31" fillId="0" borderId="0" xfId="4" applyFont="1"/>
    <xf numFmtId="0" fontId="24" fillId="0" borderId="0" xfId="4" applyFont="1" applyAlignment="1">
      <alignment horizontal="left"/>
    </xf>
    <xf numFmtId="0" fontId="20" fillId="0" borderId="0" xfId="3" applyAlignment="1" applyProtection="1"/>
    <xf numFmtId="0" fontId="32" fillId="0" borderId="0" xfId="0" applyFont="1"/>
    <xf numFmtId="0" fontId="32" fillId="0" borderId="0" xfId="0" applyFont="1" applyAlignment="1">
      <alignment horizontal="right"/>
    </xf>
    <xf numFmtId="164" fontId="32" fillId="0" borderId="0" xfId="0" applyNumberFormat="1" applyFont="1"/>
    <xf numFmtId="0" fontId="19" fillId="0" borderId="0" xfId="0" applyFont="1" applyAlignment="1">
      <alignment horizontal="center"/>
    </xf>
    <xf numFmtId="0" fontId="19" fillId="0" borderId="2" xfId="0" applyFont="1" applyBorder="1" applyAlignment="1">
      <alignment horizontal="center"/>
    </xf>
    <xf numFmtId="0" fontId="19" fillId="0" borderId="0" xfId="0" applyFont="1" applyAlignment="1">
      <alignment horizontal="left"/>
    </xf>
    <xf numFmtId="0" fontId="32" fillId="0" borderId="2" xfId="0" applyFont="1" applyBorder="1" applyAlignment="1">
      <alignment horizontal="left"/>
    </xf>
    <xf numFmtId="4" fontId="32" fillId="0" borderId="2" xfId="1" applyNumberFormat="1" applyFont="1" applyFill="1" applyBorder="1" applyProtection="1"/>
    <xf numFmtId="0" fontId="32" fillId="3" borderId="2" xfId="0" applyFont="1" applyFill="1" applyBorder="1" applyProtection="1">
      <protection locked="0"/>
    </xf>
    <xf numFmtId="0" fontId="19" fillId="3" borderId="2" xfId="0" applyFont="1" applyFill="1" applyBorder="1" applyAlignment="1" applyProtection="1">
      <alignment wrapText="1"/>
      <protection locked="0"/>
    </xf>
    <xf numFmtId="4" fontId="32" fillId="0" borderId="0" xfId="1" applyNumberFormat="1" applyFont="1" applyFill="1" applyBorder="1" applyProtection="1"/>
    <xf numFmtId="4" fontId="32" fillId="0" borderId="0" xfId="1" applyNumberFormat="1" applyFont="1" applyBorder="1" applyProtection="1"/>
    <xf numFmtId="0" fontId="19" fillId="0" borderId="0" xfId="0" applyFont="1" applyAlignment="1">
      <alignment wrapText="1"/>
    </xf>
    <xf numFmtId="0" fontId="19" fillId="0" borderId="0" xfId="0" applyFont="1"/>
    <xf numFmtId="4" fontId="32" fillId="0" borderId="0" xfId="0" applyNumberFormat="1" applyFont="1"/>
    <xf numFmtId="0" fontId="32" fillId="0" borderId="2" xfId="0" applyFont="1" applyBorder="1"/>
    <xf numFmtId="0" fontId="32" fillId="3" borderId="2" xfId="0" applyFont="1" applyFill="1" applyBorder="1" applyAlignment="1" applyProtection="1">
      <alignment wrapText="1"/>
      <protection locked="0"/>
    </xf>
    <xf numFmtId="0" fontId="32" fillId="0" borderId="0" xfId="0" applyFont="1" applyProtection="1">
      <protection locked="0"/>
    </xf>
    <xf numFmtId="0" fontId="32" fillId="0" borderId="0" xfId="0" applyFont="1" applyAlignment="1">
      <alignment horizontal="left"/>
    </xf>
    <xf numFmtId="9" fontId="32" fillId="0" borderId="0" xfId="5" applyFont="1" applyFill="1" applyBorder="1" applyAlignment="1" applyProtection="1">
      <alignment horizontal="centerContinuous"/>
      <protection locked="0"/>
    </xf>
    <xf numFmtId="0" fontId="32" fillId="0" borderId="0" xfId="0" quotePrefix="1" applyFont="1" applyAlignment="1">
      <alignment horizontal="left"/>
    </xf>
    <xf numFmtId="0" fontId="15" fillId="0" borderId="0" xfId="0" applyFont="1"/>
    <xf numFmtId="49" fontId="15" fillId="0" borderId="0" xfId="0" applyNumberFormat="1" applyFont="1"/>
    <xf numFmtId="0" fontId="15" fillId="0" borderId="0" xfId="0" applyFont="1" applyAlignment="1">
      <alignment horizontal="left"/>
    </xf>
    <xf numFmtId="44" fontId="15" fillId="0" borderId="0" xfId="2" applyFont="1" applyBorder="1"/>
    <xf numFmtId="44" fontId="15" fillId="0" borderId="0" xfId="0" applyNumberFormat="1" applyFont="1"/>
    <xf numFmtId="0" fontId="34" fillId="0" borderId="0" xfId="0" applyFont="1"/>
    <xf numFmtId="0" fontId="36" fillId="0" borderId="0" xfId="0" applyFont="1"/>
    <xf numFmtId="44" fontId="36" fillId="0" borderId="2" xfId="0" applyNumberFormat="1" applyFont="1" applyBorder="1"/>
    <xf numFmtId="0" fontId="16" fillId="2" borderId="0" xfId="0" applyFont="1" applyFill="1" applyAlignment="1">
      <alignment horizontal="center" wrapText="1"/>
    </xf>
    <xf numFmtId="49" fontId="15" fillId="0" borderId="0" xfId="1" applyNumberFormat="1" applyFont="1"/>
    <xf numFmtId="0" fontId="15" fillId="0" borderId="3" xfId="0" applyFont="1" applyBorder="1"/>
    <xf numFmtId="39" fontId="16" fillId="0" borderId="5" xfId="0" applyNumberFormat="1" applyFont="1" applyBorder="1"/>
    <xf numFmtId="0" fontId="37" fillId="2" borderId="5" xfId="0" applyFont="1" applyFill="1" applyBorder="1"/>
    <xf numFmtId="0" fontId="35" fillId="0" borderId="0" xfId="0" applyFont="1" applyAlignment="1">
      <alignment vertical="top"/>
    </xf>
    <xf numFmtId="0" fontId="37" fillId="0" borderId="0" xfId="0" applyFont="1"/>
    <xf numFmtId="44" fontId="36" fillId="0" borderId="0" xfId="0" applyNumberFormat="1" applyFont="1"/>
    <xf numFmtId="0" fontId="37" fillId="0" borderId="0" xfId="0" applyFont="1" applyAlignment="1">
      <alignment wrapText="1"/>
    </xf>
    <xf numFmtId="49" fontId="36" fillId="0" borderId="0" xfId="1" applyNumberFormat="1" applyFont="1"/>
    <xf numFmtId="0" fontId="36" fillId="0" borderId="0" xfId="0" applyFont="1" applyAlignment="1">
      <alignment horizontal="left"/>
    </xf>
    <xf numFmtId="43" fontId="35" fillId="0" borderId="0" xfId="1" applyFont="1" applyAlignment="1">
      <alignment vertical="top"/>
    </xf>
    <xf numFmtId="0" fontId="37" fillId="0" borderId="0" xfId="0" applyFont="1" applyAlignment="1">
      <alignment horizontal="center" wrapText="1"/>
    </xf>
    <xf numFmtId="43" fontId="37" fillId="0" borderId="0" xfId="1" applyFont="1" applyAlignment="1">
      <alignment horizontal="center" wrapText="1"/>
    </xf>
    <xf numFmtId="43" fontId="36" fillId="0" borderId="0" xfId="1" applyFont="1" applyFill="1" applyBorder="1"/>
    <xf numFmtId="49" fontId="37" fillId="0" borderId="0" xfId="0" applyNumberFormat="1" applyFont="1" applyAlignment="1">
      <alignment vertical="center"/>
    </xf>
    <xf numFmtId="43" fontId="36" fillId="0" borderId="0" xfId="1" applyFont="1"/>
    <xf numFmtId="43" fontId="36" fillId="0" borderId="3" xfId="1" applyFont="1" applyBorder="1"/>
    <xf numFmtId="0" fontId="37" fillId="0" borderId="0" xfId="0" applyFont="1" applyAlignment="1">
      <alignment horizontal="right"/>
    </xf>
    <xf numFmtId="43" fontId="37" fillId="0" borderId="1" xfId="1" applyFont="1" applyBorder="1"/>
    <xf numFmtId="8" fontId="37" fillId="0" borderId="0" xfId="0" applyNumberFormat="1" applyFont="1" applyAlignment="1">
      <alignment horizontal="center" wrapText="1"/>
    </xf>
    <xf numFmtId="43" fontId="15" fillId="0" borderId="0" xfId="1" applyFont="1"/>
    <xf numFmtId="14" fontId="15" fillId="0" borderId="0" xfId="0" applyNumberFormat="1" applyFont="1"/>
    <xf numFmtId="44" fontId="15" fillId="0" borderId="1" xfId="0" applyNumberFormat="1" applyFont="1" applyBorder="1"/>
    <xf numFmtId="0" fontId="15" fillId="0" borderId="10" xfId="0" applyFont="1" applyBorder="1" applyAlignment="1">
      <alignment wrapText="1"/>
    </xf>
    <xf numFmtId="0" fontId="39" fillId="0" borderId="0" xfId="0" applyFont="1"/>
    <xf numFmtId="14" fontId="40" fillId="6" borderId="0" xfId="0" applyNumberFormat="1" applyFont="1" applyFill="1"/>
    <xf numFmtId="0" fontId="15" fillId="3" borderId="7" xfId="0" applyFont="1" applyFill="1" applyBorder="1" applyAlignment="1">
      <alignment horizontal="center"/>
    </xf>
    <xf numFmtId="0" fontId="15" fillId="5" borderId="5" xfId="0" applyFont="1" applyFill="1" applyBorder="1" applyAlignment="1">
      <alignment horizontal="center"/>
    </xf>
    <xf numFmtId="0" fontId="15" fillId="4" borderId="8" xfId="0" applyFont="1" applyFill="1" applyBorder="1" applyAlignment="1">
      <alignment horizontal="center"/>
    </xf>
    <xf numFmtId="44" fontId="15" fillId="3" borderId="13" xfId="0" applyNumberFormat="1" applyFont="1" applyFill="1" applyBorder="1"/>
    <xf numFmtId="44" fontId="15" fillId="5" borderId="13" xfId="0" applyNumberFormat="1" applyFont="1" applyFill="1" applyBorder="1"/>
    <xf numFmtId="44" fontId="15" fillId="4" borderId="9" xfId="0" applyNumberFormat="1" applyFont="1" applyFill="1" applyBorder="1"/>
    <xf numFmtId="43" fontId="15" fillId="6" borderId="0" xfId="1" applyFont="1" applyFill="1"/>
    <xf numFmtId="43" fontId="15" fillId="6" borderId="0" xfId="0" applyNumberFormat="1" applyFont="1" applyFill="1"/>
    <xf numFmtId="0" fontId="15" fillId="6" borderId="0" xfId="0" applyFont="1" applyFill="1"/>
    <xf numFmtId="0" fontId="15" fillId="0" borderId="14" xfId="0" applyFont="1" applyBorder="1" applyAlignment="1">
      <alignment horizontal="center" wrapText="1"/>
    </xf>
    <xf numFmtId="0" fontId="15" fillId="2" borderId="14" xfId="0" applyFont="1" applyFill="1" applyBorder="1" applyAlignment="1">
      <alignment horizontal="center" wrapText="1"/>
    </xf>
    <xf numFmtId="43" fontId="15" fillId="2" borderId="14" xfId="1" applyFont="1" applyFill="1" applyBorder="1" applyAlignment="1"/>
    <xf numFmtId="0" fontId="15" fillId="2" borderId="14" xfId="0" applyFont="1" applyFill="1" applyBorder="1" applyAlignment="1">
      <alignment horizontal="center"/>
    </xf>
    <xf numFmtId="44" fontId="15" fillId="6" borderId="2" xfId="2" applyFont="1" applyFill="1" applyBorder="1"/>
    <xf numFmtId="166" fontId="15" fillId="6" borderId="2" xfId="2" applyNumberFormat="1" applyFont="1" applyFill="1" applyBorder="1"/>
    <xf numFmtId="0" fontId="15" fillId="0" borderId="2" xfId="0" applyFont="1" applyBorder="1"/>
    <xf numFmtId="43" fontId="15" fillId="0" borderId="2" xfId="1" applyFont="1" applyBorder="1"/>
    <xf numFmtId="44" fontId="15" fillId="0" borderId="2" xfId="2" applyFont="1" applyBorder="1"/>
    <xf numFmtId="14" fontId="15" fillId="0" borderId="2" xfId="0" applyNumberFormat="1" applyFont="1" applyBorder="1"/>
    <xf numFmtId="14" fontId="15" fillId="0" borderId="2" xfId="2" applyNumberFormat="1" applyFont="1" applyBorder="1"/>
    <xf numFmtId="166" fontId="15" fillId="0" borderId="2" xfId="2" applyNumberFormat="1" applyFont="1" applyBorder="1"/>
    <xf numFmtId="0" fontId="15" fillId="6" borderId="2" xfId="0" applyFont="1" applyFill="1" applyBorder="1"/>
    <xf numFmtId="43" fontId="40" fillId="6" borderId="0" xfId="1" applyFont="1" applyFill="1"/>
    <xf numFmtId="0" fontId="35" fillId="0" borderId="0" xfId="0" applyFont="1" applyAlignment="1">
      <alignment horizontal="left" vertical="top"/>
    </xf>
    <xf numFmtId="0" fontId="60" fillId="0" borderId="0" xfId="0" applyFont="1"/>
    <xf numFmtId="0" fontId="61" fillId="0" borderId="0" xfId="0" applyFont="1"/>
    <xf numFmtId="0" fontId="16" fillId="2" borderId="2" xfId="0" applyFont="1" applyFill="1" applyBorder="1"/>
    <xf numFmtId="43" fontId="16" fillId="2" borderId="2" xfId="1" applyFont="1" applyFill="1" applyBorder="1" applyAlignment="1">
      <alignment horizontal="center" wrapText="1"/>
    </xf>
    <xf numFmtId="0" fontId="16" fillId="2" borderId="2" xfId="0" applyFont="1" applyFill="1" applyBorder="1" applyAlignment="1">
      <alignment horizontal="center" wrapText="1"/>
    </xf>
    <xf numFmtId="0" fontId="38" fillId="0" borderId="2" xfId="0" applyFont="1" applyBorder="1" applyAlignment="1">
      <alignment horizontal="right" vertical="top"/>
    </xf>
    <xf numFmtId="0" fontId="38" fillId="0" borderId="2" xfId="0" applyFont="1" applyBorder="1" applyAlignment="1">
      <alignment vertical="top"/>
    </xf>
    <xf numFmtId="39" fontId="38" fillId="0" borderId="2" xfId="0" applyNumberFormat="1" applyFont="1" applyBorder="1" applyAlignment="1">
      <alignment horizontal="right" vertical="top"/>
    </xf>
    <xf numFmtId="168" fontId="38" fillId="0" borderId="2" xfId="0" applyNumberFormat="1" applyFont="1" applyBorder="1" applyAlignment="1">
      <alignment horizontal="right" vertical="top"/>
    </xf>
    <xf numFmtId="43" fontId="15" fillId="7" borderId="2" xfId="1" applyFont="1" applyFill="1" applyBorder="1"/>
    <xf numFmtId="43" fontId="15" fillId="0" borderId="2" xfId="1" applyFont="1" applyBorder="1" applyAlignment="1"/>
    <xf numFmtId="43" fontId="38" fillId="0" borderId="2" xfId="1" applyFont="1" applyBorder="1" applyAlignment="1">
      <alignment horizontal="right" vertical="top"/>
    </xf>
    <xf numFmtId="0" fontId="15" fillId="7" borderId="2" xfId="0" applyFont="1" applyFill="1" applyBorder="1"/>
    <xf numFmtId="0" fontId="62" fillId="0" borderId="2" xfId="0" applyFont="1" applyBorder="1" applyAlignment="1">
      <alignment horizontal="center" vertical="top"/>
    </xf>
    <xf numFmtId="43" fontId="16" fillId="0" borderId="1" xfId="0" applyNumberFormat="1" applyFont="1" applyBorder="1"/>
    <xf numFmtId="39" fontId="38" fillId="0" borderId="2" xfId="0" applyNumberFormat="1" applyFont="1" applyBorder="1" applyAlignment="1">
      <alignment vertical="top"/>
    </xf>
    <xf numFmtId="168" fontId="38" fillId="0" borderId="2" xfId="0" applyNumberFormat="1" applyFont="1" applyBorder="1" applyAlignment="1">
      <alignment horizontal="center" vertical="top"/>
    </xf>
    <xf numFmtId="0" fontId="16" fillId="0" borderId="1" xfId="0" applyFont="1" applyBorder="1" applyAlignment="1">
      <alignment horizontal="right"/>
    </xf>
    <xf numFmtId="43" fontId="16" fillId="0" borderId="1" xfId="1" applyFont="1" applyBorder="1"/>
    <xf numFmtId="0" fontId="15" fillId="0" borderId="1" xfId="0" applyFont="1" applyBorder="1"/>
    <xf numFmtId="167" fontId="16" fillId="0" borderId="1" xfId="0" applyNumberFormat="1" applyFont="1" applyBorder="1"/>
    <xf numFmtId="0" fontId="16" fillId="2" borderId="11" xfId="0" applyFont="1" applyFill="1" applyBorder="1" applyAlignment="1">
      <alignment horizontal="center" wrapText="1"/>
    </xf>
    <xf numFmtId="44" fontId="15" fillId="0" borderId="2" xfId="2" applyFont="1" applyFill="1" applyBorder="1"/>
    <xf numFmtId="43" fontId="15" fillId="0" borderId="1" xfId="1" applyFont="1" applyBorder="1"/>
    <xf numFmtId="7" fontId="16" fillId="0" borderId="1" xfId="0" applyNumberFormat="1" applyFont="1" applyBorder="1"/>
    <xf numFmtId="49" fontId="16" fillId="0" borderId="0" xfId="0" applyNumberFormat="1" applyFont="1"/>
    <xf numFmtId="43" fontId="15" fillId="0" borderId="0" xfId="1" applyFont="1" applyFill="1"/>
    <xf numFmtId="49" fontId="21" fillId="0" borderId="7" xfId="0" quotePrefix="1" applyNumberFormat="1" applyFont="1" applyBorder="1"/>
    <xf numFmtId="49" fontId="64" fillId="0" borderId="12" xfId="0" applyNumberFormat="1" applyFont="1" applyBorder="1"/>
    <xf numFmtId="14" fontId="40" fillId="0" borderId="2" xfId="383" applyNumberFormat="1" applyFont="1" applyBorder="1"/>
    <xf numFmtId="14" fontId="40" fillId="0" borderId="2" xfId="328" applyNumberFormat="1" applyFont="1" applyBorder="1"/>
    <xf numFmtId="0" fontId="65" fillId="0" borderId="0" xfId="0" applyFont="1" applyAlignment="1">
      <alignment vertical="top" wrapText="1"/>
    </xf>
    <xf numFmtId="43" fontId="36" fillId="0" borderId="2" xfId="1" applyFont="1" applyFill="1" applyBorder="1"/>
    <xf numFmtId="0" fontId="37" fillId="0" borderId="2" xfId="0" applyFont="1" applyBorder="1"/>
    <xf numFmtId="0" fontId="37" fillId="0" borderId="2" xfId="0" applyFont="1" applyBorder="1" applyAlignment="1">
      <alignment horizontal="center" wrapText="1"/>
    </xf>
    <xf numFmtId="0" fontId="37" fillId="0" borderId="2" xfId="0" applyFont="1" applyBorder="1" applyAlignment="1">
      <alignment horizontal="center"/>
    </xf>
    <xf numFmtId="43" fontId="36" fillId="0" borderId="0" xfId="1" applyFont="1" applyFill="1"/>
    <xf numFmtId="43" fontId="36" fillId="0" borderId="2" xfId="1" applyFont="1" applyFill="1" applyBorder="1" applyAlignment="1">
      <alignment horizontal="center" wrapText="1"/>
    </xf>
    <xf numFmtId="43" fontId="36" fillId="0" borderId="2" xfId="1" applyFont="1" applyFill="1" applyBorder="1" applyAlignment="1">
      <alignment horizontal="center"/>
    </xf>
    <xf numFmtId="167" fontId="36" fillId="0" borderId="0" xfId="0" applyNumberFormat="1" applyFont="1"/>
    <xf numFmtId="0" fontId="68" fillId="0" borderId="0" xfId="0" applyFont="1"/>
    <xf numFmtId="0" fontId="37" fillId="40" borderId="2" xfId="0" applyFont="1" applyFill="1" applyBorder="1" applyAlignment="1">
      <alignment horizontal="center" wrapText="1"/>
    </xf>
    <xf numFmtId="43" fontId="36" fillId="40" borderId="2" xfId="1" applyFont="1" applyFill="1" applyBorder="1" applyAlignment="1">
      <alignment horizontal="center" wrapText="1"/>
    </xf>
    <xf numFmtId="44" fontId="37" fillId="40" borderId="2" xfId="0" applyNumberFormat="1" applyFont="1" applyFill="1" applyBorder="1"/>
    <xf numFmtId="44" fontId="37" fillId="0" borderId="2" xfId="0" applyNumberFormat="1" applyFont="1" applyBorder="1"/>
    <xf numFmtId="0" fontId="0" fillId="6" borderId="0" xfId="0" applyFill="1"/>
    <xf numFmtId="0" fontId="16" fillId="6" borderId="0" xfId="0" applyFont="1" applyFill="1"/>
    <xf numFmtId="0" fontId="69" fillId="41" borderId="0" xfId="0" applyFont="1" applyFill="1" applyAlignment="1">
      <alignment vertical="top"/>
    </xf>
    <xf numFmtId="43" fontId="16" fillId="43" borderId="0" xfId="1" applyFont="1" applyFill="1" applyAlignment="1">
      <alignment horizontal="center" wrapText="1"/>
    </xf>
    <xf numFmtId="43" fontId="16" fillId="43" borderId="1" xfId="1" applyFont="1" applyFill="1" applyBorder="1"/>
    <xf numFmtId="43" fontId="16" fillId="44" borderId="0" xfId="1" applyFont="1" applyFill="1" applyAlignment="1">
      <alignment horizontal="center" wrapText="1"/>
    </xf>
    <xf numFmtId="43" fontId="16" fillId="44" borderId="1" xfId="1" applyFont="1" applyFill="1" applyBorder="1"/>
    <xf numFmtId="0" fontId="20" fillId="6" borderId="0" xfId="3" applyFill="1" applyAlignment="1" applyProtection="1"/>
    <xf numFmtId="0" fontId="70" fillId="6" borderId="0" xfId="0" applyFont="1" applyFill="1"/>
    <xf numFmtId="43" fontId="36" fillId="41" borderId="2" xfId="1" applyFont="1" applyFill="1" applyBorder="1"/>
    <xf numFmtId="0" fontId="37" fillId="44" borderId="2" xfId="0" applyFont="1" applyFill="1" applyBorder="1" applyAlignment="1">
      <alignment wrapText="1"/>
    </xf>
    <xf numFmtId="43" fontId="36" fillId="44" borderId="2" xfId="1" applyFont="1" applyFill="1" applyBorder="1"/>
    <xf numFmtId="0" fontId="59" fillId="0" borderId="0" xfId="68" applyFont="1"/>
    <xf numFmtId="14" fontId="59" fillId="0" borderId="0" xfId="68" applyNumberFormat="1" applyFont="1"/>
    <xf numFmtId="44" fontId="16" fillId="0" borderId="1" xfId="0" applyNumberFormat="1" applyFont="1" applyBorder="1" applyAlignment="1">
      <alignment horizontal="center"/>
    </xf>
    <xf numFmtId="44" fontId="16" fillId="0" borderId="0" xfId="0" applyNumberFormat="1" applyFont="1"/>
    <xf numFmtId="44" fontId="16" fillId="0" borderId="0" xfId="0" applyNumberFormat="1" applyFont="1" applyAlignment="1">
      <alignment horizontal="center"/>
    </xf>
    <xf numFmtId="44" fontId="22" fillId="0" borderId="0" xfId="0" applyNumberFormat="1" applyFont="1"/>
    <xf numFmtId="0" fontId="15" fillId="0" borderId="0" xfId="0" applyFont="1" applyAlignment="1">
      <alignment horizontal="center"/>
    </xf>
    <xf numFmtId="0" fontId="59" fillId="41" borderId="0" xfId="68" applyFont="1" applyFill="1"/>
    <xf numFmtId="43" fontId="15" fillId="44" borderId="0" xfId="1" applyFont="1" applyFill="1" applyAlignment="1">
      <alignment horizontal="center" wrapText="1"/>
    </xf>
    <xf numFmtId="0" fontId="16" fillId="44" borderId="0" xfId="0" applyFont="1" applyFill="1" applyAlignment="1">
      <alignment horizontal="center" wrapText="1"/>
    </xf>
    <xf numFmtId="44" fontId="16" fillId="44" borderId="1" xfId="0" applyNumberFormat="1" applyFont="1" applyFill="1" applyBorder="1"/>
    <xf numFmtId="0" fontId="16" fillId="44" borderId="5" xfId="0" applyFont="1" applyFill="1" applyBorder="1" applyAlignment="1">
      <alignment horizontal="center" wrapText="1"/>
    </xf>
    <xf numFmtId="0" fontId="16" fillId="43" borderId="0" xfId="0" applyFont="1" applyFill="1" applyAlignment="1">
      <alignment horizontal="center" wrapText="1"/>
    </xf>
    <xf numFmtId="44" fontId="16" fillId="43" borderId="1" xfId="0" applyNumberFormat="1" applyFont="1" applyFill="1" applyBorder="1"/>
    <xf numFmtId="43" fontId="16" fillId="0" borderId="0" xfId="0" applyNumberFormat="1" applyFont="1" applyAlignment="1">
      <alignment horizontal="center" wrapText="1"/>
    </xf>
    <xf numFmtId="0" fontId="0" fillId="42" borderId="0" xfId="0" applyFill="1"/>
    <xf numFmtId="0" fontId="0" fillId="8" borderId="0" xfId="0" applyFill="1"/>
    <xf numFmtId="0" fontId="16" fillId="8" borderId="0" xfId="0" applyFont="1" applyFill="1"/>
    <xf numFmtId="43" fontId="37" fillId="0" borderId="2" xfId="1" applyFont="1" applyFill="1" applyBorder="1" applyAlignment="1">
      <alignment horizontal="center" wrapText="1"/>
    </xf>
    <xf numFmtId="43" fontId="36" fillId="44" borderId="2" xfId="1" applyFont="1" applyFill="1" applyBorder="1" applyAlignment="1"/>
    <xf numFmtId="43" fontId="37" fillId="44" borderId="2" xfId="1" applyFont="1" applyFill="1" applyBorder="1"/>
    <xf numFmtId="43" fontId="37" fillId="0" borderId="0" xfId="1" applyFont="1" applyFill="1"/>
    <xf numFmtId="43" fontId="16" fillId="44" borderId="0" xfId="1" applyFont="1" applyFill="1" applyBorder="1" applyAlignment="1">
      <alignment horizontal="center" wrapText="1"/>
    </xf>
    <xf numFmtId="0" fontId="38" fillId="0" borderId="2" xfId="0" applyFont="1" applyBorder="1" applyAlignment="1">
      <alignment horizontal="center" vertical="top"/>
    </xf>
    <xf numFmtId="43" fontId="32" fillId="0" borderId="0" xfId="0" applyNumberFormat="1" applyFont="1"/>
    <xf numFmtId="43" fontId="32" fillId="0" borderId="2" xfId="1" applyFont="1" applyFill="1" applyBorder="1" applyAlignment="1" applyProtection="1">
      <alignment horizontal="right"/>
    </xf>
    <xf numFmtId="43" fontId="32" fillId="0" borderId="2" xfId="1" applyFont="1" applyFill="1" applyBorder="1" applyProtection="1"/>
    <xf numFmtId="43" fontId="32" fillId="0" borderId="0" xfId="1" applyFont="1" applyFill="1" applyBorder="1" applyProtection="1"/>
    <xf numFmtId="43" fontId="32" fillId="0" borderId="0" xfId="1" applyFont="1" applyBorder="1" applyProtection="1"/>
    <xf numFmtId="43" fontId="32" fillId="0" borderId="2" xfId="1" applyFont="1" applyBorder="1" applyProtection="1"/>
    <xf numFmtId="43" fontId="32" fillId="0" borderId="2" xfId="1" applyFont="1" applyFill="1" applyBorder="1" applyProtection="1">
      <protection locked="0"/>
    </xf>
    <xf numFmtId="0" fontId="32" fillId="0" borderId="2" xfId="0" quotePrefix="1" applyFont="1" applyBorder="1" applyAlignment="1">
      <alignment horizontal="left"/>
    </xf>
    <xf numFmtId="0" fontId="19" fillId="0" borderId="0" xfId="0" applyFont="1" applyProtection="1">
      <protection locked="0"/>
    </xf>
    <xf numFmtId="0" fontId="32" fillId="0" borderId="0" xfId="0" applyFont="1" applyAlignment="1" applyProtection="1">
      <alignment horizontal="right"/>
      <protection locked="0"/>
    </xf>
    <xf numFmtId="0" fontId="19" fillId="0" borderId="6" xfId="0" applyFont="1" applyBorder="1" applyProtection="1">
      <protection locked="0"/>
    </xf>
    <xf numFmtId="0" fontId="32" fillId="0" borderId="6" xfId="0" applyFont="1" applyBorder="1" applyAlignment="1" applyProtection="1">
      <alignment horizontal="left"/>
      <protection locked="0"/>
    </xf>
    <xf numFmtId="0" fontId="32" fillId="0" borderId="6" xfId="0" applyFont="1" applyBorder="1" applyProtection="1">
      <protection locked="0"/>
    </xf>
    <xf numFmtId="14" fontId="33" fillId="0" borderId="6" xfId="0" applyNumberFormat="1" applyFont="1" applyBorder="1" applyAlignment="1" applyProtection="1">
      <alignment horizontal="center"/>
      <protection locked="0"/>
    </xf>
    <xf numFmtId="0" fontId="19" fillId="0" borderId="4" xfId="0" applyFont="1" applyBorder="1" applyProtection="1">
      <protection locked="0"/>
    </xf>
    <xf numFmtId="0" fontId="19" fillId="0" borderId="0" xfId="0" applyFont="1" applyAlignment="1" applyProtection="1">
      <alignment wrapText="1"/>
      <protection locked="0"/>
    </xf>
    <xf numFmtId="0" fontId="32" fillId="0" borderId="0" xfId="0" applyFont="1" applyAlignment="1" applyProtection="1">
      <alignment wrapText="1"/>
      <protection locked="0"/>
    </xf>
    <xf numFmtId="0" fontId="19" fillId="0" borderId="4" xfId="0" applyFont="1" applyBorder="1" applyAlignment="1">
      <alignment horizontal="left"/>
    </xf>
    <xf numFmtId="0" fontId="32" fillId="0" borderId="0" xfId="0" applyFont="1" applyAlignment="1" applyProtection="1">
      <alignment horizontal="center"/>
      <protection locked="0"/>
    </xf>
    <xf numFmtId="4" fontId="15" fillId="0" borderId="0" xfId="1" applyNumberFormat="1" applyFont="1"/>
    <xf numFmtId="4" fontId="15" fillId="0" borderId="0" xfId="1" applyNumberFormat="1" applyFont="1" applyFill="1"/>
    <xf numFmtId="4" fontId="16" fillId="44" borderId="0" xfId="1" applyNumberFormat="1" applyFont="1" applyFill="1" applyAlignment="1">
      <alignment horizontal="center" wrapText="1"/>
    </xf>
    <xf numFmtId="4" fontId="16" fillId="43" borderId="0" xfId="1" applyNumberFormat="1" applyFont="1" applyFill="1" applyAlignment="1">
      <alignment horizontal="center" wrapText="1"/>
    </xf>
    <xf numFmtId="4" fontId="16" fillId="0" borderId="0" xfId="1" applyNumberFormat="1" applyFont="1" applyFill="1" applyAlignment="1">
      <alignment horizontal="center"/>
    </xf>
    <xf numFmtId="4" fontId="16" fillId="44" borderId="0" xfId="1" applyNumberFormat="1" applyFont="1" applyFill="1" applyAlignment="1">
      <alignment horizontal="center"/>
    </xf>
    <xf numFmtId="4" fontId="16" fillId="43" borderId="0" xfId="1" applyNumberFormat="1" applyFont="1" applyFill="1" applyAlignment="1">
      <alignment horizontal="center"/>
    </xf>
    <xf numFmtId="4" fontId="15" fillId="44" borderId="0" xfId="1" applyNumberFormat="1" applyFont="1" applyFill="1"/>
    <xf numFmtId="4" fontId="15" fillId="44" borderId="0" xfId="0" applyNumberFormat="1" applyFont="1" applyFill="1"/>
    <xf numFmtId="4" fontId="38" fillId="43" borderId="0" xfId="0" applyNumberFormat="1" applyFont="1" applyFill="1" applyAlignment="1">
      <alignment vertical="top"/>
    </xf>
    <xf numFmtId="4" fontId="15" fillId="43" borderId="0" xfId="1" applyNumberFormat="1" applyFont="1" applyFill="1"/>
    <xf numFmtId="4" fontId="16" fillId="44" borderId="24" xfId="1" applyNumberFormat="1" applyFont="1" applyFill="1" applyBorder="1"/>
    <xf numFmtId="4" fontId="16" fillId="43" borderId="24" xfId="1" applyNumberFormat="1" applyFont="1" applyFill="1" applyBorder="1"/>
    <xf numFmtId="4" fontId="16" fillId="0" borderId="24" xfId="1" applyNumberFormat="1" applyFont="1" applyFill="1" applyBorder="1"/>
    <xf numFmtId="4" fontId="15" fillId="0" borderId="0" xfId="1" applyNumberFormat="1" applyFont="1" applyFill="1" applyBorder="1"/>
    <xf numFmtId="4" fontId="64" fillId="0" borderId="12" xfId="1" applyNumberFormat="1" applyFont="1" applyFill="1" applyBorder="1"/>
    <xf numFmtId="4" fontId="21" fillId="0" borderId="12" xfId="1" applyNumberFormat="1" applyFont="1" applyFill="1" applyBorder="1" applyAlignment="1" applyProtection="1">
      <alignment wrapText="1"/>
      <protection locked="0"/>
    </xf>
    <xf numFmtId="4" fontId="21" fillId="0" borderId="8" xfId="1" applyNumberFormat="1" applyFont="1" applyFill="1" applyBorder="1" applyAlignment="1" applyProtection="1">
      <alignment wrapText="1"/>
      <protection locked="0"/>
    </xf>
    <xf numFmtId="169" fontId="16" fillId="0" borderId="0" xfId="1" applyNumberFormat="1" applyFont="1" applyFill="1" applyAlignment="1">
      <alignment horizontal="center"/>
    </xf>
    <xf numFmtId="0" fontId="71" fillId="0" borderId="0" xfId="0" applyFont="1" applyAlignment="1" applyProtection="1">
      <alignment horizontal="left" vertical="top" wrapText="1"/>
      <protection locked="0"/>
    </xf>
    <xf numFmtId="4" fontId="16" fillId="0" borderId="0" xfId="0" applyNumberFormat="1" applyFont="1" applyAlignment="1">
      <alignment horizontal="center" wrapText="1"/>
    </xf>
    <xf numFmtId="4" fontId="59" fillId="0" borderId="0" xfId="1" applyNumberFormat="1" applyFont="1" applyFill="1"/>
    <xf numFmtId="4" fontId="16" fillId="0" borderId="1" xfId="0" applyNumberFormat="1" applyFont="1" applyBorder="1"/>
    <xf numFmtId="4" fontId="16" fillId="0" borderId="0" xfId="0" applyNumberFormat="1" applyFont="1"/>
    <xf numFmtId="4" fontId="15" fillId="0" borderId="0" xfId="0" applyNumberFormat="1" applyFont="1"/>
    <xf numFmtId="4" fontId="71" fillId="0" borderId="0" xfId="0" applyNumberFormat="1" applyFont="1" applyAlignment="1" applyProtection="1">
      <alignment horizontal="right" vertical="top" wrapText="1"/>
      <protection locked="0"/>
    </xf>
    <xf numFmtId="43" fontId="36" fillId="0" borderId="0" xfId="1" applyFont="1" applyBorder="1"/>
    <xf numFmtId="169" fontId="36" fillId="0" borderId="0" xfId="1" applyNumberFormat="1" applyFont="1" applyFill="1" applyBorder="1"/>
    <xf numFmtId="4" fontId="15" fillId="0" borderId="0" xfId="2" applyNumberFormat="1" applyFont="1" applyBorder="1"/>
    <xf numFmtId="4" fontId="15" fillId="0" borderId="3" xfId="0" applyNumberFormat="1" applyFont="1" applyBorder="1"/>
    <xf numFmtId="4" fontId="34" fillId="0" borderId="0" xfId="0" applyNumberFormat="1" applyFont="1"/>
    <xf numFmtId="4" fontId="37" fillId="0" borderId="2" xfId="0" applyNumberFormat="1" applyFont="1" applyBorder="1" applyAlignment="1">
      <alignment horizontal="right" wrapText="1"/>
    </xf>
    <xf numFmtId="4" fontId="36" fillId="0" borderId="2" xfId="1" applyNumberFormat="1" applyFont="1" applyFill="1" applyBorder="1" applyAlignment="1">
      <alignment horizontal="right"/>
    </xf>
    <xf numFmtId="4" fontId="37" fillId="0" borderId="2" xfId="0" applyNumberFormat="1" applyFont="1" applyBorder="1" applyAlignment="1">
      <alignment horizontal="right"/>
    </xf>
    <xf numFmtId="4" fontId="35" fillId="0" borderId="0" xfId="0" applyNumberFormat="1" applyFont="1" applyAlignment="1">
      <alignment horizontal="right" vertical="top"/>
    </xf>
    <xf numFmtId="4" fontId="36" fillId="0" borderId="0" xfId="0" applyNumberFormat="1" applyFont="1" applyAlignment="1">
      <alignment horizontal="right"/>
    </xf>
    <xf numFmtId="49" fontId="21" fillId="0" borderId="12" xfId="0" quotePrefix="1" applyNumberFormat="1" applyFont="1" applyBorder="1"/>
    <xf numFmtId="169" fontId="71" fillId="0" borderId="0" xfId="0" applyNumberFormat="1" applyFont="1" applyAlignment="1" applyProtection="1">
      <alignment horizontal="right" vertical="top" wrapText="1"/>
      <protection locked="0"/>
    </xf>
    <xf numFmtId="169" fontId="71" fillId="0" borderId="2" xfId="0" applyNumberFormat="1" applyFont="1" applyBorder="1" applyAlignment="1" applyProtection="1">
      <alignment horizontal="right" vertical="top" wrapText="1"/>
      <protection locked="0"/>
    </xf>
    <xf numFmtId="169" fontId="72" fillId="0" borderId="0" xfId="0" applyNumberFormat="1" applyFont="1" applyAlignment="1" applyProtection="1">
      <alignment horizontal="right" wrapText="1"/>
      <protection locked="0"/>
    </xf>
    <xf numFmtId="169" fontId="72" fillId="0" borderId="1" xfId="0" applyNumberFormat="1" applyFont="1" applyBorder="1" applyAlignment="1" applyProtection="1">
      <alignment horizontal="right" wrapText="1"/>
      <protection locked="0"/>
    </xf>
    <xf numFmtId="169" fontId="16" fillId="0" borderId="0" xfId="0" applyNumberFormat="1" applyFont="1" applyAlignment="1">
      <alignment horizontal="center" wrapText="1"/>
    </xf>
    <xf numFmtId="169" fontId="16" fillId="0" borderId="1" xfId="0" applyNumberFormat="1" applyFont="1" applyBorder="1" applyAlignment="1">
      <alignment horizontal="center" wrapText="1"/>
    </xf>
    <xf numFmtId="169" fontId="16" fillId="0" borderId="0" xfId="1" applyNumberFormat="1" applyFont="1" applyFill="1" applyBorder="1" applyAlignment="1">
      <alignment horizontal="center" wrapText="1"/>
    </xf>
    <xf numFmtId="169" fontId="16" fillId="0" borderId="1" xfId="1" applyNumberFormat="1" applyFont="1" applyFill="1" applyBorder="1" applyAlignment="1">
      <alignment horizontal="center" wrapText="1"/>
    </xf>
    <xf numFmtId="169" fontId="16" fillId="0" borderId="3" xfId="1" applyNumberFormat="1" applyFont="1" applyFill="1" applyBorder="1" applyAlignment="1">
      <alignment horizontal="center"/>
    </xf>
    <xf numFmtId="169" fontId="16" fillId="0" borderId="24" xfId="1" applyNumberFormat="1" applyFont="1" applyFill="1" applyBorder="1" applyAlignment="1">
      <alignment horizontal="center"/>
    </xf>
    <xf numFmtId="169" fontId="15" fillId="0" borderId="0" xfId="0" applyNumberFormat="1" applyFont="1"/>
    <xf numFmtId="169" fontId="60" fillId="0" borderId="0" xfId="0" applyNumberFormat="1" applyFont="1"/>
    <xf numFmtId="169" fontId="38" fillId="0" borderId="2" xfId="0" applyNumberFormat="1" applyFont="1" applyBorder="1" applyAlignment="1">
      <alignment horizontal="right" vertical="top"/>
    </xf>
    <xf numFmtId="0" fontId="15" fillId="0" borderId="0" xfId="412" applyFont="1" applyAlignment="1">
      <alignment horizontal="left"/>
    </xf>
    <xf numFmtId="0" fontId="0" fillId="0" borderId="25" xfId="0" applyBorder="1"/>
    <xf numFmtId="0" fontId="0" fillId="0" borderId="2" xfId="0" applyBorder="1"/>
    <xf numFmtId="0" fontId="19" fillId="0" borderId="2" xfId="0" applyFont="1" applyBorder="1"/>
    <xf numFmtId="0" fontId="62" fillId="6" borderId="0" xfId="0" applyFont="1" applyFill="1"/>
    <xf numFmtId="0" fontId="19" fillId="8" borderId="0" xfId="0" applyFont="1" applyFill="1"/>
    <xf numFmtId="43" fontId="32" fillId="0" borderId="0" xfId="1" applyFont="1" applyFill="1" applyProtection="1"/>
    <xf numFmtId="165" fontId="32" fillId="8" borderId="2" xfId="5" applyNumberFormat="1" applyFont="1" applyFill="1" applyBorder="1" applyProtection="1"/>
    <xf numFmtId="4" fontId="32" fillId="8" borderId="2" xfId="1" applyNumberFormat="1" applyFont="1" applyFill="1" applyBorder="1" applyProtection="1"/>
    <xf numFmtId="0" fontId="19" fillId="0" borderId="2" xfId="0" applyFont="1" applyBorder="1" applyAlignment="1">
      <alignment horizontal="left"/>
    </xf>
    <xf numFmtId="43" fontId="32" fillId="0" borderId="26" xfId="0" applyNumberFormat="1" applyFont="1" applyBorder="1"/>
    <xf numFmtId="0" fontId="74" fillId="0" borderId="0" xfId="0" applyFont="1" applyAlignment="1">
      <alignment vertical="center"/>
    </xf>
    <xf numFmtId="0" fontId="75" fillId="0" borderId="0" xfId="4" applyFont="1"/>
    <xf numFmtId="0" fontId="76" fillId="0" borderId="0" xfId="0" applyFont="1" applyAlignment="1">
      <alignment vertical="center"/>
    </xf>
    <xf numFmtId="0" fontId="15" fillId="8" borderId="0" xfId="0" applyFont="1" applyFill="1" applyAlignment="1">
      <alignment vertical="center"/>
    </xf>
    <xf numFmtId="0" fontId="24" fillId="8" borderId="0" xfId="4" applyFont="1" applyFill="1"/>
    <xf numFmtId="0" fontId="77" fillId="0" borderId="0" xfId="0" applyFont="1" applyAlignment="1">
      <alignment vertical="center"/>
    </xf>
    <xf numFmtId="0" fontId="78" fillId="8" borderId="0" xfId="4" applyFont="1" applyFill="1"/>
    <xf numFmtId="0" fontId="79" fillId="0" borderId="0" xfId="0" applyFont="1"/>
    <xf numFmtId="10" fontId="16" fillId="0" borderId="24" xfId="1" applyNumberFormat="1" applyFont="1" applyFill="1" applyBorder="1"/>
    <xf numFmtId="4" fontId="32" fillId="0" borderId="2" xfId="0" applyNumberFormat="1" applyFont="1" applyBorder="1"/>
    <xf numFmtId="14" fontId="79" fillId="0" borderId="0" xfId="0" applyNumberFormat="1" applyFont="1"/>
    <xf numFmtId="0" fontId="40" fillId="0" borderId="2" xfId="327" applyFont="1" applyBorder="1"/>
    <xf numFmtId="44" fontId="15" fillId="0" borderId="2" xfId="1" applyNumberFormat="1" applyFont="1" applyBorder="1"/>
    <xf numFmtId="0" fontId="40" fillId="0" borderId="2" xfId="334" applyFont="1" applyBorder="1"/>
    <xf numFmtId="0" fontId="1" fillId="0" borderId="0" xfId="420"/>
    <xf numFmtId="14" fontId="1" fillId="0" borderId="0" xfId="420" applyNumberFormat="1"/>
    <xf numFmtId="14" fontId="0" fillId="0" borderId="0" xfId="0" applyNumberFormat="1"/>
    <xf numFmtId="0" fontId="0" fillId="0" borderId="0" xfId="0" applyAlignment="1">
      <alignment horizontal="left"/>
    </xf>
    <xf numFmtId="4" fontId="16" fillId="0" borderId="0" xfId="1" applyNumberFormat="1" applyFont="1" applyFill="1" applyAlignment="1">
      <alignment horizontal="center" wrapText="1"/>
    </xf>
    <xf numFmtId="49" fontId="0" fillId="0" borderId="0" xfId="0" applyNumberFormat="1" applyAlignment="1">
      <alignment horizontal="left"/>
    </xf>
    <xf numFmtId="0" fontId="37" fillId="0" borderId="2" xfId="0" applyFont="1" applyBorder="1" applyAlignment="1">
      <alignment horizontal="left"/>
    </xf>
    <xf numFmtId="0" fontId="1" fillId="0" borderId="0" xfId="420" applyAlignment="1">
      <alignment horizontal="left"/>
    </xf>
    <xf numFmtId="0" fontId="79" fillId="0" borderId="0" xfId="0" applyFont="1" applyAlignment="1">
      <alignment horizontal="left"/>
    </xf>
    <xf numFmtId="43" fontId="36" fillId="41" borderId="2" xfId="1" applyFont="1" applyFill="1" applyBorder="1" applyAlignment="1">
      <alignment horizontal="left"/>
    </xf>
    <xf numFmtId="0" fontId="16" fillId="0" borderId="0" xfId="0" applyFont="1" applyAlignment="1">
      <alignment horizontal="left"/>
    </xf>
    <xf numFmtId="0" fontId="69" fillId="41" borderId="0" xfId="0" applyFont="1" applyFill="1" applyAlignment="1">
      <alignment horizontal="left" vertical="top"/>
    </xf>
    <xf numFmtId="49" fontId="15" fillId="0" borderId="0" xfId="0" applyNumberFormat="1" applyFont="1" applyAlignment="1">
      <alignment horizontal="left"/>
    </xf>
    <xf numFmtId="170" fontId="0" fillId="0" borderId="0" xfId="0" applyNumberFormat="1"/>
    <xf numFmtId="170" fontId="15" fillId="44" borderId="0" xfId="0" applyNumberFormat="1" applyFont="1" applyFill="1"/>
    <xf numFmtId="170" fontId="15" fillId="44" borderId="0" xfId="0" applyNumberFormat="1" applyFont="1" applyFill="1" applyAlignment="1">
      <alignment vertical="top"/>
    </xf>
    <xf numFmtId="170" fontId="16" fillId="44" borderId="24" xfId="1" applyNumberFormat="1" applyFont="1" applyFill="1" applyBorder="1"/>
    <xf numFmtId="49" fontId="16" fillId="0" borderId="0" xfId="0" applyNumberFormat="1" applyFont="1" applyAlignment="1">
      <alignment horizontal="left"/>
    </xf>
    <xf numFmtId="0" fontId="0" fillId="0" borderId="0" xfId="0" quotePrefix="1" applyAlignment="1">
      <alignment horizontal="left"/>
    </xf>
    <xf numFmtId="165" fontId="32" fillId="0" borderId="0" xfId="5" applyNumberFormat="1" applyFont="1" applyFill="1" applyBorder="1" applyProtection="1"/>
    <xf numFmtId="0" fontId="32" fillId="3" borderId="0" xfId="0" applyFont="1" applyFill="1" applyProtection="1">
      <protection locked="0"/>
    </xf>
    <xf numFmtId="0" fontId="32" fillId="3" borderId="0" xfId="0" applyFont="1" applyFill="1" applyAlignment="1" applyProtection="1">
      <alignment wrapText="1"/>
      <protection locked="0"/>
    </xf>
    <xf numFmtId="0" fontId="19" fillId="0" borderId="27" xfId="0" applyFont="1" applyBorder="1"/>
    <xf numFmtId="0" fontId="32" fillId="0" borderId="27" xfId="0" applyFont="1" applyBorder="1"/>
    <xf numFmtId="165" fontId="32" fillId="0" borderId="27" xfId="5" applyNumberFormat="1" applyFont="1" applyFill="1" applyBorder="1" applyProtection="1"/>
    <xf numFmtId="4" fontId="32" fillId="6" borderId="27" xfId="1" applyNumberFormat="1" applyFont="1" applyFill="1" applyBorder="1" applyProtection="1"/>
    <xf numFmtId="0" fontId="32" fillId="3" borderId="27" xfId="0" applyFont="1" applyFill="1" applyBorder="1" applyProtection="1">
      <protection locked="0"/>
    </xf>
    <xf numFmtId="0" fontId="32" fillId="3" borderId="9" xfId="0" applyFont="1" applyFill="1" applyBorder="1" applyAlignment="1" applyProtection="1">
      <alignment wrapText="1"/>
      <protection locked="0"/>
    </xf>
    <xf numFmtId="0" fontId="16" fillId="47" borderId="0" xfId="0" applyFont="1" applyFill="1"/>
    <xf numFmtId="0" fontId="21" fillId="48" borderId="0" xfId="0" applyFont="1" applyFill="1"/>
    <xf numFmtId="0" fontId="0" fillId="48" borderId="0" xfId="0" applyFill="1"/>
    <xf numFmtId="0" fontId="15" fillId="48" borderId="0" xfId="0" applyFont="1" applyFill="1"/>
    <xf numFmtId="0" fontId="16" fillId="48" borderId="0" xfId="0" applyFont="1" applyFill="1"/>
    <xf numFmtId="0" fontId="18" fillId="45" borderId="2" xfId="0" applyFont="1" applyFill="1" applyBorder="1"/>
    <xf numFmtId="43" fontId="32" fillId="0" borderId="2" xfId="0" applyNumberFormat="1" applyFont="1" applyBorder="1"/>
    <xf numFmtId="4" fontId="32" fillId="6" borderId="2" xfId="1" applyNumberFormat="1" applyFont="1" applyFill="1" applyBorder="1" applyProtection="1"/>
    <xf numFmtId="0" fontId="32" fillId="45" borderId="2" xfId="0" applyFont="1" applyFill="1" applyBorder="1"/>
    <xf numFmtId="0" fontId="19" fillId="45" borderId="2" xfId="0" applyFont="1" applyFill="1" applyBorder="1"/>
    <xf numFmtId="4" fontId="32" fillId="46" borderId="2" xfId="1" applyNumberFormat="1" applyFont="1" applyFill="1" applyBorder="1" applyProtection="1"/>
    <xf numFmtId="2" fontId="0" fillId="0" borderId="0" xfId="0" applyNumberFormat="1"/>
    <xf numFmtId="0" fontId="24" fillId="0" borderId="0" xfId="4" applyFont="1" applyAlignment="1">
      <alignment horizontal="left" wrapText="1"/>
    </xf>
    <xf numFmtId="0" fontId="66" fillId="0" borderId="0" xfId="0" applyFont="1" applyAlignment="1">
      <alignment wrapText="1"/>
    </xf>
    <xf numFmtId="0" fontId="66" fillId="0" borderId="0" xfId="0" applyFont="1" applyAlignment="1">
      <alignment vertical="top" wrapText="1"/>
    </xf>
    <xf numFmtId="0" fontId="24" fillId="0" borderId="0" xfId="4" applyFont="1" applyAlignment="1">
      <alignment horizontal="left" vertical="top" wrapText="1"/>
    </xf>
  </cellXfs>
  <cellStyles count="442">
    <cellStyle name="20% - Accent1" xfId="23" builtinId="30" customBuiltin="1"/>
    <cellStyle name="20% - Accent1 10" xfId="197" xr:uid="{00000000-0005-0000-0000-000001000000}"/>
    <cellStyle name="20% - Accent1 11" xfId="221" xr:uid="{00000000-0005-0000-0000-000002000000}"/>
    <cellStyle name="20% - Accent1 12" xfId="241" xr:uid="{00000000-0005-0000-0000-000003000000}"/>
    <cellStyle name="20% - Accent1 13" xfId="248" xr:uid="{00000000-0005-0000-0000-000004000000}"/>
    <cellStyle name="20% - Accent1 14" xfId="247" xr:uid="{00000000-0005-0000-0000-000005000000}"/>
    <cellStyle name="20% - Accent1 15" xfId="251" xr:uid="{00000000-0005-0000-0000-000006000000}"/>
    <cellStyle name="20% - Accent1 16" xfId="263" xr:uid="{00000000-0005-0000-0000-000007000000}"/>
    <cellStyle name="20% - Accent1 17" xfId="303" xr:uid="{00000000-0005-0000-0000-000008000000}"/>
    <cellStyle name="20% - Accent1 18" xfId="337" xr:uid="{00000000-0005-0000-0000-000009000000}"/>
    <cellStyle name="20% - Accent1 19" xfId="340" xr:uid="{00000000-0005-0000-0000-00000A000000}"/>
    <cellStyle name="20% - Accent1 2" xfId="71" xr:uid="{00000000-0005-0000-0000-00000B000000}"/>
    <cellStyle name="20% - Accent1 20" xfId="339" xr:uid="{00000000-0005-0000-0000-00000C000000}"/>
    <cellStyle name="20% - Accent1 21" xfId="343" xr:uid="{00000000-0005-0000-0000-00000D000000}"/>
    <cellStyle name="20% - Accent1 22" xfId="389" xr:uid="{00000000-0005-0000-0000-00000E000000}"/>
    <cellStyle name="20% - Accent1 23" xfId="393" xr:uid="{00000000-0005-0000-0000-00000F000000}"/>
    <cellStyle name="20% - Accent1 24" xfId="424" xr:uid="{00000000-0005-0000-0000-000010000000}"/>
    <cellStyle name="20% - Accent1 3" xfId="89" xr:uid="{00000000-0005-0000-0000-000011000000}"/>
    <cellStyle name="20% - Accent1 4" xfId="91" xr:uid="{00000000-0005-0000-0000-000012000000}"/>
    <cellStyle name="20% - Accent1 5" xfId="104" xr:uid="{00000000-0005-0000-0000-000013000000}"/>
    <cellStyle name="20% - Accent1 6" xfId="130" xr:uid="{00000000-0005-0000-0000-000014000000}"/>
    <cellStyle name="20% - Accent1 7" xfId="173" xr:uid="{00000000-0005-0000-0000-000015000000}"/>
    <cellStyle name="20% - Accent1 8" xfId="176" xr:uid="{00000000-0005-0000-0000-000016000000}"/>
    <cellStyle name="20% - Accent1 9" xfId="175" xr:uid="{00000000-0005-0000-0000-000017000000}"/>
    <cellStyle name="20% - Accent2" xfId="27" builtinId="34" customBuiltin="1"/>
    <cellStyle name="20% - Accent2 10" xfId="209" xr:uid="{00000000-0005-0000-0000-000019000000}"/>
    <cellStyle name="20% - Accent2 11" xfId="230" xr:uid="{00000000-0005-0000-0000-00001A000000}"/>
    <cellStyle name="20% - Accent2 12" xfId="207" xr:uid="{00000000-0005-0000-0000-00001B000000}"/>
    <cellStyle name="20% - Accent2 13" xfId="258" xr:uid="{00000000-0005-0000-0000-00001C000000}"/>
    <cellStyle name="20% - Accent2 14" xfId="270" xr:uid="{00000000-0005-0000-0000-00001D000000}"/>
    <cellStyle name="20% - Accent2 15" xfId="280" xr:uid="{00000000-0005-0000-0000-00001E000000}"/>
    <cellStyle name="20% - Accent2 16" xfId="290" xr:uid="{00000000-0005-0000-0000-00001F000000}"/>
    <cellStyle name="20% - Accent2 17" xfId="305" xr:uid="{00000000-0005-0000-0000-000020000000}"/>
    <cellStyle name="20% - Accent2 18" xfId="341" xr:uid="{00000000-0005-0000-0000-000021000000}"/>
    <cellStyle name="20% - Accent2 19" xfId="350" xr:uid="{00000000-0005-0000-0000-000022000000}"/>
    <cellStyle name="20% - Accent2 2" xfId="73" xr:uid="{00000000-0005-0000-0000-000023000000}"/>
    <cellStyle name="20% - Accent2 20" xfId="367" xr:uid="{00000000-0005-0000-0000-000024000000}"/>
    <cellStyle name="20% - Accent2 21" xfId="378" xr:uid="{00000000-0005-0000-0000-000025000000}"/>
    <cellStyle name="20% - Accent2 22" xfId="361" xr:uid="{00000000-0005-0000-0000-000026000000}"/>
    <cellStyle name="20% - Accent2 23" xfId="401" xr:uid="{00000000-0005-0000-0000-000027000000}"/>
    <cellStyle name="20% - Accent2 24" xfId="427" xr:uid="{00000000-0005-0000-0000-000028000000}"/>
    <cellStyle name="20% - Accent2 3" xfId="92" xr:uid="{00000000-0005-0000-0000-000029000000}"/>
    <cellStyle name="20% - Accent2 4" xfId="101" xr:uid="{00000000-0005-0000-0000-00002A000000}"/>
    <cellStyle name="20% - Accent2 5" xfId="113" xr:uid="{00000000-0005-0000-0000-00002B000000}"/>
    <cellStyle name="20% - Accent2 6" xfId="132" xr:uid="{00000000-0005-0000-0000-00002C000000}"/>
    <cellStyle name="20% - Accent2 7" xfId="177" xr:uid="{00000000-0005-0000-0000-00002D000000}"/>
    <cellStyle name="20% - Accent2 8" xfId="186" xr:uid="{00000000-0005-0000-0000-00002E000000}"/>
    <cellStyle name="20% - Accent2 9" xfId="203" xr:uid="{00000000-0005-0000-0000-00002F000000}"/>
    <cellStyle name="20% - Accent3" xfId="31" builtinId="38" customBuiltin="1"/>
    <cellStyle name="20% - Accent3 10" xfId="222" xr:uid="{00000000-0005-0000-0000-000031000000}"/>
    <cellStyle name="20% - Accent3 11" xfId="216" xr:uid="{00000000-0005-0000-0000-000032000000}"/>
    <cellStyle name="20% - Accent3 12" xfId="249" xr:uid="{00000000-0005-0000-0000-000033000000}"/>
    <cellStyle name="20% - Accent3 13" xfId="235" xr:uid="{00000000-0005-0000-0000-000034000000}"/>
    <cellStyle name="20% - Accent3 14" xfId="245" xr:uid="{00000000-0005-0000-0000-000035000000}"/>
    <cellStyle name="20% - Accent3 15" xfId="252" xr:uid="{00000000-0005-0000-0000-000036000000}"/>
    <cellStyle name="20% - Accent3 16" xfId="264" xr:uid="{00000000-0005-0000-0000-000037000000}"/>
    <cellStyle name="20% - Accent3 17" xfId="307" xr:uid="{00000000-0005-0000-0000-000038000000}"/>
    <cellStyle name="20% - Accent3 18" xfId="345" xr:uid="{00000000-0005-0000-0000-000039000000}"/>
    <cellStyle name="20% - Accent3 19" xfId="358" xr:uid="{00000000-0005-0000-0000-00003A000000}"/>
    <cellStyle name="20% - Accent3 2" xfId="75" xr:uid="{00000000-0005-0000-0000-00003B000000}"/>
    <cellStyle name="20% - Accent3 20" xfId="357" xr:uid="{00000000-0005-0000-0000-00003C000000}"/>
    <cellStyle name="20% - Accent3 21" xfId="344" xr:uid="{00000000-0005-0000-0000-00003D000000}"/>
    <cellStyle name="20% - Accent3 22" xfId="394" xr:uid="{00000000-0005-0000-0000-00003E000000}"/>
    <cellStyle name="20% - Accent3 23" xfId="382" xr:uid="{00000000-0005-0000-0000-00003F000000}"/>
    <cellStyle name="20% - Accent3 24" xfId="430" xr:uid="{00000000-0005-0000-0000-000040000000}"/>
    <cellStyle name="20% - Accent3 3" xfId="95" xr:uid="{00000000-0005-0000-0000-000041000000}"/>
    <cellStyle name="20% - Accent3 4" xfId="108" xr:uid="{00000000-0005-0000-0000-000042000000}"/>
    <cellStyle name="20% - Accent3 5" xfId="119" xr:uid="{00000000-0005-0000-0000-000043000000}"/>
    <cellStyle name="20% - Accent3 6" xfId="134" xr:uid="{00000000-0005-0000-0000-000044000000}"/>
    <cellStyle name="20% - Accent3 7" xfId="180" xr:uid="{00000000-0005-0000-0000-000045000000}"/>
    <cellStyle name="20% - Accent3 8" xfId="194" xr:uid="{00000000-0005-0000-0000-000046000000}"/>
    <cellStyle name="20% - Accent3 9" xfId="193" xr:uid="{00000000-0005-0000-0000-000047000000}"/>
    <cellStyle name="20% - Accent4" xfId="35" builtinId="42" customBuiltin="1"/>
    <cellStyle name="20% - Accent4 10" xfId="225" xr:uid="{00000000-0005-0000-0000-000049000000}"/>
    <cellStyle name="20% - Accent4 11" xfId="236" xr:uid="{00000000-0005-0000-0000-00004A000000}"/>
    <cellStyle name="20% - Accent4 12" xfId="253" xr:uid="{00000000-0005-0000-0000-00004B000000}"/>
    <cellStyle name="20% - Accent4 13" xfId="265" xr:uid="{00000000-0005-0000-0000-00004C000000}"/>
    <cellStyle name="20% - Accent4 14" xfId="275" xr:uid="{00000000-0005-0000-0000-00004D000000}"/>
    <cellStyle name="20% - Accent4 15" xfId="285" xr:uid="{00000000-0005-0000-0000-00004E000000}"/>
    <cellStyle name="20% - Accent4 16" xfId="294" xr:uid="{00000000-0005-0000-0000-00004F000000}"/>
    <cellStyle name="20% - Accent4 17" xfId="309" xr:uid="{00000000-0005-0000-0000-000050000000}"/>
    <cellStyle name="20% - Accent4 18" xfId="348" xr:uid="{00000000-0005-0000-0000-000051000000}"/>
    <cellStyle name="20% - Accent4 19" xfId="362" xr:uid="{00000000-0005-0000-0000-000052000000}"/>
    <cellStyle name="20% - Accent4 2" xfId="77" xr:uid="{00000000-0005-0000-0000-000053000000}"/>
    <cellStyle name="20% - Accent4 20" xfId="373" xr:uid="{00000000-0005-0000-0000-000054000000}"/>
    <cellStyle name="20% - Accent4 21" xfId="384" xr:uid="{00000000-0005-0000-0000-000055000000}"/>
    <cellStyle name="20% - Accent4 22" xfId="396" xr:uid="{00000000-0005-0000-0000-000056000000}"/>
    <cellStyle name="20% - Accent4 23" xfId="405" xr:uid="{00000000-0005-0000-0000-000057000000}"/>
    <cellStyle name="20% - Accent4 24" xfId="433" xr:uid="{00000000-0005-0000-0000-000058000000}"/>
    <cellStyle name="20% - Accent4 3" xfId="99" xr:uid="{00000000-0005-0000-0000-000059000000}"/>
    <cellStyle name="20% - Accent4 4" xfId="111" xr:uid="{00000000-0005-0000-0000-00005A000000}"/>
    <cellStyle name="20% - Accent4 5" xfId="121" xr:uid="{00000000-0005-0000-0000-00005B000000}"/>
    <cellStyle name="20% - Accent4 6" xfId="136" xr:uid="{00000000-0005-0000-0000-00005C000000}"/>
    <cellStyle name="20% - Accent4 7" xfId="184" xr:uid="{00000000-0005-0000-0000-00005D000000}"/>
    <cellStyle name="20% - Accent4 8" xfId="198" xr:uid="{00000000-0005-0000-0000-00005E000000}"/>
    <cellStyle name="20% - Accent4 9" xfId="210" xr:uid="{00000000-0005-0000-0000-00005F000000}"/>
    <cellStyle name="20% - Accent5" xfId="39" builtinId="46" customBuiltin="1"/>
    <cellStyle name="20% - Accent5 10" xfId="228" xr:uid="{00000000-0005-0000-0000-000061000000}"/>
    <cellStyle name="20% - Accent5 11" xfId="239" xr:uid="{00000000-0005-0000-0000-000062000000}"/>
    <cellStyle name="20% - Accent5 12" xfId="256" xr:uid="{00000000-0005-0000-0000-000063000000}"/>
    <cellStyle name="20% - Accent5 13" xfId="268" xr:uid="{00000000-0005-0000-0000-000064000000}"/>
    <cellStyle name="20% - Accent5 14" xfId="278" xr:uid="{00000000-0005-0000-0000-000065000000}"/>
    <cellStyle name="20% - Accent5 15" xfId="288" xr:uid="{00000000-0005-0000-0000-000066000000}"/>
    <cellStyle name="20% - Accent5 16" xfId="296" xr:uid="{00000000-0005-0000-0000-000067000000}"/>
    <cellStyle name="20% - Accent5 17" xfId="311" xr:uid="{00000000-0005-0000-0000-000068000000}"/>
    <cellStyle name="20% - Accent5 18" xfId="351" xr:uid="{00000000-0005-0000-0000-000069000000}"/>
    <cellStyle name="20% - Accent5 19" xfId="365" xr:uid="{00000000-0005-0000-0000-00006A000000}"/>
    <cellStyle name="20% - Accent5 2" xfId="79" xr:uid="{00000000-0005-0000-0000-00006B000000}"/>
    <cellStyle name="20% - Accent5 20" xfId="376" xr:uid="{00000000-0005-0000-0000-00006C000000}"/>
    <cellStyle name="20% - Accent5 21" xfId="387" xr:uid="{00000000-0005-0000-0000-00006D000000}"/>
    <cellStyle name="20% - Accent5 22" xfId="399" xr:uid="{00000000-0005-0000-0000-00006E000000}"/>
    <cellStyle name="20% - Accent5 23" xfId="407" xr:uid="{00000000-0005-0000-0000-00006F000000}"/>
    <cellStyle name="20% - Accent5 24" xfId="436" xr:uid="{00000000-0005-0000-0000-000070000000}"/>
    <cellStyle name="20% - Accent5 3" xfId="102" xr:uid="{00000000-0005-0000-0000-000071000000}"/>
    <cellStyle name="20% - Accent5 4" xfId="114" xr:uid="{00000000-0005-0000-0000-000072000000}"/>
    <cellStyle name="20% - Accent5 5" xfId="123" xr:uid="{00000000-0005-0000-0000-000073000000}"/>
    <cellStyle name="20% - Accent5 6" xfId="138" xr:uid="{00000000-0005-0000-0000-000074000000}"/>
    <cellStyle name="20% - Accent5 7" xfId="187" xr:uid="{00000000-0005-0000-0000-000075000000}"/>
    <cellStyle name="20% - Accent5 8" xfId="201" xr:uid="{00000000-0005-0000-0000-000076000000}"/>
    <cellStyle name="20% - Accent5 9" xfId="214" xr:uid="{00000000-0005-0000-0000-000077000000}"/>
    <cellStyle name="20% - Accent6" xfId="43" builtinId="50" customBuiltin="1"/>
    <cellStyle name="20% - Accent6 10" xfId="231" xr:uid="{00000000-0005-0000-0000-000079000000}"/>
    <cellStyle name="20% - Accent6 11" xfId="243" xr:uid="{00000000-0005-0000-0000-00007A000000}"/>
    <cellStyle name="20% - Accent6 12" xfId="259" xr:uid="{00000000-0005-0000-0000-00007B000000}"/>
    <cellStyle name="20% - Accent6 13" xfId="271" xr:uid="{00000000-0005-0000-0000-00007C000000}"/>
    <cellStyle name="20% - Accent6 14" xfId="281" xr:uid="{00000000-0005-0000-0000-00007D000000}"/>
    <cellStyle name="20% - Accent6 15" xfId="291" xr:uid="{00000000-0005-0000-0000-00007E000000}"/>
    <cellStyle name="20% - Accent6 16" xfId="298" xr:uid="{00000000-0005-0000-0000-00007F000000}"/>
    <cellStyle name="20% - Accent6 17" xfId="313" xr:uid="{00000000-0005-0000-0000-000080000000}"/>
    <cellStyle name="20% - Accent6 18" xfId="355" xr:uid="{00000000-0005-0000-0000-000081000000}"/>
    <cellStyle name="20% - Accent6 19" xfId="368" xr:uid="{00000000-0005-0000-0000-000082000000}"/>
    <cellStyle name="20% - Accent6 2" xfId="81" xr:uid="{00000000-0005-0000-0000-000083000000}"/>
    <cellStyle name="20% - Accent6 20" xfId="379" xr:uid="{00000000-0005-0000-0000-000084000000}"/>
    <cellStyle name="20% - Accent6 21" xfId="390" xr:uid="{00000000-0005-0000-0000-000085000000}"/>
    <cellStyle name="20% - Accent6 22" xfId="402" xr:uid="{00000000-0005-0000-0000-000086000000}"/>
    <cellStyle name="20% - Accent6 23" xfId="409" xr:uid="{00000000-0005-0000-0000-000087000000}"/>
    <cellStyle name="20% - Accent6 24" xfId="439" xr:uid="{00000000-0005-0000-0000-000088000000}"/>
    <cellStyle name="20% - Accent6 3" xfId="106" xr:uid="{00000000-0005-0000-0000-000089000000}"/>
    <cellStyle name="20% - Accent6 4" xfId="117" xr:uid="{00000000-0005-0000-0000-00008A000000}"/>
    <cellStyle name="20% - Accent6 5" xfId="125" xr:uid="{00000000-0005-0000-0000-00008B000000}"/>
    <cellStyle name="20% - Accent6 6" xfId="141" xr:uid="{00000000-0005-0000-0000-00008C000000}"/>
    <cellStyle name="20% - Accent6 7" xfId="191" xr:uid="{00000000-0005-0000-0000-00008D000000}"/>
    <cellStyle name="20% - Accent6 8" xfId="205" xr:uid="{00000000-0005-0000-0000-00008E000000}"/>
    <cellStyle name="20% - Accent6 9" xfId="218" xr:uid="{00000000-0005-0000-0000-00008F000000}"/>
    <cellStyle name="40% - Accent1" xfId="24" builtinId="31" customBuiltin="1"/>
    <cellStyle name="40% - Accent1 10" xfId="220" xr:uid="{00000000-0005-0000-0000-000091000000}"/>
    <cellStyle name="40% - Accent1 11" xfId="212" xr:uid="{00000000-0005-0000-0000-000092000000}"/>
    <cellStyle name="40% - Accent1 12" xfId="238" xr:uid="{00000000-0005-0000-0000-000093000000}"/>
    <cellStyle name="40% - Accent1 13" xfId="224" xr:uid="{00000000-0005-0000-0000-000094000000}"/>
    <cellStyle name="40% - Accent1 14" xfId="261" xr:uid="{00000000-0005-0000-0000-000095000000}"/>
    <cellStyle name="40% - Accent1 15" xfId="273" xr:uid="{00000000-0005-0000-0000-000096000000}"/>
    <cellStyle name="40% - Accent1 16" xfId="283" xr:uid="{00000000-0005-0000-0000-000097000000}"/>
    <cellStyle name="40% - Accent1 17" xfId="304" xr:uid="{00000000-0005-0000-0000-000098000000}"/>
    <cellStyle name="40% - Accent1 18" xfId="338" xr:uid="{00000000-0005-0000-0000-000099000000}"/>
    <cellStyle name="40% - Accent1 19" xfId="336" xr:uid="{00000000-0005-0000-0000-00009A000000}"/>
    <cellStyle name="40% - Accent1 2" xfId="72" xr:uid="{00000000-0005-0000-0000-00009B000000}"/>
    <cellStyle name="40% - Accent1 20" xfId="353" xr:uid="{00000000-0005-0000-0000-00009C000000}"/>
    <cellStyle name="40% - Accent1 21" xfId="370" xr:uid="{00000000-0005-0000-0000-00009D000000}"/>
    <cellStyle name="40% - Accent1 22" xfId="386" xr:uid="{00000000-0005-0000-0000-00009E000000}"/>
    <cellStyle name="40% - Accent1 23" xfId="372" xr:uid="{00000000-0005-0000-0000-00009F000000}"/>
    <cellStyle name="40% - Accent1 24" xfId="425" xr:uid="{00000000-0005-0000-0000-0000A0000000}"/>
    <cellStyle name="40% - Accent1 3" xfId="90" xr:uid="{00000000-0005-0000-0000-0000A1000000}"/>
    <cellStyle name="40% - Accent1 4" xfId="88" xr:uid="{00000000-0005-0000-0000-0000A2000000}"/>
    <cellStyle name="40% - Accent1 5" xfId="94" xr:uid="{00000000-0005-0000-0000-0000A3000000}"/>
    <cellStyle name="40% - Accent1 6" xfId="131" xr:uid="{00000000-0005-0000-0000-0000A4000000}"/>
    <cellStyle name="40% - Accent1 7" xfId="174" xr:uid="{00000000-0005-0000-0000-0000A5000000}"/>
    <cellStyle name="40% - Accent1 8" xfId="172" xr:uid="{00000000-0005-0000-0000-0000A6000000}"/>
    <cellStyle name="40% - Accent1 9" xfId="189" xr:uid="{00000000-0005-0000-0000-0000A7000000}"/>
    <cellStyle name="40% - Accent2" xfId="28" builtinId="35" customBuiltin="1"/>
    <cellStyle name="40% - Accent2 10" xfId="196" xr:uid="{00000000-0005-0000-0000-0000A9000000}"/>
    <cellStyle name="40% - Accent2 11" xfId="227" xr:uid="{00000000-0005-0000-0000-0000AA000000}"/>
    <cellStyle name="40% - Accent2 12" xfId="246" xr:uid="{00000000-0005-0000-0000-0000AB000000}"/>
    <cellStyle name="40% - Accent2 13" xfId="255" xr:uid="{00000000-0005-0000-0000-0000AC000000}"/>
    <cellStyle name="40% - Accent2 14" xfId="267" xr:uid="{00000000-0005-0000-0000-0000AD000000}"/>
    <cellStyle name="40% - Accent2 15" xfId="277" xr:uid="{00000000-0005-0000-0000-0000AE000000}"/>
    <cellStyle name="40% - Accent2 16" xfId="287" xr:uid="{00000000-0005-0000-0000-0000AF000000}"/>
    <cellStyle name="40% - Accent2 17" xfId="306" xr:uid="{00000000-0005-0000-0000-0000B0000000}"/>
    <cellStyle name="40% - Accent2 18" xfId="342" xr:uid="{00000000-0005-0000-0000-0000B1000000}"/>
    <cellStyle name="40% - Accent2 19" xfId="347" xr:uid="{00000000-0005-0000-0000-0000B2000000}"/>
    <cellStyle name="40% - Accent2 2" xfId="74" xr:uid="{00000000-0005-0000-0000-0000B3000000}"/>
    <cellStyle name="40% - Accent2 20" xfId="364" xr:uid="{00000000-0005-0000-0000-0000B4000000}"/>
    <cellStyle name="40% - Accent2 21" xfId="375" xr:uid="{00000000-0005-0000-0000-0000B5000000}"/>
    <cellStyle name="40% - Accent2 22" xfId="392" xr:uid="{00000000-0005-0000-0000-0000B6000000}"/>
    <cellStyle name="40% - Accent2 23" xfId="398" xr:uid="{00000000-0005-0000-0000-0000B7000000}"/>
    <cellStyle name="40% - Accent2 24" xfId="428" xr:uid="{00000000-0005-0000-0000-0000B8000000}"/>
    <cellStyle name="40% - Accent2 3" xfId="93" xr:uid="{00000000-0005-0000-0000-0000B9000000}"/>
    <cellStyle name="40% - Accent2 4" xfId="97" xr:uid="{00000000-0005-0000-0000-0000BA000000}"/>
    <cellStyle name="40% - Accent2 5" xfId="110" xr:uid="{00000000-0005-0000-0000-0000BB000000}"/>
    <cellStyle name="40% - Accent2 6" xfId="133" xr:uid="{00000000-0005-0000-0000-0000BC000000}"/>
    <cellStyle name="40% - Accent2 7" xfId="178" xr:uid="{00000000-0005-0000-0000-0000BD000000}"/>
    <cellStyle name="40% - Accent2 8" xfId="182" xr:uid="{00000000-0005-0000-0000-0000BE000000}"/>
    <cellStyle name="40% - Accent2 9" xfId="200" xr:uid="{00000000-0005-0000-0000-0000BF000000}"/>
    <cellStyle name="40% - Accent3" xfId="32" builtinId="39" customBuiltin="1"/>
    <cellStyle name="40% - Accent3 10" xfId="223" xr:uid="{00000000-0005-0000-0000-0000C1000000}"/>
    <cellStyle name="40% - Accent3 11" xfId="234" xr:uid="{00000000-0005-0000-0000-0000C2000000}"/>
    <cellStyle name="40% - Accent3 12" xfId="250" xr:uid="{00000000-0005-0000-0000-0000C3000000}"/>
    <cellStyle name="40% - Accent3 13" xfId="262" xr:uid="{00000000-0005-0000-0000-0000C4000000}"/>
    <cellStyle name="40% - Accent3 14" xfId="274" xr:uid="{00000000-0005-0000-0000-0000C5000000}"/>
    <cellStyle name="40% - Accent3 15" xfId="284" xr:uid="{00000000-0005-0000-0000-0000C6000000}"/>
    <cellStyle name="40% - Accent3 16" xfId="293" xr:uid="{00000000-0005-0000-0000-0000C7000000}"/>
    <cellStyle name="40% - Accent3 17" xfId="308" xr:uid="{00000000-0005-0000-0000-0000C8000000}"/>
    <cellStyle name="40% - Accent3 18" xfId="346" xr:uid="{00000000-0005-0000-0000-0000C9000000}"/>
    <cellStyle name="40% - Accent3 19" xfId="359" xr:uid="{00000000-0005-0000-0000-0000CA000000}"/>
    <cellStyle name="40% - Accent3 2" xfId="76" xr:uid="{00000000-0005-0000-0000-0000CB000000}"/>
    <cellStyle name="40% - Accent3 20" xfId="371" xr:uid="{00000000-0005-0000-0000-0000CC000000}"/>
    <cellStyle name="40% - Accent3 21" xfId="381" xr:uid="{00000000-0005-0000-0000-0000CD000000}"/>
    <cellStyle name="40% - Accent3 22" xfId="395" xr:uid="{00000000-0005-0000-0000-0000CE000000}"/>
    <cellStyle name="40% - Accent3 23" xfId="404" xr:uid="{00000000-0005-0000-0000-0000CF000000}"/>
    <cellStyle name="40% - Accent3 24" xfId="431" xr:uid="{00000000-0005-0000-0000-0000D0000000}"/>
    <cellStyle name="40% - Accent3 3" xfId="96" xr:uid="{00000000-0005-0000-0000-0000D1000000}"/>
    <cellStyle name="40% - Accent3 4" xfId="109" xr:uid="{00000000-0005-0000-0000-0000D2000000}"/>
    <cellStyle name="40% - Accent3 5" xfId="120" xr:uid="{00000000-0005-0000-0000-0000D3000000}"/>
    <cellStyle name="40% - Accent3 6" xfId="135" xr:uid="{00000000-0005-0000-0000-0000D4000000}"/>
    <cellStyle name="40% - Accent3 7" xfId="181" xr:uid="{00000000-0005-0000-0000-0000D5000000}"/>
    <cellStyle name="40% - Accent3 8" xfId="195" xr:uid="{00000000-0005-0000-0000-0000D6000000}"/>
    <cellStyle name="40% - Accent3 9" xfId="208" xr:uid="{00000000-0005-0000-0000-0000D7000000}"/>
    <cellStyle name="40% - Accent4" xfId="36" builtinId="43" customBuiltin="1"/>
    <cellStyle name="40% - Accent4 10" xfId="226" xr:uid="{00000000-0005-0000-0000-0000D9000000}"/>
    <cellStyle name="40% - Accent4 11" xfId="237" xr:uid="{00000000-0005-0000-0000-0000DA000000}"/>
    <cellStyle name="40% - Accent4 12" xfId="254" xr:uid="{00000000-0005-0000-0000-0000DB000000}"/>
    <cellStyle name="40% - Accent4 13" xfId="266" xr:uid="{00000000-0005-0000-0000-0000DC000000}"/>
    <cellStyle name="40% - Accent4 14" xfId="276" xr:uid="{00000000-0005-0000-0000-0000DD000000}"/>
    <cellStyle name="40% - Accent4 15" xfId="286" xr:uid="{00000000-0005-0000-0000-0000DE000000}"/>
    <cellStyle name="40% - Accent4 16" xfId="295" xr:uid="{00000000-0005-0000-0000-0000DF000000}"/>
    <cellStyle name="40% - Accent4 17" xfId="310" xr:uid="{00000000-0005-0000-0000-0000E0000000}"/>
    <cellStyle name="40% - Accent4 18" xfId="349" xr:uid="{00000000-0005-0000-0000-0000E1000000}"/>
    <cellStyle name="40% - Accent4 19" xfId="363" xr:uid="{00000000-0005-0000-0000-0000E2000000}"/>
    <cellStyle name="40% - Accent4 2" xfId="78" xr:uid="{00000000-0005-0000-0000-0000E3000000}"/>
    <cellStyle name="40% - Accent4 20" xfId="374" xr:uid="{00000000-0005-0000-0000-0000E4000000}"/>
    <cellStyle name="40% - Accent4 21" xfId="385" xr:uid="{00000000-0005-0000-0000-0000E5000000}"/>
    <cellStyle name="40% - Accent4 22" xfId="397" xr:uid="{00000000-0005-0000-0000-0000E6000000}"/>
    <cellStyle name="40% - Accent4 23" xfId="406" xr:uid="{00000000-0005-0000-0000-0000E7000000}"/>
    <cellStyle name="40% - Accent4 24" xfId="434" xr:uid="{00000000-0005-0000-0000-0000E8000000}"/>
    <cellStyle name="40% - Accent4 3" xfId="100" xr:uid="{00000000-0005-0000-0000-0000E9000000}"/>
    <cellStyle name="40% - Accent4 4" xfId="112" xr:uid="{00000000-0005-0000-0000-0000EA000000}"/>
    <cellStyle name="40% - Accent4 5" xfId="122" xr:uid="{00000000-0005-0000-0000-0000EB000000}"/>
    <cellStyle name="40% - Accent4 6" xfId="137" xr:uid="{00000000-0005-0000-0000-0000EC000000}"/>
    <cellStyle name="40% - Accent4 7" xfId="185" xr:uid="{00000000-0005-0000-0000-0000ED000000}"/>
    <cellStyle name="40% - Accent4 8" xfId="199" xr:uid="{00000000-0005-0000-0000-0000EE000000}"/>
    <cellStyle name="40% - Accent4 9" xfId="211" xr:uid="{00000000-0005-0000-0000-0000EF000000}"/>
    <cellStyle name="40% - Accent5" xfId="40" builtinId="47" customBuiltin="1"/>
    <cellStyle name="40% - Accent5 10" xfId="229" xr:uid="{00000000-0005-0000-0000-0000F1000000}"/>
    <cellStyle name="40% - Accent5 11" xfId="240" xr:uid="{00000000-0005-0000-0000-0000F2000000}"/>
    <cellStyle name="40% - Accent5 12" xfId="257" xr:uid="{00000000-0005-0000-0000-0000F3000000}"/>
    <cellStyle name="40% - Accent5 13" xfId="269" xr:uid="{00000000-0005-0000-0000-0000F4000000}"/>
    <cellStyle name="40% - Accent5 14" xfId="279" xr:uid="{00000000-0005-0000-0000-0000F5000000}"/>
    <cellStyle name="40% - Accent5 15" xfId="289" xr:uid="{00000000-0005-0000-0000-0000F6000000}"/>
    <cellStyle name="40% - Accent5 16" xfId="297" xr:uid="{00000000-0005-0000-0000-0000F7000000}"/>
    <cellStyle name="40% - Accent5 17" xfId="312" xr:uid="{00000000-0005-0000-0000-0000F8000000}"/>
    <cellStyle name="40% - Accent5 18" xfId="352" xr:uid="{00000000-0005-0000-0000-0000F9000000}"/>
    <cellStyle name="40% - Accent5 19" xfId="366" xr:uid="{00000000-0005-0000-0000-0000FA000000}"/>
    <cellStyle name="40% - Accent5 2" xfId="80" xr:uid="{00000000-0005-0000-0000-0000FB000000}"/>
    <cellStyle name="40% - Accent5 20" xfId="377" xr:uid="{00000000-0005-0000-0000-0000FC000000}"/>
    <cellStyle name="40% - Accent5 21" xfId="388" xr:uid="{00000000-0005-0000-0000-0000FD000000}"/>
    <cellStyle name="40% - Accent5 22" xfId="400" xr:uid="{00000000-0005-0000-0000-0000FE000000}"/>
    <cellStyle name="40% - Accent5 23" xfId="408" xr:uid="{00000000-0005-0000-0000-0000FF000000}"/>
    <cellStyle name="40% - Accent5 24" xfId="437" xr:uid="{00000000-0005-0000-0000-000000010000}"/>
    <cellStyle name="40% - Accent5 3" xfId="103" xr:uid="{00000000-0005-0000-0000-000001010000}"/>
    <cellStyle name="40% - Accent5 4" xfId="115" xr:uid="{00000000-0005-0000-0000-000002010000}"/>
    <cellStyle name="40% - Accent5 5" xfId="124" xr:uid="{00000000-0005-0000-0000-000003010000}"/>
    <cellStyle name="40% - Accent5 6" xfId="139" xr:uid="{00000000-0005-0000-0000-000004010000}"/>
    <cellStyle name="40% - Accent5 7" xfId="188" xr:uid="{00000000-0005-0000-0000-000005010000}"/>
    <cellStyle name="40% - Accent5 8" xfId="202" xr:uid="{00000000-0005-0000-0000-000006010000}"/>
    <cellStyle name="40% - Accent5 9" xfId="215" xr:uid="{00000000-0005-0000-0000-000007010000}"/>
    <cellStyle name="40% - Accent6" xfId="44" builtinId="51" customBuiltin="1"/>
    <cellStyle name="40% - Accent6 10" xfId="232" xr:uid="{00000000-0005-0000-0000-000009010000}"/>
    <cellStyle name="40% - Accent6 11" xfId="244" xr:uid="{00000000-0005-0000-0000-00000A010000}"/>
    <cellStyle name="40% - Accent6 12" xfId="260" xr:uid="{00000000-0005-0000-0000-00000B010000}"/>
    <cellStyle name="40% - Accent6 13" xfId="272" xr:uid="{00000000-0005-0000-0000-00000C010000}"/>
    <cellStyle name="40% - Accent6 14" xfId="282" xr:uid="{00000000-0005-0000-0000-00000D010000}"/>
    <cellStyle name="40% - Accent6 15" xfId="292" xr:uid="{00000000-0005-0000-0000-00000E010000}"/>
    <cellStyle name="40% - Accent6 16" xfId="299" xr:uid="{00000000-0005-0000-0000-00000F010000}"/>
    <cellStyle name="40% - Accent6 17" xfId="314" xr:uid="{00000000-0005-0000-0000-000010010000}"/>
    <cellStyle name="40% - Accent6 18" xfId="356" xr:uid="{00000000-0005-0000-0000-000011010000}"/>
    <cellStyle name="40% - Accent6 19" xfId="369" xr:uid="{00000000-0005-0000-0000-000012010000}"/>
    <cellStyle name="40% - Accent6 2" xfId="82" xr:uid="{00000000-0005-0000-0000-000013010000}"/>
    <cellStyle name="40% - Accent6 20" xfId="380" xr:uid="{00000000-0005-0000-0000-000014010000}"/>
    <cellStyle name="40% - Accent6 21" xfId="391" xr:uid="{00000000-0005-0000-0000-000015010000}"/>
    <cellStyle name="40% - Accent6 22" xfId="403" xr:uid="{00000000-0005-0000-0000-000016010000}"/>
    <cellStyle name="40% - Accent6 23" xfId="410" xr:uid="{00000000-0005-0000-0000-000017010000}"/>
    <cellStyle name="40% - Accent6 24" xfId="440" xr:uid="{00000000-0005-0000-0000-000018010000}"/>
    <cellStyle name="40% - Accent6 3" xfId="107" xr:uid="{00000000-0005-0000-0000-000019010000}"/>
    <cellStyle name="40% - Accent6 4" xfId="118" xr:uid="{00000000-0005-0000-0000-00001A010000}"/>
    <cellStyle name="40% - Accent6 5" xfId="126" xr:uid="{00000000-0005-0000-0000-00001B010000}"/>
    <cellStyle name="40% - Accent6 6" xfId="142" xr:uid="{00000000-0005-0000-0000-00001C010000}"/>
    <cellStyle name="40% - Accent6 7" xfId="192" xr:uid="{00000000-0005-0000-0000-00001D010000}"/>
    <cellStyle name="40% - Accent6 8" xfId="206" xr:uid="{00000000-0005-0000-0000-00001E010000}"/>
    <cellStyle name="40% - Accent6 9" xfId="219" xr:uid="{00000000-0005-0000-0000-00001F010000}"/>
    <cellStyle name="60% - Accent1" xfId="25" builtinId="32" customBuiltin="1"/>
    <cellStyle name="60% - Accent1 2" xfId="426" xr:uid="{00000000-0005-0000-0000-000021010000}"/>
    <cellStyle name="60% - Accent2" xfId="29" builtinId="36" customBuiltin="1"/>
    <cellStyle name="60% - Accent2 2" xfId="429" xr:uid="{00000000-0005-0000-0000-000023010000}"/>
    <cellStyle name="60% - Accent3" xfId="33" builtinId="40" customBuiltin="1"/>
    <cellStyle name="60% - Accent3 2" xfId="432" xr:uid="{00000000-0005-0000-0000-000025010000}"/>
    <cellStyle name="60% - Accent4" xfId="37" builtinId="44" customBuiltin="1"/>
    <cellStyle name="60% - Accent4 2" xfId="435" xr:uid="{00000000-0005-0000-0000-000027010000}"/>
    <cellStyle name="60% - Accent5" xfId="41" builtinId="48" customBuiltin="1"/>
    <cellStyle name="60% - Accent5 2" xfId="438" xr:uid="{00000000-0005-0000-0000-000029010000}"/>
    <cellStyle name="60% - Accent6" xfId="45" builtinId="52" customBuiltin="1"/>
    <cellStyle name="60% - Accent6 2" xfId="441" xr:uid="{00000000-0005-0000-0000-00002B010000}"/>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10" xfId="62" xr:uid="{00000000-0005-0000-0000-000036010000}"/>
    <cellStyle name="Comma 11" xfId="86" xr:uid="{00000000-0005-0000-0000-000037010000}"/>
    <cellStyle name="Comma 12" xfId="301" xr:uid="{00000000-0005-0000-0000-000038010000}"/>
    <cellStyle name="Comma 13" xfId="98" xr:uid="{00000000-0005-0000-0000-000039010000}"/>
    <cellStyle name="Comma 16" xfId="150" xr:uid="{00000000-0005-0000-0000-00003A010000}"/>
    <cellStyle name="Comma 17" xfId="151" xr:uid="{00000000-0005-0000-0000-00003B010000}"/>
    <cellStyle name="Comma 18" xfId="152" xr:uid="{00000000-0005-0000-0000-00003C010000}"/>
    <cellStyle name="Comma 19" xfId="153" xr:uid="{00000000-0005-0000-0000-00003D010000}"/>
    <cellStyle name="Comma 2" xfId="46" xr:uid="{00000000-0005-0000-0000-00003E010000}"/>
    <cellStyle name="Comma 20" xfId="154" xr:uid="{00000000-0005-0000-0000-00003F010000}"/>
    <cellStyle name="Comma 21" xfId="155" xr:uid="{00000000-0005-0000-0000-000040010000}"/>
    <cellStyle name="Comma 22" xfId="156" xr:uid="{00000000-0005-0000-0000-000041010000}"/>
    <cellStyle name="Comma 23" xfId="157" xr:uid="{00000000-0005-0000-0000-000042010000}"/>
    <cellStyle name="Comma 24" xfId="158" xr:uid="{00000000-0005-0000-0000-000043010000}"/>
    <cellStyle name="Comma 25" xfId="159" xr:uid="{00000000-0005-0000-0000-000044010000}"/>
    <cellStyle name="Comma 26" xfId="160" xr:uid="{00000000-0005-0000-0000-000045010000}"/>
    <cellStyle name="Comma 27" xfId="161" xr:uid="{00000000-0005-0000-0000-000046010000}"/>
    <cellStyle name="Comma 28" xfId="162" xr:uid="{00000000-0005-0000-0000-000047010000}"/>
    <cellStyle name="Comma 29" xfId="163" xr:uid="{00000000-0005-0000-0000-000048010000}"/>
    <cellStyle name="Comma 3" xfId="69" xr:uid="{00000000-0005-0000-0000-000049010000}"/>
    <cellStyle name="Comma 31" xfId="317" xr:uid="{00000000-0005-0000-0000-00004A010000}"/>
    <cellStyle name="Comma 36" xfId="319" xr:uid="{00000000-0005-0000-0000-00004B010000}"/>
    <cellStyle name="Comma 37" xfId="320" xr:uid="{00000000-0005-0000-0000-00004C010000}"/>
    <cellStyle name="Comma 39" xfId="322" xr:uid="{00000000-0005-0000-0000-00004D010000}"/>
    <cellStyle name="Comma 4" xfId="55" xr:uid="{00000000-0005-0000-0000-00004E010000}"/>
    <cellStyle name="Comma 41" xfId="324" xr:uid="{00000000-0005-0000-0000-00004F010000}"/>
    <cellStyle name="Comma 42" xfId="325" xr:uid="{00000000-0005-0000-0000-000050010000}"/>
    <cellStyle name="Comma 5" xfId="54" xr:uid="{00000000-0005-0000-0000-000051010000}"/>
    <cellStyle name="Comma 6" xfId="49" xr:uid="{00000000-0005-0000-0000-000052010000}"/>
    <cellStyle name="Comma 7" xfId="84" xr:uid="{00000000-0005-0000-0000-000053010000}"/>
    <cellStyle name="Comma 8" xfId="85" xr:uid="{00000000-0005-0000-0000-000054010000}"/>
    <cellStyle name="Comma 9" xfId="51" xr:uid="{00000000-0005-0000-0000-000055010000}"/>
    <cellStyle name="Currency" xfId="2" builtinId="4"/>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3" builtinId="8"/>
    <cellStyle name="Input" xfId="14" builtinId="20" customBuiltin="1"/>
    <cellStyle name="Linked Cell" xfId="17" builtinId="24" customBuiltin="1"/>
    <cellStyle name="Neutral" xfId="13" builtinId="28" customBuiltin="1"/>
    <cellStyle name="Neutral 2" xfId="422" xr:uid="{00000000-0005-0000-0000-000061010000}"/>
    <cellStyle name="Normal" xfId="0" builtinId="0"/>
    <cellStyle name="Normal 10" xfId="316" xr:uid="{00000000-0005-0000-0000-000063010000}"/>
    <cellStyle name="Normal 11" xfId="411" xr:uid="{00000000-0005-0000-0000-000064010000}"/>
    <cellStyle name="Normal 12" xfId="53" xr:uid="{00000000-0005-0000-0000-000065010000}"/>
    <cellStyle name="Normal 13" xfId="65" xr:uid="{00000000-0005-0000-0000-000066010000}"/>
    <cellStyle name="Normal 14" xfId="412" xr:uid="{00000000-0005-0000-0000-000067010000}"/>
    <cellStyle name="Normal 15" xfId="413" xr:uid="{00000000-0005-0000-0000-000068010000}"/>
    <cellStyle name="Normal 16" xfId="414" xr:uid="{00000000-0005-0000-0000-000069010000}"/>
    <cellStyle name="Normal 17" xfId="318" xr:uid="{00000000-0005-0000-0000-00006A010000}"/>
    <cellStyle name="Normal 18" xfId="415" xr:uid="{00000000-0005-0000-0000-00006B010000}"/>
    <cellStyle name="Normal 19" xfId="127" xr:uid="{00000000-0005-0000-0000-00006C010000}"/>
    <cellStyle name="Normal 2" xfId="4" xr:uid="{00000000-0005-0000-0000-00006D010000}"/>
    <cellStyle name="Normal 20" xfId="128" xr:uid="{00000000-0005-0000-0000-00006E010000}"/>
    <cellStyle name="Normal 21" xfId="140" xr:uid="{00000000-0005-0000-0000-00006F010000}"/>
    <cellStyle name="Normal 22" xfId="143" xr:uid="{00000000-0005-0000-0000-000070010000}"/>
    <cellStyle name="Normal 23" xfId="144" xr:uid="{00000000-0005-0000-0000-000071010000}"/>
    <cellStyle name="Normal 24" xfId="416" xr:uid="{00000000-0005-0000-0000-000072010000}"/>
    <cellStyle name="Normal 25" xfId="145" xr:uid="{00000000-0005-0000-0000-000073010000}"/>
    <cellStyle name="Normal 26" xfId="146" xr:uid="{00000000-0005-0000-0000-000074010000}"/>
    <cellStyle name="Normal 27" xfId="147" xr:uid="{00000000-0005-0000-0000-000075010000}"/>
    <cellStyle name="Normal 28" xfId="148" xr:uid="{00000000-0005-0000-0000-000076010000}"/>
    <cellStyle name="Normal 29" xfId="149" xr:uid="{00000000-0005-0000-0000-000077010000}"/>
    <cellStyle name="Normal 3" xfId="68" xr:uid="{00000000-0005-0000-0000-000078010000}"/>
    <cellStyle name="Normal 30" xfId="417" xr:uid="{00000000-0005-0000-0000-000079010000}"/>
    <cellStyle name="Normal 31" xfId="418" xr:uid="{00000000-0005-0000-0000-00007A010000}"/>
    <cellStyle name="Normal 32" xfId="321" xr:uid="{00000000-0005-0000-0000-00007B010000}"/>
    <cellStyle name="Normal 33" xfId="419" xr:uid="{00000000-0005-0000-0000-00007C010000}"/>
    <cellStyle name="Normal 34" xfId="323" xr:uid="{00000000-0005-0000-0000-00007D010000}"/>
    <cellStyle name="Normal 35" xfId="420" xr:uid="{00000000-0005-0000-0000-00007E010000}"/>
    <cellStyle name="Normal 37" xfId="326" xr:uid="{00000000-0005-0000-0000-00007F010000}"/>
    <cellStyle name="Normal 38" xfId="327" xr:uid="{00000000-0005-0000-0000-000080010000}"/>
    <cellStyle name="Normal 39" xfId="335" xr:uid="{00000000-0005-0000-0000-000081010000}"/>
    <cellStyle name="Normal 4" xfId="47" xr:uid="{00000000-0005-0000-0000-000082010000}"/>
    <cellStyle name="Normal 40" xfId="330" xr:uid="{00000000-0005-0000-0000-000083010000}"/>
    <cellStyle name="Normal 41" xfId="334" xr:uid="{00000000-0005-0000-0000-000084010000}"/>
    <cellStyle name="Normal 42" xfId="328" xr:uid="{00000000-0005-0000-0000-000085010000}"/>
    <cellStyle name="Normal 43" xfId="383" xr:uid="{00000000-0005-0000-0000-000086010000}"/>
    <cellStyle name="Normal 46" xfId="167" xr:uid="{00000000-0005-0000-0000-000087010000}"/>
    <cellStyle name="Normal 47" xfId="183" xr:uid="{00000000-0005-0000-0000-000088010000}"/>
    <cellStyle name="Normal 48" xfId="217" xr:uid="{00000000-0005-0000-0000-000089010000}"/>
    <cellStyle name="Normal 5" xfId="83" xr:uid="{00000000-0005-0000-0000-00008A010000}"/>
    <cellStyle name="Normal 51" xfId="170" xr:uid="{00000000-0005-0000-0000-00008B010000}"/>
    <cellStyle name="Normal 52" xfId="169" xr:uid="{00000000-0005-0000-0000-00008C010000}"/>
    <cellStyle name="Normal 53" xfId="168" xr:uid="{00000000-0005-0000-0000-00008D010000}"/>
    <cellStyle name="Normal 6" xfId="300" xr:uid="{00000000-0005-0000-0000-00008E010000}"/>
    <cellStyle name="Normal 7" xfId="315" xr:uid="{00000000-0005-0000-0000-00008F010000}"/>
    <cellStyle name="Normal 8" xfId="59" xr:uid="{00000000-0005-0000-0000-000090010000}"/>
    <cellStyle name="Normal 9" xfId="56" xr:uid="{00000000-0005-0000-0000-000091010000}"/>
    <cellStyle name="Note 10" xfId="63" xr:uid="{00000000-0005-0000-0000-000092010000}"/>
    <cellStyle name="Note 11" xfId="66" xr:uid="{00000000-0005-0000-0000-000093010000}"/>
    <cellStyle name="Note 12" xfId="67" xr:uid="{00000000-0005-0000-0000-000094010000}"/>
    <cellStyle name="Note 13" xfId="70" xr:uid="{00000000-0005-0000-0000-000095010000}"/>
    <cellStyle name="Note 14" xfId="87" xr:uid="{00000000-0005-0000-0000-000096010000}"/>
    <cellStyle name="Note 15" xfId="105" xr:uid="{00000000-0005-0000-0000-000097010000}"/>
    <cellStyle name="Note 16" xfId="116" xr:uid="{00000000-0005-0000-0000-000098010000}"/>
    <cellStyle name="Note 17" xfId="129" xr:uid="{00000000-0005-0000-0000-000099010000}"/>
    <cellStyle name="Note 18" xfId="171" xr:uid="{00000000-0005-0000-0000-00009A010000}"/>
    <cellStyle name="Note 19" xfId="190" xr:uid="{00000000-0005-0000-0000-00009B010000}"/>
    <cellStyle name="Note 2" xfId="48" xr:uid="{00000000-0005-0000-0000-00009C010000}"/>
    <cellStyle name="Note 20" xfId="165" xr:uid="{00000000-0005-0000-0000-00009D010000}"/>
    <cellStyle name="Note 21" xfId="213" xr:uid="{00000000-0005-0000-0000-00009E010000}"/>
    <cellStyle name="Note 22" xfId="166" xr:uid="{00000000-0005-0000-0000-00009F010000}"/>
    <cellStyle name="Note 23" xfId="179" xr:uid="{00000000-0005-0000-0000-0000A0010000}"/>
    <cellStyle name="Note 24" xfId="164" xr:uid="{00000000-0005-0000-0000-0000A1010000}"/>
    <cellStyle name="Note 25" xfId="204" xr:uid="{00000000-0005-0000-0000-0000A2010000}"/>
    <cellStyle name="Note 26" xfId="242" xr:uid="{00000000-0005-0000-0000-0000A3010000}"/>
    <cellStyle name="Note 27" xfId="233" xr:uid="{00000000-0005-0000-0000-0000A4010000}"/>
    <cellStyle name="Note 28" xfId="302" xr:uid="{00000000-0005-0000-0000-0000A5010000}"/>
    <cellStyle name="Note 29" xfId="333" xr:uid="{00000000-0005-0000-0000-0000A6010000}"/>
    <cellStyle name="Note 3" xfId="58" xr:uid="{00000000-0005-0000-0000-0000A7010000}"/>
    <cellStyle name="Note 30" xfId="354" xr:uid="{00000000-0005-0000-0000-0000A8010000}"/>
    <cellStyle name="Note 31" xfId="329" xr:uid="{00000000-0005-0000-0000-0000A9010000}"/>
    <cellStyle name="Note 32" xfId="332" xr:uid="{00000000-0005-0000-0000-0000AA010000}"/>
    <cellStyle name="Note 33" xfId="360" xr:uid="{00000000-0005-0000-0000-0000AB010000}"/>
    <cellStyle name="Note 34" xfId="331" xr:uid="{00000000-0005-0000-0000-0000AC010000}"/>
    <cellStyle name="Note 35" xfId="423" xr:uid="{00000000-0005-0000-0000-0000AD010000}"/>
    <cellStyle name="Note 4" xfId="50" xr:uid="{00000000-0005-0000-0000-0000AE010000}"/>
    <cellStyle name="Note 5" xfId="52" xr:uid="{00000000-0005-0000-0000-0000AF010000}"/>
    <cellStyle name="Note 6" xfId="57" xr:uid="{00000000-0005-0000-0000-0000B0010000}"/>
    <cellStyle name="Note 7" xfId="64" xr:uid="{00000000-0005-0000-0000-0000B1010000}"/>
    <cellStyle name="Note 8" xfId="60" xr:uid="{00000000-0005-0000-0000-0000B2010000}"/>
    <cellStyle name="Note 9" xfId="61" xr:uid="{00000000-0005-0000-0000-0000B3010000}"/>
    <cellStyle name="Output" xfId="15" builtinId="21" customBuiltin="1"/>
    <cellStyle name="Percent" xfId="5" builtinId="5"/>
    <cellStyle name="Title" xfId="6" builtinId="15" customBuiltin="1"/>
    <cellStyle name="Title 2" xfId="421" xr:uid="{00000000-0005-0000-0000-0000B7010000}"/>
    <cellStyle name="Total" xfId="21" builtinId="25" customBuiltin="1"/>
    <cellStyle name="Warning Text" xfId="1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tmp"/><Relationship Id="rId18" Type="http://schemas.openxmlformats.org/officeDocument/2006/relationships/image" Target="../media/image18.tmp"/><Relationship Id="rId26" Type="http://schemas.openxmlformats.org/officeDocument/2006/relationships/image" Target="../media/image26.tmp"/><Relationship Id="rId39" Type="http://schemas.openxmlformats.org/officeDocument/2006/relationships/image" Target="../media/image39.png"/><Relationship Id="rId21" Type="http://schemas.openxmlformats.org/officeDocument/2006/relationships/image" Target="../media/image21.tmp"/><Relationship Id="rId34" Type="http://schemas.openxmlformats.org/officeDocument/2006/relationships/image" Target="../media/image34.tmp"/><Relationship Id="rId7" Type="http://schemas.openxmlformats.org/officeDocument/2006/relationships/image" Target="../media/image7.tmp"/><Relationship Id="rId12" Type="http://schemas.openxmlformats.org/officeDocument/2006/relationships/image" Target="../media/image12.tmp"/><Relationship Id="rId17" Type="http://schemas.openxmlformats.org/officeDocument/2006/relationships/image" Target="../media/image17.tmp"/><Relationship Id="rId25" Type="http://schemas.openxmlformats.org/officeDocument/2006/relationships/image" Target="../media/image25.tmp"/><Relationship Id="rId33" Type="http://schemas.openxmlformats.org/officeDocument/2006/relationships/image" Target="../media/image33.tmp"/><Relationship Id="rId38" Type="http://schemas.openxmlformats.org/officeDocument/2006/relationships/image" Target="../media/image38.png"/><Relationship Id="rId2" Type="http://schemas.openxmlformats.org/officeDocument/2006/relationships/image" Target="../media/image2.tmp"/><Relationship Id="rId16" Type="http://schemas.openxmlformats.org/officeDocument/2006/relationships/image" Target="../media/image16.tmp"/><Relationship Id="rId20" Type="http://schemas.openxmlformats.org/officeDocument/2006/relationships/image" Target="../media/image20.tmp"/><Relationship Id="rId29" Type="http://schemas.openxmlformats.org/officeDocument/2006/relationships/image" Target="../media/image29.tmp"/><Relationship Id="rId1" Type="http://schemas.openxmlformats.org/officeDocument/2006/relationships/image" Target="../media/image1.tmp"/><Relationship Id="rId6" Type="http://schemas.openxmlformats.org/officeDocument/2006/relationships/image" Target="../media/image6.tmp"/><Relationship Id="rId11" Type="http://schemas.openxmlformats.org/officeDocument/2006/relationships/image" Target="../media/image11.tmp"/><Relationship Id="rId24" Type="http://schemas.openxmlformats.org/officeDocument/2006/relationships/image" Target="../media/image24.tmp"/><Relationship Id="rId32" Type="http://schemas.openxmlformats.org/officeDocument/2006/relationships/image" Target="../media/image32.tmp"/><Relationship Id="rId37" Type="http://schemas.openxmlformats.org/officeDocument/2006/relationships/image" Target="../media/image37.emf"/><Relationship Id="rId5" Type="http://schemas.openxmlformats.org/officeDocument/2006/relationships/image" Target="../media/image5.tmp"/><Relationship Id="rId15" Type="http://schemas.openxmlformats.org/officeDocument/2006/relationships/image" Target="../media/image15.tmp"/><Relationship Id="rId23" Type="http://schemas.openxmlformats.org/officeDocument/2006/relationships/image" Target="../media/image23.tmp"/><Relationship Id="rId28" Type="http://schemas.openxmlformats.org/officeDocument/2006/relationships/image" Target="../media/image28.tmp"/><Relationship Id="rId36" Type="http://schemas.openxmlformats.org/officeDocument/2006/relationships/image" Target="../media/image36.png"/><Relationship Id="rId10" Type="http://schemas.openxmlformats.org/officeDocument/2006/relationships/image" Target="../media/image10.tmp"/><Relationship Id="rId19" Type="http://schemas.openxmlformats.org/officeDocument/2006/relationships/image" Target="../media/image19.tmp"/><Relationship Id="rId31" Type="http://schemas.openxmlformats.org/officeDocument/2006/relationships/image" Target="../media/image31.tmp"/><Relationship Id="rId4" Type="http://schemas.openxmlformats.org/officeDocument/2006/relationships/image" Target="../media/image4.tmp"/><Relationship Id="rId9" Type="http://schemas.openxmlformats.org/officeDocument/2006/relationships/image" Target="../media/image9.tmp"/><Relationship Id="rId14" Type="http://schemas.openxmlformats.org/officeDocument/2006/relationships/image" Target="../media/image14.tmp"/><Relationship Id="rId22" Type="http://schemas.openxmlformats.org/officeDocument/2006/relationships/image" Target="../media/image22.tmp"/><Relationship Id="rId27" Type="http://schemas.openxmlformats.org/officeDocument/2006/relationships/image" Target="../media/image27.tmp"/><Relationship Id="rId30" Type="http://schemas.openxmlformats.org/officeDocument/2006/relationships/image" Target="../media/image30.tmp"/><Relationship Id="rId35" Type="http://schemas.openxmlformats.org/officeDocument/2006/relationships/image" Target="../media/image35.tmp"/><Relationship Id="rId8" Type="http://schemas.openxmlformats.org/officeDocument/2006/relationships/image" Target="../media/image8.tmp"/><Relationship Id="rId3" Type="http://schemas.openxmlformats.org/officeDocument/2006/relationships/image" Target="../media/image3.tmp"/></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6</xdr:col>
      <xdr:colOff>524575</xdr:colOff>
      <xdr:row>27</xdr:row>
      <xdr:rowOff>133459</xdr:rowOff>
    </xdr:to>
    <xdr:pic>
      <xdr:nvPicPr>
        <xdr:cNvPr id="3" name="Picture 2" descr="Screen Clippi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4" name="Picture 3" descr="Screen Clippi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5" name="Picture 4" descr="Screen Clippi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6" name="Picture 5" descr="Screen Clippi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8258175"/>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7" name="Picture 6" descr="Screen Clippin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2630150"/>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8" name="Picture 7" descr="Screen Clippi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14420850"/>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 name="Picture 8" descr="Screen Clippi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1536025"/>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1" name="Picture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54222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2" name="Picture 11" descr="Screen Clipping">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3" name="Picture 12" descr="Screen Clipping">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0</xdr:colOff>
      <xdr:row>188</xdr:row>
      <xdr:rowOff>0</xdr:rowOff>
    </xdr:from>
    <xdr:ext cx="5010850" cy="781159"/>
    <xdr:pic>
      <xdr:nvPicPr>
        <xdr:cNvPr id="14" name="Picture 13" descr="Screen Clipping">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oneCellAnchor>
  <xdr:oneCellAnchor>
    <xdr:from>
      <xdr:col>1</xdr:col>
      <xdr:colOff>0</xdr:colOff>
      <xdr:row>196</xdr:row>
      <xdr:rowOff>0</xdr:rowOff>
    </xdr:from>
    <xdr:ext cx="8497487" cy="647790"/>
    <xdr:pic>
      <xdr:nvPicPr>
        <xdr:cNvPr id="15" name="Picture 14" descr="Screen Clipping">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6" name="Picture 15" descr="Screen Clipping">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oneCellAnchor>
  <xdr:oneCellAnchor>
    <xdr:from>
      <xdr:col>1</xdr:col>
      <xdr:colOff>0</xdr:colOff>
      <xdr:row>226</xdr:row>
      <xdr:rowOff>0</xdr:rowOff>
    </xdr:from>
    <xdr:ext cx="5439535" cy="3267531"/>
    <xdr:pic>
      <xdr:nvPicPr>
        <xdr:cNvPr id="17" name="Picture 16" descr="Screen Clipping">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8" name="Picture 17" descr="Screen Clipping">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39833550"/>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20" name="Picture 19" descr="Screen Clippin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3395900"/>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23" name="Picture 22" descr="Screen Clipping">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5177075"/>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866775" y="45853350"/>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26" name="Picture 25">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8415575"/>
          <a:ext cx="1181100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27" name="Picture 26">
          <a:extLst>
            <a:ext uri="{FF2B5EF4-FFF2-40B4-BE49-F238E27FC236}">
              <a16:creationId xmlns:a16="http://schemas.microsoft.com/office/drawing/2014/main" id="{00000000-0008-0000-0100-00001B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0034825"/>
          <a:ext cx="12563475" cy="1295400"/>
        </a:xfrm>
        <a:prstGeom prst="rect">
          <a:avLst/>
        </a:prstGeom>
      </xdr:spPr>
    </xdr:pic>
    <xdr:clientData/>
  </xdr:twoCellAnchor>
  <xdr:oneCellAnchor>
    <xdr:from>
      <xdr:col>1</xdr:col>
      <xdr:colOff>171450</xdr:colOff>
      <xdr:row>332</xdr:row>
      <xdr:rowOff>142875</xdr:rowOff>
    </xdr:from>
    <xdr:ext cx="781159" cy="161948"/>
    <xdr:pic>
      <xdr:nvPicPr>
        <xdr:cNvPr id="28" name="Picture 27" descr="Screen Clipping">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29" name="Picture 28" descr="Screen Clipping">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0</xdr:colOff>
      <xdr:row>374</xdr:row>
      <xdr:rowOff>0</xdr:rowOff>
    </xdr:from>
    <xdr:ext cx="5439535" cy="3267531"/>
    <xdr:pic>
      <xdr:nvPicPr>
        <xdr:cNvPr id="33" name="Picture 32" descr="Screen Clipping">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5137725"/>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34" name="Picture 33" descr="Screen Clipping">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35" name="Picture 34" descr="Screen Clipping">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36" name="Picture 35" descr="Screen Clipping">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39" name="Picture 38">
          <a:extLst>
            <a:ext uri="{FF2B5EF4-FFF2-40B4-BE49-F238E27FC236}">
              <a16:creationId xmlns:a16="http://schemas.microsoft.com/office/drawing/2014/main" id="{00000000-0008-0000-0100-000027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69141975"/>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42" name="Picture 41" descr="Screen Clipping">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171450</xdr:colOff>
      <xdr:row>578</xdr:row>
      <xdr:rowOff>142875</xdr:rowOff>
    </xdr:from>
    <xdr:ext cx="781159" cy="161948"/>
    <xdr:pic>
      <xdr:nvPicPr>
        <xdr:cNvPr id="43" name="Picture 42" descr="Screen Clipping">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0</xdr:colOff>
      <xdr:row>620</xdr:row>
      <xdr:rowOff>0</xdr:rowOff>
    </xdr:from>
    <xdr:ext cx="5439535" cy="3267531"/>
    <xdr:pic>
      <xdr:nvPicPr>
        <xdr:cNvPr id="44" name="Picture 43" descr="Screen Clipping">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59102625"/>
          <a:ext cx="5439535" cy="3267531"/>
        </a:xfrm>
        <a:prstGeom prst="rect">
          <a:avLst/>
        </a:prstGeom>
      </xdr:spPr>
    </xdr:pic>
    <xdr:clientData/>
  </xdr:oneCellAnchor>
  <xdr:oneCellAnchor>
    <xdr:from>
      <xdr:col>1</xdr:col>
      <xdr:colOff>0</xdr:colOff>
      <xdr:row>583</xdr:row>
      <xdr:rowOff>0</xdr:rowOff>
    </xdr:from>
    <xdr:ext cx="6600825" cy="857250"/>
    <xdr:pic>
      <xdr:nvPicPr>
        <xdr:cNvPr id="45" name="Picture 44" descr="Screen Clipping">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oneCellAnchor>
  <xdr:oneCellAnchor>
    <xdr:from>
      <xdr:col>1</xdr:col>
      <xdr:colOff>0</xdr:colOff>
      <xdr:row>591</xdr:row>
      <xdr:rowOff>0</xdr:rowOff>
    </xdr:from>
    <xdr:ext cx="3686175" cy="257175"/>
    <xdr:pic>
      <xdr:nvPicPr>
        <xdr:cNvPr id="46" name="Picture 45" descr="Screen Clipping">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oneCellAnchor>
  <xdr:oneCellAnchor>
    <xdr:from>
      <xdr:col>1</xdr:col>
      <xdr:colOff>0</xdr:colOff>
      <xdr:row>600</xdr:row>
      <xdr:rowOff>0</xdr:rowOff>
    </xdr:from>
    <xdr:ext cx="2581275" cy="2524125"/>
    <xdr:pic>
      <xdr:nvPicPr>
        <xdr:cNvPr id="47" name="Picture 46" descr="Screen Clipping">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48" name="Picture 47" descr="Screen Clipping">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82905600"/>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49" name="Picture 48">
          <a:extLst>
            <a:ext uri="{FF2B5EF4-FFF2-40B4-BE49-F238E27FC236}">
              <a16:creationId xmlns:a16="http://schemas.microsoft.com/office/drawing/2014/main" id="{00000000-0008-0000-0100-00003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86791800"/>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50" name="Picture 49">
          <a:extLst>
            <a:ext uri="{FF2B5EF4-FFF2-40B4-BE49-F238E27FC236}">
              <a16:creationId xmlns:a16="http://schemas.microsoft.com/office/drawing/2014/main" id="{00000000-0008-0000-0100-00003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88249125"/>
          <a:ext cx="13287375" cy="1790700"/>
        </a:xfrm>
        <a:prstGeom prst="rect">
          <a:avLst/>
        </a:prstGeom>
      </xdr:spPr>
    </xdr:pic>
    <xdr:clientData/>
  </xdr:twoCellAnchor>
  <xdr:oneCellAnchor>
    <xdr:from>
      <xdr:col>1</xdr:col>
      <xdr:colOff>171450</xdr:colOff>
      <xdr:row>700</xdr:row>
      <xdr:rowOff>142875</xdr:rowOff>
    </xdr:from>
    <xdr:ext cx="781159" cy="161948"/>
    <xdr:pic>
      <xdr:nvPicPr>
        <xdr:cNvPr id="57" name="Picture 56" descr="Screen Clipping">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oneCellAnchor>
    <xdr:from>
      <xdr:col>1</xdr:col>
      <xdr:colOff>171450</xdr:colOff>
      <xdr:row>700</xdr:row>
      <xdr:rowOff>142875</xdr:rowOff>
    </xdr:from>
    <xdr:ext cx="781159" cy="161948"/>
    <xdr:pic>
      <xdr:nvPicPr>
        <xdr:cNvPr id="58" name="Picture 57" descr="Screen Clipping">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59" name="Picture 58" descr="Screen Clipping">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94411800"/>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60" name="Picture 59" descr="Screen Clipping">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95383350"/>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62" name="Picture 61" descr="Screen Clipping">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9667875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64" name="Picture 63" descr="Screen Clipping">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9862185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66" name="Picture 65">
          <a:extLst>
            <a:ext uri="{FF2B5EF4-FFF2-40B4-BE49-F238E27FC236}">
              <a16:creationId xmlns:a16="http://schemas.microsoft.com/office/drawing/2014/main" id="{00000000-0008-0000-0100-000042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0671810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67" name="Picture 66" descr="Screen Clipping">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68" name="Picture 67" descr="Screen Clipping">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69" name="Picture 68" descr="Screen Clipping">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1044237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70" name="Picture 69" descr="Screen Clipping">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1141392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71" name="Picture 70" descr="Screen Clipping">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1254740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72" name="Picture 71" descr="Screen Clipping">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1465242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73" name="Picture 72" descr="Screen Clipping">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1886247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74" name="Picture 73">
          <a:extLst>
            <a:ext uri="{FF2B5EF4-FFF2-40B4-BE49-F238E27FC236}">
              <a16:creationId xmlns:a16="http://schemas.microsoft.com/office/drawing/2014/main" id="{00000000-0008-0000-0100-00004A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2161520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77" name="Picture 76">
          <a:extLst>
            <a:ext uri="{FF2B5EF4-FFF2-40B4-BE49-F238E27FC236}">
              <a16:creationId xmlns:a16="http://schemas.microsoft.com/office/drawing/2014/main" id="{00000000-0008-0000-0100-00004D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2647295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79" name="Picture 78" descr="Screen Clipping">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0299382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61" name="Picture 60" descr="Screen Clipping">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63" name="Picture 62" descr="Screen Clipping">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496</xdr:row>
      <xdr:rowOff>0</xdr:rowOff>
    </xdr:from>
    <xdr:ext cx="5439535" cy="3267531"/>
    <xdr:pic>
      <xdr:nvPicPr>
        <xdr:cNvPr id="65" name="Picture 64" descr="Screen Clipping">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oneCellAnchor>
    <xdr:from>
      <xdr:col>1</xdr:col>
      <xdr:colOff>0</xdr:colOff>
      <xdr:row>459</xdr:row>
      <xdr:rowOff>0</xdr:rowOff>
    </xdr:from>
    <xdr:ext cx="6600825" cy="857250"/>
    <xdr:pic>
      <xdr:nvPicPr>
        <xdr:cNvPr id="75" name="Picture 74" descr="Screen Clipping">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oneCellAnchor>
  <xdr:oneCellAnchor>
    <xdr:from>
      <xdr:col>1</xdr:col>
      <xdr:colOff>0</xdr:colOff>
      <xdr:row>467</xdr:row>
      <xdr:rowOff>0</xdr:rowOff>
    </xdr:from>
    <xdr:ext cx="3686175" cy="257175"/>
    <xdr:pic>
      <xdr:nvPicPr>
        <xdr:cNvPr id="76" name="Picture 75" descr="Screen Clipping">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oneCellAnchor>
  <xdr:oneCellAnchor>
    <xdr:from>
      <xdr:col>1</xdr:col>
      <xdr:colOff>0</xdr:colOff>
      <xdr:row>476</xdr:row>
      <xdr:rowOff>0</xdr:rowOff>
    </xdr:from>
    <xdr:ext cx="2581275" cy="2524125"/>
    <xdr:pic>
      <xdr:nvPicPr>
        <xdr:cNvPr id="78" name="Picture 77" descr="Screen Clipping">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oneCellAnchor>
  <xdr:oneCellAnchor>
    <xdr:from>
      <xdr:col>1</xdr:col>
      <xdr:colOff>0</xdr:colOff>
      <xdr:row>558</xdr:row>
      <xdr:rowOff>0</xdr:rowOff>
    </xdr:from>
    <xdr:ext cx="11372850" cy="1552575"/>
    <xdr:pic>
      <xdr:nvPicPr>
        <xdr:cNvPr id="80" name="Picture 79">
          <a:extLst>
            <a:ext uri="{FF2B5EF4-FFF2-40B4-BE49-F238E27FC236}">
              <a16:creationId xmlns:a16="http://schemas.microsoft.com/office/drawing/2014/main" id="{00000000-0008-0000-0100-000050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86" name="Picture 85">
          <a:extLst>
            <a:ext uri="{FF2B5EF4-FFF2-40B4-BE49-F238E27FC236}">
              <a16:creationId xmlns:a16="http://schemas.microsoft.com/office/drawing/2014/main" id="{00000000-0008-0000-0100-000056000000}"/>
            </a:ext>
          </a:extLst>
        </xdr:cNvPr>
        <xdr:cNvPicPr/>
      </xdr:nvPicPr>
      <xdr:blipFill rotWithShape="1">
        <a:blip xmlns:r="http://schemas.openxmlformats.org/officeDocument/2006/relationships" r:embed="rId36"/>
        <a:srcRect l="62187" t="40856" r="12031" b="14952"/>
        <a:stretch/>
      </xdr:blipFill>
      <xdr:spPr bwMode="auto">
        <a:xfrm>
          <a:off x="647700" y="85086825"/>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88" name="Picture 87">
          <a:extLst>
            <a:ext uri="{FF2B5EF4-FFF2-40B4-BE49-F238E27FC236}">
              <a16:creationId xmlns:a16="http://schemas.microsoft.com/office/drawing/2014/main" id="{00000000-0008-0000-0100-000058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93" name="Picture 92">
          <a:extLst>
            <a:ext uri="{FF2B5EF4-FFF2-40B4-BE49-F238E27FC236}">
              <a16:creationId xmlns:a16="http://schemas.microsoft.com/office/drawing/2014/main" id="{00000000-0008-0000-0100-00005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94" name="Picture 93">
          <a:extLst>
            <a:ext uri="{FF2B5EF4-FFF2-40B4-BE49-F238E27FC236}">
              <a16:creationId xmlns:a16="http://schemas.microsoft.com/office/drawing/2014/main" id="{00000000-0008-0000-0100-00005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90682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38"/>
        <a:stretch>
          <a:fillRect/>
        </a:stretch>
      </xdr:blipFill>
      <xdr:spPr>
        <a:xfrm>
          <a:off x="1219200" y="15416212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84" name="Picture 83" descr="Screen Clipping">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2</xdr:col>
      <xdr:colOff>171450</xdr:colOff>
      <xdr:row>927</xdr:row>
      <xdr:rowOff>142875</xdr:rowOff>
    </xdr:from>
    <xdr:ext cx="781159" cy="161948"/>
    <xdr:pic>
      <xdr:nvPicPr>
        <xdr:cNvPr id="85" name="Picture 84" descr="Screen Clipping">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22" name="Picture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39"/>
        <a:stretch>
          <a:fillRect/>
        </a:stretch>
      </xdr:blipFill>
      <xdr:spPr>
        <a:xfrm>
          <a:off x="1219200" y="152457150"/>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81" name="Picture 80" descr="Screen Clipping">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82" name="Picture 81" descr="Screen Clipping">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83" name="Picture 82" descr="Screen Clipping">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87" name="Picture 86" descr="Screen Clipping">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89" name="Picture 88" descr="Screen Clipping">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90" name="Picture 89" descr="Screen Clipping">
          <a:extLst>
            <a:ext uri="{FF2B5EF4-FFF2-40B4-BE49-F238E27FC236}">
              <a16:creationId xmlns:a16="http://schemas.microsoft.com/office/drawing/2014/main" id="{00000000-0008-0000-0100-00005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1" name="Picture 90" descr="Screen Clipping">
          <a:extLst>
            <a:ext uri="{FF2B5EF4-FFF2-40B4-BE49-F238E27FC236}">
              <a16:creationId xmlns:a16="http://schemas.microsoft.com/office/drawing/2014/main" id="{00000000-0008-0000-0100-00005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92" name="Picture 91">
          <a:extLst>
            <a:ext uri="{FF2B5EF4-FFF2-40B4-BE49-F238E27FC236}">
              <a16:creationId xmlns:a16="http://schemas.microsoft.com/office/drawing/2014/main" id="{00000000-0008-0000-0100-00005C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95" name="Picture 94">
          <a:extLst>
            <a:ext uri="{FF2B5EF4-FFF2-40B4-BE49-F238E27FC236}">
              <a16:creationId xmlns:a16="http://schemas.microsoft.com/office/drawing/2014/main" id="{00000000-0008-0000-0100-00005F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96" name="Picture 95" descr="Screen Clipping">
          <a:extLst>
            <a:ext uri="{FF2B5EF4-FFF2-40B4-BE49-F238E27FC236}">
              <a16:creationId xmlns:a16="http://schemas.microsoft.com/office/drawing/2014/main" id="{00000000-0008-0000-0100-00006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97" name="Picture 96" descr="Screen Clipping">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98" name="Picture 97" descr="Screen Clipping">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99" name="Picture 98" descr="Screen Clipping">
          <a:extLst>
            <a:ext uri="{FF2B5EF4-FFF2-40B4-BE49-F238E27FC236}">
              <a16:creationId xmlns:a16="http://schemas.microsoft.com/office/drawing/2014/main" id="{00000000-0008-0000-0100-00006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00" name="Picture 99" descr="Screen Clipping">
          <a:extLst>
            <a:ext uri="{FF2B5EF4-FFF2-40B4-BE49-F238E27FC236}">
              <a16:creationId xmlns:a16="http://schemas.microsoft.com/office/drawing/2014/main" id="{00000000-0008-0000-0100-00006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01" name="Picture 100" descr="Screen Clipping">
          <a:extLst>
            <a:ext uri="{FF2B5EF4-FFF2-40B4-BE49-F238E27FC236}">
              <a16:creationId xmlns:a16="http://schemas.microsoft.com/office/drawing/2014/main" id="{00000000-0008-0000-0100-00006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02" name="Picture 101" descr="Screen Clipping">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03" name="Picture 102" descr="Screen Clipping">
          <a:extLst>
            <a:ext uri="{FF2B5EF4-FFF2-40B4-BE49-F238E27FC236}">
              <a16:creationId xmlns:a16="http://schemas.microsoft.com/office/drawing/2014/main" id="{00000000-0008-0000-0100-000067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04" name="Picture 103" descr="Screen Clipping">
          <a:extLst>
            <a:ext uri="{FF2B5EF4-FFF2-40B4-BE49-F238E27FC236}">
              <a16:creationId xmlns:a16="http://schemas.microsoft.com/office/drawing/2014/main" id="{00000000-0008-0000-0100-000068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05" name="Rectangle 104">
          <a:extLst>
            <a:ext uri="{FF2B5EF4-FFF2-40B4-BE49-F238E27FC236}">
              <a16:creationId xmlns:a16="http://schemas.microsoft.com/office/drawing/2014/main" id="{00000000-0008-0000-0100-000069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06" name="Rectangle 105">
          <a:extLst>
            <a:ext uri="{FF2B5EF4-FFF2-40B4-BE49-F238E27FC236}">
              <a16:creationId xmlns:a16="http://schemas.microsoft.com/office/drawing/2014/main" id="{00000000-0008-0000-0100-00006A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07" name="Picture 106">
          <a:extLst>
            <a:ext uri="{FF2B5EF4-FFF2-40B4-BE49-F238E27FC236}">
              <a16:creationId xmlns:a16="http://schemas.microsoft.com/office/drawing/2014/main" id="{00000000-0008-0000-0100-00006B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08" name="Picture 107">
          <a:extLst>
            <a:ext uri="{FF2B5EF4-FFF2-40B4-BE49-F238E27FC236}">
              <a16:creationId xmlns:a16="http://schemas.microsoft.com/office/drawing/2014/main" id="{00000000-0008-0000-0100-00006C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09" name="Picture 108" descr="Screen Clipping">
          <a:extLst>
            <a:ext uri="{FF2B5EF4-FFF2-40B4-BE49-F238E27FC236}">
              <a16:creationId xmlns:a16="http://schemas.microsoft.com/office/drawing/2014/main" id="{00000000-0008-0000-0100-00006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10" name="Picture 109" descr="Screen Clipping">
          <a:extLst>
            <a:ext uri="{FF2B5EF4-FFF2-40B4-BE49-F238E27FC236}">
              <a16:creationId xmlns:a16="http://schemas.microsoft.com/office/drawing/2014/main" id="{00000000-0008-0000-0100-00006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11" name="Picture 110" descr="Screen Clipping">
          <a:extLst>
            <a:ext uri="{FF2B5EF4-FFF2-40B4-BE49-F238E27FC236}">
              <a16:creationId xmlns:a16="http://schemas.microsoft.com/office/drawing/2014/main" id="{00000000-0008-0000-0100-00006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12" name="Picture 111" descr="Screen Clipping">
          <a:extLst>
            <a:ext uri="{FF2B5EF4-FFF2-40B4-BE49-F238E27FC236}">
              <a16:creationId xmlns:a16="http://schemas.microsoft.com/office/drawing/2014/main" id="{00000000-0008-0000-0100-000070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13" name="Picture 112" descr="Screen Clipping">
          <a:extLst>
            <a:ext uri="{FF2B5EF4-FFF2-40B4-BE49-F238E27FC236}">
              <a16:creationId xmlns:a16="http://schemas.microsoft.com/office/drawing/2014/main" id="{00000000-0008-0000-0100-000071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14" name="Picture 113" descr="Screen Clipping">
          <a:extLst>
            <a:ext uri="{FF2B5EF4-FFF2-40B4-BE49-F238E27FC236}">
              <a16:creationId xmlns:a16="http://schemas.microsoft.com/office/drawing/2014/main" id="{00000000-0008-0000-0100-000072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15" name="Picture 114">
          <a:extLst>
            <a:ext uri="{FF2B5EF4-FFF2-40B4-BE49-F238E27FC236}">
              <a16:creationId xmlns:a16="http://schemas.microsoft.com/office/drawing/2014/main" id="{00000000-0008-0000-0100-000073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16" name="Picture 115" descr="Screen Clipping">
          <a:extLst>
            <a:ext uri="{FF2B5EF4-FFF2-40B4-BE49-F238E27FC236}">
              <a16:creationId xmlns:a16="http://schemas.microsoft.com/office/drawing/2014/main" id="{00000000-0008-0000-0100-00007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17" name="Picture 116" descr="Screen Clipping">
          <a:extLst>
            <a:ext uri="{FF2B5EF4-FFF2-40B4-BE49-F238E27FC236}">
              <a16:creationId xmlns:a16="http://schemas.microsoft.com/office/drawing/2014/main" id="{00000000-0008-0000-0100-00007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18" name="Picture 117" descr="Screen Clipping">
          <a:extLst>
            <a:ext uri="{FF2B5EF4-FFF2-40B4-BE49-F238E27FC236}">
              <a16:creationId xmlns:a16="http://schemas.microsoft.com/office/drawing/2014/main" id="{00000000-0008-0000-0100-00007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19" name="Picture 118" descr="Screen Clipping">
          <a:extLst>
            <a:ext uri="{FF2B5EF4-FFF2-40B4-BE49-F238E27FC236}">
              <a16:creationId xmlns:a16="http://schemas.microsoft.com/office/drawing/2014/main" id="{00000000-0008-0000-0100-00007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20" name="Picture 119" descr="Screen Clipping">
          <a:extLst>
            <a:ext uri="{FF2B5EF4-FFF2-40B4-BE49-F238E27FC236}">
              <a16:creationId xmlns:a16="http://schemas.microsoft.com/office/drawing/2014/main" id="{00000000-0008-0000-0100-00007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21" name="Picture 120" descr="Screen Clipping">
          <a:extLst>
            <a:ext uri="{FF2B5EF4-FFF2-40B4-BE49-F238E27FC236}">
              <a16:creationId xmlns:a16="http://schemas.microsoft.com/office/drawing/2014/main" id="{00000000-0008-0000-0100-00007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22" name="Picture 121" descr="Screen Clipping">
          <a:extLst>
            <a:ext uri="{FF2B5EF4-FFF2-40B4-BE49-F238E27FC236}">
              <a16:creationId xmlns:a16="http://schemas.microsoft.com/office/drawing/2014/main" id="{00000000-0008-0000-0100-00007A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23" name="Picture 122">
          <a:extLst>
            <a:ext uri="{FF2B5EF4-FFF2-40B4-BE49-F238E27FC236}">
              <a16:creationId xmlns:a16="http://schemas.microsoft.com/office/drawing/2014/main" id="{00000000-0008-0000-0100-00007B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24" name="Picture 123">
          <a:extLst>
            <a:ext uri="{FF2B5EF4-FFF2-40B4-BE49-F238E27FC236}">
              <a16:creationId xmlns:a16="http://schemas.microsoft.com/office/drawing/2014/main" id="{00000000-0008-0000-0100-00007C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25" name="Picture 124" descr="Screen Clipping">
          <a:extLst>
            <a:ext uri="{FF2B5EF4-FFF2-40B4-BE49-F238E27FC236}">
              <a16:creationId xmlns:a16="http://schemas.microsoft.com/office/drawing/2014/main" id="{00000000-0008-0000-0100-00007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26" name="Picture 125" descr="Screen Clipping">
          <a:extLst>
            <a:ext uri="{FF2B5EF4-FFF2-40B4-BE49-F238E27FC236}">
              <a16:creationId xmlns:a16="http://schemas.microsoft.com/office/drawing/2014/main" id="{00000000-0008-0000-0100-00007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27" name="Picture 126" descr="Screen Clipping">
          <a:extLst>
            <a:ext uri="{FF2B5EF4-FFF2-40B4-BE49-F238E27FC236}">
              <a16:creationId xmlns:a16="http://schemas.microsoft.com/office/drawing/2014/main" id="{00000000-0008-0000-0100-00007F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28" name="Picture 127" descr="Screen Clipping">
          <a:extLst>
            <a:ext uri="{FF2B5EF4-FFF2-40B4-BE49-F238E27FC236}">
              <a16:creationId xmlns:a16="http://schemas.microsoft.com/office/drawing/2014/main" id="{00000000-0008-0000-0100-000080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29" name="Picture 128" descr="Screen Clipping">
          <a:extLst>
            <a:ext uri="{FF2B5EF4-FFF2-40B4-BE49-F238E27FC236}">
              <a16:creationId xmlns:a16="http://schemas.microsoft.com/office/drawing/2014/main" id="{00000000-0008-0000-0100-000081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130" name="Picture 129" descr="Screen Clipping">
          <a:extLst>
            <a:ext uri="{FF2B5EF4-FFF2-40B4-BE49-F238E27FC236}">
              <a16:creationId xmlns:a16="http://schemas.microsoft.com/office/drawing/2014/main" id="{00000000-0008-0000-0100-000082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131" name="Picture 130">
          <a:extLst>
            <a:ext uri="{FF2B5EF4-FFF2-40B4-BE49-F238E27FC236}">
              <a16:creationId xmlns:a16="http://schemas.microsoft.com/office/drawing/2014/main" id="{00000000-0008-0000-0100-000083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132" name="Picture 131" descr="Screen Clipping">
          <a:extLst>
            <a:ext uri="{FF2B5EF4-FFF2-40B4-BE49-F238E27FC236}">
              <a16:creationId xmlns:a16="http://schemas.microsoft.com/office/drawing/2014/main" id="{00000000-0008-0000-0100-00008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133" name="Picture 132" descr="Screen Clipping">
          <a:extLst>
            <a:ext uri="{FF2B5EF4-FFF2-40B4-BE49-F238E27FC236}">
              <a16:creationId xmlns:a16="http://schemas.microsoft.com/office/drawing/2014/main" id="{00000000-0008-0000-0100-00008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134" name="Picture 133" descr="Screen Clipping">
          <a:extLst>
            <a:ext uri="{FF2B5EF4-FFF2-40B4-BE49-F238E27FC236}">
              <a16:creationId xmlns:a16="http://schemas.microsoft.com/office/drawing/2014/main" id="{00000000-0008-0000-0100-000086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135" name="Picture 134" descr="Screen Clipping">
          <a:extLst>
            <a:ext uri="{FF2B5EF4-FFF2-40B4-BE49-F238E27FC236}">
              <a16:creationId xmlns:a16="http://schemas.microsoft.com/office/drawing/2014/main" id="{00000000-0008-0000-0100-000087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136" name="Picture 135" descr="Screen Clipping">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137" name="Picture 136" descr="Screen Clipping">
          <a:extLst>
            <a:ext uri="{FF2B5EF4-FFF2-40B4-BE49-F238E27FC236}">
              <a16:creationId xmlns:a16="http://schemas.microsoft.com/office/drawing/2014/main" id="{00000000-0008-0000-0100-000089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138" name="Picture 137" descr="Screen Clipping">
          <a:extLst>
            <a:ext uri="{FF2B5EF4-FFF2-40B4-BE49-F238E27FC236}">
              <a16:creationId xmlns:a16="http://schemas.microsoft.com/office/drawing/2014/main" id="{00000000-0008-0000-0100-00008A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139" name="Picture 138">
          <a:extLst>
            <a:ext uri="{FF2B5EF4-FFF2-40B4-BE49-F238E27FC236}">
              <a16:creationId xmlns:a16="http://schemas.microsoft.com/office/drawing/2014/main" id="{00000000-0008-0000-0100-00008B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140" name="Picture 139">
          <a:extLst>
            <a:ext uri="{FF2B5EF4-FFF2-40B4-BE49-F238E27FC236}">
              <a16:creationId xmlns:a16="http://schemas.microsoft.com/office/drawing/2014/main" id="{00000000-0008-0000-0100-00008C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141" name="Picture 140" descr="Screen Clipping">
          <a:extLst>
            <a:ext uri="{FF2B5EF4-FFF2-40B4-BE49-F238E27FC236}">
              <a16:creationId xmlns:a16="http://schemas.microsoft.com/office/drawing/2014/main" id="{00000000-0008-0000-0100-00008D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142" name="Picture 141" descr="Screen Clipping">
          <a:extLst>
            <a:ext uri="{FF2B5EF4-FFF2-40B4-BE49-F238E27FC236}">
              <a16:creationId xmlns:a16="http://schemas.microsoft.com/office/drawing/2014/main" id="{00000000-0008-0000-0100-00008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143" name="Picture 142" descr="Screen Clipping">
          <a:extLst>
            <a:ext uri="{FF2B5EF4-FFF2-40B4-BE49-F238E27FC236}">
              <a16:creationId xmlns:a16="http://schemas.microsoft.com/office/drawing/2014/main" id="{00000000-0008-0000-0100-00008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144" name="Picture 143" descr="Screen Clipping">
          <a:extLst>
            <a:ext uri="{FF2B5EF4-FFF2-40B4-BE49-F238E27FC236}">
              <a16:creationId xmlns:a16="http://schemas.microsoft.com/office/drawing/2014/main" id="{00000000-0008-0000-0100-000090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145" name="Picture 144" descr="Screen Clipping">
          <a:extLst>
            <a:ext uri="{FF2B5EF4-FFF2-40B4-BE49-F238E27FC236}">
              <a16:creationId xmlns:a16="http://schemas.microsoft.com/office/drawing/2014/main" id="{00000000-0008-0000-0100-000091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146" name="Picture 145" descr="Screen Clipping">
          <a:extLst>
            <a:ext uri="{FF2B5EF4-FFF2-40B4-BE49-F238E27FC236}">
              <a16:creationId xmlns:a16="http://schemas.microsoft.com/office/drawing/2014/main" id="{00000000-0008-0000-0100-000092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147" name="Picture 146" descr="Screen Clipping">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148" name="Picture 147">
          <a:extLst>
            <a:ext uri="{FF2B5EF4-FFF2-40B4-BE49-F238E27FC236}">
              <a16:creationId xmlns:a16="http://schemas.microsoft.com/office/drawing/2014/main" id="{00000000-0008-0000-0100-000094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149" name="Picture 148">
          <a:extLst>
            <a:ext uri="{FF2B5EF4-FFF2-40B4-BE49-F238E27FC236}">
              <a16:creationId xmlns:a16="http://schemas.microsoft.com/office/drawing/2014/main" id="{00000000-0008-0000-0100-000095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150" name="Picture 149">
          <a:extLst>
            <a:ext uri="{FF2B5EF4-FFF2-40B4-BE49-F238E27FC236}">
              <a16:creationId xmlns:a16="http://schemas.microsoft.com/office/drawing/2014/main" id="{00000000-0008-0000-0100-000096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151" name="Picture 150">
          <a:extLst>
            <a:ext uri="{FF2B5EF4-FFF2-40B4-BE49-F238E27FC236}">
              <a16:creationId xmlns:a16="http://schemas.microsoft.com/office/drawing/2014/main" id="{00000000-0008-0000-0100-000097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152" name="Picture 151">
          <a:extLst>
            <a:ext uri="{FF2B5EF4-FFF2-40B4-BE49-F238E27FC236}">
              <a16:creationId xmlns:a16="http://schemas.microsoft.com/office/drawing/2014/main" id="{00000000-0008-0000-0100-000098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153" name="Picture 152">
          <a:extLst>
            <a:ext uri="{FF2B5EF4-FFF2-40B4-BE49-F238E27FC236}">
              <a16:creationId xmlns:a16="http://schemas.microsoft.com/office/drawing/2014/main" id="{00000000-0008-0000-0100-000099000000}"/>
            </a:ext>
          </a:extLst>
        </xdr:cNvPr>
        <xdr:cNvPicPr>
          <a:picLocks noChangeAspect="1"/>
        </xdr:cNvPicPr>
      </xdr:nvPicPr>
      <xdr:blipFill>
        <a:blip xmlns:r="http://schemas.openxmlformats.org/officeDocument/2006/relationships" r:embed="rId38"/>
        <a:stretch>
          <a:fillRect/>
        </a:stretch>
      </xdr:blipFill>
      <xdr:spPr>
        <a:xfrm>
          <a:off x="1219200" y="15391447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154" name="Picture 153" descr="Screen Clipping">
          <a:extLst>
            <a:ext uri="{FF2B5EF4-FFF2-40B4-BE49-F238E27FC236}">
              <a16:creationId xmlns:a16="http://schemas.microsoft.com/office/drawing/2014/main" id="{00000000-0008-0000-0100-00009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oneCellAnchor>
    <xdr:from>
      <xdr:col>2</xdr:col>
      <xdr:colOff>171450</xdr:colOff>
      <xdr:row>927</xdr:row>
      <xdr:rowOff>142875</xdr:rowOff>
    </xdr:from>
    <xdr:ext cx="781159" cy="161948"/>
    <xdr:pic>
      <xdr:nvPicPr>
        <xdr:cNvPr id="155" name="Picture 154" descr="Screen Clipping">
          <a:extLst>
            <a:ext uri="{FF2B5EF4-FFF2-40B4-BE49-F238E27FC236}">
              <a16:creationId xmlns:a16="http://schemas.microsoft.com/office/drawing/2014/main" id="{00000000-0008-0000-0100-00009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156" name="Picture 155">
          <a:extLst>
            <a:ext uri="{FF2B5EF4-FFF2-40B4-BE49-F238E27FC236}">
              <a16:creationId xmlns:a16="http://schemas.microsoft.com/office/drawing/2014/main" id="{00000000-0008-0000-0100-00009C000000}"/>
            </a:ext>
          </a:extLst>
        </xdr:cNvPr>
        <xdr:cNvPicPr>
          <a:picLocks noChangeAspect="1"/>
        </xdr:cNvPicPr>
      </xdr:nvPicPr>
      <xdr:blipFill>
        <a:blip xmlns:r="http://schemas.openxmlformats.org/officeDocument/2006/relationships" r:embed="rId39"/>
        <a:stretch>
          <a:fillRect/>
        </a:stretch>
      </xdr:blipFill>
      <xdr:spPr>
        <a:xfrm>
          <a:off x="1219200" y="151323675"/>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157" name="Picture 156" descr="Screen Clipping">
          <a:extLst>
            <a:ext uri="{FF2B5EF4-FFF2-40B4-BE49-F238E27FC236}">
              <a16:creationId xmlns:a16="http://schemas.microsoft.com/office/drawing/2014/main" id="{00000000-0008-0000-0100-00009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158" name="Picture 157" descr="Screen Clipping">
          <a:extLst>
            <a:ext uri="{FF2B5EF4-FFF2-40B4-BE49-F238E27FC236}">
              <a16:creationId xmlns:a16="http://schemas.microsoft.com/office/drawing/2014/main" id="{00000000-0008-0000-0100-00009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159" name="Picture 158" descr="Screen Clipping">
          <a:extLst>
            <a:ext uri="{FF2B5EF4-FFF2-40B4-BE49-F238E27FC236}">
              <a16:creationId xmlns:a16="http://schemas.microsoft.com/office/drawing/2014/main" id="{00000000-0008-0000-0100-00009F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160" name="Picture 159" descr="Screen Clipping">
          <a:extLst>
            <a:ext uri="{FF2B5EF4-FFF2-40B4-BE49-F238E27FC236}">
              <a16:creationId xmlns:a16="http://schemas.microsoft.com/office/drawing/2014/main" id="{00000000-0008-0000-0100-0000A0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161" name="Picture 160" descr="Screen Clipping">
          <a:extLst>
            <a:ext uri="{FF2B5EF4-FFF2-40B4-BE49-F238E27FC236}">
              <a16:creationId xmlns:a16="http://schemas.microsoft.com/office/drawing/2014/main" id="{00000000-0008-0000-0100-0000A1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162" name="Picture 161" descr="Screen Clipping">
          <a:extLst>
            <a:ext uri="{FF2B5EF4-FFF2-40B4-BE49-F238E27FC236}">
              <a16:creationId xmlns:a16="http://schemas.microsoft.com/office/drawing/2014/main" id="{00000000-0008-0000-0100-0000A2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163" name="Picture 162" descr="Screen Clipping">
          <a:extLst>
            <a:ext uri="{FF2B5EF4-FFF2-40B4-BE49-F238E27FC236}">
              <a16:creationId xmlns:a16="http://schemas.microsoft.com/office/drawing/2014/main" id="{00000000-0008-0000-0100-0000A3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64" name="Picture 163">
          <a:extLst>
            <a:ext uri="{FF2B5EF4-FFF2-40B4-BE49-F238E27FC236}">
              <a16:creationId xmlns:a16="http://schemas.microsoft.com/office/drawing/2014/main" id="{00000000-0008-0000-0100-0000A4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65" name="Picture 164">
          <a:extLst>
            <a:ext uri="{FF2B5EF4-FFF2-40B4-BE49-F238E27FC236}">
              <a16:creationId xmlns:a16="http://schemas.microsoft.com/office/drawing/2014/main" id="{00000000-0008-0000-0100-0000A5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66" name="Picture 165" descr="Screen Clipping">
          <a:extLst>
            <a:ext uri="{FF2B5EF4-FFF2-40B4-BE49-F238E27FC236}">
              <a16:creationId xmlns:a16="http://schemas.microsoft.com/office/drawing/2014/main" id="{00000000-0008-0000-0100-0000A6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67" name="Picture 166" descr="Screen Clipping">
          <a:extLst>
            <a:ext uri="{FF2B5EF4-FFF2-40B4-BE49-F238E27FC236}">
              <a16:creationId xmlns:a16="http://schemas.microsoft.com/office/drawing/2014/main" id="{00000000-0008-0000-0100-0000A7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168" name="Picture 167" descr="Screen Clipping">
          <a:extLst>
            <a:ext uri="{FF2B5EF4-FFF2-40B4-BE49-F238E27FC236}">
              <a16:creationId xmlns:a16="http://schemas.microsoft.com/office/drawing/2014/main" id="{00000000-0008-0000-0100-0000A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169" name="Picture 168" descr="Screen Clipping">
          <a:extLst>
            <a:ext uri="{FF2B5EF4-FFF2-40B4-BE49-F238E27FC236}">
              <a16:creationId xmlns:a16="http://schemas.microsoft.com/office/drawing/2014/main" id="{00000000-0008-0000-0100-0000A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70" name="Picture 169" descr="Screen Clipping">
          <a:extLst>
            <a:ext uri="{FF2B5EF4-FFF2-40B4-BE49-F238E27FC236}">
              <a16:creationId xmlns:a16="http://schemas.microsoft.com/office/drawing/2014/main" id="{00000000-0008-0000-0100-0000AA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71" name="Picture 170" descr="Screen Clipping">
          <a:extLst>
            <a:ext uri="{FF2B5EF4-FFF2-40B4-BE49-F238E27FC236}">
              <a16:creationId xmlns:a16="http://schemas.microsoft.com/office/drawing/2014/main" id="{00000000-0008-0000-0100-0000A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72" name="Picture 171" descr="Screen Clipping">
          <a:extLst>
            <a:ext uri="{FF2B5EF4-FFF2-40B4-BE49-F238E27FC236}">
              <a16:creationId xmlns:a16="http://schemas.microsoft.com/office/drawing/2014/main" id="{00000000-0008-0000-0100-0000AC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73" name="Picture 172" descr="Screen Clipping">
          <a:extLst>
            <a:ext uri="{FF2B5EF4-FFF2-40B4-BE49-F238E27FC236}">
              <a16:creationId xmlns:a16="http://schemas.microsoft.com/office/drawing/2014/main" id="{00000000-0008-0000-0100-0000AD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74" name="Picture 173" descr="Screen Clipping">
          <a:extLst>
            <a:ext uri="{FF2B5EF4-FFF2-40B4-BE49-F238E27FC236}">
              <a16:creationId xmlns:a16="http://schemas.microsoft.com/office/drawing/2014/main" id="{00000000-0008-0000-0100-0000AE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75" name="Rectangle 174">
          <a:extLst>
            <a:ext uri="{FF2B5EF4-FFF2-40B4-BE49-F238E27FC236}">
              <a16:creationId xmlns:a16="http://schemas.microsoft.com/office/drawing/2014/main" id="{00000000-0008-0000-0100-0000AF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76" name="Rectangle 175">
          <a:extLst>
            <a:ext uri="{FF2B5EF4-FFF2-40B4-BE49-F238E27FC236}">
              <a16:creationId xmlns:a16="http://schemas.microsoft.com/office/drawing/2014/main" id="{00000000-0008-0000-0100-0000B0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77" name="Picture 176">
          <a:extLst>
            <a:ext uri="{FF2B5EF4-FFF2-40B4-BE49-F238E27FC236}">
              <a16:creationId xmlns:a16="http://schemas.microsoft.com/office/drawing/2014/main" id="{00000000-0008-0000-0100-0000B1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78" name="Picture 177">
          <a:extLst>
            <a:ext uri="{FF2B5EF4-FFF2-40B4-BE49-F238E27FC236}">
              <a16:creationId xmlns:a16="http://schemas.microsoft.com/office/drawing/2014/main" id="{00000000-0008-0000-0100-0000B2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79" name="Picture 178" descr="Screen Clipping">
          <a:extLst>
            <a:ext uri="{FF2B5EF4-FFF2-40B4-BE49-F238E27FC236}">
              <a16:creationId xmlns:a16="http://schemas.microsoft.com/office/drawing/2014/main" id="{00000000-0008-0000-0100-0000B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80" name="Picture 179" descr="Screen Clipping">
          <a:extLst>
            <a:ext uri="{FF2B5EF4-FFF2-40B4-BE49-F238E27FC236}">
              <a16:creationId xmlns:a16="http://schemas.microsoft.com/office/drawing/2014/main" id="{00000000-0008-0000-0100-0000B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81" name="Picture 180" descr="Screen Clipping">
          <a:extLst>
            <a:ext uri="{FF2B5EF4-FFF2-40B4-BE49-F238E27FC236}">
              <a16:creationId xmlns:a16="http://schemas.microsoft.com/office/drawing/2014/main" id="{00000000-0008-0000-0100-0000B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82" name="Picture 181" descr="Screen Clipping">
          <a:extLst>
            <a:ext uri="{FF2B5EF4-FFF2-40B4-BE49-F238E27FC236}">
              <a16:creationId xmlns:a16="http://schemas.microsoft.com/office/drawing/2014/main" id="{00000000-0008-0000-0100-0000B6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83" name="Picture 182" descr="Screen Clipping">
          <a:extLst>
            <a:ext uri="{FF2B5EF4-FFF2-40B4-BE49-F238E27FC236}">
              <a16:creationId xmlns:a16="http://schemas.microsoft.com/office/drawing/2014/main" id="{00000000-0008-0000-0100-0000B7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84" name="Picture 183" descr="Screen Clipping">
          <a:extLst>
            <a:ext uri="{FF2B5EF4-FFF2-40B4-BE49-F238E27FC236}">
              <a16:creationId xmlns:a16="http://schemas.microsoft.com/office/drawing/2014/main" id="{00000000-0008-0000-0100-0000B8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85" name="Picture 184">
          <a:extLst>
            <a:ext uri="{FF2B5EF4-FFF2-40B4-BE49-F238E27FC236}">
              <a16:creationId xmlns:a16="http://schemas.microsoft.com/office/drawing/2014/main" id="{00000000-0008-0000-0100-0000B9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86" name="Picture 185" descr="Screen Clipping">
          <a:extLst>
            <a:ext uri="{FF2B5EF4-FFF2-40B4-BE49-F238E27FC236}">
              <a16:creationId xmlns:a16="http://schemas.microsoft.com/office/drawing/2014/main" id="{00000000-0008-0000-0100-0000B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87" name="Picture 186" descr="Screen Clipping">
          <a:extLst>
            <a:ext uri="{FF2B5EF4-FFF2-40B4-BE49-F238E27FC236}">
              <a16:creationId xmlns:a16="http://schemas.microsoft.com/office/drawing/2014/main" id="{00000000-0008-0000-0100-0000B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88" name="Picture 187" descr="Screen Clipping">
          <a:extLst>
            <a:ext uri="{FF2B5EF4-FFF2-40B4-BE49-F238E27FC236}">
              <a16:creationId xmlns:a16="http://schemas.microsoft.com/office/drawing/2014/main" id="{00000000-0008-0000-0100-0000B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89" name="Picture 188" descr="Screen Clipping">
          <a:extLst>
            <a:ext uri="{FF2B5EF4-FFF2-40B4-BE49-F238E27FC236}">
              <a16:creationId xmlns:a16="http://schemas.microsoft.com/office/drawing/2014/main" id="{00000000-0008-0000-0100-0000B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90" name="Picture 189" descr="Screen Clipping">
          <a:extLst>
            <a:ext uri="{FF2B5EF4-FFF2-40B4-BE49-F238E27FC236}">
              <a16:creationId xmlns:a16="http://schemas.microsoft.com/office/drawing/2014/main" id="{00000000-0008-0000-0100-0000B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91" name="Picture 190" descr="Screen Clipping">
          <a:extLst>
            <a:ext uri="{FF2B5EF4-FFF2-40B4-BE49-F238E27FC236}">
              <a16:creationId xmlns:a16="http://schemas.microsoft.com/office/drawing/2014/main" id="{00000000-0008-0000-0100-0000B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92" name="Picture 191" descr="Screen Clipping">
          <a:extLst>
            <a:ext uri="{FF2B5EF4-FFF2-40B4-BE49-F238E27FC236}">
              <a16:creationId xmlns:a16="http://schemas.microsoft.com/office/drawing/2014/main" id="{00000000-0008-0000-0100-0000C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93" name="Picture 192">
          <a:extLst>
            <a:ext uri="{FF2B5EF4-FFF2-40B4-BE49-F238E27FC236}">
              <a16:creationId xmlns:a16="http://schemas.microsoft.com/office/drawing/2014/main" id="{00000000-0008-0000-0100-0000C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94" name="Picture 193">
          <a:extLst>
            <a:ext uri="{FF2B5EF4-FFF2-40B4-BE49-F238E27FC236}">
              <a16:creationId xmlns:a16="http://schemas.microsoft.com/office/drawing/2014/main" id="{00000000-0008-0000-0100-0000C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95" name="Picture 194" descr="Screen Clipping">
          <a:extLst>
            <a:ext uri="{FF2B5EF4-FFF2-40B4-BE49-F238E27FC236}">
              <a16:creationId xmlns:a16="http://schemas.microsoft.com/office/drawing/2014/main" id="{00000000-0008-0000-0100-0000C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96" name="Picture 195" descr="Screen Clipping">
          <a:extLst>
            <a:ext uri="{FF2B5EF4-FFF2-40B4-BE49-F238E27FC236}">
              <a16:creationId xmlns:a16="http://schemas.microsoft.com/office/drawing/2014/main" id="{00000000-0008-0000-0100-0000C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97" name="Picture 196" descr="Screen Clipping">
          <a:extLst>
            <a:ext uri="{FF2B5EF4-FFF2-40B4-BE49-F238E27FC236}">
              <a16:creationId xmlns:a16="http://schemas.microsoft.com/office/drawing/2014/main" id="{00000000-0008-0000-0100-0000C5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98" name="Picture 197" descr="Screen Clipping">
          <a:extLst>
            <a:ext uri="{FF2B5EF4-FFF2-40B4-BE49-F238E27FC236}">
              <a16:creationId xmlns:a16="http://schemas.microsoft.com/office/drawing/2014/main" id="{00000000-0008-0000-0100-0000C6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99" name="Picture 198" descr="Screen Clipping">
          <a:extLst>
            <a:ext uri="{FF2B5EF4-FFF2-40B4-BE49-F238E27FC236}">
              <a16:creationId xmlns:a16="http://schemas.microsoft.com/office/drawing/2014/main" id="{00000000-0008-0000-0100-0000C7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200" name="Picture 199" descr="Screen Clipping">
          <a:extLst>
            <a:ext uri="{FF2B5EF4-FFF2-40B4-BE49-F238E27FC236}">
              <a16:creationId xmlns:a16="http://schemas.microsoft.com/office/drawing/2014/main" id="{00000000-0008-0000-0100-0000C8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201" name="Picture 200">
          <a:extLst>
            <a:ext uri="{FF2B5EF4-FFF2-40B4-BE49-F238E27FC236}">
              <a16:creationId xmlns:a16="http://schemas.microsoft.com/office/drawing/2014/main" id="{00000000-0008-0000-0100-0000C9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202" name="Picture 201" descr="Screen Clipping">
          <a:extLst>
            <a:ext uri="{FF2B5EF4-FFF2-40B4-BE49-F238E27FC236}">
              <a16:creationId xmlns:a16="http://schemas.microsoft.com/office/drawing/2014/main" id="{00000000-0008-0000-0100-0000C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203" name="Picture 202" descr="Screen Clipping">
          <a:extLst>
            <a:ext uri="{FF2B5EF4-FFF2-40B4-BE49-F238E27FC236}">
              <a16:creationId xmlns:a16="http://schemas.microsoft.com/office/drawing/2014/main" id="{00000000-0008-0000-0100-0000C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204" name="Picture 203" descr="Screen Clipping">
          <a:extLst>
            <a:ext uri="{FF2B5EF4-FFF2-40B4-BE49-F238E27FC236}">
              <a16:creationId xmlns:a16="http://schemas.microsoft.com/office/drawing/2014/main" id="{00000000-0008-0000-0100-0000CC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205" name="Picture 204" descr="Screen Clipping">
          <a:extLst>
            <a:ext uri="{FF2B5EF4-FFF2-40B4-BE49-F238E27FC236}">
              <a16:creationId xmlns:a16="http://schemas.microsoft.com/office/drawing/2014/main" id="{00000000-0008-0000-0100-0000CD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206" name="Picture 205" descr="Screen Clipping">
          <a:extLst>
            <a:ext uri="{FF2B5EF4-FFF2-40B4-BE49-F238E27FC236}">
              <a16:creationId xmlns:a16="http://schemas.microsoft.com/office/drawing/2014/main" id="{00000000-0008-0000-0100-0000CE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207" name="Picture 206" descr="Screen Clipping">
          <a:extLst>
            <a:ext uri="{FF2B5EF4-FFF2-40B4-BE49-F238E27FC236}">
              <a16:creationId xmlns:a16="http://schemas.microsoft.com/office/drawing/2014/main" id="{00000000-0008-0000-0100-0000CF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208" name="Picture 207" descr="Screen Clipping">
          <a:extLst>
            <a:ext uri="{FF2B5EF4-FFF2-40B4-BE49-F238E27FC236}">
              <a16:creationId xmlns:a16="http://schemas.microsoft.com/office/drawing/2014/main" id="{00000000-0008-0000-0100-0000D0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209" name="Picture 208">
          <a:extLst>
            <a:ext uri="{FF2B5EF4-FFF2-40B4-BE49-F238E27FC236}">
              <a16:creationId xmlns:a16="http://schemas.microsoft.com/office/drawing/2014/main" id="{00000000-0008-0000-0100-0000D1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210" name="Picture 209">
          <a:extLst>
            <a:ext uri="{FF2B5EF4-FFF2-40B4-BE49-F238E27FC236}">
              <a16:creationId xmlns:a16="http://schemas.microsoft.com/office/drawing/2014/main" id="{00000000-0008-0000-0100-0000D2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211" name="Picture 210" descr="Screen Clipping">
          <a:extLst>
            <a:ext uri="{FF2B5EF4-FFF2-40B4-BE49-F238E27FC236}">
              <a16:creationId xmlns:a16="http://schemas.microsoft.com/office/drawing/2014/main" id="{00000000-0008-0000-0100-0000D3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212" name="Picture 211" descr="Screen Clipping">
          <a:extLst>
            <a:ext uri="{FF2B5EF4-FFF2-40B4-BE49-F238E27FC236}">
              <a16:creationId xmlns:a16="http://schemas.microsoft.com/office/drawing/2014/main" id="{00000000-0008-0000-0100-0000D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213" name="Picture 212" descr="Screen Clipping">
          <a:extLst>
            <a:ext uri="{FF2B5EF4-FFF2-40B4-BE49-F238E27FC236}">
              <a16:creationId xmlns:a16="http://schemas.microsoft.com/office/drawing/2014/main" id="{00000000-0008-0000-0100-0000D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214" name="Picture 213" descr="Screen Clipping">
          <a:extLst>
            <a:ext uri="{FF2B5EF4-FFF2-40B4-BE49-F238E27FC236}">
              <a16:creationId xmlns:a16="http://schemas.microsoft.com/office/drawing/2014/main" id="{00000000-0008-0000-0100-0000D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215" name="Picture 214" descr="Screen Clipping">
          <a:extLst>
            <a:ext uri="{FF2B5EF4-FFF2-40B4-BE49-F238E27FC236}">
              <a16:creationId xmlns:a16="http://schemas.microsoft.com/office/drawing/2014/main" id="{00000000-0008-0000-0100-0000D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216" name="Picture 215" descr="Screen Clipping">
          <a:extLst>
            <a:ext uri="{FF2B5EF4-FFF2-40B4-BE49-F238E27FC236}">
              <a16:creationId xmlns:a16="http://schemas.microsoft.com/office/drawing/2014/main" id="{00000000-0008-0000-0100-0000D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217" name="Picture 216" descr="Screen Clipping">
          <a:extLst>
            <a:ext uri="{FF2B5EF4-FFF2-40B4-BE49-F238E27FC236}">
              <a16:creationId xmlns:a16="http://schemas.microsoft.com/office/drawing/2014/main" id="{00000000-0008-0000-0100-0000D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218" name="Picture 217">
          <a:extLst>
            <a:ext uri="{FF2B5EF4-FFF2-40B4-BE49-F238E27FC236}">
              <a16:creationId xmlns:a16="http://schemas.microsoft.com/office/drawing/2014/main" id="{00000000-0008-0000-0100-0000DA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219" name="Picture 218">
          <a:extLst>
            <a:ext uri="{FF2B5EF4-FFF2-40B4-BE49-F238E27FC236}">
              <a16:creationId xmlns:a16="http://schemas.microsoft.com/office/drawing/2014/main" id="{00000000-0008-0000-0100-0000DB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220" name="Picture 219">
          <a:extLst>
            <a:ext uri="{FF2B5EF4-FFF2-40B4-BE49-F238E27FC236}">
              <a16:creationId xmlns:a16="http://schemas.microsoft.com/office/drawing/2014/main" id="{00000000-0008-0000-0100-0000DC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221" name="Picture 220">
          <a:extLst>
            <a:ext uri="{FF2B5EF4-FFF2-40B4-BE49-F238E27FC236}">
              <a16:creationId xmlns:a16="http://schemas.microsoft.com/office/drawing/2014/main" id="{00000000-0008-0000-0100-0000D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222" name="Picture 221">
          <a:extLst>
            <a:ext uri="{FF2B5EF4-FFF2-40B4-BE49-F238E27FC236}">
              <a16:creationId xmlns:a16="http://schemas.microsoft.com/office/drawing/2014/main" id="{00000000-0008-0000-0100-0000D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948</xdr:row>
      <xdr:rowOff>0</xdr:rowOff>
    </xdr:from>
    <xdr:to>
      <xdr:col>18</xdr:col>
      <xdr:colOff>226930</xdr:colOff>
      <xdr:row>960</xdr:row>
      <xdr:rowOff>94995</xdr:rowOff>
    </xdr:to>
    <xdr:pic>
      <xdr:nvPicPr>
        <xdr:cNvPr id="223" name="Picture 222">
          <a:extLst>
            <a:ext uri="{FF2B5EF4-FFF2-40B4-BE49-F238E27FC236}">
              <a16:creationId xmlns:a16="http://schemas.microsoft.com/office/drawing/2014/main" id="{00000000-0008-0000-0100-0000DF000000}"/>
            </a:ext>
          </a:extLst>
        </xdr:cNvPr>
        <xdr:cNvPicPr>
          <a:picLocks noChangeAspect="1"/>
        </xdr:cNvPicPr>
      </xdr:nvPicPr>
      <xdr:blipFill>
        <a:blip xmlns:r="http://schemas.openxmlformats.org/officeDocument/2006/relationships" r:embed="rId38"/>
        <a:stretch>
          <a:fillRect/>
        </a:stretch>
      </xdr:blipFill>
      <xdr:spPr>
        <a:xfrm>
          <a:off x="1219200" y="153752550"/>
          <a:ext cx="13361905" cy="2038095"/>
        </a:xfrm>
        <a:prstGeom prst="rect">
          <a:avLst/>
        </a:prstGeom>
      </xdr:spPr>
    </xdr:pic>
    <xdr:clientData/>
  </xdr:twoCellAnchor>
  <xdr:oneCellAnchor>
    <xdr:from>
      <xdr:col>2</xdr:col>
      <xdr:colOff>171450</xdr:colOff>
      <xdr:row>926</xdr:row>
      <xdr:rowOff>142875</xdr:rowOff>
    </xdr:from>
    <xdr:ext cx="781159" cy="161948"/>
    <xdr:pic>
      <xdr:nvPicPr>
        <xdr:cNvPr id="224" name="Picture 223" descr="Screen Clipping">
          <a:extLst>
            <a:ext uri="{FF2B5EF4-FFF2-40B4-BE49-F238E27FC236}">
              <a16:creationId xmlns:a16="http://schemas.microsoft.com/office/drawing/2014/main" id="{00000000-0008-0000-0100-0000E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oneCellAnchor>
    <xdr:from>
      <xdr:col>2</xdr:col>
      <xdr:colOff>171450</xdr:colOff>
      <xdr:row>926</xdr:row>
      <xdr:rowOff>142875</xdr:rowOff>
    </xdr:from>
    <xdr:ext cx="781159" cy="161948"/>
    <xdr:pic>
      <xdr:nvPicPr>
        <xdr:cNvPr id="225" name="Picture 224" descr="Screen Clipping">
          <a:extLst>
            <a:ext uri="{FF2B5EF4-FFF2-40B4-BE49-F238E27FC236}">
              <a16:creationId xmlns:a16="http://schemas.microsoft.com/office/drawing/2014/main" id="{00000000-0008-0000-0100-0000E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twoCellAnchor editAs="oneCell">
    <xdr:from>
      <xdr:col>2</xdr:col>
      <xdr:colOff>0</xdr:colOff>
      <xdr:row>932</xdr:row>
      <xdr:rowOff>0</xdr:rowOff>
    </xdr:from>
    <xdr:to>
      <xdr:col>15</xdr:col>
      <xdr:colOff>417634</xdr:colOff>
      <xdr:row>944</xdr:row>
      <xdr:rowOff>123567</xdr:rowOff>
    </xdr:to>
    <xdr:pic>
      <xdr:nvPicPr>
        <xdr:cNvPr id="226" name="Picture 225">
          <a:extLst>
            <a:ext uri="{FF2B5EF4-FFF2-40B4-BE49-F238E27FC236}">
              <a16:creationId xmlns:a16="http://schemas.microsoft.com/office/drawing/2014/main" id="{00000000-0008-0000-0100-0000E2000000}"/>
            </a:ext>
          </a:extLst>
        </xdr:cNvPr>
        <xdr:cNvPicPr>
          <a:picLocks noChangeAspect="1"/>
        </xdr:cNvPicPr>
      </xdr:nvPicPr>
      <xdr:blipFill>
        <a:blip xmlns:r="http://schemas.openxmlformats.org/officeDocument/2006/relationships" r:embed="rId39"/>
        <a:stretch>
          <a:fillRect/>
        </a:stretch>
      </xdr:blipFill>
      <xdr:spPr>
        <a:xfrm>
          <a:off x="1219200" y="151161750"/>
          <a:ext cx="11723809" cy="20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CCTDEPT/CLIENTS/CPI/NYSTRS%20MONTHLY%20ADVISOR%20RECON/2007/DEC%2007/Final/NYSTRS_Reconciliation-Final%20DEC%20%2007%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OControl"/>
      <sheetName val="APOLLO_LINKS"/>
      <sheetName val="Schedule_A"/>
      <sheetName val="Share_Cost_Mkt"/>
      <sheetName val="Cash"/>
      <sheetName val="Dividends"/>
      <sheetName val="Tax_Reclaims"/>
      <sheetName val="Interest"/>
      <sheetName val="Open_Trades"/>
      <sheetName val="Pending_FX"/>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YCPF-Recons@statestreet.com" TargetMode="External"/><Relationship Id="rId1" Type="http://schemas.openxmlformats.org/officeDocument/2006/relationships/hyperlink" Target="mailto:ManagerReconciliations@comptroller.nyc.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S88"/>
  <sheetViews>
    <sheetView showGridLines="0" zoomScaleNormal="100" workbookViewId="0"/>
  </sheetViews>
  <sheetFormatPr defaultColWidth="9.140625" defaultRowHeight="12.75"/>
  <cols>
    <col min="1" max="1" width="6.7109375" style="10" customWidth="1"/>
    <col min="2" max="16" width="9.140625" style="10"/>
    <col min="17" max="17" width="45.28515625" style="10" customWidth="1"/>
    <col min="18" max="18" width="9.140625" style="10"/>
    <col min="19" max="19" width="12.5703125" style="10" customWidth="1"/>
    <col min="20" max="16384" width="9.140625" style="10"/>
  </cols>
  <sheetData>
    <row r="1" spans="1:19">
      <c r="A1" s="9" t="s">
        <v>190</v>
      </c>
    </row>
    <row r="2" spans="1:19">
      <c r="A2" s="9" t="s">
        <v>243</v>
      </c>
    </row>
    <row r="3" spans="1:19">
      <c r="A3" s="9"/>
    </row>
    <row r="4" spans="1:19">
      <c r="B4" s="11" t="s">
        <v>85</v>
      </c>
      <c r="C4" s="12"/>
      <c r="D4" s="12"/>
    </row>
    <row r="5" spans="1:19" ht="12.75" customHeight="1">
      <c r="B5" s="317" t="s">
        <v>202</v>
      </c>
      <c r="C5" s="317"/>
      <c r="D5" s="317"/>
      <c r="E5" s="317"/>
      <c r="F5" s="317"/>
      <c r="G5" s="317"/>
      <c r="H5" s="317"/>
      <c r="I5" s="317"/>
      <c r="J5" s="317"/>
      <c r="K5" s="317"/>
      <c r="L5" s="317"/>
      <c r="M5" s="317"/>
      <c r="N5" s="317"/>
      <c r="O5" s="317"/>
      <c r="P5" s="317"/>
    </row>
    <row r="6" spans="1:19">
      <c r="B6" s="317"/>
      <c r="C6" s="317"/>
      <c r="D6" s="317"/>
      <c r="E6" s="317"/>
      <c r="F6" s="317"/>
      <c r="G6" s="317"/>
      <c r="H6" s="317"/>
      <c r="I6" s="317"/>
      <c r="J6" s="317"/>
      <c r="K6" s="317"/>
      <c r="L6" s="317"/>
      <c r="M6" s="317"/>
      <c r="N6" s="317"/>
      <c r="O6" s="317"/>
      <c r="P6" s="317"/>
    </row>
    <row r="7" spans="1:19">
      <c r="B7" s="317"/>
      <c r="C7" s="317"/>
      <c r="D7" s="317"/>
      <c r="E7" s="317"/>
      <c r="F7" s="317"/>
      <c r="G7" s="317"/>
      <c r="H7" s="317"/>
      <c r="I7" s="317"/>
      <c r="J7" s="317"/>
      <c r="K7" s="317"/>
      <c r="L7" s="317"/>
      <c r="M7" s="317"/>
      <c r="N7" s="317"/>
      <c r="O7" s="317"/>
      <c r="P7" s="317"/>
    </row>
    <row r="8" spans="1:19" ht="12.75" customHeight="1">
      <c r="B8" s="132"/>
      <c r="C8" s="132"/>
      <c r="D8" s="132"/>
      <c r="E8" s="132"/>
      <c r="F8" s="132"/>
      <c r="G8" s="132"/>
      <c r="H8" s="132"/>
      <c r="I8" s="132"/>
      <c r="J8" s="132"/>
      <c r="K8" s="132"/>
      <c r="L8" s="132"/>
      <c r="M8" s="132"/>
      <c r="N8" s="132"/>
      <c r="O8" s="132"/>
      <c r="P8" s="132"/>
    </row>
    <row r="9" spans="1:19" ht="15" customHeight="1">
      <c r="B9" s="318" t="s">
        <v>189</v>
      </c>
      <c r="C9" s="318"/>
      <c r="D9" s="318"/>
      <c r="E9" s="318"/>
      <c r="F9" s="318"/>
      <c r="G9" s="318"/>
      <c r="H9" s="318"/>
      <c r="I9" s="318"/>
      <c r="J9" s="318"/>
      <c r="K9" s="318"/>
      <c r="L9" s="318"/>
      <c r="M9" s="318"/>
      <c r="N9" s="318"/>
      <c r="O9" s="318"/>
      <c r="P9" s="318"/>
      <c r="Q9" s="318"/>
    </row>
    <row r="10" spans="1:19" ht="15" customHeight="1">
      <c r="B10" s="318"/>
      <c r="C10" s="318"/>
      <c r="D10" s="318"/>
      <c r="E10" s="318"/>
      <c r="F10" s="318"/>
      <c r="G10" s="318"/>
      <c r="H10" s="318"/>
      <c r="I10" s="318"/>
      <c r="J10" s="318"/>
      <c r="K10" s="318"/>
      <c r="L10" s="318"/>
      <c r="M10" s="318"/>
      <c r="N10" s="318"/>
      <c r="O10" s="318"/>
      <c r="P10" s="318"/>
      <c r="Q10" s="318"/>
    </row>
    <row r="11" spans="1:19" ht="15" customHeight="1">
      <c r="B11" s="318" t="s">
        <v>244</v>
      </c>
      <c r="C11" s="318"/>
      <c r="D11" s="318"/>
      <c r="E11" s="318"/>
      <c r="F11" s="318"/>
      <c r="G11" s="318"/>
      <c r="H11" s="318"/>
      <c r="I11" s="318"/>
      <c r="J11" s="318"/>
      <c r="K11" s="318"/>
      <c r="L11" s="318"/>
      <c r="M11" s="318"/>
      <c r="N11" s="318"/>
      <c r="O11" s="318"/>
      <c r="P11" s="318"/>
      <c r="Q11" s="318"/>
    </row>
    <row r="12" spans="1:19" ht="26.25" customHeight="1">
      <c r="B12" s="318"/>
      <c r="C12" s="318"/>
      <c r="D12" s="318"/>
      <c r="E12" s="318"/>
      <c r="F12" s="318"/>
      <c r="G12" s="318"/>
      <c r="H12" s="318"/>
      <c r="I12" s="318"/>
      <c r="J12" s="318"/>
      <c r="K12" s="318"/>
      <c r="L12" s="318"/>
      <c r="M12" s="318"/>
      <c r="N12" s="318"/>
      <c r="O12" s="318"/>
      <c r="P12" s="318"/>
      <c r="Q12" s="318"/>
    </row>
    <row r="13" spans="1:19">
      <c r="C13" s="9"/>
    </row>
    <row r="14" spans="1:19">
      <c r="B14" s="316" t="s">
        <v>245</v>
      </c>
      <c r="C14" s="316"/>
      <c r="D14" s="316"/>
      <c r="E14" s="316"/>
      <c r="F14" s="316"/>
      <c r="G14" s="316"/>
      <c r="H14" s="316"/>
      <c r="I14" s="316"/>
      <c r="J14" s="316"/>
      <c r="K14" s="316"/>
      <c r="L14" s="316"/>
      <c r="M14" s="316"/>
      <c r="N14" s="316"/>
      <c r="O14" s="316"/>
      <c r="P14" s="316"/>
      <c r="Q14" s="316"/>
      <c r="R14" s="316"/>
      <c r="S14" s="316"/>
    </row>
    <row r="15" spans="1:19" ht="38.25" customHeight="1">
      <c r="B15" s="316"/>
      <c r="C15" s="316"/>
      <c r="D15" s="316"/>
      <c r="E15" s="316"/>
      <c r="F15" s="316"/>
      <c r="G15" s="316"/>
      <c r="H15" s="316"/>
      <c r="I15" s="316"/>
      <c r="J15" s="316"/>
      <c r="K15" s="316"/>
      <c r="L15" s="316"/>
      <c r="M15" s="316"/>
      <c r="N15" s="316"/>
      <c r="O15" s="316"/>
      <c r="P15" s="316"/>
      <c r="Q15" s="316"/>
      <c r="R15" s="316"/>
      <c r="S15" s="316"/>
    </row>
    <row r="16" spans="1:19">
      <c r="B16" s="10" t="s">
        <v>110</v>
      </c>
      <c r="C16" s="9"/>
    </row>
    <row r="17" spans="2:19">
      <c r="B17" s="10" t="s">
        <v>111</v>
      </c>
      <c r="C17" s="9"/>
    </row>
    <row r="18" spans="2:19" ht="8.25" customHeight="1">
      <c r="C18" s="9"/>
    </row>
    <row r="19" spans="2:19" ht="15" customHeight="1">
      <c r="B19" s="319" t="s">
        <v>246</v>
      </c>
      <c r="C19" s="319"/>
      <c r="D19" s="319"/>
      <c r="E19" s="319"/>
      <c r="F19" s="319"/>
      <c r="G19" s="319"/>
      <c r="H19" s="319"/>
      <c r="I19" s="319"/>
      <c r="J19" s="319"/>
      <c r="K19" s="319"/>
      <c r="L19" s="319"/>
      <c r="M19" s="319"/>
      <c r="N19" s="319"/>
      <c r="O19" s="319"/>
      <c r="P19" s="319"/>
      <c r="Q19" s="319"/>
      <c r="R19" s="319"/>
      <c r="S19" s="319"/>
    </row>
    <row r="20" spans="2:19" ht="37.5" customHeight="1">
      <c r="B20" s="319" t="s">
        <v>187</v>
      </c>
      <c r="C20" s="319"/>
      <c r="D20" s="319"/>
      <c r="E20" s="319"/>
      <c r="F20" s="319"/>
      <c r="G20" s="319"/>
      <c r="H20" s="319"/>
      <c r="I20" s="319"/>
      <c r="J20" s="319"/>
      <c r="K20" s="319"/>
      <c r="L20" s="319"/>
      <c r="M20" s="319"/>
      <c r="N20" s="319"/>
      <c r="O20" s="319"/>
      <c r="P20" s="319"/>
      <c r="Q20" s="319"/>
      <c r="R20" s="319"/>
      <c r="S20" s="319"/>
    </row>
    <row r="21" spans="2:19">
      <c r="B21" s="11" t="s">
        <v>86</v>
      </c>
    </row>
    <row r="22" spans="2:19">
      <c r="B22" s="10" t="s">
        <v>87</v>
      </c>
    </row>
    <row r="23" spans="2:19">
      <c r="B23" s="13" t="s">
        <v>112</v>
      </c>
    </row>
    <row r="24" spans="2:19">
      <c r="B24" s="13" t="s">
        <v>168</v>
      </c>
    </row>
    <row r="25" spans="2:19">
      <c r="B25" s="13" t="s">
        <v>88</v>
      </c>
    </row>
    <row r="26" spans="2:19">
      <c r="B26" s="13" t="s">
        <v>89</v>
      </c>
      <c r="E26" s="13"/>
    </row>
    <row r="27" spans="2:19">
      <c r="B27" s="13" t="s">
        <v>0</v>
      </c>
    </row>
    <row r="28" spans="2:19">
      <c r="B28" s="13" t="s">
        <v>1</v>
      </c>
    </row>
    <row r="29" spans="2:19">
      <c r="B29" s="13" t="s">
        <v>3</v>
      </c>
      <c r="E29" s="13"/>
    </row>
    <row r="30" spans="2:19">
      <c r="B30" s="13" t="s">
        <v>2</v>
      </c>
    </row>
    <row r="31" spans="2:19">
      <c r="B31" s="13" t="s">
        <v>43</v>
      </c>
    </row>
    <row r="32" spans="2:19">
      <c r="B32" s="13" t="s">
        <v>90</v>
      </c>
    </row>
    <row r="33" spans="1:14">
      <c r="C33" s="9"/>
    </row>
    <row r="34" spans="1:14">
      <c r="B34" s="11" t="s">
        <v>203</v>
      </c>
      <c r="C34" s="11"/>
    </row>
    <row r="35" spans="1:14">
      <c r="A35" s="14"/>
      <c r="B35" s="10" t="s">
        <v>91</v>
      </c>
      <c r="C35" s="9"/>
      <c r="D35" s="14"/>
      <c r="E35" s="14"/>
      <c r="F35" s="14"/>
      <c r="G35" s="14"/>
      <c r="H35" s="14"/>
      <c r="I35" s="14"/>
      <c r="J35" s="14"/>
      <c r="K35" s="14"/>
      <c r="L35" s="14"/>
      <c r="M35" s="14"/>
      <c r="N35" s="14"/>
    </row>
    <row r="36" spans="1:14">
      <c r="A36" s="14"/>
      <c r="B36" s="10" t="s">
        <v>205</v>
      </c>
      <c r="C36" s="9"/>
      <c r="D36" s="14"/>
      <c r="E36" s="14"/>
      <c r="F36" s="14"/>
      <c r="G36" s="14"/>
      <c r="H36" s="14"/>
      <c r="I36" s="14"/>
      <c r="J36" s="14"/>
      <c r="K36" s="14"/>
      <c r="L36" s="14"/>
      <c r="M36" s="14"/>
      <c r="N36" s="14"/>
    </row>
    <row r="37" spans="1:14">
      <c r="A37" s="14"/>
      <c r="B37" s="10" t="s">
        <v>92</v>
      </c>
      <c r="D37" s="14"/>
      <c r="E37" s="14"/>
      <c r="F37" s="14"/>
      <c r="G37" s="14"/>
      <c r="H37" s="14"/>
      <c r="I37" s="14"/>
      <c r="J37" s="14"/>
      <c r="K37" s="14"/>
      <c r="L37" s="14"/>
      <c r="M37" s="14"/>
      <c r="N37" s="14"/>
    </row>
    <row r="38" spans="1:14">
      <c r="A38" s="14"/>
      <c r="B38" s="10" t="s">
        <v>93</v>
      </c>
      <c r="D38" s="14"/>
      <c r="E38" s="14"/>
      <c r="F38" s="14"/>
      <c r="G38" s="14"/>
      <c r="H38" s="14"/>
      <c r="I38" s="14"/>
      <c r="J38" s="14"/>
      <c r="K38" s="14"/>
      <c r="L38" s="14"/>
      <c r="M38" s="14"/>
      <c r="N38" s="14"/>
    </row>
    <row r="39" spans="1:14">
      <c r="A39" s="14"/>
      <c r="B39" s="10" t="s">
        <v>201</v>
      </c>
      <c r="D39" s="14"/>
      <c r="E39" s="14"/>
      <c r="F39" s="14"/>
      <c r="G39" s="14"/>
      <c r="H39" s="14"/>
      <c r="I39" s="14"/>
      <c r="J39" s="14"/>
      <c r="K39" s="14"/>
      <c r="L39" s="14"/>
      <c r="M39" s="14"/>
      <c r="N39" s="14"/>
    </row>
    <row r="41" spans="1:14">
      <c r="B41" s="11" t="s">
        <v>94</v>
      </c>
    </row>
    <row r="42" spans="1:14">
      <c r="B42" s="15" t="s">
        <v>95</v>
      </c>
    </row>
    <row r="43" spans="1:14">
      <c r="B43" s="16"/>
      <c r="C43" s="16"/>
      <c r="D43" s="16"/>
      <c r="E43" s="16"/>
    </row>
    <row r="44" spans="1:14">
      <c r="B44" s="16"/>
      <c r="C44" s="16"/>
      <c r="D44" s="16"/>
      <c r="E44" s="16"/>
    </row>
    <row r="45" spans="1:14">
      <c r="B45" s="16"/>
      <c r="C45" s="16"/>
      <c r="D45" s="16"/>
      <c r="E45" s="16"/>
    </row>
    <row r="46" spans="1:14">
      <c r="B46" s="16"/>
      <c r="C46" s="17"/>
      <c r="D46" s="16"/>
      <c r="E46" s="16"/>
    </row>
    <row r="47" spans="1:14">
      <c r="C47" s="9"/>
    </row>
    <row r="48" spans="1:14">
      <c r="B48" s="11" t="s">
        <v>96</v>
      </c>
    </row>
    <row r="49" spans="2:14">
      <c r="B49" s="10" t="s">
        <v>97</v>
      </c>
      <c r="C49" s="12"/>
    </row>
    <row r="50" spans="2:14">
      <c r="B50" s="10" t="s">
        <v>98</v>
      </c>
    </row>
    <row r="51" spans="2:14">
      <c r="B51" s="18" t="s">
        <v>99</v>
      </c>
      <c r="C51" s="18"/>
      <c r="D51" s="18"/>
      <c r="E51" s="18"/>
      <c r="F51" s="18"/>
      <c r="G51" s="18"/>
      <c r="H51" s="18"/>
      <c r="I51" s="18"/>
      <c r="J51" s="18"/>
      <c r="K51" s="18"/>
      <c r="L51" s="18"/>
    </row>
    <row r="52" spans="2:14">
      <c r="B52" s="18" t="s">
        <v>100</v>
      </c>
      <c r="C52" s="18"/>
      <c r="D52" s="18"/>
      <c r="E52" s="18"/>
      <c r="F52" s="18"/>
      <c r="G52" s="18"/>
      <c r="H52" s="18"/>
      <c r="I52" s="18"/>
      <c r="J52" s="18"/>
      <c r="K52" s="18"/>
      <c r="L52" s="18"/>
    </row>
    <row r="54" spans="2:14">
      <c r="B54" s="11" t="s">
        <v>101</v>
      </c>
    </row>
    <row r="55" spans="2:14">
      <c r="B55" s="19" t="s">
        <v>102</v>
      </c>
      <c r="C55" s="19"/>
      <c r="D55" s="19"/>
      <c r="E55" s="19"/>
      <c r="F55" s="19"/>
      <c r="G55" s="19"/>
      <c r="H55" s="19"/>
      <c r="I55" s="19"/>
      <c r="J55" s="19"/>
      <c r="K55" s="19"/>
      <c r="L55" s="19"/>
      <c r="M55" s="19"/>
      <c r="N55" s="19"/>
    </row>
    <row r="56" spans="2:14">
      <c r="B56" s="19" t="s">
        <v>188</v>
      </c>
      <c r="C56" s="19"/>
      <c r="D56" s="19"/>
      <c r="E56" s="19"/>
      <c r="F56" s="19"/>
      <c r="G56" s="19"/>
      <c r="H56" s="19"/>
      <c r="I56" s="19"/>
      <c r="J56" s="19"/>
      <c r="K56" s="19"/>
      <c r="L56" s="19"/>
      <c r="M56" s="19"/>
      <c r="N56" s="19"/>
    </row>
    <row r="57" spans="2:14">
      <c r="B57" s="10" t="s">
        <v>103</v>
      </c>
    </row>
    <row r="59" spans="2:14">
      <c r="B59" s="11" t="s">
        <v>104</v>
      </c>
    </row>
    <row r="60" spans="2:14">
      <c r="B60" s="20" t="s">
        <v>186</v>
      </c>
      <c r="F60" s="20"/>
    </row>
    <row r="61" spans="2:14">
      <c r="F61" s="20"/>
    </row>
    <row r="62" spans="2:14">
      <c r="F62" s="20"/>
    </row>
    <row r="63" spans="2:14">
      <c r="B63" s="11" t="s">
        <v>184</v>
      </c>
    </row>
    <row r="64" spans="2:14">
      <c r="B64" s="20" t="s">
        <v>185</v>
      </c>
      <c r="F64" s="20"/>
    </row>
    <row r="65" spans="2:6">
      <c r="F65" s="20"/>
    </row>
    <row r="66" spans="2:6">
      <c r="F66" s="20"/>
    </row>
    <row r="67" spans="2:6">
      <c r="B67" s="11" t="s">
        <v>105</v>
      </c>
    </row>
    <row r="68" spans="2:6">
      <c r="F68" s="20"/>
    </row>
    <row r="69" spans="2:6">
      <c r="B69" s="10" t="s">
        <v>113</v>
      </c>
      <c r="F69" s="20"/>
    </row>
    <row r="71" spans="2:6">
      <c r="B71" s="10" t="s">
        <v>114</v>
      </c>
    </row>
    <row r="74" spans="2:6" ht="18.75">
      <c r="B74" s="262" t="s">
        <v>248</v>
      </c>
    </row>
    <row r="76" spans="2:6">
      <c r="B76" s="263" t="s">
        <v>249</v>
      </c>
    </row>
    <row r="77" spans="2:6" ht="15.75">
      <c r="B77" s="264" t="s">
        <v>250</v>
      </c>
    </row>
    <row r="78" spans="2:6">
      <c r="B78" s="10" t="s">
        <v>251</v>
      </c>
    </row>
    <row r="79" spans="2:6">
      <c r="B79" s="10" t="s">
        <v>252</v>
      </c>
    </row>
    <row r="80" spans="2:6">
      <c r="B80" s="10" t="s">
        <v>253</v>
      </c>
    </row>
    <row r="81" spans="2:9">
      <c r="B81" s="265" t="s">
        <v>254</v>
      </c>
      <c r="C81" s="266"/>
      <c r="D81" s="266"/>
      <c r="E81" s="266"/>
      <c r="F81" s="266"/>
      <c r="G81" s="266"/>
      <c r="H81" s="266"/>
      <c r="I81" s="266"/>
    </row>
    <row r="83" spans="2:9" ht="15.75">
      <c r="B83" s="267" t="s">
        <v>255</v>
      </c>
    </row>
    <row r="84" spans="2:9" ht="15.75">
      <c r="B84" s="264" t="s">
        <v>256</v>
      </c>
    </row>
    <row r="85" spans="2:9" ht="15.75">
      <c r="B85" s="264" t="s">
        <v>251</v>
      </c>
    </row>
    <row r="86" spans="2:9">
      <c r="B86" s="10" t="s">
        <v>257</v>
      </c>
    </row>
    <row r="87" spans="2:9">
      <c r="B87" s="10" t="s">
        <v>258</v>
      </c>
    </row>
    <row r="88" spans="2:9">
      <c r="B88" s="268" t="s">
        <v>259</v>
      </c>
      <c r="C88" s="266"/>
      <c r="D88" s="266"/>
      <c r="E88" s="266"/>
      <c r="F88" s="266"/>
      <c r="G88" s="266"/>
      <c r="H88" s="266"/>
    </row>
  </sheetData>
  <mergeCells count="5">
    <mergeCell ref="B14:S15"/>
    <mergeCell ref="B5:P7"/>
    <mergeCell ref="B9:Q10"/>
    <mergeCell ref="B11:Q12"/>
    <mergeCell ref="B19:S20"/>
  </mergeCells>
  <hyperlinks>
    <hyperlink ref="B64" r:id="rId1" xr:uid="{00000000-0004-0000-0000-000000000000}"/>
    <hyperlink ref="B60" r:id="rId2" xr:uid="{00000000-0004-0000-0000-000001000000}"/>
  </hyperlinks>
  <pageMargins left="0.75" right="0.75" top="1" bottom="1" header="0.5" footer="0.5"/>
  <pageSetup scale="53" orientation="portrait" r:id="rId3"/>
  <headerFooter alignWithMargins="0">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2:P29"/>
  <sheetViews>
    <sheetView zoomScale="85" zoomScaleNormal="85" workbookViewId="0">
      <selection activeCell="A4" sqref="A4"/>
    </sheetView>
  </sheetViews>
  <sheetFormatPr defaultColWidth="8.85546875" defaultRowHeight="12.75"/>
  <cols>
    <col min="1" max="1" width="21.28515625" style="42" customWidth="1"/>
    <col min="2" max="2" width="17.7109375" style="42" customWidth="1"/>
    <col min="3" max="3" width="22" style="42" customWidth="1"/>
    <col min="4" max="4" width="21" style="42" customWidth="1"/>
    <col min="5" max="5" width="22.85546875" style="42" customWidth="1"/>
    <col min="6" max="6" width="22.5703125" style="42" customWidth="1"/>
    <col min="7" max="7" width="24.7109375" style="42" customWidth="1"/>
    <col min="8" max="8" width="24.28515625" style="42" customWidth="1"/>
    <col min="9" max="9" width="3" style="42" customWidth="1"/>
    <col min="10" max="10" width="11.5703125" style="42" bestFit="1" customWidth="1"/>
    <col min="11" max="11" width="11.7109375" style="42" bestFit="1" customWidth="1"/>
    <col min="12" max="12" width="16" style="42" customWidth="1"/>
    <col min="13" max="13" width="15" style="42" bestFit="1" customWidth="1"/>
    <col min="14" max="14" width="12.28515625" style="42" customWidth="1"/>
    <col min="15" max="16384" width="8.85546875" style="42"/>
  </cols>
  <sheetData>
    <row r="2" spans="1:16" ht="13.5" thickBot="1">
      <c r="A2" s="75" t="s">
        <v>77</v>
      </c>
    </row>
    <row r="3" spans="1:16" ht="25.5" customHeight="1">
      <c r="A3" s="89" t="s">
        <v>22</v>
      </c>
      <c r="B3" s="86" t="s">
        <v>23</v>
      </c>
      <c r="C3" s="87" t="s">
        <v>72</v>
      </c>
      <c r="D3" s="87" t="s">
        <v>24</v>
      </c>
      <c r="E3" s="86" t="s">
        <v>25</v>
      </c>
      <c r="F3" s="87" t="s">
        <v>73</v>
      </c>
      <c r="G3" s="86" t="s">
        <v>54</v>
      </c>
      <c r="H3" s="88" t="s">
        <v>58</v>
      </c>
      <c r="I3" s="86"/>
      <c r="J3" s="87" t="s">
        <v>18</v>
      </c>
      <c r="K3" s="87" t="s">
        <v>19</v>
      </c>
      <c r="L3" s="89" t="s">
        <v>125</v>
      </c>
    </row>
    <row r="4" spans="1:16">
      <c r="A4" s="273"/>
      <c r="B4" s="273"/>
      <c r="C4" s="273"/>
      <c r="D4" s="273"/>
      <c r="E4" s="273"/>
      <c r="F4" s="273"/>
      <c r="G4" s="273"/>
      <c r="H4" s="273"/>
      <c r="I4" s="98"/>
      <c r="J4" s="130"/>
      <c r="K4" s="130"/>
      <c r="L4" s="98"/>
    </row>
    <row r="5" spans="1:16">
      <c r="A5" s="273"/>
      <c r="B5" s="273"/>
      <c r="C5" s="273"/>
      <c r="D5" s="273"/>
      <c r="E5" s="273"/>
      <c r="F5" s="273"/>
      <c r="G5" s="273"/>
      <c r="H5" s="273"/>
      <c r="I5" s="98"/>
      <c r="J5" s="130"/>
      <c r="K5" s="130"/>
      <c r="L5" s="98"/>
    </row>
    <row r="6" spans="1:16">
      <c r="A6" s="273"/>
      <c r="B6" s="273"/>
      <c r="C6" s="273"/>
      <c r="D6" s="273"/>
      <c r="E6" s="273"/>
      <c r="F6" s="273"/>
      <c r="G6" s="273"/>
      <c r="H6" s="273"/>
      <c r="I6" s="98"/>
      <c r="J6" s="130"/>
      <c r="K6" s="130"/>
      <c r="L6" s="98"/>
    </row>
    <row r="7" spans="1:16">
      <c r="A7" s="273"/>
      <c r="B7" s="273"/>
      <c r="C7" s="273"/>
      <c r="D7" s="273"/>
      <c r="E7" s="273"/>
      <c r="F7" s="273"/>
      <c r="G7" s="273"/>
      <c r="H7" s="273"/>
      <c r="I7" s="98"/>
      <c r="J7" s="130"/>
      <c r="K7" s="130"/>
      <c r="L7" s="98"/>
    </row>
    <row r="8" spans="1:16" s="85" customFormat="1">
      <c r="B8" s="83"/>
      <c r="C8" s="83"/>
      <c r="E8" s="83"/>
      <c r="F8" s="99"/>
      <c r="G8" s="83"/>
      <c r="H8" s="84"/>
      <c r="J8" s="76"/>
      <c r="K8" s="76"/>
      <c r="M8" s="42"/>
      <c r="N8" s="42"/>
      <c r="O8" s="42"/>
      <c r="P8" s="42"/>
    </row>
    <row r="9" spans="1:16">
      <c r="B9" s="71"/>
      <c r="C9" s="71"/>
      <c r="E9" s="71"/>
      <c r="F9" s="71"/>
      <c r="G9" s="71"/>
      <c r="H9" s="71"/>
      <c r="J9" s="72"/>
    </row>
    <row r="10" spans="1:16">
      <c r="B10" s="52"/>
      <c r="C10" s="52"/>
      <c r="D10" s="52"/>
      <c r="E10" s="52"/>
      <c r="F10" s="52"/>
      <c r="G10" s="52"/>
      <c r="H10" s="52"/>
      <c r="I10" s="52"/>
      <c r="J10" s="52"/>
      <c r="K10" s="52"/>
      <c r="L10" s="52"/>
    </row>
    <row r="11" spans="1:16" ht="13.5" thickBot="1">
      <c r="A11" s="3" t="s">
        <v>56</v>
      </c>
      <c r="B11" s="73">
        <f>SUM(B4:B10)</f>
        <v>0</v>
      </c>
      <c r="C11" s="73">
        <f t="shared" ref="C11:H11" si="0">SUM(C4:C10)</f>
        <v>0</v>
      </c>
      <c r="D11" s="73">
        <f t="shared" si="0"/>
        <v>0</v>
      </c>
      <c r="E11" s="73">
        <f>SUM(E4:E10)</f>
        <v>0</v>
      </c>
      <c r="F11" s="73">
        <f t="shared" si="0"/>
        <v>0</v>
      </c>
      <c r="G11" s="73">
        <f t="shared" si="0"/>
        <v>0</v>
      </c>
      <c r="H11" s="73">
        <f t="shared" si="0"/>
        <v>0</v>
      </c>
      <c r="I11" s="73"/>
      <c r="J11" s="73"/>
      <c r="K11" s="73"/>
      <c r="L11" s="73"/>
    </row>
    <row r="12" spans="1:16" ht="13.5" thickTop="1"/>
    <row r="13" spans="1:16" ht="13.5" thickBot="1"/>
    <row r="14" spans="1:16" ht="38.450000000000003" customHeight="1">
      <c r="A14" s="87" t="s">
        <v>24</v>
      </c>
      <c r="B14" s="86" t="s">
        <v>25</v>
      </c>
      <c r="C14" s="87" t="s">
        <v>72</v>
      </c>
      <c r="D14" s="89" t="s">
        <v>22</v>
      </c>
      <c r="E14" s="86" t="s">
        <v>23</v>
      </c>
      <c r="F14" s="87" t="s">
        <v>73</v>
      </c>
      <c r="G14" s="86" t="s">
        <v>54</v>
      </c>
      <c r="H14" s="88" t="s">
        <v>58</v>
      </c>
      <c r="I14" s="86"/>
      <c r="J14" s="87" t="s">
        <v>18</v>
      </c>
      <c r="K14" s="87" t="s">
        <v>19</v>
      </c>
      <c r="L14" s="89" t="s">
        <v>125</v>
      </c>
    </row>
    <row r="15" spans="1:16" s="85" customFormat="1">
      <c r="A15" s="275"/>
      <c r="B15" s="275"/>
      <c r="C15" s="275"/>
      <c r="D15" s="275"/>
      <c r="E15" s="275"/>
      <c r="F15" s="275"/>
      <c r="G15" s="275"/>
      <c r="H15" s="275"/>
      <c r="I15" s="90"/>
      <c r="J15" s="131"/>
      <c r="K15" s="131"/>
      <c r="L15" s="91"/>
      <c r="M15" s="42"/>
      <c r="N15" s="42"/>
      <c r="O15" s="42"/>
      <c r="P15" s="42"/>
    </row>
    <row r="16" spans="1:16" s="85" customFormat="1">
      <c r="A16" s="275"/>
      <c r="B16" s="275"/>
      <c r="C16" s="275"/>
      <c r="D16" s="275"/>
      <c r="E16" s="275"/>
      <c r="F16" s="275"/>
      <c r="G16" s="275"/>
      <c r="H16" s="275"/>
      <c r="I16" s="90"/>
      <c r="J16" s="131"/>
      <c r="K16" s="131"/>
      <c r="L16" s="98"/>
      <c r="M16" s="42"/>
      <c r="N16" s="42"/>
      <c r="O16" s="42"/>
      <c r="P16" s="42"/>
    </row>
    <row r="17" spans="1:16" s="85" customFormat="1">
      <c r="A17" s="275"/>
      <c r="B17" s="275"/>
      <c r="C17" s="275"/>
      <c r="D17" s="275"/>
      <c r="E17" s="275"/>
      <c r="F17" s="275"/>
      <c r="G17" s="275"/>
      <c r="H17" s="275"/>
      <c r="I17" s="90"/>
      <c r="J17" s="131"/>
      <c r="K17" s="131"/>
      <c r="L17" s="98"/>
      <c r="M17" s="42"/>
      <c r="N17" s="42"/>
      <c r="O17" s="42"/>
      <c r="P17" s="42"/>
    </row>
    <row r="18" spans="1:16" s="85" customFormat="1">
      <c r="A18" s="275"/>
      <c r="B18" s="275"/>
      <c r="C18" s="275"/>
      <c r="D18" s="275"/>
      <c r="E18" s="275"/>
      <c r="F18" s="275"/>
      <c r="G18" s="275"/>
      <c r="H18" s="275"/>
      <c r="I18" s="90"/>
      <c r="J18" s="131"/>
      <c r="K18" s="131"/>
      <c r="L18" s="98"/>
      <c r="M18" s="42"/>
      <c r="N18" s="42"/>
      <c r="O18" s="42"/>
      <c r="P18" s="42"/>
    </row>
    <row r="19" spans="1:16">
      <c r="A19" s="92"/>
      <c r="B19" s="274"/>
      <c r="C19" s="274"/>
      <c r="D19" s="92"/>
      <c r="E19" s="274"/>
      <c r="F19" s="274"/>
      <c r="G19" s="274"/>
      <c r="H19" s="274"/>
      <c r="I19" s="94"/>
      <c r="J19" s="95"/>
      <c r="K19" s="96"/>
      <c r="L19" s="97"/>
    </row>
    <row r="20" spans="1:16">
      <c r="A20" s="92"/>
      <c r="B20" s="274"/>
      <c r="C20" s="274"/>
      <c r="D20" s="92"/>
      <c r="E20" s="274"/>
      <c r="F20" s="274"/>
      <c r="G20" s="274"/>
      <c r="H20" s="274"/>
      <c r="I20" s="94"/>
      <c r="J20" s="95"/>
      <c r="K20" s="96"/>
      <c r="L20" s="97"/>
    </row>
    <row r="22" spans="1:16" ht="13.5" thickBot="1">
      <c r="A22" s="3" t="s">
        <v>84</v>
      </c>
      <c r="B22" s="73">
        <f>SUM(B15:B20)</f>
        <v>0</v>
      </c>
      <c r="C22" s="73">
        <f>SUM(C15:C21)</f>
        <v>0</v>
      </c>
      <c r="D22" s="73"/>
      <c r="E22" s="73">
        <f>SUM(E15:E21)</f>
        <v>0</v>
      </c>
      <c r="F22" s="73">
        <f>SUM(F15:F21)</f>
        <v>0</v>
      </c>
      <c r="G22" s="73">
        <f>SUM(G15:G21)</f>
        <v>0</v>
      </c>
      <c r="H22" s="73">
        <f>SUM(H15:H21)</f>
        <v>0</v>
      </c>
      <c r="I22" s="73"/>
      <c r="J22" s="73"/>
      <c r="K22" s="73"/>
      <c r="L22" s="73"/>
    </row>
    <row r="23" spans="1:16" ht="14.25" thickTop="1" thickBot="1"/>
    <row r="24" spans="1:16" ht="13.5" thickBot="1">
      <c r="D24" s="77" t="s">
        <v>79</v>
      </c>
      <c r="E24" s="78" t="s">
        <v>78</v>
      </c>
      <c r="F24" s="79" t="s">
        <v>7</v>
      </c>
    </row>
    <row r="25" spans="1:16" ht="51.75" thickBot="1">
      <c r="C25" s="74" t="s">
        <v>179</v>
      </c>
      <c r="D25" s="80">
        <f>G11</f>
        <v>0</v>
      </c>
      <c r="E25" s="81">
        <f>H11</f>
        <v>0</v>
      </c>
      <c r="F25" s="82">
        <f>D25-E25</f>
        <v>0</v>
      </c>
    </row>
    <row r="26" spans="1:16" ht="44.25" customHeight="1" thickBot="1">
      <c r="C26" s="74" t="s">
        <v>180</v>
      </c>
      <c r="D26" s="80">
        <f>G22</f>
        <v>0</v>
      </c>
      <c r="E26" s="81">
        <f>H22</f>
        <v>0</v>
      </c>
      <c r="F26" s="82">
        <f>D26-E26</f>
        <v>0</v>
      </c>
    </row>
    <row r="29" spans="1:16">
      <c r="E29" s="46"/>
    </row>
  </sheetData>
  <phoneticPr fontId="0" type="noConversion"/>
  <pageMargins left="0.1" right="0.1" top="0.25" bottom="0.25" header="0.25" footer="0.25"/>
  <pageSetup scale="55"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85"/>
  <sheetViews>
    <sheetView workbookViewId="0"/>
  </sheetViews>
  <sheetFormatPr defaultRowHeight="12.75"/>
  <cols>
    <col min="2" max="2" width="14.5703125" style="279" customWidth="1"/>
    <col min="3" max="3" width="16.5703125" style="279" customWidth="1"/>
    <col min="4" max="4" width="29" customWidth="1"/>
    <col min="6" max="6" width="15.7109375" style="315" customWidth="1"/>
    <col min="8" max="9" width="15.7109375" style="315" customWidth="1"/>
    <col min="11" max="11" width="15.7109375" style="315" customWidth="1"/>
    <col min="13" max="13" width="13" customWidth="1"/>
  </cols>
  <sheetData>
    <row r="1" spans="1:13">
      <c r="A1" t="s">
        <v>273</v>
      </c>
      <c r="B1" s="279" t="s">
        <v>272</v>
      </c>
      <c r="C1" s="279" t="s">
        <v>271</v>
      </c>
      <c r="D1" t="s">
        <v>270</v>
      </c>
      <c r="E1" t="s">
        <v>269</v>
      </c>
      <c r="F1" s="315" t="s">
        <v>268</v>
      </c>
      <c r="G1" t="s">
        <v>267</v>
      </c>
      <c r="H1" s="315" t="s">
        <v>266</v>
      </c>
      <c r="I1" s="315" t="s">
        <v>265</v>
      </c>
      <c r="J1" t="s">
        <v>264</v>
      </c>
      <c r="K1" s="315" t="s">
        <v>263</v>
      </c>
      <c r="L1" t="s">
        <v>262</v>
      </c>
      <c r="M1" t="s">
        <v>261</v>
      </c>
    </row>
    <row r="2" spans="1:13">
      <c r="A2" t="s">
        <v>295</v>
      </c>
      <c r="B2" s="279">
        <v>4031976</v>
      </c>
      <c r="C2" s="279">
        <v>4031976</v>
      </c>
      <c r="D2" t="s">
        <v>296</v>
      </c>
      <c r="E2">
        <v>1440</v>
      </c>
      <c r="F2" s="315">
        <v>285533.76</v>
      </c>
      <c r="G2">
        <v>234.4</v>
      </c>
      <c r="H2" s="315">
        <v>337531.64</v>
      </c>
      <c r="I2" s="315">
        <v>262481.90999999997</v>
      </c>
      <c r="J2">
        <v>216.7</v>
      </c>
      <c r="K2" s="315">
        <v>312048</v>
      </c>
      <c r="L2" t="s">
        <v>297</v>
      </c>
      <c r="M2" s="278">
        <v>45747</v>
      </c>
    </row>
    <row r="3" spans="1:13">
      <c r="A3" t="s">
        <v>295</v>
      </c>
      <c r="B3" s="281" t="s">
        <v>298</v>
      </c>
      <c r="C3" s="279" t="s">
        <v>299</v>
      </c>
      <c r="D3" t="s">
        <v>300</v>
      </c>
      <c r="E3">
        <v>9437</v>
      </c>
      <c r="F3" s="315">
        <v>640918.34</v>
      </c>
      <c r="G3">
        <v>102.17</v>
      </c>
      <c r="H3" s="315">
        <v>964178.29</v>
      </c>
      <c r="I3" s="315">
        <v>640918.34</v>
      </c>
      <c r="J3">
        <v>102.17</v>
      </c>
      <c r="K3" s="315">
        <v>964178.29</v>
      </c>
      <c r="L3" t="s">
        <v>301</v>
      </c>
      <c r="M3" s="278">
        <v>45747</v>
      </c>
    </row>
    <row r="4" spans="1:13">
      <c r="A4" t="s">
        <v>295</v>
      </c>
      <c r="B4" s="294" t="s">
        <v>440</v>
      </c>
      <c r="C4" s="279" t="s">
        <v>302</v>
      </c>
      <c r="D4" t="s">
        <v>303</v>
      </c>
      <c r="E4">
        <v>17708</v>
      </c>
      <c r="F4" s="315">
        <v>591370.25</v>
      </c>
      <c r="G4">
        <v>30.25</v>
      </c>
      <c r="H4" s="315">
        <v>535667</v>
      </c>
      <c r="I4" s="315">
        <v>591370.25</v>
      </c>
      <c r="J4">
        <v>30.25</v>
      </c>
      <c r="K4" s="315">
        <v>535667</v>
      </c>
      <c r="L4" t="s">
        <v>301</v>
      </c>
      <c r="M4" s="278">
        <v>45747</v>
      </c>
    </row>
    <row r="5" spans="1:13">
      <c r="A5" t="s">
        <v>295</v>
      </c>
      <c r="B5" s="279" t="s">
        <v>304</v>
      </c>
      <c r="C5" s="279" t="s">
        <v>305</v>
      </c>
      <c r="D5" t="s">
        <v>306</v>
      </c>
      <c r="E5">
        <v>4961</v>
      </c>
      <c r="F5" s="315">
        <v>596133.28</v>
      </c>
      <c r="G5">
        <v>132.22999999999999</v>
      </c>
      <c r="H5" s="315">
        <v>655993.03</v>
      </c>
      <c r="I5" s="315">
        <v>596133.28</v>
      </c>
      <c r="J5">
        <v>132.22999999999999</v>
      </c>
      <c r="K5" s="315">
        <v>655993.03</v>
      </c>
      <c r="L5" t="s">
        <v>301</v>
      </c>
      <c r="M5" s="278">
        <v>45747</v>
      </c>
    </row>
    <row r="6" spans="1:13">
      <c r="A6" t="s">
        <v>295</v>
      </c>
      <c r="B6" s="279" t="s">
        <v>307</v>
      </c>
      <c r="C6" s="279" t="s">
        <v>308</v>
      </c>
      <c r="D6" t="s">
        <v>309</v>
      </c>
      <c r="E6">
        <v>27629</v>
      </c>
      <c r="F6" s="315">
        <v>472842.89</v>
      </c>
      <c r="G6">
        <v>14.22</v>
      </c>
      <c r="H6" s="315">
        <v>392884.38</v>
      </c>
      <c r="I6" s="315">
        <v>472842.89</v>
      </c>
      <c r="J6">
        <v>14.22</v>
      </c>
      <c r="K6" s="315">
        <v>392884.38</v>
      </c>
      <c r="L6" t="s">
        <v>301</v>
      </c>
      <c r="M6" s="278">
        <v>45747</v>
      </c>
    </row>
    <row r="7" spans="1:13">
      <c r="A7" t="s">
        <v>295</v>
      </c>
      <c r="B7" s="279" t="s">
        <v>310</v>
      </c>
      <c r="C7" s="279" t="s">
        <v>311</v>
      </c>
      <c r="D7" t="s">
        <v>312</v>
      </c>
      <c r="E7">
        <v>10487</v>
      </c>
      <c r="F7" s="315">
        <v>245596.1</v>
      </c>
      <c r="G7">
        <v>37.119999999999997</v>
      </c>
      <c r="H7" s="315">
        <v>389277.44</v>
      </c>
      <c r="I7" s="315">
        <v>245596.1</v>
      </c>
      <c r="J7">
        <v>37.119999999999997</v>
      </c>
      <c r="K7" s="315">
        <v>389277.44</v>
      </c>
      <c r="L7" t="s">
        <v>301</v>
      </c>
      <c r="M7" s="278">
        <v>45747</v>
      </c>
    </row>
    <row r="8" spans="1:13">
      <c r="A8" t="s">
        <v>295</v>
      </c>
      <c r="B8" s="279" t="s">
        <v>313</v>
      </c>
      <c r="C8" s="279" t="s">
        <v>314</v>
      </c>
      <c r="D8" t="s">
        <v>315</v>
      </c>
      <c r="E8">
        <v>1350</v>
      </c>
      <c r="F8" s="315">
        <v>398626.42</v>
      </c>
      <c r="G8">
        <v>662.63</v>
      </c>
      <c r="H8" s="315">
        <v>894550.5</v>
      </c>
      <c r="I8" s="315">
        <v>398626.42</v>
      </c>
      <c r="J8">
        <v>662.63</v>
      </c>
      <c r="K8" s="315">
        <v>894550.5</v>
      </c>
      <c r="L8" t="s">
        <v>301</v>
      </c>
      <c r="M8" s="278">
        <v>45747</v>
      </c>
    </row>
    <row r="9" spans="1:13">
      <c r="A9" t="s">
        <v>295</v>
      </c>
      <c r="B9" s="294" t="s">
        <v>441</v>
      </c>
      <c r="C9" s="279">
        <v>2989044</v>
      </c>
      <c r="D9" t="s">
        <v>316</v>
      </c>
      <c r="E9">
        <v>6600</v>
      </c>
      <c r="F9" s="315">
        <v>439013.44</v>
      </c>
      <c r="G9">
        <v>73.5</v>
      </c>
      <c r="H9" s="315">
        <v>485100</v>
      </c>
      <c r="I9" s="315">
        <v>439013.44</v>
      </c>
      <c r="J9">
        <v>73.5</v>
      </c>
      <c r="K9" s="315">
        <v>485100</v>
      </c>
      <c r="L9" t="s">
        <v>301</v>
      </c>
      <c r="M9" s="278">
        <v>45747</v>
      </c>
    </row>
    <row r="10" spans="1:13">
      <c r="A10" t="s">
        <v>295</v>
      </c>
      <c r="B10" s="294" t="s">
        <v>442</v>
      </c>
      <c r="C10" s="294" t="s">
        <v>442</v>
      </c>
      <c r="D10" t="s">
        <v>317</v>
      </c>
      <c r="E10">
        <v>61802</v>
      </c>
      <c r="F10" s="315">
        <v>481213.92</v>
      </c>
      <c r="G10">
        <v>20.149999999999999</v>
      </c>
      <c r="H10" s="315">
        <v>1245061.6100000001</v>
      </c>
      <c r="I10" s="315">
        <v>372244.19</v>
      </c>
      <c r="J10">
        <v>15.59</v>
      </c>
      <c r="K10" s="315">
        <v>963802.19</v>
      </c>
      <c r="L10" t="s">
        <v>318</v>
      </c>
      <c r="M10" s="278">
        <v>45747</v>
      </c>
    </row>
    <row r="11" spans="1:13">
      <c r="A11" t="s">
        <v>295</v>
      </c>
      <c r="B11" s="279">
        <v>7124594</v>
      </c>
      <c r="C11" s="279">
        <v>7124594</v>
      </c>
      <c r="D11" t="s">
        <v>319</v>
      </c>
      <c r="E11">
        <v>2178</v>
      </c>
      <c r="F11" s="315">
        <v>324303.28000000003</v>
      </c>
      <c r="G11">
        <v>209.48</v>
      </c>
      <c r="H11" s="315">
        <v>456244.32</v>
      </c>
      <c r="I11" s="315">
        <v>325499.77</v>
      </c>
      <c r="J11">
        <v>185.2</v>
      </c>
      <c r="K11" s="315">
        <v>403365.6</v>
      </c>
      <c r="L11" t="s">
        <v>320</v>
      </c>
      <c r="M11" s="278">
        <v>45747</v>
      </c>
    </row>
    <row r="12" spans="1:13">
      <c r="A12" t="s">
        <v>295</v>
      </c>
      <c r="B12" s="279" t="s">
        <v>321</v>
      </c>
      <c r="C12" s="279">
        <v>2136646</v>
      </c>
      <c r="D12" t="s">
        <v>322</v>
      </c>
      <c r="E12">
        <v>12096</v>
      </c>
      <c r="F12" s="315">
        <v>300882.83</v>
      </c>
      <c r="G12">
        <v>22.8</v>
      </c>
      <c r="H12" s="315">
        <v>275788.79999999999</v>
      </c>
      <c r="I12" s="315">
        <v>300882.83</v>
      </c>
      <c r="J12">
        <v>22.8</v>
      </c>
      <c r="K12" s="315">
        <v>275788.79999999999</v>
      </c>
      <c r="L12" t="s">
        <v>301</v>
      </c>
      <c r="M12" s="278">
        <v>45747</v>
      </c>
    </row>
    <row r="13" spans="1:13">
      <c r="A13" t="s">
        <v>295</v>
      </c>
      <c r="B13" s="279" t="s">
        <v>323</v>
      </c>
      <c r="C13" s="279" t="s">
        <v>323</v>
      </c>
      <c r="D13" t="s">
        <v>324</v>
      </c>
      <c r="E13">
        <v>14699</v>
      </c>
      <c r="F13" s="315">
        <v>444045.83</v>
      </c>
      <c r="G13">
        <v>38.32</v>
      </c>
      <c r="H13" s="315">
        <v>563198.99</v>
      </c>
      <c r="I13" s="315">
        <v>344128.08</v>
      </c>
      <c r="J13">
        <v>29.66</v>
      </c>
      <c r="K13" s="315">
        <v>435972.34</v>
      </c>
      <c r="L13" t="s">
        <v>318</v>
      </c>
      <c r="M13" s="278">
        <v>45747</v>
      </c>
    </row>
    <row r="14" spans="1:13">
      <c r="A14" t="s">
        <v>295</v>
      </c>
      <c r="B14" s="279">
        <v>124765108</v>
      </c>
      <c r="C14" s="279">
        <v>2125097</v>
      </c>
      <c r="D14" t="s">
        <v>325</v>
      </c>
      <c r="E14">
        <v>22870</v>
      </c>
      <c r="F14" s="315">
        <v>395475.22</v>
      </c>
      <c r="G14">
        <v>24.59</v>
      </c>
      <c r="H14" s="315">
        <v>562373.30000000005</v>
      </c>
      <c r="I14" s="315">
        <v>395475.22</v>
      </c>
      <c r="J14">
        <v>24.59</v>
      </c>
      <c r="K14" s="315">
        <v>562373.30000000005</v>
      </c>
      <c r="L14" t="s">
        <v>301</v>
      </c>
      <c r="M14" s="278">
        <v>45747</v>
      </c>
    </row>
    <row r="15" spans="1:13">
      <c r="A15" t="s">
        <v>295</v>
      </c>
      <c r="B15" s="279" t="s">
        <v>326</v>
      </c>
      <c r="C15" s="279" t="s">
        <v>327</v>
      </c>
      <c r="D15" t="s">
        <v>328</v>
      </c>
      <c r="E15">
        <v>3806</v>
      </c>
      <c r="F15" s="315">
        <v>251177.12</v>
      </c>
      <c r="G15">
        <v>99.83</v>
      </c>
      <c r="H15" s="315">
        <v>379952.98</v>
      </c>
      <c r="I15" s="315">
        <v>251177.12</v>
      </c>
      <c r="J15">
        <v>99.83</v>
      </c>
      <c r="K15" s="315">
        <v>379952.98</v>
      </c>
      <c r="L15" t="s">
        <v>301</v>
      </c>
      <c r="M15" s="278">
        <v>45747</v>
      </c>
    </row>
    <row r="16" spans="1:13">
      <c r="A16" t="s">
        <v>295</v>
      </c>
      <c r="B16" s="279">
        <v>202712600</v>
      </c>
      <c r="C16" s="279" t="s">
        <v>329</v>
      </c>
      <c r="D16" t="s">
        <v>330</v>
      </c>
      <c r="E16">
        <v>7600</v>
      </c>
      <c r="F16" s="315">
        <v>650947.67000000004</v>
      </c>
      <c r="G16">
        <v>94.74</v>
      </c>
      <c r="H16" s="315">
        <v>720024</v>
      </c>
      <c r="I16" s="315">
        <v>650947.67000000004</v>
      </c>
      <c r="J16">
        <v>94.74</v>
      </c>
      <c r="K16" s="315">
        <v>720024</v>
      </c>
      <c r="L16" t="s">
        <v>301</v>
      </c>
      <c r="M16" s="278">
        <v>45747</v>
      </c>
    </row>
    <row r="17" spans="1:13">
      <c r="A17" t="s">
        <v>295</v>
      </c>
      <c r="B17" s="279" t="s">
        <v>331</v>
      </c>
      <c r="C17" s="279" t="s">
        <v>331</v>
      </c>
      <c r="D17" t="s">
        <v>332</v>
      </c>
      <c r="E17">
        <v>16620</v>
      </c>
      <c r="F17" s="315">
        <v>330913.09999999998</v>
      </c>
      <c r="G17">
        <v>37.79</v>
      </c>
      <c r="H17" s="315">
        <v>628126.34</v>
      </c>
      <c r="I17" s="315">
        <v>301155.67</v>
      </c>
      <c r="J17">
        <v>34.94</v>
      </c>
      <c r="K17" s="315">
        <v>580702.80000000005</v>
      </c>
      <c r="L17" t="s">
        <v>297</v>
      </c>
      <c r="M17" s="278">
        <v>45747</v>
      </c>
    </row>
    <row r="18" spans="1:13">
      <c r="A18" t="s">
        <v>295</v>
      </c>
      <c r="B18" s="279" t="s">
        <v>333</v>
      </c>
      <c r="C18" s="279">
        <v>2803025</v>
      </c>
      <c r="D18" t="s">
        <v>334</v>
      </c>
      <c r="E18">
        <v>6100</v>
      </c>
      <c r="F18" s="315">
        <v>150314.79999999999</v>
      </c>
      <c r="G18">
        <v>23.83</v>
      </c>
      <c r="H18" s="315">
        <v>145363</v>
      </c>
      <c r="I18" s="315">
        <v>150314.79999999999</v>
      </c>
      <c r="J18">
        <v>23.83</v>
      </c>
      <c r="K18" s="315">
        <v>145363</v>
      </c>
      <c r="L18" t="s">
        <v>301</v>
      </c>
      <c r="M18" s="278">
        <v>45747</v>
      </c>
    </row>
    <row r="19" spans="1:13">
      <c r="A19" t="s">
        <v>295</v>
      </c>
      <c r="B19" s="279" t="s">
        <v>335</v>
      </c>
      <c r="C19" s="279" t="s">
        <v>336</v>
      </c>
      <c r="D19" t="s">
        <v>337</v>
      </c>
      <c r="E19">
        <v>3800</v>
      </c>
      <c r="F19" s="315">
        <v>181005.51</v>
      </c>
      <c r="G19">
        <v>46.4</v>
      </c>
      <c r="H19" s="315">
        <v>176320</v>
      </c>
      <c r="I19" s="315">
        <v>181005.51</v>
      </c>
      <c r="J19">
        <v>46.4</v>
      </c>
      <c r="K19" s="315">
        <v>176320</v>
      </c>
      <c r="L19" t="s">
        <v>301</v>
      </c>
      <c r="M19" s="278">
        <v>45747</v>
      </c>
    </row>
    <row r="20" spans="1:13">
      <c r="A20" t="s">
        <v>295</v>
      </c>
      <c r="B20" s="279" t="s">
        <v>338</v>
      </c>
      <c r="C20" s="279" t="s">
        <v>339</v>
      </c>
      <c r="D20" t="s">
        <v>340</v>
      </c>
      <c r="E20">
        <v>2696</v>
      </c>
      <c r="F20" s="315">
        <v>253842.26</v>
      </c>
      <c r="G20">
        <v>427.88</v>
      </c>
      <c r="H20" s="315">
        <v>1153564.48</v>
      </c>
      <c r="I20" s="315">
        <v>253842.26</v>
      </c>
      <c r="J20">
        <v>427.88</v>
      </c>
      <c r="K20" s="315">
        <v>1153564.48</v>
      </c>
      <c r="L20" t="s">
        <v>301</v>
      </c>
      <c r="M20" s="278">
        <v>45747</v>
      </c>
    </row>
    <row r="21" spans="1:13">
      <c r="A21" t="s">
        <v>295</v>
      </c>
      <c r="B21" s="279">
        <v>398438408</v>
      </c>
      <c r="C21" s="279" t="s">
        <v>341</v>
      </c>
      <c r="D21" t="s">
        <v>342</v>
      </c>
      <c r="E21">
        <v>21729</v>
      </c>
      <c r="F21" s="315">
        <v>439438.74</v>
      </c>
      <c r="G21">
        <v>7.11</v>
      </c>
      <c r="H21" s="315">
        <v>154493.19</v>
      </c>
      <c r="I21" s="315">
        <v>439438.74</v>
      </c>
      <c r="J21">
        <v>7.11</v>
      </c>
      <c r="K21" s="315">
        <v>154493.19</v>
      </c>
      <c r="L21" t="s">
        <v>301</v>
      </c>
      <c r="M21" s="278">
        <v>45747</v>
      </c>
    </row>
    <row r="22" spans="1:13">
      <c r="A22" t="s">
        <v>295</v>
      </c>
      <c r="B22" s="279" t="s">
        <v>343</v>
      </c>
      <c r="C22" s="279">
        <v>2781648</v>
      </c>
      <c r="D22" t="s">
        <v>344</v>
      </c>
      <c r="E22">
        <v>8173</v>
      </c>
      <c r="F22" s="315">
        <v>548506.52</v>
      </c>
      <c r="G22">
        <v>66.44</v>
      </c>
      <c r="H22" s="315">
        <v>543014.12</v>
      </c>
      <c r="I22" s="315">
        <v>548506.52</v>
      </c>
      <c r="J22">
        <v>66.44</v>
      </c>
      <c r="K22" s="315">
        <v>543014.12</v>
      </c>
      <c r="L22" t="s">
        <v>301</v>
      </c>
      <c r="M22" s="278">
        <v>45747</v>
      </c>
    </row>
    <row r="23" spans="1:13">
      <c r="A23" t="s">
        <v>295</v>
      </c>
      <c r="B23" s="279" t="s">
        <v>345</v>
      </c>
      <c r="C23" s="279">
        <v>2569286</v>
      </c>
      <c r="D23" t="s">
        <v>346</v>
      </c>
      <c r="E23">
        <v>28900</v>
      </c>
      <c r="F23" s="315">
        <v>396696.63</v>
      </c>
      <c r="G23">
        <v>31.52</v>
      </c>
      <c r="H23" s="315">
        <v>910928</v>
      </c>
      <c r="I23" s="315">
        <v>396696.63</v>
      </c>
      <c r="J23">
        <v>31.52</v>
      </c>
      <c r="K23" s="315">
        <v>910928</v>
      </c>
      <c r="L23" t="s">
        <v>301</v>
      </c>
      <c r="M23" s="278">
        <v>45747</v>
      </c>
    </row>
    <row r="24" spans="1:13">
      <c r="A24" t="s">
        <v>295</v>
      </c>
      <c r="B24" s="279" t="s">
        <v>347</v>
      </c>
      <c r="C24" s="279" t="s">
        <v>348</v>
      </c>
      <c r="D24" t="s">
        <v>349</v>
      </c>
      <c r="E24">
        <v>1291</v>
      </c>
      <c r="F24" s="315">
        <v>226128.97</v>
      </c>
      <c r="G24">
        <v>174.99</v>
      </c>
      <c r="H24" s="315">
        <v>225912.09</v>
      </c>
      <c r="I24" s="315">
        <v>226128.97</v>
      </c>
      <c r="J24">
        <v>174.99</v>
      </c>
      <c r="K24" s="315">
        <v>225912.09</v>
      </c>
      <c r="L24" t="s">
        <v>301</v>
      </c>
      <c r="M24" s="278">
        <v>45747</v>
      </c>
    </row>
    <row r="25" spans="1:13">
      <c r="A25" t="s">
        <v>295</v>
      </c>
      <c r="B25" s="279">
        <v>5889505</v>
      </c>
      <c r="C25" s="279">
        <v>5889505</v>
      </c>
      <c r="D25" t="s">
        <v>350</v>
      </c>
      <c r="E25">
        <v>12717</v>
      </c>
      <c r="F25" s="315">
        <v>368426.93</v>
      </c>
      <c r="G25">
        <v>32.880000000000003</v>
      </c>
      <c r="H25" s="315">
        <v>418099.75</v>
      </c>
      <c r="I25" s="315">
        <v>336038.65</v>
      </c>
      <c r="J25">
        <v>30.39</v>
      </c>
      <c r="K25" s="315">
        <v>386533.21</v>
      </c>
      <c r="L25" t="s">
        <v>297</v>
      </c>
      <c r="M25" s="278">
        <v>45747</v>
      </c>
    </row>
    <row r="26" spans="1:13">
      <c r="A26" t="s">
        <v>295</v>
      </c>
      <c r="B26" s="279">
        <v>456788108</v>
      </c>
      <c r="C26" s="279">
        <v>2398822</v>
      </c>
      <c r="D26" t="s">
        <v>351</v>
      </c>
      <c r="E26">
        <v>1000</v>
      </c>
      <c r="F26" s="315">
        <v>19835.2</v>
      </c>
      <c r="G26">
        <v>18.25</v>
      </c>
      <c r="H26" s="315">
        <v>18250</v>
      </c>
      <c r="I26" s="315">
        <v>19835.2</v>
      </c>
      <c r="J26">
        <v>18.25</v>
      </c>
      <c r="K26" s="315">
        <v>18250</v>
      </c>
      <c r="L26" t="s">
        <v>301</v>
      </c>
      <c r="M26" s="278">
        <v>45747</v>
      </c>
    </row>
    <row r="27" spans="1:13">
      <c r="A27" t="s">
        <v>295</v>
      </c>
      <c r="B27" s="279" t="s">
        <v>352</v>
      </c>
      <c r="C27" s="279" t="s">
        <v>353</v>
      </c>
      <c r="D27" t="s">
        <v>354</v>
      </c>
      <c r="E27">
        <v>11830</v>
      </c>
      <c r="F27" s="315">
        <v>738890.28</v>
      </c>
      <c r="G27">
        <v>109.59</v>
      </c>
      <c r="H27" s="315">
        <v>1296449.7</v>
      </c>
      <c r="I27" s="315">
        <v>738890.28</v>
      </c>
      <c r="J27">
        <v>109.59</v>
      </c>
      <c r="K27" s="315">
        <v>1296449.7</v>
      </c>
      <c r="L27" t="s">
        <v>301</v>
      </c>
      <c r="M27" s="278">
        <v>45747</v>
      </c>
    </row>
    <row r="28" spans="1:13">
      <c r="A28" t="s">
        <v>295</v>
      </c>
      <c r="B28" s="279" t="s">
        <v>355</v>
      </c>
      <c r="C28" s="279" t="s">
        <v>356</v>
      </c>
      <c r="D28" t="s">
        <v>357</v>
      </c>
      <c r="E28">
        <v>10663</v>
      </c>
      <c r="F28" s="315">
        <v>466594.13</v>
      </c>
      <c r="G28">
        <v>54.11</v>
      </c>
      <c r="H28" s="315">
        <v>576974.93000000005</v>
      </c>
      <c r="I28" s="315">
        <v>466594.13</v>
      </c>
      <c r="J28">
        <v>54.11</v>
      </c>
      <c r="K28" s="315">
        <v>576974.93000000005</v>
      </c>
      <c r="L28" t="s">
        <v>301</v>
      </c>
      <c r="M28" s="278">
        <v>45747</v>
      </c>
    </row>
    <row r="29" spans="1:13">
      <c r="A29" t="s">
        <v>295</v>
      </c>
      <c r="B29" s="279">
        <v>6499260</v>
      </c>
      <c r="C29" s="279">
        <v>6499260</v>
      </c>
      <c r="D29" t="s">
        <v>358</v>
      </c>
      <c r="E29">
        <v>13088</v>
      </c>
      <c r="F29" s="315">
        <v>177650.57</v>
      </c>
      <c r="G29">
        <v>11.17</v>
      </c>
      <c r="H29" s="315">
        <v>146241.71</v>
      </c>
      <c r="I29" s="315">
        <v>19543706</v>
      </c>
      <c r="J29">
        <v>1675.5</v>
      </c>
      <c r="K29" s="315">
        <v>21928944</v>
      </c>
      <c r="L29" t="s">
        <v>359</v>
      </c>
      <c r="M29" s="278">
        <v>45747</v>
      </c>
    </row>
    <row r="30" spans="1:13">
      <c r="A30" t="s">
        <v>295</v>
      </c>
      <c r="B30" s="279" t="s">
        <v>360</v>
      </c>
      <c r="C30" s="279" t="s">
        <v>361</v>
      </c>
      <c r="D30" t="s">
        <v>362</v>
      </c>
      <c r="E30">
        <v>3300</v>
      </c>
      <c r="F30" s="315">
        <v>308484.12</v>
      </c>
      <c r="G30">
        <v>84.41</v>
      </c>
      <c r="H30" s="315">
        <v>278553</v>
      </c>
      <c r="I30" s="315">
        <v>308484.12</v>
      </c>
      <c r="J30">
        <v>84.41</v>
      </c>
      <c r="K30" s="315">
        <v>278553</v>
      </c>
      <c r="L30" t="s">
        <v>301</v>
      </c>
      <c r="M30" s="278">
        <v>45747</v>
      </c>
    </row>
    <row r="31" spans="1:13">
      <c r="A31" t="s">
        <v>295</v>
      </c>
      <c r="B31" s="279" t="s">
        <v>363</v>
      </c>
      <c r="C31" s="279" t="s">
        <v>363</v>
      </c>
      <c r="D31" t="s">
        <v>364</v>
      </c>
      <c r="E31">
        <v>5956</v>
      </c>
      <c r="F31" s="315">
        <v>339052.08</v>
      </c>
      <c r="G31">
        <v>148.04</v>
      </c>
      <c r="H31" s="315">
        <v>881743.44</v>
      </c>
      <c r="I31" s="315">
        <v>256640.27</v>
      </c>
      <c r="J31">
        <v>114.6</v>
      </c>
      <c r="K31" s="315">
        <v>682557.6</v>
      </c>
      <c r="L31" t="s">
        <v>318</v>
      </c>
      <c r="M31" s="278">
        <v>45747</v>
      </c>
    </row>
    <row r="32" spans="1:13">
      <c r="A32" t="s">
        <v>295</v>
      </c>
      <c r="B32" s="279">
        <v>7333378</v>
      </c>
      <c r="C32" s="279">
        <v>7333378</v>
      </c>
      <c r="D32" t="s">
        <v>365</v>
      </c>
      <c r="E32">
        <v>1035</v>
      </c>
      <c r="F32" s="315">
        <v>168029.25</v>
      </c>
      <c r="G32">
        <v>613.28</v>
      </c>
      <c r="H32" s="315">
        <v>634743.81000000006</v>
      </c>
      <c r="I32" s="315">
        <v>168237.22</v>
      </c>
      <c r="J32">
        <v>542.20000000000005</v>
      </c>
      <c r="K32" s="315">
        <v>561177</v>
      </c>
      <c r="L32" t="s">
        <v>320</v>
      </c>
      <c r="M32" s="278">
        <v>45747</v>
      </c>
    </row>
    <row r="33" spans="1:13">
      <c r="A33" t="s">
        <v>295</v>
      </c>
      <c r="B33" s="279">
        <v>502441306</v>
      </c>
      <c r="C33" s="279">
        <v>2165747</v>
      </c>
      <c r="D33" t="s">
        <v>366</v>
      </c>
      <c r="E33">
        <v>3050</v>
      </c>
      <c r="F33" s="315">
        <v>463076.08</v>
      </c>
      <c r="G33">
        <v>123.87</v>
      </c>
      <c r="H33" s="315">
        <v>377803.5</v>
      </c>
      <c r="I33" s="315">
        <v>463076.08</v>
      </c>
      <c r="J33">
        <v>123.87</v>
      </c>
      <c r="K33" s="315">
        <v>377803.5</v>
      </c>
      <c r="L33" t="s">
        <v>301</v>
      </c>
      <c r="M33" s="278">
        <v>45747</v>
      </c>
    </row>
    <row r="34" spans="1:13">
      <c r="A34" t="s">
        <v>295</v>
      </c>
      <c r="B34" s="279" t="s">
        <v>367</v>
      </c>
      <c r="C34" s="279" t="s">
        <v>367</v>
      </c>
      <c r="D34" t="s">
        <v>368</v>
      </c>
      <c r="E34">
        <v>42</v>
      </c>
      <c r="F34" s="315">
        <v>4322.5</v>
      </c>
      <c r="G34">
        <v>122.82</v>
      </c>
      <c r="H34" s="315">
        <v>5195.55</v>
      </c>
      <c r="I34" s="315">
        <v>6776.68</v>
      </c>
      <c r="J34">
        <v>196.64</v>
      </c>
      <c r="K34" s="315">
        <v>8318.07</v>
      </c>
      <c r="L34" t="s">
        <v>369</v>
      </c>
      <c r="M34" s="278">
        <v>45747</v>
      </c>
    </row>
    <row r="35" spans="1:13">
      <c r="A35" t="s">
        <v>295</v>
      </c>
      <c r="B35" s="279">
        <v>6555805</v>
      </c>
      <c r="C35" s="279">
        <v>6555805</v>
      </c>
      <c r="D35" t="s">
        <v>370</v>
      </c>
      <c r="E35">
        <v>9634</v>
      </c>
      <c r="F35" s="315">
        <v>314789.96000000002</v>
      </c>
      <c r="G35">
        <v>32.840000000000003</v>
      </c>
      <c r="H35" s="315">
        <v>316421.81</v>
      </c>
      <c r="I35" s="315">
        <v>36942053</v>
      </c>
      <c r="J35">
        <v>4925</v>
      </c>
      <c r="K35" s="315">
        <v>47447450</v>
      </c>
      <c r="L35" t="s">
        <v>359</v>
      </c>
      <c r="M35" s="278">
        <v>45747</v>
      </c>
    </row>
    <row r="36" spans="1:13">
      <c r="A36" t="s">
        <v>295</v>
      </c>
      <c r="B36" s="279">
        <v>4741844</v>
      </c>
      <c r="C36" s="279">
        <v>4741844</v>
      </c>
      <c r="D36" t="s">
        <v>371</v>
      </c>
      <c r="E36">
        <v>3066</v>
      </c>
      <c r="F36" s="315">
        <v>340469.01</v>
      </c>
      <c r="G36">
        <v>136.94</v>
      </c>
      <c r="H36" s="315">
        <v>419854.62</v>
      </c>
      <c r="I36" s="315">
        <v>314585.15000000002</v>
      </c>
      <c r="J36">
        <v>126.6</v>
      </c>
      <c r="K36" s="315">
        <v>388155.6</v>
      </c>
      <c r="L36" t="s">
        <v>297</v>
      </c>
      <c r="M36" s="278">
        <v>45747</v>
      </c>
    </row>
    <row r="37" spans="1:13">
      <c r="A37" t="s">
        <v>295</v>
      </c>
      <c r="B37" s="279">
        <v>606822104</v>
      </c>
      <c r="C37" s="279">
        <v>2747327</v>
      </c>
      <c r="D37" t="s">
        <v>372</v>
      </c>
      <c r="E37">
        <v>7000</v>
      </c>
      <c r="F37" s="315">
        <v>101420</v>
      </c>
      <c r="G37">
        <v>13.63</v>
      </c>
      <c r="H37" s="315">
        <v>95410</v>
      </c>
      <c r="I37" s="315">
        <v>101420</v>
      </c>
      <c r="J37">
        <v>13.63</v>
      </c>
      <c r="K37" s="315">
        <v>95410</v>
      </c>
      <c r="L37" t="s">
        <v>301</v>
      </c>
      <c r="M37" s="278">
        <v>45747</v>
      </c>
    </row>
    <row r="38" spans="1:13">
      <c r="A38" t="s">
        <v>295</v>
      </c>
      <c r="B38" s="279">
        <v>636274409</v>
      </c>
      <c r="C38" s="279" t="s">
        <v>373</v>
      </c>
      <c r="D38" t="s">
        <v>374</v>
      </c>
      <c r="E38">
        <v>6263</v>
      </c>
      <c r="F38" s="315">
        <v>425095.33</v>
      </c>
      <c r="G38">
        <v>65.61</v>
      </c>
      <c r="H38" s="315">
        <v>410915.43</v>
      </c>
      <c r="I38" s="315">
        <v>425095.33</v>
      </c>
      <c r="J38">
        <v>65.61</v>
      </c>
      <c r="K38" s="315">
        <v>410915.43</v>
      </c>
      <c r="L38" t="s">
        <v>301</v>
      </c>
      <c r="M38" s="278">
        <v>45747</v>
      </c>
    </row>
    <row r="39" spans="1:13">
      <c r="A39" t="s">
        <v>295</v>
      </c>
      <c r="B39" s="279">
        <v>641069406</v>
      </c>
      <c r="C39" s="279" t="s">
        <v>375</v>
      </c>
      <c r="D39" t="s">
        <v>376</v>
      </c>
      <c r="E39">
        <v>3900</v>
      </c>
      <c r="F39" s="315">
        <v>455755.84</v>
      </c>
      <c r="G39">
        <v>101.17</v>
      </c>
      <c r="H39" s="315">
        <v>394563</v>
      </c>
      <c r="I39" s="315">
        <v>455755.84</v>
      </c>
      <c r="J39">
        <v>101.17</v>
      </c>
      <c r="K39" s="315">
        <v>394563</v>
      </c>
      <c r="L39" t="s">
        <v>301</v>
      </c>
      <c r="M39" s="278">
        <v>45747</v>
      </c>
    </row>
    <row r="40" spans="1:13">
      <c r="A40" t="s">
        <v>295</v>
      </c>
      <c r="B40" s="279">
        <v>6640682</v>
      </c>
      <c r="C40" s="279">
        <v>6640682</v>
      </c>
      <c r="D40" t="s">
        <v>377</v>
      </c>
      <c r="E40">
        <v>6068</v>
      </c>
      <c r="F40" s="315">
        <v>173045.49</v>
      </c>
      <c r="G40">
        <v>16.62</v>
      </c>
      <c r="H40" s="315">
        <v>100843.32</v>
      </c>
      <c r="I40" s="315">
        <v>19419438</v>
      </c>
      <c r="J40">
        <v>2492</v>
      </c>
      <c r="K40" s="315">
        <v>15121456</v>
      </c>
      <c r="L40" t="s">
        <v>359</v>
      </c>
      <c r="M40" s="278">
        <v>45747</v>
      </c>
    </row>
    <row r="41" spans="1:13">
      <c r="A41" t="s">
        <v>295</v>
      </c>
      <c r="B41" s="279">
        <v>654902204</v>
      </c>
      <c r="C41" s="279">
        <v>2640891</v>
      </c>
      <c r="D41" t="s">
        <v>378</v>
      </c>
      <c r="E41">
        <v>122058</v>
      </c>
      <c r="F41" s="315">
        <v>551227.68999999994</v>
      </c>
      <c r="G41">
        <v>5.27</v>
      </c>
      <c r="H41" s="315">
        <v>643245.66</v>
      </c>
      <c r="I41" s="315">
        <v>551227.68999999994</v>
      </c>
      <c r="J41">
        <v>5.27</v>
      </c>
      <c r="K41" s="315">
        <v>643245.66</v>
      </c>
      <c r="L41" t="s">
        <v>301</v>
      </c>
      <c r="M41" s="278">
        <v>45747</v>
      </c>
    </row>
    <row r="42" spans="1:13">
      <c r="A42" t="s">
        <v>295</v>
      </c>
      <c r="B42" s="279" t="s">
        <v>379</v>
      </c>
      <c r="C42" s="279">
        <v>2620105</v>
      </c>
      <c r="D42" t="s">
        <v>380</v>
      </c>
      <c r="E42">
        <v>4150</v>
      </c>
      <c r="F42" s="315">
        <v>435192.85</v>
      </c>
      <c r="G42">
        <v>111.48</v>
      </c>
      <c r="H42" s="315">
        <v>462642</v>
      </c>
      <c r="I42" s="315">
        <v>435192.85</v>
      </c>
      <c r="J42">
        <v>111.48</v>
      </c>
      <c r="K42" s="315">
        <v>462642</v>
      </c>
      <c r="L42" t="s">
        <v>301</v>
      </c>
      <c r="M42" s="278">
        <v>45747</v>
      </c>
    </row>
    <row r="43" spans="1:13">
      <c r="A43" t="s">
        <v>295</v>
      </c>
      <c r="B43" s="279">
        <v>670100205</v>
      </c>
      <c r="C43" s="279">
        <v>2651202</v>
      </c>
      <c r="D43" t="s">
        <v>381</v>
      </c>
      <c r="E43">
        <v>3900</v>
      </c>
      <c r="F43" s="315">
        <v>367909.17</v>
      </c>
      <c r="G43">
        <v>69.44</v>
      </c>
      <c r="H43" s="315">
        <v>270816</v>
      </c>
      <c r="I43" s="315">
        <v>367909.17</v>
      </c>
      <c r="J43">
        <v>69.44</v>
      </c>
      <c r="K43" s="315">
        <v>270816</v>
      </c>
      <c r="L43" t="s">
        <v>301</v>
      </c>
      <c r="M43" s="278">
        <v>45747</v>
      </c>
    </row>
    <row r="44" spans="1:13">
      <c r="A44" t="s">
        <v>295</v>
      </c>
      <c r="B44" s="279">
        <v>6659428</v>
      </c>
      <c r="C44" s="279">
        <v>6659428</v>
      </c>
      <c r="D44" t="s">
        <v>382</v>
      </c>
      <c r="E44">
        <v>3010</v>
      </c>
      <c r="F44" s="315">
        <v>154844.03</v>
      </c>
      <c r="G44">
        <v>28.09</v>
      </c>
      <c r="H44" s="315">
        <v>84548.98</v>
      </c>
      <c r="I44" s="315">
        <v>17246527.870000001</v>
      </c>
      <c r="J44">
        <v>4212</v>
      </c>
      <c r="K44" s="315">
        <v>12678120</v>
      </c>
      <c r="L44" t="s">
        <v>359</v>
      </c>
      <c r="M44" s="278">
        <v>45747</v>
      </c>
    </row>
    <row r="45" spans="1:13">
      <c r="A45" t="s">
        <v>295</v>
      </c>
      <c r="B45" s="279">
        <v>683715106</v>
      </c>
      <c r="C45" s="279">
        <v>2655657</v>
      </c>
      <c r="D45" t="s">
        <v>383</v>
      </c>
      <c r="E45">
        <v>11099</v>
      </c>
      <c r="F45" s="315">
        <v>377559.24</v>
      </c>
      <c r="G45">
        <v>25.26</v>
      </c>
      <c r="H45" s="315">
        <v>280360.74</v>
      </c>
      <c r="I45" s="315">
        <v>377559.24</v>
      </c>
      <c r="J45">
        <v>25.26</v>
      </c>
      <c r="K45" s="315">
        <v>280360.74</v>
      </c>
      <c r="L45" t="s">
        <v>301</v>
      </c>
      <c r="M45" s="278">
        <v>45747</v>
      </c>
    </row>
    <row r="46" spans="1:13">
      <c r="A46" t="s">
        <v>295</v>
      </c>
      <c r="B46" s="279">
        <v>6661144</v>
      </c>
      <c r="C46" s="279">
        <v>6661144</v>
      </c>
      <c r="D46" t="s">
        <v>384</v>
      </c>
      <c r="E46">
        <v>14933</v>
      </c>
      <c r="F46" s="315">
        <v>235912.44</v>
      </c>
      <c r="G46">
        <v>20.57</v>
      </c>
      <c r="H46" s="315">
        <v>307124.84999999998</v>
      </c>
      <c r="I46" s="315">
        <v>26147720.5</v>
      </c>
      <c r="J46">
        <v>3084</v>
      </c>
      <c r="K46" s="315">
        <v>46053372</v>
      </c>
      <c r="L46" t="s">
        <v>359</v>
      </c>
      <c r="M46" s="278">
        <v>45747</v>
      </c>
    </row>
    <row r="47" spans="1:13">
      <c r="A47" t="s">
        <v>295</v>
      </c>
      <c r="B47" s="279">
        <v>722304102</v>
      </c>
      <c r="C47" s="279" t="s">
        <v>385</v>
      </c>
      <c r="D47" t="s">
        <v>386</v>
      </c>
      <c r="E47">
        <v>2900</v>
      </c>
      <c r="F47" s="315">
        <v>408968.65</v>
      </c>
      <c r="G47">
        <v>118.35</v>
      </c>
      <c r="H47" s="315">
        <v>343215</v>
      </c>
      <c r="I47" s="315">
        <v>408968.65</v>
      </c>
      <c r="J47">
        <v>118.35</v>
      </c>
      <c r="K47" s="315">
        <v>343215</v>
      </c>
      <c r="L47" t="s">
        <v>301</v>
      </c>
      <c r="M47" s="278">
        <v>45747</v>
      </c>
    </row>
    <row r="48" spans="1:13">
      <c r="A48" t="s">
        <v>295</v>
      </c>
      <c r="B48" s="279">
        <v>705015105</v>
      </c>
      <c r="C48" s="279">
        <v>2704485</v>
      </c>
      <c r="D48" t="s">
        <v>387</v>
      </c>
      <c r="E48">
        <v>30701</v>
      </c>
      <c r="F48" s="315">
        <v>366308.25</v>
      </c>
      <c r="G48">
        <v>16.010000000000002</v>
      </c>
      <c r="H48" s="315">
        <v>491523.01</v>
      </c>
      <c r="I48" s="315">
        <v>366308.25</v>
      </c>
      <c r="J48">
        <v>16.010000000000002</v>
      </c>
      <c r="K48" s="315">
        <v>491523.01</v>
      </c>
      <c r="L48" t="s">
        <v>301</v>
      </c>
      <c r="M48" s="278">
        <v>45747</v>
      </c>
    </row>
    <row r="49" spans="1:13">
      <c r="A49" t="s">
        <v>295</v>
      </c>
      <c r="B49" s="279" t="s">
        <v>388</v>
      </c>
      <c r="C49" s="279" t="s">
        <v>389</v>
      </c>
      <c r="D49" t="s">
        <v>390</v>
      </c>
      <c r="E49">
        <v>31759</v>
      </c>
      <c r="F49" s="315">
        <v>328745.74</v>
      </c>
      <c r="G49">
        <v>12.25</v>
      </c>
      <c r="H49" s="315">
        <v>389047.75</v>
      </c>
      <c r="I49" s="315">
        <v>328745.74</v>
      </c>
      <c r="J49">
        <v>12.25</v>
      </c>
      <c r="K49" s="315">
        <v>389047.75</v>
      </c>
      <c r="L49" t="s">
        <v>301</v>
      </c>
      <c r="M49" s="278">
        <v>45747</v>
      </c>
    </row>
    <row r="50" spans="1:13">
      <c r="A50" t="s">
        <v>295</v>
      </c>
      <c r="B50" s="279">
        <v>6229597</v>
      </c>
      <c r="C50" s="279">
        <v>6229597</v>
      </c>
      <c r="D50" t="s">
        <v>391</v>
      </c>
      <c r="E50">
        <v>19281</v>
      </c>
      <c r="F50" s="315">
        <v>161677.73000000001</v>
      </c>
      <c r="G50">
        <v>5.68</v>
      </c>
      <c r="H50" s="315">
        <v>109462.59</v>
      </c>
      <c r="I50" s="315">
        <v>18007665.84</v>
      </c>
      <c r="J50">
        <v>851.3</v>
      </c>
      <c r="K50" s="315">
        <v>16413915.300000001</v>
      </c>
      <c r="L50" t="s">
        <v>359</v>
      </c>
      <c r="M50" s="278">
        <v>45747</v>
      </c>
    </row>
    <row r="51" spans="1:13">
      <c r="A51" t="s">
        <v>295</v>
      </c>
      <c r="B51" s="279">
        <v>759530108</v>
      </c>
      <c r="C51" s="279" t="s">
        <v>392</v>
      </c>
      <c r="D51" t="s">
        <v>393</v>
      </c>
      <c r="E51">
        <v>13784</v>
      </c>
      <c r="F51" s="315">
        <v>305304.59999999998</v>
      </c>
      <c r="G51">
        <v>50.41</v>
      </c>
      <c r="H51" s="315">
        <v>694851.44</v>
      </c>
      <c r="I51" s="315">
        <v>305304.59999999998</v>
      </c>
      <c r="J51">
        <v>50.41</v>
      </c>
      <c r="K51" s="315">
        <v>694851.44</v>
      </c>
      <c r="L51" t="s">
        <v>301</v>
      </c>
      <c r="M51" s="278">
        <v>45747</v>
      </c>
    </row>
    <row r="52" spans="1:13">
      <c r="A52" t="s">
        <v>295</v>
      </c>
      <c r="B52" s="279">
        <v>775781206</v>
      </c>
      <c r="C52" s="279">
        <v>2739001</v>
      </c>
      <c r="D52" t="s">
        <v>394</v>
      </c>
      <c r="E52">
        <v>95000</v>
      </c>
      <c r="F52" s="315">
        <v>373277.5</v>
      </c>
      <c r="G52">
        <v>9.81</v>
      </c>
      <c r="H52" s="315">
        <v>931950</v>
      </c>
      <c r="I52" s="315">
        <v>373277.5</v>
      </c>
      <c r="J52">
        <v>9.81</v>
      </c>
      <c r="K52" s="315">
        <v>931950</v>
      </c>
      <c r="L52" t="s">
        <v>301</v>
      </c>
      <c r="M52" s="278">
        <v>45747</v>
      </c>
    </row>
    <row r="53" spans="1:13">
      <c r="A53" t="s">
        <v>295</v>
      </c>
      <c r="B53" s="279">
        <v>799926100</v>
      </c>
      <c r="C53" s="279" t="s">
        <v>395</v>
      </c>
      <c r="D53" t="s">
        <v>396</v>
      </c>
      <c r="E53">
        <v>9290</v>
      </c>
      <c r="F53" s="315">
        <v>310153.81</v>
      </c>
      <c r="G53">
        <v>41.92</v>
      </c>
      <c r="H53" s="315">
        <v>389436.8</v>
      </c>
      <c r="I53" s="315">
        <v>310153.81</v>
      </c>
      <c r="J53">
        <v>41.92</v>
      </c>
      <c r="K53" s="315">
        <v>389436.8</v>
      </c>
      <c r="L53" t="s">
        <v>301</v>
      </c>
      <c r="M53" s="278">
        <v>45747</v>
      </c>
    </row>
    <row r="54" spans="1:13">
      <c r="A54" t="s">
        <v>295</v>
      </c>
      <c r="B54" s="279">
        <v>803054204</v>
      </c>
      <c r="C54" s="279">
        <v>2775135</v>
      </c>
      <c r="D54" t="s">
        <v>397</v>
      </c>
      <c r="E54">
        <v>4565</v>
      </c>
      <c r="F54" s="315">
        <v>614899.44999999995</v>
      </c>
      <c r="G54">
        <v>268.44</v>
      </c>
      <c r="H54" s="315">
        <v>1225428.6000000001</v>
      </c>
      <c r="I54" s="315">
        <v>614899.44999999995</v>
      </c>
      <c r="J54">
        <v>268.44</v>
      </c>
      <c r="K54" s="315">
        <v>1225428.6000000001</v>
      </c>
      <c r="L54" t="s">
        <v>301</v>
      </c>
      <c r="M54" s="278">
        <v>45747</v>
      </c>
    </row>
    <row r="55" spans="1:13">
      <c r="A55" t="s">
        <v>295</v>
      </c>
      <c r="B55" s="279" t="s">
        <v>398</v>
      </c>
      <c r="C55" s="279" t="s">
        <v>399</v>
      </c>
      <c r="D55" t="s">
        <v>400</v>
      </c>
      <c r="E55">
        <v>13723</v>
      </c>
      <c r="F55" s="315">
        <v>651653.47</v>
      </c>
      <c r="G55">
        <v>95.48</v>
      </c>
      <c r="H55" s="315">
        <v>1310272.04</v>
      </c>
      <c r="I55" s="315">
        <v>651653.47</v>
      </c>
      <c r="J55">
        <v>95.48</v>
      </c>
      <c r="K55" s="315">
        <v>1310272.04</v>
      </c>
      <c r="L55" t="s">
        <v>301</v>
      </c>
      <c r="M55" s="278">
        <v>45747</v>
      </c>
    </row>
    <row r="56" spans="1:13">
      <c r="A56" t="s">
        <v>295</v>
      </c>
      <c r="B56" s="279" t="s">
        <v>401</v>
      </c>
      <c r="C56" s="279" t="s">
        <v>402</v>
      </c>
      <c r="D56" t="s">
        <v>403</v>
      </c>
      <c r="E56">
        <v>11429</v>
      </c>
      <c r="F56" s="315">
        <v>335136.33</v>
      </c>
      <c r="G56">
        <v>21.26</v>
      </c>
      <c r="H56" s="315">
        <v>242980.54</v>
      </c>
      <c r="I56" s="315">
        <v>335136.33</v>
      </c>
      <c r="J56">
        <v>21.26</v>
      </c>
      <c r="K56" s="315">
        <v>242980.54</v>
      </c>
      <c r="L56" t="s">
        <v>301</v>
      </c>
      <c r="M56" s="278">
        <v>45747</v>
      </c>
    </row>
    <row r="57" spans="1:13">
      <c r="A57" t="s">
        <v>295</v>
      </c>
      <c r="B57" s="279" t="s">
        <v>404</v>
      </c>
      <c r="C57" s="279" t="s">
        <v>404</v>
      </c>
      <c r="D57" t="s">
        <v>405</v>
      </c>
      <c r="E57">
        <v>11407</v>
      </c>
      <c r="F57" s="315">
        <v>221843.02</v>
      </c>
      <c r="G57">
        <v>20.149999999999999</v>
      </c>
      <c r="H57" s="315">
        <v>229877.15</v>
      </c>
      <c r="I57" s="315">
        <v>1991662.2</v>
      </c>
      <c r="J57">
        <v>202.2</v>
      </c>
      <c r="K57" s="315">
        <v>2306495.4</v>
      </c>
      <c r="L57" t="s">
        <v>406</v>
      </c>
      <c r="M57" s="278">
        <v>45747</v>
      </c>
    </row>
    <row r="58" spans="1:13">
      <c r="A58" t="s">
        <v>295</v>
      </c>
      <c r="B58" s="279" t="s">
        <v>407</v>
      </c>
      <c r="C58" s="279">
        <v>2615565</v>
      </c>
      <c r="D58" t="s">
        <v>408</v>
      </c>
      <c r="E58">
        <v>17436</v>
      </c>
      <c r="F58" s="315">
        <v>576320.72</v>
      </c>
      <c r="G58">
        <v>28.37</v>
      </c>
      <c r="H58" s="315">
        <v>494659.32</v>
      </c>
      <c r="I58" s="315">
        <v>576320.72</v>
      </c>
      <c r="J58">
        <v>28.37</v>
      </c>
      <c r="K58" s="315">
        <v>494659.32</v>
      </c>
      <c r="L58" t="s">
        <v>301</v>
      </c>
      <c r="M58" s="278">
        <v>45747</v>
      </c>
    </row>
    <row r="59" spans="1:13">
      <c r="A59" t="s">
        <v>295</v>
      </c>
      <c r="B59" s="279" t="s">
        <v>409</v>
      </c>
      <c r="C59" s="279" t="s">
        <v>409</v>
      </c>
      <c r="D59" t="s">
        <v>410</v>
      </c>
      <c r="E59">
        <v>18839</v>
      </c>
      <c r="F59" s="315">
        <v>374958.81</v>
      </c>
      <c r="G59">
        <v>24.95</v>
      </c>
      <c r="H59" s="315">
        <v>469940.69</v>
      </c>
      <c r="I59" s="315">
        <v>292261.44</v>
      </c>
      <c r="J59">
        <v>19.309999999999999</v>
      </c>
      <c r="K59" s="315">
        <v>363781.09</v>
      </c>
      <c r="L59" t="s">
        <v>318</v>
      </c>
      <c r="M59" s="278">
        <v>45747</v>
      </c>
    </row>
    <row r="60" spans="1:13">
      <c r="A60" t="s">
        <v>295</v>
      </c>
      <c r="B60" s="279">
        <v>833635105</v>
      </c>
      <c r="C60" s="279">
        <v>2771122</v>
      </c>
      <c r="D60" t="s">
        <v>411</v>
      </c>
      <c r="E60">
        <v>5465</v>
      </c>
      <c r="F60" s="315">
        <v>259298.46</v>
      </c>
      <c r="G60">
        <v>39.729999999999997</v>
      </c>
      <c r="H60" s="315">
        <v>217124.45</v>
      </c>
      <c r="I60" s="315">
        <v>259298.46</v>
      </c>
      <c r="J60">
        <v>39.729999999999997</v>
      </c>
      <c r="K60" s="315">
        <v>217124.45</v>
      </c>
      <c r="L60" t="s">
        <v>301</v>
      </c>
      <c r="M60" s="278">
        <v>45747</v>
      </c>
    </row>
    <row r="61" spans="1:13">
      <c r="A61" t="s">
        <v>295</v>
      </c>
      <c r="B61" s="279" t="s">
        <v>412</v>
      </c>
      <c r="C61" s="279" t="s">
        <v>413</v>
      </c>
      <c r="D61" t="s">
        <v>414</v>
      </c>
      <c r="E61">
        <v>4800</v>
      </c>
      <c r="F61" s="315">
        <v>177855.39</v>
      </c>
      <c r="G61">
        <v>25.22</v>
      </c>
      <c r="H61" s="315">
        <v>121056</v>
      </c>
      <c r="I61" s="315">
        <v>177855.39</v>
      </c>
      <c r="J61">
        <v>25.22</v>
      </c>
      <c r="K61" s="315">
        <v>121056</v>
      </c>
      <c r="L61" t="s">
        <v>301</v>
      </c>
      <c r="M61" s="278">
        <v>45747</v>
      </c>
    </row>
    <row r="62" spans="1:13">
      <c r="A62" t="s">
        <v>295</v>
      </c>
      <c r="B62" s="279">
        <v>835699307</v>
      </c>
      <c r="C62" s="279">
        <v>2821481</v>
      </c>
      <c r="D62" t="s">
        <v>415</v>
      </c>
      <c r="E62">
        <v>24835</v>
      </c>
      <c r="F62" s="315">
        <v>279580.71999999997</v>
      </c>
      <c r="G62">
        <v>25.39</v>
      </c>
      <c r="H62" s="315">
        <v>630560.65</v>
      </c>
      <c r="I62" s="315">
        <v>279580.71999999997</v>
      </c>
      <c r="J62">
        <v>25.39</v>
      </c>
      <c r="K62" s="315">
        <v>630560.65</v>
      </c>
      <c r="L62" t="s">
        <v>301</v>
      </c>
      <c r="M62" s="278">
        <v>45747</v>
      </c>
    </row>
    <row r="63" spans="1:13">
      <c r="A63" t="s">
        <v>295</v>
      </c>
      <c r="B63" s="279">
        <v>861012102</v>
      </c>
      <c r="C63" s="279">
        <v>2430025</v>
      </c>
      <c r="D63" t="s">
        <v>416</v>
      </c>
      <c r="E63">
        <v>5100</v>
      </c>
      <c r="F63" s="315">
        <v>216208.37</v>
      </c>
      <c r="G63">
        <v>21.96</v>
      </c>
      <c r="H63" s="315">
        <v>111996</v>
      </c>
      <c r="I63" s="315">
        <v>216208.37</v>
      </c>
      <c r="J63">
        <v>21.96</v>
      </c>
      <c r="K63" s="315">
        <v>111996</v>
      </c>
      <c r="L63" t="s">
        <v>301</v>
      </c>
      <c r="M63" s="278">
        <v>45747</v>
      </c>
    </row>
    <row r="64" spans="1:13">
      <c r="A64" t="s">
        <v>295</v>
      </c>
      <c r="B64" s="279">
        <v>6356406</v>
      </c>
      <c r="C64" s="279">
        <v>6356406</v>
      </c>
      <c r="D64" t="s">
        <v>417</v>
      </c>
      <c r="E64">
        <v>13692</v>
      </c>
      <c r="F64" s="315">
        <v>298866.31</v>
      </c>
      <c r="G64">
        <v>17.64</v>
      </c>
      <c r="H64" s="315">
        <v>241516.11</v>
      </c>
      <c r="I64" s="315">
        <v>35469123</v>
      </c>
      <c r="J64">
        <v>2645</v>
      </c>
      <c r="K64" s="315">
        <v>36215340</v>
      </c>
      <c r="L64" t="s">
        <v>359</v>
      </c>
      <c r="M64" s="278">
        <v>45747</v>
      </c>
    </row>
    <row r="65" spans="1:13">
      <c r="A65" t="s">
        <v>295</v>
      </c>
      <c r="B65" s="279" t="s">
        <v>418</v>
      </c>
      <c r="C65" s="279" t="s">
        <v>418</v>
      </c>
      <c r="D65" t="s">
        <v>419</v>
      </c>
      <c r="E65">
        <v>5885</v>
      </c>
      <c r="F65" s="315">
        <v>477438.44</v>
      </c>
      <c r="G65">
        <v>103.52</v>
      </c>
      <c r="H65" s="315">
        <v>609188.21</v>
      </c>
      <c r="I65" s="315">
        <v>428144.46</v>
      </c>
      <c r="J65">
        <v>95.7</v>
      </c>
      <c r="K65" s="315">
        <v>563194.5</v>
      </c>
      <c r="L65" t="s">
        <v>297</v>
      </c>
      <c r="M65" s="278">
        <v>45747</v>
      </c>
    </row>
    <row r="66" spans="1:13">
      <c r="A66" t="s">
        <v>295</v>
      </c>
      <c r="B66" s="279">
        <v>874039100</v>
      </c>
      <c r="C66" s="279">
        <v>2113382</v>
      </c>
      <c r="D66" t="s">
        <v>420</v>
      </c>
      <c r="E66">
        <v>7702</v>
      </c>
      <c r="F66" s="315">
        <v>738843.28</v>
      </c>
      <c r="G66">
        <v>166</v>
      </c>
      <c r="H66" s="315">
        <v>1278532</v>
      </c>
      <c r="I66" s="315">
        <v>738843.28</v>
      </c>
      <c r="J66">
        <v>166</v>
      </c>
      <c r="K66" s="315">
        <v>1278532</v>
      </c>
      <c r="L66" t="s">
        <v>301</v>
      </c>
      <c r="M66" s="278">
        <v>45747</v>
      </c>
    </row>
    <row r="67" spans="1:13">
      <c r="A67" t="s">
        <v>295</v>
      </c>
      <c r="B67" s="279">
        <v>6869302</v>
      </c>
      <c r="C67" s="279">
        <v>6869302</v>
      </c>
      <c r="D67" t="s">
        <v>421</v>
      </c>
      <c r="E67">
        <v>30180</v>
      </c>
      <c r="F67" s="315">
        <v>180680.05</v>
      </c>
      <c r="G67">
        <v>10.31</v>
      </c>
      <c r="H67" s="315">
        <v>311158.92</v>
      </c>
      <c r="I67" s="315">
        <v>20557965</v>
      </c>
      <c r="J67">
        <v>1546</v>
      </c>
      <c r="K67" s="315">
        <v>46658280</v>
      </c>
      <c r="L67" t="s">
        <v>359</v>
      </c>
      <c r="M67" s="278">
        <v>45747</v>
      </c>
    </row>
    <row r="68" spans="1:13">
      <c r="A68" t="s">
        <v>295</v>
      </c>
      <c r="B68" s="279">
        <v>5999330</v>
      </c>
      <c r="C68" s="279">
        <v>5999330</v>
      </c>
      <c r="D68" t="s">
        <v>422</v>
      </c>
      <c r="E68">
        <v>2433</v>
      </c>
      <c r="F68" s="315">
        <v>427696</v>
      </c>
      <c r="G68">
        <v>100.03</v>
      </c>
      <c r="H68" s="315">
        <v>243378.95</v>
      </c>
      <c r="I68" s="315">
        <v>374934.63</v>
      </c>
      <c r="J68">
        <v>92.48</v>
      </c>
      <c r="K68" s="315">
        <v>225003.84</v>
      </c>
      <c r="L68" t="s">
        <v>297</v>
      </c>
      <c r="M68" s="278">
        <v>45747</v>
      </c>
    </row>
    <row r="69" spans="1:13">
      <c r="A69" t="s">
        <v>295</v>
      </c>
      <c r="B69" s="279" t="s">
        <v>423</v>
      </c>
      <c r="C69" s="279" t="s">
        <v>424</v>
      </c>
      <c r="D69" t="s">
        <v>425</v>
      </c>
      <c r="E69">
        <v>12700</v>
      </c>
      <c r="F69" s="315">
        <v>570724.71</v>
      </c>
      <c r="G69">
        <v>63.84</v>
      </c>
      <c r="H69" s="315">
        <v>810768</v>
      </c>
      <c r="I69" s="315">
        <v>570724.71</v>
      </c>
      <c r="J69">
        <v>63.84</v>
      </c>
      <c r="K69" s="315">
        <v>810768</v>
      </c>
      <c r="L69" t="s">
        <v>301</v>
      </c>
      <c r="M69" s="278">
        <v>45747</v>
      </c>
    </row>
    <row r="70" spans="1:13">
      <c r="A70" t="s">
        <v>295</v>
      </c>
      <c r="B70" s="279" t="s">
        <v>426</v>
      </c>
      <c r="C70" s="279" t="s">
        <v>427</v>
      </c>
      <c r="D70" t="s">
        <v>428</v>
      </c>
      <c r="E70">
        <v>36900</v>
      </c>
      <c r="F70" s="315">
        <v>664109.43000000005</v>
      </c>
      <c r="G70">
        <v>30.63</v>
      </c>
      <c r="H70" s="315">
        <v>1130247</v>
      </c>
      <c r="I70" s="315">
        <v>664109.43000000005</v>
      </c>
      <c r="J70">
        <v>30.63</v>
      </c>
      <c r="K70" s="315">
        <v>1130247</v>
      </c>
      <c r="L70" t="s">
        <v>301</v>
      </c>
      <c r="M70" s="278">
        <v>45747</v>
      </c>
    </row>
    <row r="71" spans="1:13">
      <c r="A71" t="s">
        <v>295</v>
      </c>
      <c r="B71" s="279">
        <v>4031879</v>
      </c>
      <c r="C71" s="279">
        <v>4031879</v>
      </c>
      <c r="D71" t="s">
        <v>429</v>
      </c>
      <c r="E71">
        <v>18153</v>
      </c>
      <c r="F71" s="315">
        <v>371512.25</v>
      </c>
      <c r="G71">
        <v>34.340000000000003</v>
      </c>
      <c r="H71" s="315">
        <v>623426.44999999995</v>
      </c>
      <c r="I71" s="315">
        <v>335348.11</v>
      </c>
      <c r="J71">
        <v>31.75</v>
      </c>
      <c r="K71" s="315">
        <v>576357.75</v>
      </c>
      <c r="L71" t="s">
        <v>297</v>
      </c>
      <c r="M71" s="278">
        <v>45747</v>
      </c>
    </row>
    <row r="72" spans="1:13">
      <c r="A72" t="s">
        <v>295</v>
      </c>
      <c r="B72" s="279">
        <v>6986041</v>
      </c>
      <c r="C72" s="279">
        <v>6986041</v>
      </c>
      <c r="D72" t="s">
        <v>430</v>
      </c>
      <c r="E72">
        <v>5285</v>
      </c>
      <c r="F72" s="315">
        <v>141177.9</v>
      </c>
      <c r="G72">
        <v>24.87</v>
      </c>
      <c r="H72" s="315">
        <v>131464.15</v>
      </c>
      <c r="I72" s="315">
        <v>15953102.18</v>
      </c>
      <c r="J72">
        <v>3730</v>
      </c>
      <c r="K72" s="315">
        <v>19713050</v>
      </c>
      <c r="L72" t="s">
        <v>359</v>
      </c>
      <c r="M72" s="278">
        <v>45747</v>
      </c>
    </row>
    <row r="73" spans="1:13">
      <c r="A73" t="s">
        <v>295</v>
      </c>
      <c r="B73" s="279" t="s">
        <v>431</v>
      </c>
      <c r="C73" s="279" t="s">
        <v>432</v>
      </c>
      <c r="D73" t="s">
        <v>433</v>
      </c>
      <c r="E73">
        <v>7107</v>
      </c>
      <c r="F73" s="315">
        <v>363946.82</v>
      </c>
      <c r="G73">
        <v>52.06</v>
      </c>
      <c r="H73" s="315">
        <v>369990.42</v>
      </c>
      <c r="I73" s="315">
        <v>363946.82</v>
      </c>
      <c r="J73">
        <v>52.06</v>
      </c>
      <c r="K73" s="315">
        <v>369990.42</v>
      </c>
      <c r="L73" t="s">
        <v>301</v>
      </c>
      <c r="M73" s="278">
        <v>45747</v>
      </c>
    </row>
    <row r="74" spans="1:13">
      <c r="A74" t="s">
        <v>295</v>
      </c>
      <c r="B74" s="279" t="s">
        <v>434</v>
      </c>
      <c r="C74" s="279" t="s">
        <v>434</v>
      </c>
      <c r="D74" t="s">
        <v>435</v>
      </c>
      <c r="F74" s="315">
        <v>247120.74</v>
      </c>
      <c r="H74" s="315">
        <v>247120.74</v>
      </c>
      <c r="I74" s="315">
        <v>247120.74</v>
      </c>
      <c r="K74" s="315">
        <v>247120.74</v>
      </c>
      <c r="L74" t="s">
        <v>301</v>
      </c>
      <c r="M74" s="278">
        <v>45747</v>
      </c>
    </row>
    <row r="75" spans="1:13">
      <c r="A75" t="s">
        <v>295</v>
      </c>
      <c r="B75" s="279" t="s">
        <v>434</v>
      </c>
      <c r="C75" s="279" t="s">
        <v>434</v>
      </c>
      <c r="D75" t="s">
        <v>436</v>
      </c>
      <c r="E75">
        <v>109.2</v>
      </c>
      <c r="F75" s="315">
        <v>69.569999999999993</v>
      </c>
      <c r="G75">
        <v>0.62</v>
      </c>
      <c r="H75" s="315">
        <v>68.209999999999994</v>
      </c>
      <c r="I75" s="315">
        <v>109.2</v>
      </c>
      <c r="J75">
        <v>1</v>
      </c>
      <c r="K75" s="315">
        <v>109.2</v>
      </c>
      <c r="L75" t="s">
        <v>369</v>
      </c>
      <c r="M75" s="278">
        <v>45747</v>
      </c>
    </row>
    <row r="76" spans="1:13">
      <c r="A76" t="s">
        <v>295</v>
      </c>
      <c r="B76" s="279" t="s">
        <v>434</v>
      </c>
      <c r="C76" s="279" t="s">
        <v>434</v>
      </c>
      <c r="D76" t="s">
        <v>437</v>
      </c>
      <c r="E76">
        <v>37.130000000000003</v>
      </c>
      <c r="F76" s="315">
        <v>40.700000000000003</v>
      </c>
      <c r="G76">
        <v>1.1299999999999999</v>
      </c>
      <c r="H76" s="315">
        <v>42</v>
      </c>
      <c r="I76" s="315">
        <v>37.130000000000003</v>
      </c>
      <c r="J76">
        <v>1</v>
      </c>
      <c r="K76" s="315">
        <v>37.130000000000003</v>
      </c>
      <c r="L76" t="s">
        <v>320</v>
      </c>
      <c r="M76" s="278">
        <v>45747</v>
      </c>
    </row>
    <row r="77" spans="1:13">
      <c r="A77" t="s">
        <v>295</v>
      </c>
      <c r="B77" s="279" t="s">
        <v>434</v>
      </c>
      <c r="C77" s="279" t="s">
        <v>434</v>
      </c>
      <c r="D77" t="s">
        <v>438</v>
      </c>
      <c r="E77">
        <v>32.799999999999997</v>
      </c>
      <c r="F77" s="315">
        <v>34.49</v>
      </c>
      <c r="G77">
        <v>1.08</v>
      </c>
      <c r="H77" s="315">
        <v>35.479999999999997</v>
      </c>
      <c r="I77" s="315">
        <v>32.799999999999997</v>
      </c>
      <c r="J77">
        <v>1</v>
      </c>
      <c r="K77" s="315">
        <v>32.799999999999997</v>
      </c>
      <c r="L77" t="s">
        <v>297</v>
      </c>
      <c r="M77" s="278">
        <v>45747</v>
      </c>
    </row>
    <row r="78" spans="1:13">
      <c r="A78" t="s">
        <v>295</v>
      </c>
      <c r="B78" s="279" t="s">
        <v>434</v>
      </c>
      <c r="C78" s="279" t="s">
        <v>434</v>
      </c>
      <c r="D78" t="s">
        <v>439</v>
      </c>
      <c r="E78">
        <v>-2.61</v>
      </c>
      <c r="F78" s="315">
        <v>-3.25</v>
      </c>
      <c r="G78">
        <v>1.29</v>
      </c>
      <c r="H78" s="315">
        <v>-3.37</v>
      </c>
      <c r="I78" s="315">
        <v>-2.61</v>
      </c>
      <c r="J78">
        <v>1</v>
      </c>
      <c r="K78" s="315">
        <v>-2.61</v>
      </c>
      <c r="L78" t="s">
        <v>318</v>
      </c>
      <c r="M78" s="278">
        <v>45747</v>
      </c>
    </row>
    <row r="79" spans="1:13">
      <c r="M79" s="278"/>
    </row>
    <row r="80" spans="1:13">
      <c r="M80" s="278"/>
    </row>
    <row r="81" spans="13:13">
      <c r="M81" s="278"/>
    </row>
    <row r="82" spans="13:13">
      <c r="M82" s="278"/>
    </row>
    <row r="83" spans="13:13">
      <c r="M83" s="278"/>
    </row>
    <row r="84" spans="13:13">
      <c r="M84" s="278"/>
    </row>
    <row r="85" spans="13:13">
      <c r="M85" s="27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2:O983"/>
  <sheetViews>
    <sheetView zoomScaleNormal="100" workbookViewId="0"/>
  </sheetViews>
  <sheetFormatPr defaultColWidth="9.140625" defaultRowHeight="12.75"/>
  <cols>
    <col min="1" max="2" width="9.140625" style="146"/>
    <col min="3" max="3" width="30.7109375" style="146" customWidth="1"/>
    <col min="4" max="13" width="9.140625" style="146"/>
    <col min="14" max="14" width="38.28515625" style="146" customWidth="1"/>
    <col min="15" max="16384" width="9.140625" style="146"/>
  </cols>
  <sheetData>
    <row r="2" spans="1:3">
      <c r="B2" s="147" t="s">
        <v>183</v>
      </c>
    </row>
    <row r="4" spans="1:3">
      <c r="C4" s="154" t="s">
        <v>182</v>
      </c>
    </row>
    <row r="5" spans="1:3">
      <c r="C5" s="153" t="s">
        <v>161</v>
      </c>
    </row>
    <row r="6" spans="1:3">
      <c r="C6" s="153" t="s">
        <v>160</v>
      </c>
    </row>
    <row r="7" spans="1:3">
      <c r="C7" s="153" t="s">
        <v>162</v>
      </c>
    </row>
    <row r="8" spans="1:3">
      <c r="C8" s="153" t="s">
        <v>163</v>
      </c>
    </row>
    <row r="9" spans="1:3">
      <c r="C9" s="153" t="s">
        <v>43</v>
      </c>
    </row>
    <row r="10" spans="1:3">
      <c r="C10" s="153" t="s">
        <v>45</v>
      </c>
    </row>
    <row r="14" spans="1:3">
      <c r="A14" s="175" t="s">
        <v>147</v>
      </c>
      <c r="B14" s="174"/>
      <c r="C14" s="174"/>
    </row>
    <row r="16" spans="1:3">
      <c r="A16" s="146" t="s">
        <v>126</v>
      </c>
    </row>
    <row r="18" spans="2:2">
      <c r="B18" s="85" t="s">
        <v>240</v>
      </c>
    </row>
    <row r="22" spans="2:2">
      <c r="B22" s="146" t="s">
        <v>128</v>
      </c>
    </row>
    <row r="30" spans="2:2">
      <c r="B30" s="146" t="s">
        <v>129</v>
      </c>
    </row>
    <row r="38" spans="2:3">
      <c r="B38" s="85" t="s">
        <v>130</v>
      </c>
    </row>
    <row r="40" spans="2:3">
      <c r="C40" s="85" t="s">
        <v>131</v>
      </c>
    </row>
    <row r="61" spans="2:2">
      <c r="B61" s="85" t="s">
        <v>138</v>
      </c>
    </row>
    <row r="87" spans="2:3">
      <c r="B87" s="85" t="s">
        <v>132</v>
      </c>
    </row>
    <row r="89" spans="2:3">
      <c r="C89" s="85" t="s">
        <v>133</v>
      </c>
    </row>
    <row r="113" spans="2:3">
      <c r="C113" s="85" t="s">
        <v>134</v>
      </c>
    </row>
    <row r="114" spans="2:3">
      <c r="C114" s="85" t="s">
        <v>135</v>
      </c>
    </row>
    <row r="116" spans="2:3">
      <c r="B116" s="85" t="s">
        <v>136</v>
      </c>
    </row>
    <row r="125" spans="2:3">
      <c r="B125" s="85" t="s">
        <v>142</v>
      </c>
    </row>
    <row r="126" spans="2:3">
      <c r="B126" s="85"/>
    </row>
    <row r="127" spans="2:3">
      <c r="B127" s="85" t="s">
        <v>139</v>
      </c>
    </row>
    <row r="136" spans="2:2">
      <c r="B136" s="85" t="s">
        <v>137</v>
      </c>
    </row>
    <row r="138" spans="2:2">
      <c r="B138" s="85" t="s">
        <v>140</v>
      </c>
    </row>
    <row r="140" spans="2:2">
      <c r="B140" s="85" t="s">
        <v>141</v>
      </c>
    </row>
    <row r="142" spans="2:2">
      <c r="B142" s="85" t="s">
        <v>144</v>
      </c>
    </row>
    <row r="167" spans="2:2">
      <c r="B167" s="85" t="s">
        <v>145</v>
      </c>
    </row>
    <row r="168" spans="2:2">
      <c r="B168" s="153"/>
    </row>
    <row r="169" spans="2:2">
      <c r="B169" s="153"/>
    </row>
    <row r="179" spans="1:3" s="173" customFormat="1"/>
    <row r="181" spans="1:3">
      <c r="A181" s="175" t="s">
        <v>146</v>
      </c>
      <c r="B181" s="174"/>
      <c r="C181" s="174"/>
    </row>
    <row r="183" spans="1:3">
      <c r="B183" s="146" t="s">
        <v>127</v>
      </c>
    </row>
    <row r="187" spans="1:3">
      <c r="B187" s="146" t="s">
        <v>128</v>
      </c>
    </row>
    <row r="195" spans="2:3">
      <c r="B195" s="146" t="s">
        <v>129</v>
      </c>
    </row>
    <row r="202" spans="2:3">
      <c r="B202" s="85" t="s">
        <v>130</v>
      </c>
    </row>
    <row r="204" spans="2:3">
      <c r="C204" s="85" t="s">
        <v>131</v>
      </c>
    </row>
    <row r="225" spans="2:2">
      <c r="B225" s="85" t="s">
        <v>148</v>
      </c>
    </row>
    <row r="251" spans="2:3">
      <c r="B251" s="85" t="s">
        <v>132</v>
      </c>
    </row>
    <row r="253" spans="2:3">
      <c r="C253" s="85" t="s">
        <v>133</v>
      </c>
    </row>
    <row r="273" spans="2:3">
      <c r="C273" s="85" t="s">
        <v>134</v>
      </c>
    </row>
    <row r="274" spans="2:3">
      <c r="C274" s="85" t="s">
        <v>135</v>
      </c>
    </row>
    <row r="276" spans="2:3">
      <c r="B276" s="85" t="s">
        <v>136</v>
      </c>
    </row>
    <row r="285" spans="2:3">
      <c r="B285" s="85" t="s">
        <v>142</v>
      </c>
    </row>
    <row r="286" spans="2:3">
      <c r="B286" s="85"/>
    </row>
    <row r="287" spans="2:3">
      <c r="B287" s="85" t="s">
        <v>139</v>
      </c>
    </row>
    <row r="296" spans="2:2">
      <c r="B296"/>
    </row>
    <row r="297" spans="2:2">
      <c r="B297" s="85" t="s">
        <v>149</v>
      </c>
    </row>
    <row r="298" spans="2:2">
      <c r="B298" s="85"/>
    </row>
    <row r="299" spans="2:2">
      <c r="B299" s="154" t="s">
        <v>150</v>
      </c>
    </row>
    <row r="301" spans="2:2">
      <c r="B301" s="85" t="s">
        <v>137</v>
      </c>
    </row>
    <row r="303" spans="2:2">
      <c r="B303" s="85" t="s">
        <v>157</v>
      </c>
    </row>
    <row r="305" spans="2:2">
      <c r="B305" s="85" t="s">
        <v>141</v>
      </c>
    </row>
    <row r="307" spans="2:2">
      <c r="B307" s="85" t="s">
        <v>151</v>
      </c>
    </row>
    <row r="328" spans="1:3" s="173" customFormat="1"/>
    <row r="330" spans="1:3">
      <c r="A330" s="175" t="s">
        <v>154</v>
      </c>
      <c r="B330" s="174"/>
      <c r="C330" s="174"/>
    </row>
    <row r="332" spans="1:3">
      <c r="B332" s="146" t="s">
        <v>127</v>
      </c>
    </row>
    <row r="336" spans="1:3">
      <c r="B336" s="85" t="s">
        <v>155</v>
      </c>
    </row>
    <row r="344" spans="2:2">
      <c r="B344" s="85" t="s">
        <v>156</v>
      </c>
    </row>
    <row r="351" spans="2:2">
      <c r="B351" s="85" t="s">
        <v>130</v>
      </c>
    </row>
    <row r="353" spans="3:3">
      <c r="C353" s="85" t="s">
        <v>131</v>
      </c>
    </row>
    <row r="373" spans="2:2">
      <c r="B373" s="85" t="s">
        <v>148</v>
      </c>
    </row>
    <row r="398" spans="2:3">
      <c r="B398" s="85" t="s">
        <v>132</v>
      </c>
    </row>
    <row r="400" spans="2:3">
      <c r="C400" s="85" t="s">
        <v>133</v>
      </c>
    </row>
    <row r="419" spans="2:2">
      <c r="B419" s="85" t="s">
        <v>134</v>
      </c>
    </row>
    <row r="420" spans="2:2">
      <c r="B420" s="85" t="s">
        <v>135</v>
      </c>
    </row>
    <row r="422" spans="2:2">
      <c r="B422" s="85" t="s">
        <v>157</v>
      </c>
    </row>
    <row r="424" spans="2:2">
      <c r="B424" s="85" t="s">
        <v>141</v>
      </c>
    </row>
    <row r="426" spans="2:2">
      <c r="B426" s="85" t="s">
        <v>159</v>
      </c>
    </row>
    <row r="427" spans="2:2">
      <c r="B427" s="85"/>
    </row>
    <row r="428" spans="2:2">
      <c r="B428" s="85"/>
    </row>
    <row r="429" spans="2:2">
      <c r="B429" s="85"/>
    </row>
    <row r="430" spans="2:2">
      <c r="B430" s="85"/>
    </row>
    <row r="431" spans="2:2">
      <c r="B431" s="85"/>
    </row>
    <row r="432" spans="2:2">
      <c r="B432" s="85"/>
    </row>
    <row r="435" spans="2:11">
      <c r="B435" s="85" t="s">
        <v>164</v>
      </c>
    </row>
    <row r="448" spans="2:11">
      <c r="B448" s="174" t="s">
        <v>217</v>
      </c>
      <c r="C448" s="174"/>
      <c r="D448" s="174"/>
      <c r="E448" s="174"/>
      <c r="F448" s="174"/>
      <c r="G448" s="174"/>
      <c r="H448" s="174"/>
      <c r="I448" s="174"/>
      <c r="J448" s="174"/>
      <c r="K448" s="174"/>
    </row>
    <row r="449" spans="1:3" customFormat="1"/>
    <row r="450" spans="1:3" s="173" customFormat="1"/>
    <row r="451" spans="1:3" customFormat="1"/>
    <row r="452" spans="1:3">
      <c r="A452" s="175" t="s">
        <v>216</v>
      </c>
      <c r="B452" s="174"/>
      <c r="C452" s="174"/>
    </row>
    <row r="454" spans="1:3">
      <c r="B454" s="146" t="s">
        <v>127</v>
      </c>
    </row>
    <row r="458" spans="1:3">
      <c r="B458" s="85" t="s">
        <v>155</v>
      </c>
    </row>
    <row r="466" spans="2:3">
      <c r="B466" s="85" t="s">
        <v>156</v>
      </c>
    </row>
    <row r="473" spans="2:3">
      <c r="B473" s="85" t="s">
        <v>130</v>
      </c>
    </row>
    <row r="475" spans="2:3">
      <c r="C475" s="85" t="s">
        <v>131</v>
      </c>
    </row>
    <row r="495" spans="2:2">
      <c r="B495" s="85" t="s">
        <v>148</v>
      </c>
    </row>
    <row r="520" spans="2:3">
      <c r="B520" s="85" t="s">
        <v>132</v>
      </c>
    </row>
    <row r="522" spans="2:3">
      <c r="C522" s="85" t="s">
        <v>133</v>
      </c>
    </row>
    <row r="541" spans="2:2">
      <c r="B541" s="85" t="s">
        <v>134</v>
      </c>
    </row>
    <row r="542" spans="2:2">
      <c r="B542" s="85" t="s">
        <v>135</v>
      </c>
    </row>
    <row r="544" spans="2:2">
      <c r="B544" s="85" t="s">
        <v>157</v>
      </c>
    </row>
    <row r="546" spans="2:2">
      <c r="B546" s="85" t="s">
        <v>141</v>
      </c>
    </row>
    <row r="548" spans="2:2">
      <c r="B548" s="85" t="s">
        <v>159</v>
      </c>
    </row>
    <row r="557" spans="2:2">
      <c r="B557" s="85" t="s">
        <v>164</v>
      </c>
    </row>
    <row r="570" spans="1:15" ht="26.25" customHeight="1">
      <c r="B570" s="174" t="s">
        <v>218</v>
      </c>
      <c r="C570" s="174"/>
      <c r="D570" s="174"/>
      <c r="E570" s="174"/>
      <c r="F570" s="174"/>
      <c r="G570" s="175"/>
      <c r="H570" s="175"/>
      <c r="I570" s="175"/>
      <c r="J570" s="175"/>
      <c r="K570" s="175"/>
      <c r="L570" s="147"/>
      <c r="M570" s="147"/>
      <c r="N570" s="147"/>
      <c r="O570" s="147"/>
    </row>
    <row r="571" spans="1:15">
      <c r="B571" s="175"/>
      <c r="C571" s="174"/>
      <c r="D571" s="174"/>
      <c r="E571" s="174"/>
      <c r="F571" s="174"/>
      <c r="G571" s="174"/>
      <c r="H571" s="174"/>
      <c r="I571" s="174"/>
      <c r="J571" s="174"/>
      <c r="K571" s="174"/>
    </row>
    <row r="573" spans="1:15" s="173" customFormat="1"/>
    <row r="576" spans="1:15">
      <c r="A576" s="175" t="s">
        <v>158</v>
      </c>
      <c r="B576" s="174"/>
      <c r="C576" s="174"/>
    </row>
    <row r="578" spans="2:2">
      <c r="B578" s="146" t="s">
        <v>127</v>
      </c>
    </row>
    <row r="582" spans="2:2">
      <c r="B582" s="85" t="s">
        <v>155</v>
      </c>
    </row>
    <row r="590" spans="2:2">
      <c r="B590" s="85" t="s">
        <v>156</v>
      </c>
    </row>
    <row r="597" spans="2:3">
      <c r="B597" s="85" t="s">
        <v>130</v>
      </c>
    </row>
    <row r="599" spans="2:3">
      <c r="C599" s="85" t="s">
        <v>131</v>
      </c>
    </row>
    <row r="619" spans="2:2">
      <c r="B619" s="85" t="s">
        <v>148</v>
      </c>
    </row>
    <row r="642" spans="2:3">
      <c r="B642" s="85" t="s">
        <v>132</v>
      </c>
    </row>
    <row r="644" spans="2:3">
      <c r="C644" s="85" t="s">
        <v>133</v>
      </c>
    </row>
    <row r="663" spans="2:2">
      <c r="B663" s="85" t="s">
        <v>134</v>
      </c>
    </row>
    <row r="664" spans="2:2">
      <c r="B664" s="85" t="s">
        <v>135</v>
      </c>
    </row>
    <row r="666" spans="2:2">
      <c r="B666" s="85" t="s">
        <v>157</v>
      </c>
    </row>
    <row r="668" spans="2:2">
      <c r="B668" s="85" t="s">
        <v>141</v>
      </c>
    </row>
    <row r="670" spans="2:2">
      <c r="B670" s="85" t="s">
        <v>159</v>
      </c>
    </row>
    <row r="680" spans="2:2">
      <c r="B680" s="85" t="s">
        <v>164</v>
      </c>
    </row>
    <row r="681" spans="2:2">
      <c r="B681" s="85"/>
    </row>
    <row r="695" spans="1:3" s="173" customFormat="1"/>
    <row r="698" spans="1:3">
      <c r="A698" s="175" t="s">
        <v>165</v>
      </c>
      <c r="B698" s="174"/>
      <c r="C698" s="174"/>
    </row>
    <row r="700" spans="1:3">
      <c r="B700" s="146" t="s">
        <v>127</v>
      </c>
    </row>
    <row r="704" spans="1:3">
      <c r="B704" s="85" t="s">
        <v>166</v>
      </c>
    </row>
    <row r="710" spans="2:3">
      <c r="B710" s="146" t="s">
        <v>167</v>
      </c>
    </row>
    <row r="715" spans="2:3">
      <c r="B715" s="85" t="s">
        <v>130</v>
      </c>
    </row>
    <row r="717" spans="2:3">
      <c r="C717" s="85" t="s">
        <v>131</v>
      </c>
    </row>
    <row r="729" spans="2:2">
      <c r="B729" s="85" t="s">
        <v>148</v>
      </c>
    </row>
    <row r="754" spans="2:8">
      <c r="B754" s="85" t="s">
        <v>132</v>
      </c>
    </row>
    <row r="756" spans="2:8">
      <c r="C756" s="85" t="s">
        <v>133</v>
      </c>
    </row>
    <row r="768" spans="2:8">
      <c r="H768" s="85"/>
    </row>
    <row r="774" spans="2:2">
      <c r="B774" s="85" t="s">
        <v>134</v>
      </c>
    </row>
    <row r="775" spans="2:2">
      <c r="B775" s="85" t="s">
        <v>135</v>
      </c>
    </row>
    <row r="777" spans="2:2">
      <c r="B777" s="85" t="s">
        <v>157</v>
      </c>
    </row>
    <row r="779" spans="2:2">
      <c r="B779" s="85" t="s">
        <v>141</v>
      </c>
    </row>
    <row r="782" spans="2:2">
      <c r="B782" s="85"/>
    </row>
    <row r="789" spans="1:3">
      <c r="B789" s="146" t="s">
        <v>169</v>
      </c>
    </row>
    <row r="791" spans="1:3">
      <c r="B791" s="85" t="s">
        <v>170</v>
      </c>
    </row>
    <row r="793" spans="1:3" s="173" customFormat="1"/>
    <row r="796" spans="1:3">
      <c r="A796" s="175" t="s">
        <v>171</v>
      </c>
      <c r="B796" s="174"/>
      <c r="C796" s="174"/>
    </row>
    <row r="798" spans="1:3">
      <c r="B798" s="146" t="s">
        <v>127</v>
      </c>
    </row>
    <row r="802" spans="2:3">
      <c r="B802" s="85" t="s">
        <v>172</v>
      </c>
    </row>
    <row r="808" spans="2:3">
      <c r="B808" s="146" t="s">
        <v>173</v>
      </c>
    </row>
    <row r="813" spans="2:3">
      <c r="B813" s="85" t="s">
        <v>130</v>
      </c>
    </row>
    <row r="815" spans="2:3">
      <c r="C815" s="85" t="s">
        <v>131</v>
      </c>
    </row>
    <row r="828" spans="2:2">
      <c r="B828" s="85" t="s">
        <v>148</v>
      </c>
    </row>
    <row r="852" spans="2:3">
      <c r="B852" s="85" t="s">
        <v>132</v>
      </c>
    </row>
    <row r="854" spans="2:3">
      <c r="C854" s="85" t="s">
        <v>133</v>
      </c>
    </row>
    <row r="871" spans="2:2">
      <c r="B871" s="85" t="s">
        <v>174</v>
      </c>
    </row>
    <row r="884" spans="2:2">
      <c r="B884" s="85" t="s">
        <v>175</v>
      </c>
    </row>
    <row r="916" spans="1:6" s="147" customFormat="1" ht="15.75">
      <c r="A916" s="256" t="s">
        <v>234</v>
      </c>
      <c r="B916" s="175"/>
      <c r="C916" s="175"/>
      <c r="D916" s="175"/>
      <c r="E916" s="175"/>
      <c r="F916" s="175"/>
    </row>
    <row r="917" spans="1:6" s="147" customFormat="1" ht="15.75">
      <c r="A917" s="34"/>
      <c r="B917" s="42" t="s">
        <v>235</v>
      </c>
      <c r="C917" s="1"/>
      <c r="D917" s="1"/>
      <c r="E917" s="1"/>
      <c r="F917" s="1"/>
    </row>
    <row r="918" spans="1:6">
      <c r="B918" s="146" t="s">
        <v>224</v>
      </c>
    </row>
    <row r="919" spans="1:6">
      <c r="B919" s="85" t="s">
        <v>225</v>
      </c>
    </row>
    <row r="920" spans="1:6">
      <c r="B920" s="85" t="s">
        <v>178</v>
      </c>
      <c r="C920" s="147"/>
      <c r="D920" s="255"/>
    </row>
    <row r="921" spans="1:6">
      <c r="B921" s="85" t="s">
        <v>239</v>
      </c>
    </row>
    <row r="924" spans="1:6">
      <c r="B924" s="147" t="s">
        <v>126</v>
      </c>
      <c r="C924" s="147"/>
    </row>
    <row r="926" spans="1:6">
      <c r="C926" s="146" t="s">
        <v>127</v>
      </c>
    </row>
    <row r="928" spans="1:6">
      <c r="D928" s="255"/>
    </row>
    <row r="930" spans="3:5">
      <c r="C930" s="85" t="s">
        <v>237</v>
      </c>
    </row>
    <row r="931" spans="3:5">
      <c r="C931" s="85" t="s">
        <v>231</v>
      </c>
      <c r="E931" s="255"/>
    </row>
    <row r="947" spans="3:3">
      <c r="C947" s="85" t="s">
        <v>232</v>
      </c>
    </row>
    <row r="963" spans="1:7">
      <c r="C963" s="85" t="s">
        <v>233</v>
      </c>
    </row>
    <row r="965" spans="1:7">
      <c r="C965" s="146" t="s">
        <v>229</v>
      </c>
    </row>
    <row r="967" spans="1:7">
      <c r="C967" s="85" t="s">
        <v>230</v>
      </c>
    </row>
    <row r="969" spans="1:7">
      <c r="C969" s="85"/>
    </row>
    <row r="971" spans="1:7">
      <c r="A971" s="304" t="s">
        <v>289</v>
      </c>
      <c r="B971" s="304"/>
      <c r="C971" s="304"/>
      <c r="D971" s="304"/>
      <c r="E971" s="304"/>
      <c r="F971" s="304"/>
      <c r="G971" s="304"/>
    </row>
    <row r="973" spans="1:7">
      <c r="A973" s="85" t="s">
        <v>290</v>
      </c>
    </row>
    <row r="975" spans="1:7">
      <c r="A975" s="305" t="s">
        <v>280</v>
      </c>
      <c r="B975" s="306"/>
      <c r="C975" s="306"/>
      <c r="D975" s="306"/>
    </row>
    <row r="976" spans="1:7">
      <c r="A976" s="307" t="s">
        <v>281</v>
      </c>
      <c r="B976" s="306"/>
      <c r="C976" s="306"/>
      <c r="D976" s="306"/>
    </row>
    <row r="977" spans="1:4">
      <c r="A977" s="307" t="s">
        <v>282</v>
      </c>
      <c r="B977" s="306"/>
      <c r="C977" s="306"/>
      <c r="D977" s="306"/>
    </row>
    <row r="978" spans="1:4">
      <c r="A978" s="307" t="s">
        <v>283</v>
      </c>
      <c r="B978" s="306"/>
      <c r="C978" s="306"/>
      <c r="D978" s="306"/>
    </row>
    <row r="979" spans="1:4">
      <c r="A979" s="307" t="s">
        <v>284</v>
      </c>
      <c r="B979" s="306"/>
      <c r="C979" s="306"/>
      <c r="D979" s="306"/>
    </row>
    <row r="980" spans="1:4">
      <c r="A980" s="308" t="s">
        <v>285</v>
      </c>
      <c r="B980" s="306"/>
      <c r="C980" s="306"/>
      <c r="D980" s="306"/>
    </row>
    <row r="981" spans="1:4">
      <c r="A981" s="308" t="s">
        <v>287</v>
      </c>
      <c r="B981" s="306"/>
      <c r="C981" s="306"/>
      <c r="D981" s="306"/>
    </row>
    <row r="982" spans="1:4">
      <c r="A982" s="308"/>
      <c r="B982" s="306"/>
      <c r="C982" s="306"/>
      <c r="D982" s="306"/>
    </row>
    <row r="983" spans="1:4">
      <c r="A983" s="85" t="s">
        <v>291</v>
      </c>
    </row>
  </sheetData>
  <hyperlinks>
    <hyperlink ref="C5" location="Procedure!A20" display="Share_Cost_Mkt Query" xr:uid="{00000000-0004-0000-0100-000000000000}"/>
    <hyperlink ref="C6" location="Procedure!A187" display="Cash Tab Query" xr:uid="{00000000-0004-0000-0100-000001000000}"/>
    <hyperlink ref="C7" location="Procedure!A330" display="Dividend Receivable" xr:uid="{00000000-0004-0000-0100-000002000000}"/>
    <hyperlink ref="C8" location="Procedure!A456" display="Tax Reclaim Query" xr:uid="{00000000-0004-0000-0100-000003000000}"/>
    <hyperlink ref="C9" location="Procedure!A576" display="Open Trades" xr:uid="{00000000-0004-0000-0100-000004000000}"/>
    <hyperlink ref="C10" location="Procedure!A674" display="Pending FX" xr:uid="{00000000-0004-0000-0100-000005000000}"/>
  </hyperlinks>
  <pageMargins left="0.7" right="0.7" top="0.75" bottom="0.75" header="0.3" footer="0.3"/>
  <pageSetup scale="51" orientation="landscape" r:id="rId1"/>
  <colBreaks count="1" manualBreakCount="1">
    <brk id="14" max="67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64"/>
  <sheetViews>
    <sheetView tabSelected="1" zoomScale="70" zoomScaleNormal="70" workbookViewId="0">
      <pane ySplit="10" topLeftCell="A11" activePane="bottomLeft" state="frozen"/>
      <selection activeCell="G22" sqref="G22"/>
      <selection pane="bottomLeft"/>
    </sheetView>
  </sheetViews>
  <sheetFormatPr defaultColWidth="9.140625" defaultRowHeight="15"/>
  <cols>
    <col min="1" max="1" width="2.7109375" style="21" customWidth="1"/>
    <col min="2" max="2" width="63.7109375" style="21" customWidth="1"/>
    <col min="3" max="3" width="22.85546875" style="21" bestFit="1" customWidth="1"/>
    <col min="4" max="4" width="19.28515625" style="21" customWidth="1"/>
    <col min="5" max="6" width="21.5703125" style="21" customWidth="1"/>
    <col min="7" max="7" width="24.5703125" style="21" customWidth="1"/>
    <col min="8" max="8" width="42.85546875" style="21" customWidth="1"/>
    <col min="9" max="9" width="37.7109375" style="21" customWidth="1"/>
    <col min="10" max="10" width="16.85546875" style="21" customWidth="1"/>
    <col min="11" max="16384" width="9.140625" style="21"/>
  </cols>
  <sheetData>
    <row r="1" spans="1:8" ht="19.5" customHeight="1">
      <c r="A1" s="190" t="s">
        <v>198</v>
      </c>
      <c r="B1" s="38"/>
      <c r="C1" s="38" t="s">
        <v>276</v>
      </c>
      <c r="D1" s="38"/>
      <c r="E1" s="38"/>
      <c r="F1" s="38"/>
      <c r="G1" s="38"/>
      <c r="H1" s="38"/>
    </row>
    <row r="2" spans="1:8" ht="19.5" customHeight="1">
      <c r="A2" s="190" t="s">
        <v>199</v>
      </c>
      <c r="B2" s="38"/>
      <c r="C2" s="38" t="s">
        <v>275</v>
      </c>
      <c r="D2" s="38"/>
      <c r="E2" s="38"/>
      <c r="F2" s="38"/>
      <c r="G2" s="191" t="s">
        <v>26</v>
      </c>
      <c r="H2" s="192" t="s">
        <v>278</v>
      </c>
    </row>
    <row r="3" spans="1:8" ht="19.5" customHeight="1">
      <c r="A3" s="193" t="s">
        <v>107</v>
      </c>
      <c r="B3" s="194"/>
      <c r="C3" s="195">
        <v>45747</v>
      </c>
      <c r="D3" s="38"/>
      <c r="E3" s="38"/>
      <c r="F3" s="38"/>
      <c r="G3" s="191" t="s">
        <v>27</v>
      </c>
      <c r="H3" s="192" t="s">
        <v>277</v>
      </c>
    </row>
    <row r="4" spans="1:8" ht="19.5" customHeight="1">
      <c r="A4" s="199" t="s">
        <v>200</v>
      </c>
      <c r="B4" s="196"/>
      <c r="C4" s="196" t="s">
        <v>260</v>
      </c>
      <c r="D4" s="196"/>
      <c r="E4" s="38"/>
      <c r="F4" s="38"/>
      <c r="G4" s="191" t="s">
        <v>28</v>
      </c>
      <c r="H4" s="192" t="s">
        <v>279</v>
      </c>
    </row>
    <row r="5" spans="1:8" ht="19.5" customHeight="1">
      <c r="A5" s="38" t="s">
        <v>29</v>
      </c>
      <c r="B5" s="38"/>
      <c r="C5" s="200"/>
      <c r="D5" s="38"/>
      <c r="E5" s="38"/>
      <c r="F5" s="38"/>
      <c r="G5" s="191"/>
      <c r="H5" s="190"/>
    </row>
    <row r="6" spans="1:8" ht="19.5" customHeight="1">
      <c r="D6" s="23"/>
      <c r="G6" s="22"/>
    </row>
    <row r="7" spans="1:8">
      <c r="G7" s="22"/>
      <c r="H7" s="22"/>
    </row>
    <row r="9" spans="1:8" ht="15.75">
      <c r="A9" s="24"/>
      <c r="B9" s="24"/>
      <c r="C9" s="25" t="s">
        <v>30</v>
      </c>
      <c r="D9" s="25" t="s">
        <v>30</v>
      </c>
      <c r="E9" s="25"/>
      <c r="F9" s="25" t="s">
        <v>108</v>
      </c>
      <c r="G9" s="25" t="s">
        <v>31</v>
      </c>
      <c r="H9" s="25" t="s">
        <v>32</v>
      </c>
    </row>
    <row r="10" spans="1:8" ht="15.75">
      <c r="B10" s="24"/>
      <c r="C10" s="25" t="s">
        <v>33</v>
      </c>
      <c r="D10" s="25" t="s">
        <v>32</v>
      </c>
      <c r="E10" s="25" t="s">
        <v>7</v>
      </c>
      <c r="F10" s="25" t="s">
        <v>109</v>
      </c>
      <c r="G10" s="25" t="s">
        <v>34</v>
      </c>
      <c r="H10" s="25" t="s">
        <v>31</v>
      </c>
    </row>
    <row r="11" spans="1:8" ht="15.75">
      <c r="B11" s="24"/>
      <c r="C11" s="24"/>
      <c r="D11" s="24"/>
      <c r="E11" s="24"/>
      <c r="F11" s="24"/>
      <c r="G11" s="24"/>
      <c r="H11" s="24"/>
    </row>
    <row r="12" spans="1:8" ht="15.75">
      <c r="B12" s="5" t="s">
        <v>35</v>
      </c>
      <c r="C12" s="24"/>
      <c r="D12" s="24"/>
      <c r="E12" s="24"/>
      <c r="F12" s="24"/>
      <c r="G12" s="24"/>
      <c r="H12" s="24"/>
    </row>
    <row r="13" spans="1:8" ht="19.5" customHeight="1">
      <c r="A13" s="26" t="s">
        <v>36</v>
      </c>
    </row>
    <row r="14" spans="1:8" ht="15.75">
      <c r="A14" s="27"/>
      <c r="B14" s="27" t="s">
        <v>80</v>
      </c>
      <c r="C14" s="183">
        <f>Cash!C18</f>
        <v>247262.81999999998</v>
      </c>
      <c r="D14" s="183">
        <f>Cash!D18</f>
        <v>247263.06</v>
      </c>
      <c r="E14" s="184">
        <f>C14-D14</f>
        <v>-0.2400000000197906</v>
      </c>
      <c r="F14" s="28"/>
      <c r="G14" s="29" t="s">
        <v>52</v>
      </c>
      <c r="H14" s="30"/>
    </row>
    <row r="15" spans="1:8" ht="19.5" customHeight="1">
      <c r="C15" s="185"/>
      <c r="D15" s="186"/>
      <c r="E15" s="185"/>
      <c r="F15" s="31"/>
      <c r="H15" s="33"/>
    </row>
    <row r="16" spans="1:8" ht="19.5" customHeight="1">
      <c r="A16" s="34" t="s">
        <v>37</v>
      </c>
      <c r="C16" s="185"/>
      <c r="D16" s="186"/>
      <c r="E16" s="185"/>
      <c r="F16" s="31"/>
      <c r="H16" s="33"/>
    </row>
    <row r="17" spans="1:8" ht="15.75">
      <c r="A17" s="36"/>
      <c r="B17" s="27" t="s">
        <v>38</v>
      </c>
      <c r="C17" s="184">
        <f>Share_Cost_Mkt!D81</f>
        <v>1012085</v>
      </c>
      <c r="D17" s="187">
        <f>Share_Cost_Mkt!E81</f>
        <v>1012085</v>
      </c>
      <c r="E17" s="184">
        <f>C17-D17</f>
        <v>0</v>
      </c>
      <c r="F17" s="28"/>
      <c r="G17" s="29" t="s">
        <v>51</v>
      </c>
      <c r="H17" s="30"/>
    </row>
    <row r="18" spans="1:8" ht="15.75">
      <c r="A18" s="36"/>
      <c r="B18" s="27" t="s">
        <v>39</v>
      </c>
      <c r="C18" s="184">
        <f>Share_Cost_Mkt!H81</f>
        <v>26068512.23</v>
      </c>
      <c r="D18" s="184">
        <f>Share_Cost_Mkt!I81</f>
        <v>26229695.279999997</v>
      </c>
      <c r="E18" s="184">
        <f>C18-D18</f>
        <v>-161183.04999999702</v>
      </c>
      <c r="F18" s="28"/>
      <c r="G18" s="29" t="s">
        <v>51</v>
      </c>
      <c r="H18" s="30"/>
    </row>
    <row r="19" spans="1:8" ht="79.900000000000006" customHeight="1">
      <c r="A19" s="36"/>
      <c r="B19" s="27" t="s">
        <v>40</v>
      </c>
      <c r="C19" s="184">
        <f>Share_Cost_Mkt!P81</f>
        <v>35364713.789999999</v>
      </c>
      <c r="D19" s="184">
        <f>Share_Cost_Mkt!Q81</f>
        <v>35369401.539999999</v>
      </c>
      <c r="E19" s="184">
        <f>C19-D19</f>
        <v>-4687.75</v>
      </c>
      <c r="F19" s="28"/>
      <c r="G19" s="29" t="s">
        <v>51</v>
      </c>
      <c r="H19" s="30"/>
    </row>
    <row r="20" spans="1:8" ht="19.5" customHeight="1">
      <c r="C20" s="185"/>
      <c r="D20" s="185"/>
      <c r="E20" s="185"/>
      <c r="F20" s="31"/>
      <c r="G20" s="38"/>
      <c r="H20" s="197"/>
    </row>
    <row r="21" spans="1:8" ht="18.95" customHeight="1">
      <c r="A21" s="34" t="s">
        <v>41</v>
      </c>
      <c r="B21" s="39"/>
      <c r="C21" s="185"/>
      <c r="D21" s="185"/>
      <c r="E21" s="185"/>
      <c r="F21" s="35"/>
      <c r="G21" s="38"/>
      <c r="H21" s="197"/>
    </row>
    <row r="22" spans="1:8" ht="15.75">
      <c r="A22" s="36"/>
      <c r="B22" s="36" t="s">
        <v>42</v>
      </c>
      <c r="C22" s="184">
        <f>SUM(Open_Trades!D45)</f>
        <v>0</v>
      </c>
      <c r="D22" s="184">
        <f>SUM(Open_Trades!E45)</f>
        <v>0</v>
      </c>
      <c r="E22" s="184">
        <f t="shared" ref="E22:E28" si="0">C22-D22</f>
        <v>0</v>
      </c>
      <c r="F22" s="28"/>
      <c r="G22" s="29" t="s">
        <v>43</v>
      </c>
      <c r="H22" s="30"/>
    </row>
    <row r="23" spans="1:8" ht="15.75">
      <c r="A23" s="36"/>
      <c r="B23" s="36" t="s">
        <v>228</v>
      </c>
      <c r="C23" s="184">
        <f>SUM(INT_BNI_SSC)</f>
        <v>1447.85</v>
      </c>
      <c r="D23" s="184">
        <f>SUM(INT_BNI_IM)</f>
        <v>0</v>
      </c>
      <c r="E23" s="184">
        <f t="shared" si="0"/>
        <v>1447.85</v>
      </c>
      <c r="F23" s="28"/>
      <c r="G23" s="29" t="s">
        <v>3</v>
      </c>
      <c r="H23" s="30"/>
    </row>
    <row r="24" spans="1:8" ht="27.75" customHeight="1">
      <c r="A24" s="36"/>
      <c r="B24" s="36" t="s">
        <v>227</v>
      </c>
      <c r="C24" s="184">
        <f>SUM(Dividends!I104)</f>
        <v>65973.640000000014</v>
      </c>
      <c r="D24" s="184">
        <f>SUM(Dividends!J104)</f>
        <v>0</v>
      </c>
      <c r="E24" s="184">
        <f t="shared" si="0"/>
        <v>65973.640000000014</v>
      </c>
      <c r="F24" s="28"/>
      <c r="G24" s="29" t="s">
        <v>1</v>
      </c>
      <c r="H24" s="30"/>
    </row>
    <row r="25" spans="1:8" ht="15.75">
      <c r="A25" s="36"/>
      <c r="B25" s="36" t="s">
        <v>242</v>
      </c>
      <c r="C25" s="184">
        <f>Tax_Reclaims!J103</f>
        <v>105850.84999999998</v>
      </c>
      <c r="D25" s="184">
        <f>SUM(Tax_Reclaims!M103)</f>
        <v>0</v>
      </c>
      <c r="E25" s="184">
        <f t="shared" si="0"/>
        <v>105850.84999999998</v>
      </c>
      <c r="F25" s="28"/>
      <c r="G25" s="29" t="s">
        <v>2</v>
      </c>
      <c r="H25" s="30"/>
    </row>
    <row r="26" spans="1:8" ht="23.25" customHeight="1">
      <c r="A26" s="36"/>
      <c r="B26" s="27" t="s">
        <v>49</v>
      </c>
      <c r="C26" s="184">
        <f>SUM('Pending_FX '!B11,'Pending_FX '!B22)</f>
        <v>0</v>
      </c>
      <c r="D26" s="184">
        <f>SUM('Pending_FX '!C11,'Pending_FX '!C22)</f>
        <v>0</v>
      </c>
      <c r="E26" s="184">
        <f t="shared" si="0"/>
        <v>0</v>
      </c>
      <c r="F26" s="28"/>
      <c r="G26" s="29" t="s">
        <v>45</v>
      </c>
      <c r="H26" s="30"/>
    </row>
    <row r="27" spans="1:8" ht="15.75">
      <c r="A27" s="36"/>
      <c r="B27" s="36" t="s">
        <v>177</v>
      </c>
      <c r="C27" s="188"/>
      <c r="D27" s="188"/>
      <c r="E27" s="184">
        <f t="shared" si="0"/>
        <v>0</v>
      </c>
      <c r="F27" s="28"/>
      <c r="G27" s="29" t="s">
        <v>236</v>
      </c>
      <c r="H27" s="30"/>
    </row>
    <row r="28" spans="1:8" ht="15.75">
      <c r="A28" s="36"/>
      <c r="B28" s="36" t="s">
        <v>223</v>
      </c>
      <c r="C28" s="188"/>
      <c r="D28" s="188"/>
      <c r="E28" s="184">
        <f t="shared" si="0"/>
        <v>0</v>
      </c>
      <c r="F28" s="28"/>
      <c r="G28" s="29" t="s">
        <v>236</v>
      </c>
      <c r="H28" s="30"/>
    </row>
    <row r="29" spans="1:8" ht="19.5" customHeight="1">
      <c r="B29" s="5" t="s">
        <v>46</v>
      </c>
      <c r="C29" s="185"/>
      <c r="D29" s="185"/>
      <c r="E29" s="185"/>
      <c r="F29" s="31"/>
      <c r="G29" s="38"/>
      <c r="H29" s="198"/>
    </row>
    <row r="30" spans="1:8" ht="18.95" customHeight="1">
      <c r="A30" s="34" t="s">
        <v>47</v>
      </c>
      <c r="C30" s="185"/>
      <c r="D30" s="185"/>
      <c r="E30" s="185"/>
      <c r="F30" s="31"/>
      <c r="G30" s="40"/>
      <c r="H30" s="198"/>
    </row>
    <row r="31" spans="1:8" ht="15.75">
      <c r="A31" s="36"/>
      <c r="B31" s="189" t="s">
        <v>48</v>
      </c>
      <c r="C31" s="184">
        <f>SUM(Open_Trades!D19)</f>
        <v>0</v>
      </c>
      <c r="D31" s="184">
        <f>SUM(Open_Trades!E19)</f>
        <v>0</v>
      </c>
      <c r="E31" s="184">
        <f>C31-D31</f>
        <v>0</v>
      </c>
      <c r="F31" s="28"/>
      <c r="G31" s="29" t="s">
        <v>43</v>
      </c>
      <c r="H31" s="30"/>
    </row>
    <row r="32" spans="1:8" ht="18.95" customHeight="1">
      <c r="A32" s="36"/>
      <c r="B32" s="27" t="s">
        <v>44</v>
      </c>
      <c r="C32" s="184">
        <f>SUM('Pending_FX '!B11,'Pending_FX '!B22)</f>
        <v>0</v>
      </c>
      <c r="D32" s="184">
        <f>SUM('Pending_FX '!C11,'Pending_FX '!C22)</f>
        <v>0</v>
      </c>
      <c r="E32" s="184">
        <f t="shared" ref="E32:E41" si="1">C32-D32</f>
        <v>0</v>
      </c>
      <c r="F32" s="28"/>
      <c r="G32" s="29" t="s">
        <v>45</v>
      </c>
      <c r="H32" s="30"/>
    </row>
    <row r="33" spans="1:8" ht="15.75">
      <c r="A33" s="254"/>
      <c r="B33" s="36" t="s">
        <v>224</v>
      </c>
      <c r="C33" s="188">
        <v>49254.96</v>
      </c>
      <c r="D33" s="188"/>
      <c r="E33" s="184">
        <f>C33-D33</f>
        <v>49254.96</v>
      </c>
      <c r="F33" s="28"/>
      <c r="G33" s="29" t="s">
        <v>236</v>
      </c>
      <c r="H33" s="30"/>
    </row>
    <row r="34" spans="1:8" ht="15.75">
      <c r="A34" s="36"/>
      <c r="B34" s="36" t="s">
        <v>225</v>
      </c>
      <c r="C34" s="188"/>
      <c r="D34" s="188"/>
      <c r="E34" s="184">
        <f>C34-D34</f>
        <v>0</v>
      </c>
      <c r="F34" s="28"/>
      <c r="G34" s="29" t="s">
        <v>236</v>
      </c>
      <c r="H34" s="30"/>
    </row>
    <row r="35" spans="1:8" ht="15.75">
      <c r="A35" s="254"/>
      <c r="B35" s="36" t="s">
        <v>178</v>
      </c>
      <c r="C35" s="188"/>
      <c r="D35" s="188"/>
      <c r="E35" s="184">
        <f>C35-D35</f>
        <v>0</v>
      </c>
      <c r="F35" s="28"/>
      <c r="G35" s="29" t="s">
        <v>236</v>
      </c>
      <c r="H35" s="30"/>
    </row>
    <row r="36" spans="1:8" ht="19.5" customHeight="1">
      <c r="A36" s="34" t="s">
        <v>119</v>
      </c>
      <c r="B36" s="36"/>
      <c r="C36" s="188"/>
      <c r="D36" s="188"/>
      <c r="E36" s="184"/>
      <c r="F36" s="28"/>
      <c r="G36" s="29"/>
      <c r="H36" s="37"/>
    </row>
    <row r="37" spans="1:8" ht="19.5" customHeight="1">
      <c r="A37" s="36"/>
      <c r="B37" s="36" t="s">
        <v>176</v>
      </c>
      <c r="C37" s="188">
        <f>SUM(Dividends!Q104,Tax_Reclaims!L103)</f>
        <v>-1200.4900000000002</v>
      </c>
      <c r="D37" s="188">
        <f>SUM(Dividends!R104,Tax_Reclaims!O103)</f>
        <v>0</v>
      </c>
      <c r="E37" s="184">
        <f t="shared" si="1"/>
        <v>-1200.4900000000002</v>
      </c>
      <c r="F37" s="28"/>
      <c r="G37" s="29" t="s">
        <v>181</v>
      </c>
      <c r="H37" s="30"/>
    </row>
    <row r="38" spans="1:8" ht="19.5" customHeight="1">
      <c r="A38" s="36"/>
      <c r="B38" s="36" t="s">
        <v>120</v>
      </c>
      <c r="C38" s="188">
        <f>SUM(Open_Trades!L19)</f>
        <v>0</v>
      </c>
      <c r="D38" s="188">
        <f>SUM(Open_Trades!M19)</f>
        <v>0</v>
      </c>
      <c r="E38" s="184">
        <f t="shared" si="1"/>
        <v>0</v>
      </c>
      <c r="F38" s="28"/>
      <c r="G38" s="29" t="s">
        <v>43</v>
      </c>
      <c r="H38" s="37"/>
    </row>
    <row r="39" spans="1:8" ht="19.5" customHeight="1">
      <c r="A39" s="36"/>
      <c r="B39" s="36" t="s">
        <v>121</v>
      </c>
      <c r="C39" s="188">
        <f>SUM(Open_Trades!L45)</f>
        <v>0</v>
      </c>
      <c r="D39" s="188">
        <f>SUM(Open_Trades!M45)</f>
        <v>0</v>
      </c>
      <c r="E39" s="184">
        <f t="shared" si="1"/>
        <v>0</v>
      </c>
      <c r="F39" s="28"/>
      <c r="G39" s="29" t="s">
        <v>43</v>
      </c>
      <c r="H39" s="37"/>
    </row>
    <row r="40" spans="1:8" ht="19.5" customHeight="1">
      <c r="A40" s="36"/>
      <c r="B40" s="36" t="s">
        <v>220</v>
      </c>
      <c r="C40" s="184">
        <f>'Pending_FX '!D26</f>
        <v>0</v>
      </c>
      <c r="D40" s="184">
        <f>'Pending_FX '!E26</f>
        <v>0</v>
      </c>
      <c r="E40" s="184">
        <f t="shared" si="1"/>
        <v>0</v>
      </c>
      <c r="F40" s="28"/>
      <c r="G40" s="29" t="s">
        <v>45</v>
      </c>
      <c r="H40" s="37"/>
    </row>
    <row r="41" spans="1:8" ht="19.5" customHeight="1">
      <c r="A41" s="36"/>
      <c r="B41" s="36" t="s">
        <v>219</v>
      </c>
      <c r="C41" s="184">
        <f>'Pending_FX '!D25</f>
        <v>0</v>
      </c>
      <c r="D41" s="184">
        <f>'Pending_FX '!E25</f>
        <v>0</v>
      </c>
      <c r="E41" s="184">
        <f t="shared" si="1"/>
        <v>0</v>
      </c>
      <c r="F41" s="28"/>
      <c r="G41" s="29" t="s">
        <v>45</v>
      </c>
      <c r="H41" s="37"/>
    </row>
    <row r="42" spans="1:8" ht="19.5" customHeight="1">
      <c r="C42" s="185"/>
      <c r="D42" s="185"/>
      <c r="E42" s="186"/>
      <c r="F42" s="32"/>
      <c r="G42" s="38"/>
      <c r="H42" s="198"/>
    </row>
    <row r="43" spans="1:8" ht="19.5" customHeight="1">
      <c r="A43" s="36"/>
      <c r="B43" s="260" t="s">
        <v>226</v>
      </c>
      <c r="C43" s="184">
        <f>SUM(C14+C19+C22+C23+C24+C25+C26+C27+C28)-SUM(C31:C35)+SUM(C37:C41)</f>
        <v>35734793.5</v>
      </c>
      <c r="D43" s="184">
        <f>SUM(D14+D19+D22+D23+D24+D25+D26+D27+D28)-SUM(D31:D35)+SUM(D37:D41)</f>
        <v>35616664.600000001</v>
      </c>
      <c r="E43" s="187">
        <f>C43-D43</f>
        <v>118128.89999999851</v>
      </c>
      <c r="F43" s="259">
        <f>(E43/$D43)*10000</f>
        <v>33.166749701766996</v>
      </c>
      <c r="G43" s="29" t="s">
        <v>247</v>
      </c>
      <c r="H43" s="37"/>
    </row>
    <row r="44" spans="1:8" ht="20.25" customHeight="1">
      <c r="A44" s="36"/>
      <c r="B44" s="260" t="s">
        <v>50</v>
      </c>
      <c r="C44" s="36"/>
      <c r="D44" s="36"/>
      <c r="E44" s="258">
        <f>IF(ISERROR(E43/C43),0,E43/C43)</f>
        <v>3.3057110012402482E-3</v>
      </c>
      <c r="F44" s="28"/>
      <c r="G44" s="29"/>
      <c r="H44" s="37"/>
    </row>
    <row r="45" spans="1:8" ht="20.25" customHeight="1">
      <c r="A45" s="41"/>
    </row>
    <row r="46" spans="1:8" ht="20.25" customHeight="1">
      <c r="B46" s="26"/>
      <c r="E46" s="295"/>
      <c r="F46" s="31"/>
      <c r="G46" s="296"/>
      <c r="H46" s="297"/>
    </row>
    <row r="47" spans="1:8" ht="20.25" customHeight="1">
      <c r="B47" s="309" t="s">
        <v>280</v>
      </c>
      <c r="C47" s="36"/>
      <c r="D47" s="310"/>
      <c r="E47" s="184"/>
      <c r="F47" s="311"/>
      <c r="G47" s="29"/>
      <c r="H47" s="37"/>
    </row>
    <row r="48" spans="1:8" ht="20.25" customHeight="1">
      <c r="B48" s="312" t="s">
        <v>281</v>
      </c>
      <c r="C48" s="36"/>
      <c r="D48" s="187">
        <f>C25</f>
        <v>105850.84999999998</v>
      </c>
      <c r="E48" s="184"/>
      <c r="F48" s="311"/>
      <c r="G48" s="29"/>
      <c r="H48" s="37"/>
    </row>
    <row r="49" spans="1:8" ht="20.25" customHeight="1">
      <c r="B49" s="312" t="s">
        <v>292</v>
      </c>
      <c r="C49" s="36"/>
      <c r="D49" s="187">
        <f>C23+C24+C27+C28</f>
        <v>67421.49000000002</v>
      </c>
      <c r="E49" s="184"/>
      <c r="F49" s="311"/>
      <c r="G49" s="29"/>
      <c r="H49" s="37"/>
    </row>
    <row r="50" spans="1:8" ht="20.25" customHeight="1">
      <c r="B50" s="312" t="s">
        <v>282</v>
      </c>
      <c r="C50" s="36"/>
      <c r="D50" s="187">
        <f>C33</f>
        <v>49254.96</v>
      </c>
      <c r="E50" s="184"/>
      <c r="F50" s="311"/>
      <c r="G50" s="29"/>
      <c r="H50" s="37"/>
    </row>
    <row r="51" spans="1:8" ht="20.25" customHeight="1">
      <c r="B51" s="312" t="s">
        <v>283</v>
      </c>
      <c r="C51" s="36"/>
      <c r="D51" s="187">
        <f>C34</f>
        <v>0</v>
      </c>
      <c r="E51" s="184"/>
      <c r="F51" s="311"/>
      <c r="G51" s="29"/>
      <c r="H51" s="37"/>
    </row>
    <row r="52" spans="1:8" ht="20.25" customHeight="1">
      <c r="B52" s="312" t="s">
        <v>284</v>
      </c>
      <c r="C52" s="36"/>
      <c r="D52" s="187">
        <f>C35</f>
        <v>0</v>
      </c>
      <c r="E52" s="184"/>
      <c r="F52" s="311"/>
      <c r="G52" s="29"/>
      <c r="H52" s="37"/>
    </row>
    <row r="53" spans="1:8" ht="20.25" customHeight="1">
      <c r="B53" s="313" t="s">
        <v>285</v>
      </c>
      <c r="C53" s="310">
        <f>C43</f>
        <v>35734793.5</v>
      </c>
      <c r="D53" s="187">
        <f>D43+D48+D49-D50-D51-D52</f>
        <v>35740681.980000004</v>
      </c>
      <c r="E53" s="184">
        <f>C53-D53</f>
        <v>-5888.4800000041723</v>
      </c>
      <c r="F53" s="314">
        <f>(E53/$D53)*10000</f>
        <v>-1.6475566983582701</v>
      </c>
      <c r="G53" s="29" t="s">
        <v>286</v>
      </c>
      <c r="H53" s="37"/>
    </row>
    <row r="54" spans="1:8">
      <c r="A54" s="41"/>
      <c r="B54" s="309" t="s">
        <v>287</v>
      </c>
      <c r="C54" s="36"/>
      <c r="D54" s="36"/>
      <c r="E54" s="258">
        <f>IF(ISERROR(E53/C53),0,E53/C53)</f>
        <v>-1.6478281873950586E-4</v>
      </c>
      <c r="F54" s="311"/>
      <c r="G54" s="29"/>
      <c r="H54" s="37"/>
    </row>
    <row r="55" spans="1:8" ht="16.5" thickBot="1">
      <c r="B55" s="298"/>
      <c r="C55" s="299"/>
      <c r="D55" s="299"/>
      <c r="E55" s="300"/>
      <c r="F55" s="301"/>
      <c r="G55" s="302"/>
      <c r="H55" s="303"/>
    </row>
    <row r="56" spans="1:8" ht="15.75">
      <c r="B56" s="34" t="s">
        <v>288</v>
      </c>
    </row>
    <row r="57" spans="1:8" ht="15.75">
      <c r="A57" s="36"/>
      <c r="B57" s="254" t="s">
        <v>238</v>
      </c>
      <c r="C57" s="271">
        <v>35734793.5</v>
      </c>
      <c r="D57" s="271">
        <v>35734793.5</v>
      </c>
      <c r="E57" s="184">
        <f t="shared" ref="E57" si="2">C57-D57</f>
        <v>0</v>
      </c>
      <c r="F57" s="259">
        <f>(E57/$D57)*10000</f>
        <v>0</v>
      </c>
      <c r="G57" s="29" t="s">
        <v>236</v>
      </c>
      <c r="H57" s="37"/>
    </row>
    <row r="58" spans="1:8">
      <c r="A58" s="41"/>
      <c r="C58" s="257"/>
    </row>
    <row r="59" spans="1:8" ht="16.5" thickBot="1">
      <c r="B59" s="34" t="s">
        <v>241</v>
      </c>
      <c r="C59" s="261">
        <f>C57-C43</f>
        <v>0</v>
      </c>
      <c r="D59" s="261">
        <f>D57-D43</f>
        <v>118128.89999999851</v>
      </c>
    </row>
    <row r="60" spans="1:8">
      <c r="C60" s="35"/>
      <c r="D60" s="182"/>
    </row>
    <row r="62" spans="1:8">
      <c r="C62" s="182"/>
    </row>
    <row r="63" spans="1:8">
      <c r="C63" s="182"/>
    </row>
    <row r="64" spans="1:8">
      <c r="C64" s="182"/>
    </row>
  </sheetData>
  <phoneticPr fontId="0" type="noConversion"/>
  <pageMargins left="0.75" right="0.75" top="1" bottom="1" header="0.5" footer="0.5"/>
  <pageSetup scale="48" orientation="landscape" r:id="rId1"/>
  <headerFooter alignWithMargins="0">
    <oddHeader>&amp;A</oddHeader>
  </headerFooter>
  <ignoredErrors>
    <ignoredError sqref="C37 C38:C39 D37 D38:D3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K83"/>
  <sheetViews>
    <sheetView zoomScale="80" zoomScaleNormal="80" workbookViewId="0">
      <pane xSplit="3" ySplit="2" topLeftCell="D3" activePane="bottomRight" state="frozen"/>
      <selection activeCell="G22" sqref="G22"/>
      <selection pane="topRight" activeCell="G22" sqref="G22"/>
      <selection pane="bottomLeft" activeCell="G22" sqref="G22"/>
      <selection pane="bottomRight"/>
    </sheetView>
  </sheetViews>
  <sheetFormatPr defaultColWidth="8.85546875" defaultRowHeight="12.75"/>
  <cols>
    <col min="1" max="2" width="14.28515625" style="43" customWidth="1"/>
    <col min="3" max="3" width="35.85546875" style="43" bestFit="1" customWidth="1"/>
    <col min="4" max="4" width="19" style="201" bestFit="1" customWidth="1"/>
    <col min="5" max="5" width="21.28515625" style="201" bestFit="1" customWidth="1"/>
    <col min="6" max="7" width="20.28515625" style="201" customWidth="1"/>
    <col min="8" max="8" width="17.5703125" style="202" bestFit="1" customWidth="1"/>
    <col min="9" max="9" width="16.140625" style="202" bestFit="1" customWidth="1"/>
    <col min="10" max="11" width="19.85546875" style="202" customWidth="1"/>
    <col min="12" max="12" width="18.7109375" style="202" customWidth="1"/>
    <col min="13" max="14" width="13.5703125" style="202" customWidth="1"/>
    <col min="15" max="15" width="15.7109375" style="202" customWidth="1"/>
    <col min="16" max="16" width="15.42578125" style="202" bestFit="1" customWidth="1"/>
    <col min="17" max="17" width="15.28515625" style="202" bestFit="1" customWidth="1"/>
    <col min="18" max="18" width="16.28515625" style="202" customWidth="1"/>
    <col min="19" max="19" width="21.28515625" style="127" customWidth="1"/>
    <col min="20" max="20" width="62.5703125" style="42" bestFit="1" customWidth="1"/>
    <col min="21" max="21" width="12.7109375" style="44" customWidth="1"/>
    <col min="22" max="16384" width="8.85546875" style="42"/>
  </cols>
  <sheetData>
    <row r="1" spans="1:21">
      <c r="A1" s="126" t="s">
        <v>116</v>
      </c>
      <c r="B1" s="126"/>
    </row>
    <row r="2" spans="1:21" ht="25.5">
      <c r="A2" s="126" t="s">
        <v>70</v>
      </c>
      <c r="B2" s="126" t="s">
        <v>204</v>
      </c>
      <c r="C2" s="126" t="s">
        <v>5</v>
      </c>
      <c r="D2" s="203" t="s">
        <v>6</v>
      </c>
      <c r="E2" s="204" t="s">
        <v>67</v>
      </c>
      <c r="F2" s="205" t="s">
        <v>7</v>
      </c>
      <c r="G2" s="205" t="s">
        <v>191</v>
      </c>
      <c r="H2" s="206" t="s">
        <v>8</v>
      </c>
      <c r="I2" s="207" t="s">
        <v>68</v>
      </c>
      <c r="J2" s="205" t="s">
        <v>7</v>
      </c>
      <c r="K2" s="205" t="s">
        <v>191</v>
      </c>
      <c r="L2" s="203" t="s">
        <v>9</v>
      </c>
      <c r="M2" s="204" t="s">
        <v>71</v>
      </c>
      <c r="N2" s="205" t="s">
        <v>7</v>
      </c>
      <c r="O2" s="205" t="s">
        <v>191</v>
      </c>
      <c r="P2" s="203" t="s">
        <v>10</v>
      </c>
      <c r="Q2" s="204" t="s">
        <v>69</v>
      </c>
      <c r="R2" s="205" t="s">
        <v>7</v>
      </c>
      <c r="S2" s="205" t="s">
        <v>191</v>
      </c>
      <c r="T2" s="1" t="s">
        <v>209</v>
      </c>
      <c r="U2" s="293" t="s">
        <v>274</v>
      </c>
    </row>
    <row r="3" spans="1:21">
      <c r="A3" s="251">
        <f>VLOOKUP(U3,Sheet1!$C$2:$C$84,1,FALSE)</f>
        <v>4031976</v>
      </c>
      <c r="B3" s="279">
        <v>403197908</v>
      </c>
      <c r="C3" s="279" t="s">
        <v>296</v>
      </c>
      <c r="D3">
        <v>1440</v>
      </c>
      <c r="E3" s="204">
        <f>VLOOKUP(A3,Sheet1!$C$2:$E$84,3,FALSE)</f>
        <v>1440</v>
      </c>
      <c r="F3" s="205">
        <f t="shared" ref="F3:F61" si="0">D3-E3</f>
        <v>0</v>
      </c>
      <c r="G3" s="219">
        <f>ROUND(F3/D3,10)</f>
        <v>0</v>
      </c>
      <c r="H3">
        <v>283606.93</v>
      </c>
      <c r="I3" s="207">
        <f>VLOOKUP(A3,Sheet1!$C$2:$F$84,4,FALSE)</f>
        <v>285533.76</v>
      </c>
      <c r="J3" s="205">
        <f t="shared" ref="J3:J61" si="1">H3-I3</f>
        <v>-1926.8300000000163</v>
      </c>
      <c r="K3" s="219">
        <f>ROUND(J3/H3,10)</f>
        <v>-6.7940159000000003E-3</v>
      </c>
      <c r="L3" s="289">
        <v>234.079464</v>
      </c>
      <c r="M3" s="204">
        <f>VLOOKUP(A3,Sheet1!$C$2:$G$84,5,FALSE)</f>
        <v>234.4</v>
      </c>
      <c r="N3" s="205">
        <f t="shared" ref="N3:N61" si="2">L3-M3</f>
        <v>-0.32053600000000415</v>
      </c>
      <c r="O3" s="219">
        <f t="shared" ref="O3:O61" si="3">ROUND(N3/L3,10)</f>
        <v>-1.3693469000000001E-3</v>
      </c>
      <c r="P3">
        <v>337074.43</v>
      </c>
      <c r="Q3" s="204">
        <f>VLOOKUP(A3,Sheet1!$C$2:$H$84,6,FALSE)</f>
        <v>337531.64</v>
      </c>
      <c r="R3" s="205">
        <f>P3-Q3</f>
        <v>-457.21000000002095</v>
      </c>
      <c r="S3" s="219">
        <f>ROUND(R3/P3,10)</f>
        <v>-1.3564066999999999E-3</v>
      </c>
      <c r="T3" s="1"/>
      <c r="U3" s="279">
        <v>4031976</v>
      </c>
    </row>
    <row r="4" spans="1:21">
      <c r="A4" s="251" t="str">
        <f>VLOOKUP(U4,Sheet1!$C$2:$C$84,1,FALSE)</f>
        <v>B1HHKD3</v>
      </c>
      <c r="B4" s="279" t="s">
        <v>298</v>
      </c>
      <c r="C4" s="279" t="s">
        <v>451</v>
      </c>
      <c r="D4">
        <v>9437</v>
      </c>
      <c r="E4" s="204">
        <f>VLOOKUP(A4,Sheet1!$C$2:$E$84,3,FALSE)</f>
        <v>9437</v>
      </c>
      <c r="F4" s="205">
        <f t="shared" si="0"/>
        <v>0</v>
      </c>
      <c r="G4" s="219">
        <f t="shared" ref="G4:G81" si="4">ROUND(F4/D4,10)</f>
        <v>0</v>
      </c>
      <c r="H4">
        <v>626750.68999999994</v>
      </c>
      <c r="I4" s="207">
        <f>VLOOKUP(A4,Sheet1!$C$2:$F$84,4,FALSE)</f>
        <v>640918.34</v>
      </c>
      <c r="J4" s="205">
        <f t="shared" si="1"/>
        <v>-14167.650000000023</v>
      </c>
      <c r="K4" s="219">
        <f t="shared" ref="K4:K61" si="5">ROUND(J4/H4,10)</f>
        <v>-2.2604921300000001E-2</v>
      </c>
      <c r="L4" s="289">
        <v>102.17</v>
      </c>
      <c r="M4" s="204">
        <f>VLOOKUP(A4,Sheet1!$C$2:$G$84,5,FALSE)</f>
        <v>102.17</v>
      </c>
      <c r="N4" s="205">
        <f t="shared" si="2"/>
        <v>0</v>
      </c>
      <c r="O4" s="219">
        <f t="shared" si="3"/>
        <v>0</v>
      </c>
      <c r="P4">
        <v>964178.29</v>
      </c>
      <c r="Q4" s="204">
        <f>VLOOKUP(A4,Sheet1!$C$2:$H$84,6,FALSE)</f>
        <v>964178.29</v>
      </c>
      <c r="R4" s="205">
        <f t="shared" ref="R4:R55" si="6">P4-Q4</f>
        <v>0</v>
      </c>
      <c r="S4" s="219">
        <f t="shared" ref="S4:S61" si="7">ROUND(R4/P4,10)</f>
        <v>0</v>
      </c>
      <c r="T4" s="1"/>
      <c r="U4" s="279" t="s">
        <v>299</v>
      </c>
    </row>
    <row r="5" spans="1:21">
      <c r="A5" s="251" t="str">
        <f>VLOOKUP(U5,Sheet1!$C$2:$C$84,1,FALSE)</f>
        <v>B6331J3</v>
      </c>
      <c r="B5" s="279" t="s">
        <v>440</v>
      </c>
      <c r="C5" s="279" t="s">
        <v>452</v>
      </c>
      <c r="D5">
        <v>17708</v>
      </c>
      <c r="E5" s="204">
        <f>VLOOKUP(A5,Sheet1!$C$2:$E$84,3,FALSE)</f>
        <v>17708</v>
      </c>
      <c r="F5" s="205">
        <f t="shared" si="0"/>
        <v>0</v>
      </c>
      <c r="G5" s="219">
        <f t="shared" si="4"/>
        <v>0</v>
      </c>
      <c r="H5">
        <v>577308.79</v>
      </c>
      <c r="I5" s="207">
        <f>VLOOKUP(A5,Sheet1!$C$2:$F$84,4,FALSE)</f>
        <v>591370.25</v>
      </c>
      <c r="J5" s="205">
        <f t="shared" si="1"/>
        <v>-14061.459999999963</v>
      </c>
      <c r="K5" s="219">
        <f t="shared" si="5"/>
        <v>-2.4356913000000001E-2</v>
      </c>
      <c r="L5" s="289">
        <v>30.25</v>
      </c>
      <c r="M5" s="204">
        <f>VLOOKUP(A5,Sheet1!$C$2:$G$84,5,FALSE)</f>
        <v>30.25</v>
      </c>
      <c r="N5" s="205">
        <f t="shared" si="2"/>
        <v>0</v>
      </c>
      <c r="O5" s="219">
        <f t="shared" si="3"/>
        <v>0</v>
      </c>
      <c r="P5">
        <v>535667</v>
      </c>
      <c r="Q5" s="204">
        <f>VLOOKUP(A5,Sheet1!$C$2:$H$84,6,FALSE)</f>
        <v>535667</v>
      </c>
      <c r="R5" s="205">
        <f t="shared" si="6"/>
        <v>0</v>
      </c>
      <c r="S5" s="219">
        <f t="shared" si="7"/>
        <v>0</v>
      </c>
      <c r="T5" s="1"/>
      <c r="U5" s="279" t="s">
        <v>302</v>
      </c>
    </row>
    <row r="6" spans="1:21">
      <c r="A6" s="251" t="str">
        <f>VLOOKUP(U6,Sheet1!$C$2:$C$84,1,FALSE)</f>
        <v>BP41ZD1</v>
      </c>
      <c r="B6" s="279" t="s">
        <v>304</v>
      </c>
      <c r="C6" s="279" t="s">
        <v>453</v>
      </c>
      <c r="D6">
        <v>4961</v>
      </c>
      <c r="E6" s="204">
        <f>VLOOKUP(A6,Sheet1!$C$2:$E$84,3,FALSE)</f>
        <v>4961</v>
      </c>
      <c r="F6" s="205">
        <f t="shared" si="0"/>
        <v>0</v>
      </c>
      <c r="G6" s="219">
        <f t="shared" si="4"/>
        <v>0</v>
      </c>
      <c r="H6">
        <v>726854.83</v>
      </c>
      <c r="I6" s="207">
        <f>VLOOKUP(A6,Sheet1!$C$2:$F$84,4,FALSE)</f>
        <v>596133.28</v>
      </c>
      <c r="J6" s="205">
        <f t="shared" si="1"/>
        <v>130721.54999999993</v>
      </c>
      <c r="K6" s="219">
        <f t="shared" si="5"/>
        <v>0.17984547200000001</v>
      </c>
      <c r="L6" s="289">
        <v>132.22999999999999</v>
      </c>
      <c r="M6" s="204">
        <f>VLOOKUP(A6,Sheet1!$C$2:$G$84,5,FALSE)</f>
        <v>132.22999999999999</v>
      </c>
      <c r="N6" s="205">
        <f t="shared" si="2"/>
        <v>0</v>
      </c>
      <c r="O6" s="219">
        <f t="shared" si="3"/>
        <v>0</v>
      </c>
      <c r="P6">
        <v>655993.03</v>
      </c>
      <c r="Q6" s="204">
        <f>VLOOKUP(A6,Sheet1!$C$2:$H$84,6,FALSE)</f>
        <v>655993.03</v>
      </c>
      <c r="R6" s="205">
        <f t="shared" si="6"/>
        <v>0</v>
      </c>
      <c r="S6" s="219">
        <f t="shared" si="7"/>
        <v>0</v>
      </c>
      <c r="T6" s="1"/>
      <c r="U6" s="279" t="s">
        <v>305</v>
      </c>
    </row>
    <row r="7" spans="1:21">
      <c r="A7" s="251" t="str">
        <f>VLOOKUP(U7,Sheet1!$C$2:$C$84,1,FALSE)</f>
        <v>BNHN4P5</v>
      </c>
      <c r="B7" s="279" t="s">
        <v>307</v>
      </c>
      <c r="C7" s="279" t="s">
        <v>454</v>
      </c>
      <c r="D7">
        <v>27629</v>
      </c>
      <c r="E7" s="204">
        <f>VLOOKUP(A7,Sheet1!$C$2:$E$84,3,FALSE)</f>
        <v>27629</v>
      </c>
      <c r="F7" s="205">
        <f t="shared" si="0"/>
        <v>0</v>
      </c>
      <c r="G7" s="219">
        <f t="shared" si="4"/>
        <v>0</v>
      </c>
      <c r="H7">
        <v>443378.96</v>
      </c>
      <c r="I7" s="207">
        <f>VLOOKUP(A7,Sheet1!$C$2:$F$84,4,FALSE)</f>
        <v>472842.89</v>
      </c>
      <c r="J7" s="205">
        <f t="shared" si="1"/>
        <v>-29463.929999999993</v>
      </c>
      <c r="K7" s="219">
        <f t="shared" si="5"/>
        <v>-6.6453153299999998E-2</v>
      </c>
      <c r="L7" s="289">
        <v>14.22</v>
      </c>
      <c r="M7" s="204">
        <f>VLOOKUP(A7,Sheet1!$C$2:$G$84,5,FALSE)</f>
        <v>14.22</v>
      </c>
      <c r="N7" s="205">
        <f t="shared" si="2"/>
        <v>0</v>
      </c>
      <c r="O7" s="219">
        <f t="shared" si="3"/>
        <v>0</v>
      </c>
      <c r="P7">
        <v>392884.38</v>
      </c>
      <c r="Q7" s="204">
        <f>VLOOKUP(A7,Sheet1!$C$2:$H$84,6,FALSE)</f>
        <v>392884.38</v>
      </c>
      <c r="R7" s="205">
        <f t="shared" si="6"/>
        <v>0</v>
      </c>
      <c r="S7" s="219">
        <f t="shared" si="7"/>
        <v>0</v>
      </c>
      <c r="T7" s="1"/>
      <c r="U7" s="279" t="s">
        <v>308</v>
      </c>
    </row>
    <row r="8" spans="1:21">
      <c r="A8" s="251" t="str">
        <f>VLOOKUP(U8,Sheet1!$C$2:$C$84,1,FALSE)</f>
        <v>BRXH266</v>
      </c>
      <c r="B8" s="279" t="s">
        <v>310</v>
      </c>
      <c r="C8" s="279" t="s">
        <v>455</v>
      </c>
      <c r="D8">
        <v>10487</v>
      </c>
      <c r="E8" s="204">
        <f>VLOOKUP(A8,Sheet1!$C$2:$E$84,3,FALSE)</f>
        <v>10487</v>
      </c>
      <c r="F8" s="205">
        <f t="shared" si="0"/>
        <v>0</v>
      </c>
      <c r="G8" s="219">
        <f t="shared" si="4"/>
        <v>0</v>
      </c>
      <c r="H8">
        <v>245596.1</v>
      </c>
      <c r="I8" s="207">
        <f>VLOOKUP(A8,Sheet1!$C$2:$F$84,4,FALSE)</f>
        <v>245596.1</v>
      </c>
      <c r="J8" s="205">
        <f t="shared" si="1"/>
        <v>0</v>
      </c>
      <c r="K8" s="219">
        <f t="shared" si="5"/>
        <v>0</v>
      </c>
      <c r="L8" s="289">
        <v>37.119999999999997</v>
      </c>
      <c r="M8" s="204">
        <f>VLOOKUP(A8,Sheet1!$C$2:$G$84,5,FALSE)</f>
        <v>37.119999999999997</v>
      </c>
      <c r="N8" s="205">
        <f t="shared" si="2"/>
        <v>0</v>
      </c>
      <c r="O8" s="219">
        <f t="shared" si="3"/>
        <v>0</v>
      </c>
      <c r="P8">
        <v>389277.44</v>
      </c>
      <c r="Q8" s="204">
        <f>VLOOKUP(A8,Sheet1!$C$2:$H$84,6,FALSE)</f>
        <v>389277.44</v>
      </c>
      <c r="R8" s="205">
        <f t="shared" si="6"/>
        <v>0</v>
      </c>
      <c r="S8" s="219">
        <f t="shared" si="7"/>
        <v>0</v>
      </c>
      <c r="T8" s="1"/>
      <c r="U8" s="279" t="s">
        <v>311</v>
      </c>
    </row>
    <row r="9" spans="1:21">
      <c r="A9" s="251" t="str">
        <f>VLOOKUP(U9,Sheet1!$C$2:$C$84,1,FALSE)</f>
        <v>B908F01</v>
      </c>
      <c r="B9" s="279" t="s">
        <v>313</v>
      </c>
      <c r="C9" s="279" t="s">
        <v>456</v>
      </c>
      <c r="D9">
        <v>1350</v>
      </c>
      <c r="E9" s="204">
        <f>VLOOKUP(A9,Sheet1!$C$2:$E$84,3,FALSE)</f>
        <v>1350</v>
      </c>
      <c r="F9" s="205">
        <f t="shared" si="0"/>
        <v>0</v>
      </c>
      <c r="G9" s="219">
        <f t="shared" si="4"/>
        <v>0</v>
      </c>
      <c r="H9">
        <v>373314.43</v>
      </c>
      <c r="I9" s="207">
        <f>VLOOKUP(A9,Sheet1!$C$2:$F$84,4,FALSE)</f>
        <v>398626.42</v>
      </c>
      <c r="J9" s="205">
        <f t="shared" si="1"/>
        <v>-25311.989999999991</v>
      </c>
      <c r="K9" s="219">
        <f t="shared" si="5"/>
        <v>-6.7803406400000002E-2</v>
      </c>
      <c r="L9" s="289">
        <v>662.63</v>
      </c>
      <c r="M9" s="204">
        <f>VLOOKUP(A9,Sheet1!$C$2:$G$84,5,FALSE)</f>
        <v>662.63</v>
      </c>
      <c r="N9" s="205">
        <f t="shared" si="2"/>
        <v>0</v>
      </c>
      <c r="O9" s="219">
        <f t="shared" si="3"/>
        <v>0</v>
      </c>
      <c r="P9">
        <v>894550.5</v>
      </c>
      <c r="Q9" s="204">
        <f>VLOOKUP(A9,Sheet1!$C$2:$H$84,6,FALSE)</f>
        <v>894550.5</v>
      </c>
      <c r="R9" s="205">
        <f t="shared" si="6"/>
        <v>0</v>
      </c>
      <c r="S9" s="219">
        <f t="shared" si="7"/>
        <v>0</v>
      </c>
      <c r="T9" s="1"/>
      <c r="U9" s="279" t="s">
        <v>314</v>
      </c>
    </row>
    <row r="10" spans="1:21">
      <c r="A10" s="251">
        <f>VLOOKUP(U10,Sheet1!$C$2:$C$84,1,FALSE)</f>
        <v>2989044</v>
      </c>
      <c r="B10" s="279" t="s">
        <v>441</v>
      </c>
      <c r="C10" s="279" t="s">
        <v>457</v>
      </c>
      <c r="D10">
        <v>6600</v>
      </c>
      <c r="E10" s="204">
        <f>VLOOKUP(A10,Sheet1!$C$2:$E$84,3,FALSE)</f>
        <v>6600</v>
      </c>
      <c r="F10" s="205">
        <f t="shared" si="0"/>
        <v>0</v>
      </c>
      <c r="G10" s="219">
        <f t="shared" si="4"/>
        <v>0</v>
      </c>
      <c r="H10">
        <v>439013.44</v>
      </c>
      <c r="I10" s="207">
        <f>VLOOKUP(A10,Sheet1!$C$2:$F$84,4,FALSE)</f>
        <v>439013.44</v>
      </c>
      <c r="J10" s="205">
        <f t="shared" si="1"/>
        <v>0</v>
      </c>
      <c r="K10" s="219">
        <f t="shared" si="5"/>
        <v>0</v>
      </c>
      <c r="L10" s="289">
        <v>73.5</v>
      </c>
      <c r="M10" s="204">
        <f>VLOOKUP(A10,Sheet1!$C$2:$G$84,5,FALSE)</f>
        <v>73.5</v>
      </c>
      <c r="N10" s="205">
        <f t="shared" si="2"/>
        <v>0</v>
      </c>
      <c r="O10" s="219">
        <f t="shared" si="3"/>
        <v>0</v>
      </c>
      <c r="P10">
        <v>485100</v>
      </c>
      <c r="Q10" s="204">
        <f>VLOOKUP(A10,Sheet1!$C$2:$H$84,6,FALSE)</f>
        <v>485100</v>
      </c>
      <c r="R10" s="205">
        <f t="shared" si="6"/>
        <v>0</v>
      </c>
      <c r="S10" s="219">
        <f t="shared" si="7"/>
        <v>0</v>
      </c>
      <c r="T10" s="1"/>
      <c r="U10" s="279">
        <v>2989044</v>
      </c>
    </row>
    <row r="11" spans="1:21">
      <c r="A11" s="251" t="str">
        <f>VLOOKUP(U11,Sheet1!$C$2:$C$84,1,FALSE)</f>
        <v>0263494</v>
      </c>
      <c r="B11" s="279" t="s">
        <v>458</v>
      </c>
      <c r="C11" s="279" t="s">
        <v>317</v>
      </c>
      <c r="D11">
        <v>61802</v>
      </c>
      <c r="E11" s="204">
        <f>VLOOKUP(A11,Sheet1!$C$2:$E$84,3,FALSE)</f>
        <v>61802</v>
      </c>
      <c r="F11" s="205">
        <f t="shared" si="0"/>
        <v>0</v>
      </c>
      <c r="G11" s="219">
        <f t="shared" si="4"/>
        <v>0</v>
      </c>
      <c r="H11">
        <v>487682.79</v>
      </c>
      <c r="I11" s="207">
        <f>VLOOKUP(A11,Sheet1!$C$2:$F$84,4,FALSE)</f>
        <v>481213.92</v>
      </c>
      <c r="J11" s="205">
        <f t="shared" si="1"/>
        <v>6468.8699999999953</v>
      </c>
      <c r="K11" s="219">
        <f t="shared" si="5"/>
        <v>1.3264503299999999E-2</v>
      </c>
      <c r="L11" s="289">
        <v>20.129256000000002</v>
      </c>
      <c r="M11" s="204">
        <f>VLOOKUP(A11,Sheet1!$C$2:$G$84,5,FALSE)</f>
        <v>20.149999999999999</v>
      </c>
      <c r="N11" s="205">
        <f t="shared" si="2"/>
        <v>-2.0743999999996987E-2</v>
      </c>
      <c r="O11" s="219">
        <f t="shared" si="3"/>
        <v>-1.0305398000000001E-3</v>
      </c>
      <c r="P11">
        <v>1244028.26</v>
      </c>
      <c r="Q11" s="204">
        <f>VLOOKUP(A11,Sheet1!$C$2:$H$84,6,FALSE)</f>
        <v>1245061.6100000001</v>
      </c>
      <c r="R11" s="205">
        <f t="shared" si="6"/>
        <v>-1033.3500000000931</v>
      </c>
      <c r="S11" s="219">
        <f t="shared" si="7"/>
        <v>-8.3064830000000001E-4</v>
      </c>
      <c r="T11" s="1"/>
      <c r="U11" s="279" t="s">
        <v>442</v>
      </c>
    </row>
    <row r="12" spans="1:21">
      <c r="A12" s="251">
        <f>VLOOKUP(U12,Sheet1!$C$2:$C$84,1,FALSE)</f>
        <v>7124594</v>
      </c>
      <c r="B12" s="279">
        <v>712459908</v>
      </c>
      <c r="C12" s="279" t="s">
        <v>459</v>
      </c>
      <c r="D12">
        <v>2178</v>
      </c>
      <c r="E12" s="204">
        <f>VLOOKUP(A12,Sheet1!$C$2:$E$84,3,FALSE)</f>
        <v>2178</v>
      </c>
      <c r="F12" s="205">
        <f t="shared" si="0"/>
        <v>0</v>
      </c>
      <c r="G12" s="219">
        <f t="shared" si="4"/>
        <v>0</v>
      </c>
      <c r="H12">
        <v>320680.83</v>
      </c>
      <c r="I12" s="207">
        <f>VLOOKUP(A12,Sheet1!$C$2:$F$84,4,FALSE)</f>
        <v>324303.28000000003</v>
      </c>
      <c r="J12" s="205">
        <f t="shared" si="1"/>
        <v>-3622.4500000000116</v>
      </c>
      <c r="K12" s="219">
        <f t="shared" si="5"/>
        <v>-1.1296122699999999E-2</v>
      </c>
      <c r="L12" s="289">
        <v>209.324668</v>
      </c>
      <c r="M12" s="204">
        <f>VLOOKUP(A12,Sheet1!$C$2:$G$84,5,FALSE)</f>
        <v>209.48</v>
      </c>
      <c r="N12" s="205">
        <f t="shared" si="2"/>
        <v>-0.15533199999998715</v>
      </c>
      <c r="O12" s="219">
        <f t="shared" si="3"/>
        <v>-7.4206260000000003E-4</v>
      </c>
      <c r="P12">
        <v>455909.13</v>
      </c>
      <c r="Q12" s="204">
        <f>VLOOKUP(A12,Sheet1!$C$2:$H$84,6,FALSE)</f>
        <v>456244.32</v>
      </c>
      <c r="R12" s="205">
        <f t="shared" si="6"/>
        <v>-335.19000000000233</v>
      </c>
      <c r="S12" s="219">
        <f t="shared" si="7"/>
        <v>-7.3521229999999995E-4</v>
      </c>
      <c r="T12" s="1"/>
      <c r="U12" s="279">
        <v>7124594</v>
      </c>
    </row>
    <row r="13" spans="1:21">
      <c r="A13" s="251">
        <f>VLOOKUP(U13,Sheet1!$C$2:$C$84,1,FALSE)</f>
        <v>2136646</v>
      </c>
      <c r="B13" s="279" t="s">
        <v>321</v>
      </c>
      <c r="C13" s="279" t="s">
        <v>460</v>
      </c>
      <c r="D13">
        <v>12096</v>
      </c>
      <c r="E13" s="204">
        <f>VLOOKUP(A13,Sheet1!$C$2:$E$84,3,FALSE)</f>
        <v>12096</v>
      </c>
      <c r="F13" s="205">
        <f t="shared" si="0"/>
        <v>0</v>
      </c>
      <c r="G13" s="219">
        <f t="shared" si="4"/>
        <v>0</v>
      </c>
      <c r="H13">
        <v>296164.59999999998</v>
      </c>
      <c r="I13" s="207">
        <f>VLOOKUP(A13,Sheet1!$C$2:$F$84,4,FALSE)</f>
        <v>300882.83</v>
      </c>
      <c r="J13" s="205">
        <f t="shared" si="1"/>
        <v>-4718.2300000000396</v>
      </c>
      <c r="K13" s="219">
        <f t="shared" si="5"/>
        <v>-1.5931107199999999E-2</v>
      </c>
      <c r="L13" s="289">
        <v>22.8</v>
      </c>
      <c r="M13" s="204">
        <f>VLOOKUP(A13,Sheet1!$C$2:$G$84,5,FALSE)</f>
        <v>22.8</v>
      </c>
      <c r="N13" s="205">
        <f t="shared" si="2"/>
        <v>0</v>
      </c>
      <c r="O13" s="219">
        <f t="shared" si="3"/>
        <v>0</v>
      </c>
      <c r="P13">
        <v>275788.79999999999</v>
      </c>
      <c r="Q13" s="204">
        <f>VLOOKUP(A13,Sheet1!$C$2:$H$84,6,FALSE)</f>
        <v>275788.79999999999</v>
      </c>
      <c r="R13" s="205">
        <f t="shared" si="6"/>
        <v>0</v>
      </c>
      <c r="S13" s="219">
        <f t="shared" si="7"/>
        <v>0</v>
      </c>
      <c r="T13" s="1"/>
      <c r="U13" s="279">
        <v>2136646</v>
      </c>
    </row>
    <row r="14" spans="1:21">
      <c r="A14" s="251" t="str">
        <f>VLOOKUP(U14,Sheet1!$C$2:$C$84,1,FALSE)</f>
        <v>B3VCFN3</v>
      </c>
      <c r="B14" s="279" t="s">
        <v>388</v>
      </c>
      <c r="C14" s="279" t="s">
        <v>461</v>
      </c>
      <c r="D14">
        <v>31759</v>
      </c>
      <c r="E14" s="204">
        <f>VLOOKUP(A14,Sheet1!$C$2:$E$84,3,FALSE)</f>
        <v>31759</v>
      </c>
      <c r="F14" s="205">
        <f t="shared" si="0"/>
        <v>0</v>
      </c>
      <c r="G14" s="219">
        <f t="shared" si="4"/>
        <v>0</v>
      </c>
      <c r="H14">
        <v>339305.06</v>
      </c>
      <c r="I14" s="207">
        <f>VLOOKUP(A14,Sheet1!$C$2:$F$84,4,FALSE)</f>
        <v>328745.74</v>
      </c>
      <c r="J14" s="205">
        <f t="shared" si="1"/>
        <v>10559.320000000007</v>
      </c>
      <c r="K14" s="219">
        <f t="shared" si="5"/>
        <v>3.1120431899999999E-2</v>
      </c>
      <c r="L14" s="289">
        <v>12.25</v>
      </c>
      <c r="M14" s="204">
        <f>VLOOKUP(A14,Sheet1!$C$2:$G$84,5,FALSE)</f>
        <v>12.25</v>
      </c>
      <c r="N14" s="205">
        <f t="shared" si="2"/>
        <v>0</v>
      </c>
      <c r="O14" s="219">
        <f t="shared" si="3"/>
        <v>0</v>
      </c>
      <c r="P14">
        <v>389047.75</v>
      </c>
      <c r="Q14" s="204">
        <f>VLOOKUP(A14,Sheet1!$C$2:$H$84,6,FALSE)</f>
        <v>389047.75</v>
      </c>
      <c r="R14" s="205">
        <f t="shared" si="6"/>
        <v>0</v>
      </c>
      <c r="S14" s="219">
        <f t="shared" si="7"/>
        <v>0</v>
      </c>
      <c r="T14" s="1"/>
      <c r="U14" s="294" t="s">
        <v>389</v>
      </c>
    </row>
    <row r="15" spans="1:21">
      <c r="A15" s="251" t="str">
        <f>VLOOKUP(U15,Sheet1!$C$2:$C$84,1,FALSE)</f>
        <v>B0744B3</v>
      </c>
      <c r="B15" s="279" t="s">
        <v>462</v>
      </c>
      <c r="C15" s="279" t="s">
        <v>463</v>
      </c>
      <c r="D15">
        <v>14699</v>
      </c>
      <c r="E15" s="204">
        <f>VLOOKUP(A15,Sheet1!$C$2:$E$84,3,FALSE)</f>
        <v>14699</v>
      </c>
      <c r="F15" s="205">
        <f t="shared" si="0"/>
        <v>0</v>
      </c>
      <c r="G15" s="219">
        <f t="shared" si="4"/>
        <v>0</v>
      </c>
      <c r="H15">
        <v>443647.38</v>
      </c>
      <c r="I15" s="207">
        <f>VLOOKUP(A15,Sheet1!$C$2:$F$84,4,FALSE)</f>
        <v>444045.83</v>
      </c>
      <c r="J15" s="205">
        <f t="shared" si="1"/>
        <v>-398.45000000001164</v>
      </c>
      <c r="K15" s="219">
        <f t="shared" si="5"/>
        <v>-8.9812319999999998E-4</v>
      </c>
      <c r="L15" s="289">
        <v>38.283662999999997</v>
      </c>
      <c r="M15" s="204">
        <f>VLOOKUP(A15,Sheet1!$C$2:$G$84,5,FALSE)</f>
        <v>38.32</v>
      </c>
      <c r="N15" s="205">
        <f t="shared" si="2"/>
        <v>-3.6337000000003172E-2</v>
      </c>
      <c r="O15" s="219">
        <f t="shared" si="3"/>
        <v>-9.4915159999999995E-4</v>
      </c>
      <c r="P15">
        <v>562731.56000000006</v>
      </c>
      <c r="Q15" s="204">
        <f>VLOOKUP(A15,Sheet1!$C$2:$H$84,6,FALSE)</f>
        <v>563198.99</v>
      </c>
      <c r="R15" s="205">
        <f t="shared" si="6"/>
        <v>-467.42999999993481</v>
      </c>
      <c r="S15" s="219">
        <f t="shared" si="7"/>
        <v>-8.3064469999999998E-4</v>
      </c>
      <c r="T15" s="1"/>
      <c r="U15" s="279" t="s">
        <v>323</v>
      </c>
    </row>
    <row r="16" spans="1:21">
      <c r="A16" s="251">
        <f>VLOOKUP(U16,Sheet1!$C$2:$C$84,1,FALSE)</f>
        <v>2125097</v>
      </c>
      <c r="B16" s="279">
        <v>124765108</v>
      </c>
      <c r="C16" s="279" t="s">
        <v>464</v>
      </c>
      <c r="D16">
        <v>22870</v>
      </c>
      <c r="E16" s="204">
        <f>VLOOKUP(A16,Sheet1!$C$2:$E$84,3,FALSE)</f>
        <v>22870</v>
      </c>
      <c r="F16" s="205">
        <f t="shared" si="0"/>
        <v>0</v>
      </c>
      <c r="G16" s="219">
        <f t="shared" si="4"/>
        <v>0</v>
      </c>
      <c r="H16">
        <v>389655.11</v>
      </c>
      <c r="I16" s="207">
        <f>VLOOKUP(A16,Sheet1!$C$2:$F$84,4,FALSE)</f>
        <v>395475.22</v>
      </c>
      <c r="J16" s="205">
        <f t="shared" si="1"/>
        <v>-5820.109999999986</v>
      </c>
      <c r="K16" s="219">
        <f t="shared" si="5"/>
        <v>-1.4936567899999999E-2</v>
      </c>
      <c r="L16" s="289">
        <v>24.59</v>
      </c>
      <c r="M16" s="204">
        <f>VLOOKUP(A16,Sheet1!$C$2:$G$84,5,FALSE)</f>
        <v>24.59</v>
      </c>
      <c r="N16" s="205">
        <f t="shared" si="2"/>
        <v>0</v>
      </c>
      <c r="O16" s="219">
        <f t="shared" si="3"/>
        <v>0</v>
      </c>
      <c r="P16">
        <v>562373.30000000005</v>
      </c>
      <c r="Q16" s="204">
        <f>VLOOKUP(A16,Sheet1!$C$2:$H$84,6,FALSE)</f>
        <v>562373.30000000005</v>
      </c>
      <c r="R16" s="205">
        <f t="shared" si="6"/>
        <v>0</v>
      </c>
      <c r="S16" s="219">
        <f t="shared" si="7"/>
        <v>0</v>
      </c>
      <c r="T16" s="1"/>
      <c r="U16" s="279">
        <v>2125097</v>
      </c>
    </row>
    <row r="17" spans="1:21">
      <c r="A17" s="251" t="str">
        <f>VLOOKUP(U17,Sheet1!$C$2:$C$84,1,FALSE)</f>
        <v>BJ2L553</v>
      </c>
      <c r="B17" s="279" t="s">
        <v>326</v>
      </c>
      <c r="C17" s="279" t="s">
        <v>465</v>
      </c>
      <c r="D17">
        <v>3806</v>
      </c>
      <c r="E17" s="204">
        <f>VLOOKUP(A17,Sheet1!$C$2:$E$84,3,FALSE)</f>
        <v>3806</v>
      </c>
      <c r="F17" s="205">
        <f t="shared" si="0"/>
        <v>0</v>
      </c>
      <c r="G17" s="219">
        <f t="shared" si="4"/>
        <v>0</v>
      </c>
      <c r="H17">
        <v>225437.12</v>
      </c>
      <c r="I17" s="207">
        <f>VLOOKUP(A17,Sheet1!$C$2:$F$84,4,FALSE)</f>
        <v>251177.12</v>
      </c>
      <c r="J17" s="205">
        <f t="shared" si="1"/>
        <v>-25740</v>
      </c>
      <c r="K17" s="219">
        <f t="shared" si="5"/>
        <v>-0.11417817969999999</v>
      </c>
      <c r="L17" s="289">
        <v>99.83</v>
      </c>
      <c r="M17" s="204">
        <f>VLOOKUP(A17,Sheet1!$C$2:$G$84,5,FALSE)</f>
        <v>99.83</v>
      </c>
      <c r="N17" s="205">
        <f t="shared" si="2"/>
        <v>0</v>
      </c>
      <c r="O17" s="219">
        <f t="shared" si="3"/>
        <v>0</v>
      </c>
      <c r="P17">
        <v>379952.98</v>
      </c>
      <c r="Q17" s="204">
        <f>VLOOKUP(A17,Sheet1!$C$2:$H$84,6,FALSE)</f>
        <v>379952.98</v>
      </c>
      <c r="R17" s="205">
        <f t="shared" si="6"/>
        <v>0</v>
      </c>
      <c r="S17" s="219">
        <f t="shared" si="7"/>
        <v>0</v>
      </c>
      <c r="T17" s="1"/>
      <c r="U17" s="279" t="s">
        <v>327</v>
      </c>
    </row>
    <row r="18" spans="1:21">
      <c r="A18" s="251" t="str">
        <f>VLOOKUP(U18,Sheet1!$C$2:$C$84,1,FALSE)</f>
        <v>B3B1QJ3</v>
      </c>
      <c r="B18" s="279">
        <v>202712600</v>
      </c>
      <c r="C18" s="279" t="s">
        <v>466</v>
      </c>
      <c r="D18">
        <v>7600</v>
      </c>
      <c r="E18" s="204">
        <f>VLOOKUP(A18,Sheet1!$C$2:$E$84,3,FALSE)</f>
        <v>7600</v>
      </c>
      <c r="F18" s="205">
        <f t="shared" si="0"/>
        <v>0</v>
      </c>
      <c r="G18" s="219">
        <f t="shared" si="4"/>
        <v>0</v>
      </c>
      <c r="H18">
        <v>650947.67000000004</v>
      </c>
      <c r="I18" s="207">
        <f>VLOOKUP(A18,Sheet1!$C$2:$F$84,4,FALSE)</f>
        <v>650947.67000000004</v>
      </c>
      <c r="J18" s="205">
        <f t="shared" si="1"/>
        <v>0</v>
      </c>
      <c r="K18" s="219">
        <f t="shared" si="5"/>
        <v>0</v>
      </c>
      <c r="L18" s="289">
        <v>94.74</v>
      </c>
      <c r="M18" s="204">
        <f>VLOOKUP(A18,Sheet1!$C$2:$G$84,5,FALSE)</f>
        <v>94.74</v>
      </c>
      <c r="N18" s="205">
        <f t="shared" si="2"/>
        <v>0</v>
      </c>
      <c r="O18" s="219">
        <f t="shared" si="3"/>
        <v>0</v>
      </c>
      <c r="P18">
        <v>720024</v>
      </c>
      <c r="Q18" s="204">
        <f>VLOOKUP(A18,Sheet1!$C$2:$H$84,6,FALSE)</f>
        <v>720024</v>
      </c>
      <c r="R18" s="205">
        <f t="shared" si="6"/>
        <v>0</v>
      </c>
      <c r="S18" s="219">
        <f t="shared" si="7"/>
        <v>0</v>
      </c>
      <c r="T18" s="1"/>
      <c r="U18" s="279" t="s">
        <v>329</v>
      </c>
    </row>
    <row r="19" spans="1:21">
      <c r="A19" s="251" t="str">
        <f>VLOOKUP(U19,Sheet1!$C$2:$C$84,1,FALSE)</f>
        <v>BM8H5Y5</v>
      </c>
      <c r="B19" s="279" t="s">
        <v>467</v>
      </c>
      <c r="C19" s="279" t="s">
        <v>468</v>
      </c>
      <c r="D19">
        <v>16620</v>
      </c>
      <c r="E19" s="204">
        <f>VLOOKUP(A19,Sheet1!$C$2:$E$84,3,FALSE)</f>
        <v>16620</v>
      </c>
      <c r="F19" s="205">
        <f t="shared" si="0"/>
        <v>0</v>
      </c>
      <c r="G19" s="219">
        <f t="shared" si="4"/>
        <v>0</v>
      </c>
      <c r="H19">
        <v>315795.74</v>
      </c>
      <c r="I19" s="207">
        <f>VLOOKUP(A19,Sheet1!$C$2:$F$84,4,FALSE)</f>
        <v>330913.09999999998</v>
      </c>
      <c r="J19" s="205">
        <f t="shared" si="1"/>
        <v>-15117.359999999986</v>
      </c>
      <c r="K19" s="219">
        <f t="shared" si="5"/>
        <v>-4.7870690100000002E-2</v>
      </c>
      <c r="L19" s="289">
        <v>37.742207999999998</v>
      </c>
      <c r="M19" s="204">
        <f>VLOOKUP(A19,Sheet1!$C$2:$G$84,5,FALSE)</f>
        <v>37.79</v>
      </c>
      <c r="N19" s="205">
        <f t="shared" si="2"/>
        <v>-4.7792000000001167E-2</v>
      </c>
      <c r="O19" s="219">
        <f t="shared" si="3"/>
        <v>-1.2662745999999999E-3</v>
      </c>
      <c r="P19">
        <v>627275.5</v>
      </c>
      <c r="Q19" s="204">
        <f>VLOOKUP(A19,Sheet1!$C$2:$H$84,6,FALSE)</f>
        <v>628126.34</v>
      </c>
      <c r="R19" s="205">
        <f t="shared" si="6"/>
        <v>-850.8399999999674</v>
      </c>
      <c r="S19" s="219">
        <f t="shared" si="7"/>
        <v>-1.3564056E-3</v>
      </c>
      <c r="T19" s="1"/>
      <c r="U19" s="279" t="s">
        <v>331</v>
      </c>
    </row>
    <row r="20" spans="1:21">
      <c r="A20" s="251">
        <f>VLOOKUP(U20,Sheet1!$C$2:$C$84,1,FALSE)</f>
        <v>2803025</v>
      </c>
      <c r="B20" s="279" t="s">
        <v>333</v>
      </c>
      <c r="C20" s="279" t="s">
        <v>469</v>
      </c>
      <c r="D20">
        <v>6100</v>
      </c>
      <c r="E20" s="204">
        <f>VLOOKUP(A20,Sheet1!$C$2:$E$84,3,FALSE)</f>
        <v>6100</v>
      </c>
      <c r="F20" s="205">
        <f t="shared" si="0"/>
        <v>0</v>
      </c>
      <c r="G20" s="219">
        <f t="shared" si="4"/>
        <v>0</v>
      </c>
      <c r="H20">
        <v>150314.79999999999</v>
      </c>
      <c r="I20" s="207">
        <f>VLOOKUP(A20,Sheet1!$C$2:$F$84,4,FALSE)</f>
        <v>150314.79999999999</v>
      </c>
      <c r="J20" s="205">
        <f t="shared" si="1"/>
        <v>0</v>
      </c>
      <c r="K20" s="219">
        <f t="shared" si="5"/>
        <v>0</v>
      </c>
      <c r="L20" s="289">
        <v>23.83</v>
      </c>
      <c r="M20" s="204">
        <f>VLOOKUP(A20,Sheet1!$C$2:$G$84,5,FALSE)</f>
        <v>23.83</v>
      </c>
      <c r="N20" s="205">
        <f t="shared" si="2"/>
        <v>0</v>
      </c>
      <c r="O20" s="219">
        <f t="shared" si="3"/>
        <v>0</v>
      </c>
      <c r="P20">
        <v>145363</v>
      </c>
      <c r="Q20" s="204">
        <f>VLOOKUP(A20,Sheet1!$C$2:$H$84,6,FALSE)</f>
        <v>145363</v>
      </c>
      <c r="R20" s="205">
        <f t="shared" si="6"/>
        <v>0</v>
      </c>
      <c r="S20" s="219">
        <f t="shared" si="7"/>
        <v>0</v>
      </c>
      <c r="T20" s="1"/>
      <c r="U20" s="279">
        <v>2803025</v>
      </c>
    </row>
    <row r="21" spans="1:21">
      <c r="A21" s="251" t="str">
        <f>VLOOKUP(U21,Sheet1!$C$2:$C$84,1,FALSE)</f>
        <v>B1FWBH1</v>
      </c>
      <c r="B21" s="279" t="s">
        <v>335</v>
      </c>
      <c r="C21" s="279" t="s">
        <v>470</v>
      </c>
      <c r="D21">
        <v>3800</v>
      </c>
      <c r="E21" s="204">
        <f>VLOOKUP(A21,Sheet1!$C$2:$E$84,3,FALSE)</f>
        <v>3800</v>
      </c>
      <c r="F21" s="205">
        <f t="shared" si="0"/>
        <v>0</v>
      </c>
      <c r="G21" s="219">
        <f t="shared" si="4"/>
        <v>0</v>
      </c>
      <c r="H21">
        <v>181005.51</v>
      </c>
      <c r="I21" s="207">
        <f>VLOOKUP(A21,Sheet1!$C$2:$F$84,4,FALSE)</f>
        <v>181005.51</v>
      </c>
      <c r="J21" s="205">
        <f t="shared" si="1"/>
        <v>0</v>
      </c>
      <c r="K21" s="219">
        <f t="shared" si="5"/>
        <v>0</v>
      </c>
      <c r="L21" s="289">
        <v>46.4</v>
      </c>
      <c r="M21" s="204">
        <f>VLOOKUP(A21,Sheet1!$C$2:$G$84,5,FALSE)</f>
        <v>46.4</v>
      </c>
      <c r="N21" s="205">
        <f t="shared" si="2"/>
        <v>0</v>
      </c>
      <c r="O21" s="219">
        <f t="shared" si="3"/>
        <v>0</v>
      </c>
      <c r="P21">
        <v>176320</v>
      </c>
      <c r="Q21" s="204">
        <f>VLOOKUP(A21,Sheet1!$C$2:$H$84,6,FALSE)</f>
        <v>176320</v>
      </c>
      <c r="R21" s="205">
        <f t="shared" si="6"/>
        <v>0</v>
      </c>
      <c r="S21" s="219">
        <f t="shared" si="7"/>
        <v>0</v>
      </c>
      <c r="T21" s="1"/>
      <c r="U21" s="279" t="s">
        <v>336</v>
      </c>
    </row>
    <row r="22" spans="1:21">
      <c r="A22" s="251" t="str">
        <f>VLOOKUP(U22,Sheet1!$C$2:$C$84,1,FALSE)</f>
        <v>BZ1GMK5</v>
      </c>
      <c r="B22" s="279" t="s">
        <v>338</v>
      </c>
      <c r="C22" s="279" t="s">
        <v>471</v>
      </c>
      <c r="D22">
        <v>2696</v>
      </c>
      <c r="E22" s="204">
        <f>VLOOKUP(A22,Sheet1!$C$2:$E$84,3,FALSE)</f>
        <v>2696</v>
      </c>
      <c r="F22" s="205">
        <f t="shared" si="0"/>
        <v>0</v>
      </c>
      <c r="G22" s="219">
        <f t="shared" si="4"/>
        <v>0</v>
      </c>
      <c r="H22">
        <v>242074.95</v>
      </c>
      <c r="I22" s="207">
        <f>VLOOKUP(A22,Sheet1!$C$2:$F$84,4,FALSE)</f>
        <v>253842.26</v>
      </c>
      <c r="J22" s="205">
        <f t="shared" si="1"/>
        <v>-11767.309999999998</v>
      </c>
      <c r="K22" s="219">
        <f t="shared" si="5"/>
        <v>-4.86101928E-2</v>
      </c>
      <c r="L22" s="289">
        <v>427.88</v>
      </c>
      <c r="M22" s="204">
        <f>VLOOKUP(A22,Sheet1!$C$2:$G$84,5,FALSE)</f>
        <v>427.88</v>
      </c>
      <c r="N22" s="205">
        <f t="shared" si="2"/>
        <v>0</v>
      </c>
      <c r="O22" s="219">
        <f t="shared" si="3"/>
        <v>0</v>
      </c>
      <c r="P22">
        <v>1153564.48</v>
      </c>
      <c r="Q22" s="204">
        <f>VLOOKUP(A22,Sheet1!$C$2:$H$84,6,FALSE)</f>
        <v>1153564.48</v>
      </c>
      <c r="R22" s="205">
        <f t="shared" si="6"/>
        <v>0</v>
      </c>
      <c r="S22" s="219">
        <f t="shared" si="7"/>
        <v>0</v>
      </c>
      <c r="T22" s="1"/>
      <c r="U22" s="279" t="s">
        <v>339</v>
      </c>
    </row>
    <row r="23" spans="1:21">
      <c r="A23" s="251" t="str">
        <f>VLOOKUP(U23,Sheet1!$C$2:$C$84,1,FALSE)</f>
        <v>B8K7T65</v>
      </c>
      <c r="B23" s="279">
        <v>398438408</v>
      </c>
      <c r="C23" s="279" t="s">
        <v>472</v>
      </c>
      <c r="D23">
        <v>21729</v>
      </c>
      <c r="E23" s="204">
        <f>VLOOKUP(A23,Sheet1!$C$2:$E$84,3,FALSE)</f>
        <v>21729</v>
      </c>
      <c r="F23" s="205">
        <f t="shared" si="0"/>
        <v>0</v>
      </c>
      <c r="G23" s="219">
        <f t="shared" si="4"/>
        <v>0</v>
      </c>
      <c r="H23">
        <v>438026.4</v>
      </c>
      <c r="I23" s="207">
        <f>VLOOKUP(A23,Sheet1!$C$2:$F$84,4,FALSE)</f>
        <v>439438.74</v>
      </c>
      <c r="J23" s="205">
        <f t="shared" si="1"/>
        <v>-1412.3399999999674</v>
      </c>
      <c r="K23" s="219">
        <f t="shared" si="5"/>
        <v>-3.2243262000000001E-3</v>
      </c>
      <c r="L23" s="289">
        <v>7.11</v>
      </c>
      <c r="M23" s="204">
        <f>VLOOKUP(A23,Sheet1!$C$2:$G$84,5,FALSE)</f>
        <v>7.11</v>
      </c>
      <c r="N23" s="205">
        <f t="shared" si="2"/>
        <v>0</v>
      </c>
      <c r="O23" s="219">
        <f t="shared" si="3"/>
        <v>0</v>
      </c>
      <c r="P23">
        <v>154493.19</v>
      </c>
      <c r="Q23" s="204">
        <f>VLOOKUP(A23,Sheet1!$C$2:$H$84,6,FALSE)</f>
        <v>154493.19</v>
      </c>
      <c r="R23" s="205">
        <f t="shared" si="6"/>
        <v>0</v>
      </c>
      <c r="S23" s="219">
        <f t="shared" si="7"/>
        <v>0</v>
      </c>
      <c r="T23" s="1"/>
      <c r="U23" s="279" t="s">
        <v>341</v>
      </c>
    </row>
    <row r="24" spans="1:21">
      <c r="A24" s="251">
        <f>VLOOKUP(U24,Sheet1!$C$2:$C$84,1,FALSE)</f>
        <v>2781648</v>
      </c>
      <c r="B24" s="279" t="s">
        <v>343</v>
      </c>
      <c r="C24" s="279" t="s">
        <v>473</v>
      </c>
      <c r="D24">
        <v>8173</v>
      </c>
      <c r="E24" s="204">
        <f>VLOOKUP(A24,Sheet1!$C$2:$E$84,3,FALSE)</f>
        <v>8173</v>
      </c>
      <c r="F24" s="205">
        <f t="shared" si="0"/>
        <v>0</v>
      </c>
      <c r="G24" s="219">
        <f t="shared" si="4"/>
        <v>0</v>
      </c>
      <c r="H24">
        <v>546901.93000000005</v>
      </c>
      <c r="I24" s="207">
        <f>VLOOKUP(A24,Sheet1!$C$2:$F$84,4,FALSE)</f>
        <v>548506.52</v>
      </c>
      <c r="J24" s="205">
        <f t="shared" si="1"/>
        <v>-1604.5899999999674</v>
      </c>
      <c r="K24" s="219">
        <f t="shared" si="5"/>
        <v>-2.9339629999999999E-3</v>
      </c>
      <c r="L24" s="289">
        <v>66.44</v>
      </c>
      <c r="M24" s="204">
        <f>VLOOKUP(A24,Sheet1!$C$2:$G$84,5,FALSE)</f>
        <v>66.44</v>
      </c>
      <c r="N24" s="205">
        <f t="shared" si="2"/>
        <v>0</v>
      </c>
      <c r="O24" s="219">
        <f t="shared" si="3"/>
        <v>0</v>
      </c>
      <c r="P24">
        <v>543014.12</v>
      </c>
      <c r="Q24" s="204">
        <f>VLOOKUP(A24,Sheet1!$C$2:$H$84,6,FALSE)</f>
        <v>543014.12</v>
      </c>
      <c r="R24" s="205">
        <f t="shared" si="6"/>
        <v>0</v>
      </c>
      <c r="S24" s="219">
        <f t="shared" si="7"/>
        <v>0</v>
      </c>
      <c r="T24" s="1"/>
      <c r="U24" s="279">
        <v>2781648</v>
      </c>
    </row>
    <row r="25" spans="1:21">
      <c r="A25" s="251">
        <f>VLOOKUP(U25,Sheet1!$C$2:$C$84,1,FALSE)</f>
        <v>2569286</v>
      </c>
      <c r="B25" s="279" t="s">
        <v>345</v>
      </c>
      <c r="C25" s="279" t="s">
        <v>474</v>
      </c>
      <c r="D25">
        <v>28900</v>
      </c>
      <c r="E25" s="204">
        <f>VLOOKUP(A25,Sheet1!$C$2:$E$84,3,FALSE)</f>
        <v>28900</v>
      </c>
      <c r="F25" s="205">
        <f t="shared" si="0"/>
        <v>0</v>
      </c>
      <c r="G25" s="219">
        <f t="shared" si="4"/>
        <v>0</v>
      </c>
      <c r="H25">
        <v>377827.46</v>
      </c>
      <c r="I25" s="207">
        <f>VLOOKUP(A25,Sheet1!$C$2:$F$84,4,FALSE)</f>
        <v>396696.63</v>
      </c>
      <c r="J25" s="205">
        <f t="shared" si="1"/>
        <v>-18869.169999999984</v>
      </c>
      <c r="K25" s="219">
        <f t="shared" si="5"/>
        <v>-4.9941235100000002E-2</v>
      </c>
      <c r="L25" s="289">
        <v>31.52</v>
      </c>
      <c r="M25" s="204">
        <f>VLOOKUP(A25,Sheet1!$C$2:$G$84,5,FALSE)</f>
        <v>31.52</v>
      </c>
      <c r="N25" s="205">
        <f t="shared" si="2"/>
        <v>0</v>
      </c>
      <c r="O25" s="219">
        <f t="shared" si="3"/>
        <v>0</v>
      </c>
      <c r="P25">
        <v>910928</v>
      </c>
      <c r="Q25" s="204">
        <f>VLOOKUP(A25,Sheet1!$C$2:$H$84,6,FALSE)</f>
        <v>910928</v>
      </c>
      <c r="R25" s="205">
        <f t="shared" si="6"/>
        <v>0</v>
      </c>
      <c r="S25" s="219">
        <f t="shared" si="7"/>
        <v>0</v>
      </c>
      <c r="T25" s="1"/>
      <c r="U25" s="279">
        <v>2569286</v>
      </c>
    </row>
    <row r="26" spans="1:21">
      <c r="A26" s="251" t="str">
        <f>VLOOKUP(U26,Sheet1!$C$2:$C$84,1,FALSE)</f>
        <v>B94G471</v>
      </c>
      <c r="B26" s="279" t="s">
        <v>347</v>
      </c>
      <c r="C26" s="279" t="s">
        <v>475</v>
      </c>
      <c r="D26">
        <v>1291</v>
      </c>
      <c r="E26" s="204">
        <f>VLOOKUP(A26,Sheet1!$C$2:$E$84,3,FALSE)</f>
        <v>1291</v>
      </c>
      <c r="F26" s="205">
        <f t="shared" si="0"/>
        <v>0</v>
      </c>
      <c r="G26" s="219">
        <f t="shared" si="4"/>
        <v>0</v>
      </c>
      <c r="H26">
        <v>226128.97</v>
      </c>
      <c r="I26" s="207">
        <f>VLOOKUP(A26,Sheet1!$C$2:$F$84,4,FALSE)</f>
        <v>226128.97</v>
      </c>
      <c r="J26" s="205">
        <f t="shared" si="1"/>
        <v>0</v>
      </c>
      <c r="K26" s="219">
        <f t="shared" si="5"/>
        <v>0</v>
      </c>
      <c r="L26" s="289">
        <v>174.99</v>
      </c>
      <c r="M26" s="204">
        <f>VLOOKUP(A26,Sheet1!$C$2:$G$84,5,FALSE)</f>
        <v>174.99</v>
      </c>
      <c r="N26" s="205">
        <f t="shared" si="2"/>
        <v>0</v>
      </c>
      <c r="O26" s="219">
        <f t="shared" si="3"/>
        <v>0</v>
      </c>
      <c r="P26">
        <v>225912.09</v>
      </c>
      <c r="Q26" s="204">
        <f>VLOOKUP(A26,Sheet1!$C$2:$H$84,6,FALSE)</f>
        <v>225912.09</v>
      </c>
      <c r="R26" s="205">
        <f t="shared" si="6"/>
        <v>0</v>
      </c>
      <c r="S26" s="219">
        <f t="shared" si="7"/>
        <v>0</v>
      </c>
      <c r="T26" s="1"/>
      <c r="U26" s="279" t="s">
        <v>348</v>
      </c>
    </row>
    <row r="27" spans="1:21">
      <c r="A27" s="251">
        <f>VLOOKUP(U27,Sheet1!$C$2:$C$84,1,FALSE)</f>
        <v>5889505</v>
      </c>
      <c r="B27" s="279">
        <v>588950907</v>
      </c>
      <c r="C27" s="279" t="s">
        <v>350</v>
      </c>
      <c r="D27">
        <v>12717</v>
      </c>
      <c r="E27" s="204">
        <f>VLOOKUP(A27,Sheet1!$C$2:$E$84,3,FALSE)</f>
        <v>12717</v>
      </c>
      <c r="F27" s="205">
        <f t="shared" si="0"/>
        <v>0</v>
      </c>
      <c r="G27" s="219">
        <f t="shared" si="4"/>
        <v>0</v>
      </c>
      <c r="H27">
        <v>367390.74</v>
      </c>
      <c r="I27" s="207">
        <f>VLOOKUP(A27,Sheet1!$C$2:$F$84,4,FALSE)</f>
        <v>368426.93</v>
      </c>
      <c r="J27" s="205">
        <f t="shared" si="1"/>
        <v>-1036.1900000000023</v>
      </c>
      <c r="K27" s="219">
        <f t="shared" si="5"/>
        <v>-2.8204031E-3</v>
      </c>
      <c r="L27" s="289">
        <v>32.832695999999999</v>
      </c>
      <c r="M27" s="204">
        <f>VLOOKUP(A27,Sheet1!$C$2:$G$84,5,FALSE)</f>
        <v>32.880000000000003</v>
      </c>
      <c r="N27" s="205">
        <f t="shared" si="2"/>
        <v>-4.730400000000401E-2</v>
      </c>
      <c r="O27" s="219">
        <f t="shared" si="3"/>
        <v>-1.4407589E-3</v>
      </c>
      <c r="P27">
        <v>417533.41</v>
      </c>
      <c r="Q27" s="204">
        <f>VLOOKUP(A27,Sheet1!$C$2:$H$84,6,FALSE)</f>
        <v>418099.75</v>
      </c>
      <c r="R27" s="205">
        <f t="shared" si="6"/>
        <v>-566.34000000002561</v>
      </c>
      <c r="S27" s="219">
        <f t="shared" si="7"/>
        <v>-1.3563944000000001E-3</v>
      </c>
      <c r="T27" s="1"/>
      <c r="U27" s="279">
        <v>5889505</v>
      </c>
    </row>
    <row r="28" spans="1:21">
      <c r="A28" s="251">
        <f>VLOOKUP(U28,Sheet1!$C$2:$C$84,1,FALSE)</f>
        <v>2398822</v>
      </c>
      <c r="B28" s="279">
        <v>456788108</v>
      </c>
      <c r="C28" s="279" t="s">
        <v>476</v>
      </c>
      <c r="D28">
        <v>1000</v>
      </c>
      <c r="E28" s="204">
        <f>VLOOKUP(A28,Sheet1!$C$2:$E$84,3,FALSE)</f>
        <v>1000</v>
      </c>
      <c r="F28" s="205">
        <f t="shared" si="0"/>
        <v>0</v>
      </c>
      <c r="G28" s="219">
        <f t="shared" si="4"/>
        <v>0</v>
      </c>
      <c r="H28">
        <v>19835.2</v>
      </c>
      <c r="I28" s="207">
        <f>VLOOKUP(A28,Sheet1!$C$2:$F$84,4,FALSE)</f>
        <v>19835.2</v>
      </c>
      <c r="J28" s="205">
        <f t="shared" si="1"/>
        <v>0</v>
      </c>
      <c r="K28" s="219">
        <f t="shared" si="5"/>
        <v>0</v>
      </c>
      <c r="L28" s="289">
        <v>18.25</v>
      </c>
      <c r="M28" s="204">
        <f>VLOOKUP(A28,Sheet1!$C$2:$G$84,5,FALSE)</f>
        <v>18.25</v>
      </c>
      <c r="N28" s="205">
        <f t="shared" si="2"/>
        <v>0</v>
      </c>
      <c r="O28" s="219">
        <f t="shared" si="3"/>
        <v>0</v>
      </c>
      <c r="P28">
        <v>18250</v>
      </c>
      <c r="Q28" s="204">
        <f>VLOOKUP(A28,Sheet1!$C$2:$H$84,6,FALSE)</f>
        <v>18250</v>
      </c>
      <c r="R28" s="205">
        <f t="shared" si="6"/>
        <v>0</v>
      </c>
      <c r="S28" s="219">
        <f t="shared" si="7"/>
        <v>0</v>
      </c>
      <c r="T28" s="1"/>
      <c r="U28" s="279">
        <v>2398822</v>
      </c>
    </row>
    <row r="29" spans="1:21">
      <c r="A29" s="251" t="str">
        <f>VLOOKUP(U29,Sheet1!$C$2:$C$84,1,FALSE)</f>
        <v>BF7NT10</v>
      </c>
      <c r="B29" s="279" t="s">
        <v>352</v>
      </c>
      <c r="C29" s="279" t="s">
        <v>477</v>
      </c>
      <c r="D29">
        <v>11830</v>
      </c>
      <c r="E29" s="204">
        <f>VLOOKUP(A29,Sheet1!$C$2:$E$84,3,FALSE)</f>
        <v>11830</v>
      </c>
      <c r="F29" s="205">
        <f t="shared" si="0"/>
        <v>0</v>
      </c>
      <c r="G29" s="219">
        <f t="shared" si="4"/>
        <v>0</v>
      </c>
      <c r="H29">
        <v>734368.53</v>
      </c>
      <c r="I29" s="207">
        <f>VLOOKUP(A29,Sheet1!$C$2:$F$84,4,FALSE)</f>
        <v>738890.28</v>
      </c>
      <c r="J29" s="205">
        <f t="shared" si="1"/>
        <v>-4521.75</v>
      </c>
      <c r="K29" s="219">
        <f t="shared" si="5"/>
        <v>-6.1573308000000002E-3</v>
      </c>
      <c r="L29" s="289">
        <v>109.59</v>
      </c>
      <c r="M29" s="204">
        <f>VLOOKUP(A29,Sheet1!$C$2:$G$84,5,FALSE)</f>
        <v>109.59</v>
      </c>
      <c r="N29" s="205">
        <f t="shared" si="2"/>
        <v>0</v>
      </c>
      <c r="O29" s="219">
        <f t="shared" si="3"/>
        <v>0</v>
      </c>
      <c r="P29">
        <v>1296449.7</v>
      </c>
      <c r="Q29" s="204">
        <f>VLOOKUP(A29,Sheet1!$C$2:$H$84,6,FALSE)</f>
        <v>1296449.7</v>
      </c>
      <c r="R29" s="205">
        <f t="shared" si="6"/>
        <v>0</v>
      </c>
      <c r="S29" s="219">
        <f t="shared" si="7"/>
        <v>0</v>
      </c>
      <c r="T29" s="1"/>
      <c r="U29" s="279" t="s">
        <v>353</v>
      </c>
    </row>
    <row r="30" spans="1:21">
      <c r="A30" s="251" t="str">
        <f>VLOOKUP(U30,Sheet1!$C$2:$C$84,1,FALSE)</f>
        <v>B3DG2Y3</v>
      </c>
      <c r="B30" s="279" t="s">
        <v>355</v>
      </c>
      <c r="C30" s="279" t="s">
        <v>478</v>
      </c>
      <c r="D30">
        <v>10663</v>
      </c>
      <c r="E30" s="204">
        <f>VLOOKUP(A30,Sheet1!$C$2:$E$84,3,FALSE)</f>
        <v>10663</v>
      </c>
      <c r="F30" s="205">
        <f t="shared" si="0"/>
        <v>0</v>
      </c>
      <c r="G30" s="219">
        <f t="shared" si="4"/>
        <v>0</v>
      </c>
      <c r="H30">
        <v>469364.9</v>
      </c>
      <c r="I30" s="207">
        <f>VLOOKUP(A30,Sheet1!$C$2:$F$84,4,FALSE)</f>
        <v>466594.13</v>
      </c>
      <c r="J30" s="205">
        <f t="shared" si="1"/>
        <v>2770.7700000000186</v>
      </c>
      <c r="K30" s="219">
        <f t="shared" si="5"/>
        <v>5.9032321999999996E-3</v>
      </c>
      <c r="L30" s="289">
        <v>54.11</v>
      </c>
      <c r="M30" s="204">
        <f>VLOOKUP(A30,Sheet1!$C$2:$G$84,5,FALSE)</f>
        <v>54.11</v>
      </c>
      <c r="N30" s="205">
        <f t="shared" si="2"/>
        <v>0</v>
      </c>
      <c r="O30" s="219">
        <f t="shared" si="3"/>
        <v>0</v>
      </c>
      <c r="P30">
        <v>576974.93000000005</v>
      </c>
      <c r="Q30" s="204">
        <f>VLOOKUP(A30,Sheet1!$C$2:$H$84,6,FALSE)</f>
        <v>576974.93000000005</v>
      </c>
      <c r="R30" s="205">
        <f t="shared" si="6"/>
        <v>0</v>
      </c>
      <c r="S30" s="219">
        <f t="shared" si="7"/>
        <v>0</v>
      </c>
      <c r="T30" s="1"/>
      <c r="U30" s="279" t="s">
        <v>356</v>
      </c>
    </row>
    <row r="31" spans="1:21">
      <c r="A31" s="251">
        <f>VLOOKUP(U31,Sheet1!$C$2:$C$84,1,FALSE)</f>
        <v>6499260</v>
      </c>
      <c r="B31" s="279">
        <v>649926003</v>
      </c>
      <c r="C31" s="279" t="s">
        <v>358</v>
      </c>
      <c r="D31">
        <v>13088</v>
      </c>
      <c r="E31" s="204">
        <f>VLOOKUP(A31,Sheet1!$C$2:$E$84,3,FALSE)</f>
        <v>13088</v>
      </c>
      <c r="F31" s="205">
        <f t="shared" si="0"/>
        <v>0</v>
      </c>
      <c r="G31" s="219">
        <f t="shared" si="4"/>
        <v>0</v>
      </c>
      <c r="H31">
        <v>177673.53</v>
      </c>
      <c r="I31" s="207">
        <f>VLOOKUP(A31,Sheet1!$C$2:$F$84,4,FALSE)</f>
        <v>177650.57</v>
      </c>
      <c r="J31" s="205">
        <f t="shared" si="1"/>
        <v>22.959999999991851</v>
      </c>
      <c r="K31" s="219">
        <f t="shared" si="5"/>
        <v>1.2922580000000001E-4</v>
      </c>
      <c r="L31" s="289">
        <v>11.204359999999999</v>
      </c>
      <c r="M31" s="204">
        <f>VLOOKUP(A31,Sheet1!$C$2:$G$84,5,FALSE)</f>
        <v>11.17</v>
      </c>
      <c r="N31" s="205">
        <f t="shared" ref="N31:N51" si="8">L31-M31</f>
        <v>3.4359999999999502E-2</v>
      </c>
      <c r="O31" s="219">
        <f t="shared" ref="O31:O51" si="9">ROUND(N31/L31,10)</f>
        <v>3.0666633E-3</v>
      </c>
      <c r="P31">
        <v>146642.66</v>
      </c>
      <c r="Q31" s="204">
        <f>VLOOKUP(A31,Sheet1!$C$2:$H$84,6,FALSE)</f>
        <v>146241.71</v>
      </c>
      <c r="R31" s="205">
        <f t="shared" ref="R31:R51" si="10">P31-Q31</f>
        <v>400.95000000001164</v>
      </c>
      <c r="S31" s="219">
        <f t="shared" ref="S31:S51" si="11">ROUND(R31/P31,10)</f>
        <v>2.7341975E-3</v>
      </c>
      <c r="T31" s="1"/>
      <c r="U31" s="279">
        <v>6499260</v>
      </c>
    </row>
    <row r="32" spans="1:21">
      <c r="A32" s="251" t="str">
        <f>VLOOKUP(U32,Sheet1!$C$2:$C$84,1,FALSE)</f>
        <v>B1921K0</v>
      </c>
      <c r="B32" s="279" t="s">
        <v>360</v>
      </c>
      <c r="C32" s="279" t="s">
        <v>479</v>
      </c>
      <c r="D32">
        <v>3300</v>
      </c>
      <c r="E32" s="204">
        <f>VLOOKUP(A32,Sheet1!$C$2:$E$84,3,FALSE)</f>
        <v>3300</v>
      </c>
      <c r="F32" s="205">
        <f t="shared" si="0"/>
        <v>0</v>
      </c>
      <c r="G32" s="219">
        <f t="shared" si="4"/>
        <v>0</v>
      </c>
      <c r="H32">
        <v>308484.12</v>
      </c>
      <c r="I32" s="207">
        <f>VLOOKUP(A32,Sheet1!$C$2:$F$84,4,FALSE)</f>
        <v>308484.12</v>
      </c>
      <c r="J32" s="205">
        <f t="shared" si="1"/>
        <v>0</v>
      </c>
      <c r="K32" s="219">
        <f t="shared" si="5"/>
        <v>0</v>
      </c>
      <c r="L32" s="289">
        <v>84.41</v>
      </c>
      <c r="M32" s="204">
        <f>VLOOKUP(A32,Sheet1!$C$2:$G$84,5,FALSE)</f>
        <v>84.41</v>
      </c>
      <c r="N32" s="205">
        <f t="shared" si="8"/>
        <v>0</v>
      </c>
      <c r="O32" s="219">
        <f t="shared" si="9"/>
        <v>0</v>
      </c>
      <c r="P32">
        <v>278553</v>
      </c>
      <c r="Q32" s="204">
        <f>VLOOKUP(A32,Sheet1!$C$2:$H$84,6,FALSE)</f>
        <v>278553</v>
      </c>
      <c r="R32" s="205">
        <f t="shared" si="10"/>
        <v>0</v>
      </c>
      <c r="S32" s="219">
        <f t="shared" si="11"/>
        <v>0</v>
      </c>
      <c r="T32" s="1"/>
      <c r="U32" s="279" t="s">
        <v>361</v>
      </c>
    </row>
    <row r="33" spans="1:21">
      <c r="A33" s="251" t="str">
        <f>VLOOKUP(U33,Sheet1!$C$2:$C$84,1,FALSE)</f>
        <v>B0SWJX3</v>
      </c>
      <c r="B33" s="279" t="s">
        <v>480</v>
      </c>
      <c r="C33" s="279" t="s">
        <v>481</v>
      </c>
      <c r="D33">
        <v>5956</v>
      </c>
      <c r="E33" s="204">
        <f>VLOOKUP(A33,Sheet1!$C$2:$E$84,3,FALSE)</f>
        <v>5956</v>
      </c>
      <c r="F33" s="205">
        <f t="shared" si="0"/>
        <v>0</v>
      </c>
      <c r="G33" s="219">
        <f t="shared" si="4"/>
        <v>0</v>
      </c>
      <c r="H33">
        <v>341181.13</v>
      </c>
      <c r="I33" s="207">
        <f>VLOOKUP(A33,Sheet1!$C$2:$F$84,4,FALSE)</f>
        <v>339052.08</v>
      </c>
      <c r="J33" s="205">
        <f t="shared" si="1"/>
        <v>2129.0499999999884</v>
      </c>
      <c r="K33" s="219">
        <f t="shared" si="5"/>
        <v>6.2402337000000002E-3</v>
      </c>
      <c r="L33" s="289">
        <v>147.92001999999999</v>
      </c>
      <c r="M33" s="204">
        <f>VLOOKUP(A33,Sheet1!$C$2:$G$84,5,FALSE)</f>
        <v>148.04</v>
      </c>
      <c r="N33" s="205">
        <f t="shared" si="8"/>
        <v>-0.1199799999999982</v>
      </c>
      <c r="O33" s="219">
        <f t="shared" si="9"/>
        <v>-8.1111400000000004E-4</v>
      </c>
      <c r="P33">
        <v>881011.64</v>
      </c>
      <c r="Q33" s="204">
        <f>VLOOKUP(A33,Sheet1!$C$2:$H$84,6,FALSE)</f>
        <v>881743.44</v>
      </c>
      <c r="R33" s="205">
        <f t="shared" si="10"/>
        <v>-731.79999999993015</v>
      </c>
      <c r="S33" s="219">
        <f t="shared" si="11"/>
        <v>-8.3063600000000005E-4</v>
      </c>
      <c r="T33" s="1"/>
      <c r="U33" s="279" t="s">
        <v>363</v>
      </c>
    </row>
    <row r="34" spans="1:21">
      <c r="A34" s="251">
        <f>VLOOKUP(U34,Sheet1!$C$2:$C$84,1,FALSE)</f>
        <v>7333378</v>
      </c>
      <c r="B34" s="279">
        <v>733337901</v>
      </c>
      <c r="C34" s="279" t="s">
        <v>482</v>
      </c>
      <c r="D34">
        <v>1035</v>
      </c>
      <c r="E34" s="204">
        <f>VLOOKUP(A34,Sheet1!$C$2:$E$84,3,FALSE)</f>
        <v>1035</v>
      </c>
      <c r="F34" s="205">
        <f t="shared" si="0"/>
        <v>0</v>
      </c>
      <c r="G34" s="219">
        <f t="shared" si="4"/>
        <v>0</v>
      </c>
      <c r="H34">
        <v>185845.91</v>
      </c>
      <c r="I34" s="207">
        <f>VLOOKUP(A34,Sheet1!$C$2:$F$84,4,FALSE)</f>
        <v>168029.25</v>
      </c>
      <c r="J34" s="205">
        <f t="shared" si="1"/>
        <v>17816.660000000003</v>
      </c>
      <c r="K34" s="219">
        <f t="shared" si="5"/>
        <v>9.5867915499999998E-2</v>
      </c>
      <c r="L34" s="289">
        <v>612.82848300000001</v>
      </c>
      <c r="M34" s="204">
        <f>VLOOKUP(A34,Sheet1!$C$2:$G$84,5,FALSE)</f>
        <v>613.28</v>
      </c>
      <c r="N34" s="205">
        <f t="shared" si="8"/>
        <v>-0.45151699999996708</v>
      </c>
      <c r="O34" s="219">
        <f t="shared" si="9"/>
        <v>-7.3677550000000001E-4</v>
      </c>
      <c r="P34">
        <v>634277.48</v>
      </c>
      <c r="Q34" s="204">
        <f>VLOOKUP(A34,Sheet1!$C$2:$H$84,6,FALSE)</f>
        <v>634743.81000000006</v>
      </c>
      <c r="R34" s="205">
        <f t="shared" si="10"/>
        <v>-466.33000000007451</v>
      </c>
      <c r="S34" s="219">
        <f t="shared" si="11"/>
        <v>-7.3521450000000005E-4</v>
      </c>
      <c r="T34" s="1"/>
      <c r="U34" s="279">
        <v>7333378</v>
      </c>
    </row>
    <row r="35" spans="1:21">
      <c r="A35" s="251">
        <f>VLOOKUP(U35,Sheet1!$C$2:$C$84,1,FALSE)</f>
        <v>2165747</v>
      </c>
      <c r="B35" s="279">
        <v>502441306</v>
      </c>
      <c r="C35" s="279" t="s">
        <v>483</v>
      </c>
      <c r="D35">
        <v>3050</v>
      </c>
      <c r="E35" s="204">
        <f>VLOOKUP(A35,Sheet1!$C$2:$E$84,3,FALSE)</f>
        <v>3050</v>
      </c>
      <c r="F35" s="205">
        <f t="shared" si="0"/>
        <v>0</v>
      </c>
      <c r="G35" s="219">
        <f t="shared" si="4"/>
        <v>0</v>
      </c>
      <c r="H35">
        <v>463076.08</v>
      </c>
      <c r="I35" s="207">
        <f>VLOOKUP(A35,Sheet1!$C$2:$F$84,4,FALSE)</f>
        <v>463076.08</v>
      </c>
      <c r="J35" s="205">
        <f t="shared" si="1"/>
        <v>0</v>
      </c>
      <c r="K35" s="219">
        <f t="shared" si="5"/>
        <v>0</v>
      </c>
      <c r="L35" s="289">
        <v>123.87</v>
      </c>
      <c r="M35" s="204">
        <f>VLOOKUP(A35,Sheet1!$C$2:$G$84,5,FALSE)</f>
        <v>123.87</v>
      </c>
      <c r="N35" s="205">
        <f t="shared" si="8"/>
        <v>0</v>
      </c>
      <c r="O35" s="219">
        <f t="shared" si="9"/>
        <v>0</v>
      </c>
      <c r="P35">
        <v>377803.5</v>
      </c>
      <c r="Q35" s="204">
        <f>VLOOKUP(A35,Sheet1!$C$2:$H$84,6,FALSE)</f>
        <v>377803.5</v>
      </c>
      <c r="R35" s="205">
        <f t="shared" si="10"/>
        <v>0</v>
      </c>
      <c r="S35" s="219">
        <f t="shared" si="11"/>
        <v>0</v>
      </c>
      <c r="T35" s="1"/>
      <c r="U35" s="279">
        <v>2165747</v>
      </c>
    </row>
    <row r="36" spans="1:21">
      <c r="A36" s="251" t="str">
        <f>VLOOKUP(U36,Sheet1!$C$2:$C$84,1,FALSE)</f>
        <v>B28YTC2</v>
      </c>
      <c r="B36" s="279" t="s">
        <v>484</v>
      </c>
      <c r="C36" s="279" t="s">
        <v>368</v>
      </c>
      <c r="D36">
        <v>42</v>
      </c>
      <c r="E36" s="204">
        <f>VLOOKUP(A36,Sheet1!$C$2:$E$84,3,FALSE)</f>
        <v>42</v>
      </c>
      <c r="F36" s="205">
        <f t="shared" si="0"/>
        <v>0</v>
      </c>
      <c r="G36" s="219">
        <f t="shared" si="4"/>
        <v>0</v>
      </c>
      <c r="H36">
        <v>4297.13</v>
      </c>
      <c r="I36" s="207">
        <f>VLOOKUP(A36,Sheet1!$C$2:$F$84,4,FALSE)</f>
        <v>4322.5</v>
      </c>
      <c r="J36" s="205">
        <f t="shared" si="1"/>
        <v>-25.369999999999891</v>
      </c>
      <c r="K36" s="219">
        <f t="shared" si="5"/>
        <v>-5.9039404999999996E-3</v>
      </c>
      <c r="L36" s="289">
        <v>122.536221</v>
      </c>
      <c r="M36" s="204">
        <f>VLOOKUP(A36,Sheet1!$C$2:$G$84,5,FALSE)</f>
        <v>122.82</v>
      </c>
      <c r="N36" s="205">
        <f t="shared" si="8"/>
        <v>-0.28377899999999556</v>
      </c>
      <c r="O36" s="219">
        <f t="shared" si="9"/>
        <v>-2.3158785000000001E-3</v>
      </c>
      <c r="P36">
        <v>5146.5200000000004</v>
      </c>
      <c r="Q36" s="204">
        <f>VLOOKUP(A36,Sheet1!$C$2:$H$84,6,FALSE)</f>
        <v>5195.55</v>
      </c>
      <c r="R36" s="205">
        <f t="shared" si="10"/>
        <v>-49.029999999999745</v>
      </c>
      <c r="S36" s="219">
        <f t="shared" si="11"/>
        <v>-9.5268259000000008E-3</v>
      </c>
      <c r="T36" s="1"/>
      <c r="U36" s="279" t="s">
        <v>367</v>
      </c>
    </row>
    <row r="37" spans="1:21">
      <c r="A37" s="251">
        <f>VLOOKUP(U37,Sheet1!$C$2:$C$84,1,FALSE)</f>
        <v>6555805</v>
      </c>
      <c r="B37" s="279">
        <v>655580009</v>
      </c>
      <c r="C37" s="279" t="s">
        <v>485</v>
      </c>
      <c r="D37">
        <v>9634</v>
      </c>
      <c r="E37" s="204">
        <f>VLOOKUP(A37,Sheet1!$C$2:$E$84,3,FALSE)</f>
        <v>9634</v>
      </c>
      <c r="F37" s="205">
        <f t="shared" si="0"/>
        <v>0</v>
      </c>
      <c r="G37" s="219">
        <f t="shared" si="4"/>
        <v>0</v>
      </c>
      <c r="H37">
        <v>314366.24</v>
      </c>
      <c r="I37" s="207">
        <f>VLOOKUP(A37,Sheet1!$C$2:$F$84,4,FALSE)</f>
        <v>314789.96000000002</v>
      </c>
      <c r="J37" s="205">
        <f t="shared" si="1"/>
        <v>-423.72000000003027</v>
      </c>
      <c r="K37" s="219">
        <f t="shared" si="5"/>
        <v>-1.3478546999999999E-3</v>
      </c>
      <c r="L37" s="289">
        <v>32.934331999999998</v>
      </c>
      <c r="M37" s="204">
        <f>VLOOKUP(A37,Sheet1!$C$2:$G$84,5,FALSE)</f>
        <v>32.840000000000003</v>
      </c>
      <c r="N37" s="205">
        <f t="shared" si="8"/>
        <v>9.4331999999994309E-2</v>
      </c>
      <c r="O37" s="219">
        <f t="shared" si="9"/>
        <v>2.8642451000000001E-3</v>
      </c>
      <c r="P37">
        <v>317289.34999999998</v>
      </c>
      <c r="Q37" s="204">
        <f>VLOOKUP(A37,Sheet1!$C$2:$H$84,6,FALSE)</f>
        <v>316421.81</v>
      </c>
      <c r="R37" s="205">
        <f t="shared" si="10"/>
        <v>867.53999999997905</v>
      </c>
      <c r="S37" s="219">
        <f t="shared" si="11"/>
        <v>2.7342235000000002E-3</v>
      </c>
      <c r="T37" s="1"/>
      <c r="U37" s="279">
        <v>6555805</v>
      </c>
    </row>
    <row r="38" spans="1:21">
      <c r="A38" s="251">
        <f>VLOOKUP(U38,Sheet1!$C$2:$C$84,1,FALSE)</f>
        <v>4741844</v>
      </c>
      <c r="B38" s="279">
        <v>474184900</v>
      </c>
      <c r="C38" s="279" t="s">
        <v>371</v>
      </c>
      <c r="D38">
        <v>3066</v>
      </c>
      <c r="E38" s="204">
        <f>VLOOKUP(A38,Sheet1!$C$2:$E$84,3,FALSE)</f>
        <v>3066</v>
      </c>
      <c r="F38" s="205">
        <f t="shared" si="0"/>
        <v>0</v>
      </c>
      <c r="G38" s="219">
        <f t="shared" si="4"/>
        <v>0</v>
      </c>
      <c r="H38">
        <v>340632.1</v>
      </c>
      <c r="I38" s="207">
        <f>VLOOKUP(A38,Sheet1!$C$2:$F$84,4,FALSE)</f>
        <v>340469.01</v>
      </c>
      <c r="J38" s="205">
        <f t="shared" si="1"/>
        <v>163.0899999999674</v>
      </c>
      <c r="K38" s="219">
        <f t="shared" si="5"/>
        <v>4.7878640000000001E-4</v>
      </c>
      <c r="L38" s="289">
        <v>136.75339199999999</v>
      </c>
      <c r="M38" s="204">
        <f>VLOOKUP(A38,Sheet1!$C$2:$G$84,5,FALSE)</f>
        <v>136.94</v>
      </c>
      <c r="N38" s="205">
        <f t="shared" si="8"/>
        <v>-0.18660800000000677</v>
      </c>
      <c r="O38" s="219">
        <f t="shared" si="9"/>
        <v>-1.3645585E-3</v>
      </c>
      <c r="P38">
        <v>419285.9</v>
      </c>
      <c r="Q38" s="204">
        <f>VLOOKUP(A38,Sheet1!$C$2:$H$84,6,FALSE)</f>
        <v>419854.62</v>
      </c>
      <c r="R38" s="205">
        <f t="shared" si="10"/>
        <v>-568.71999999997206</v>
      </c>
      <c r="S38" s="219">
        <f t="shared" si="11"/>
        <v>-1.3564014000000001E-3</v>
      </c>
      <c r="T38" s="1"/>
      <c r="U38" s="279">
        <v>4741844</v>
      </c>
    </row>
    <row r="39" spans="1:21">
      <c r="A39" s="251">
        <f>VLOOKUP(U39,Sheet1!$C$2:$C$84,1,FALSE)</f>
        <v>2747327</v>
      </c>
      <c r="B39" s="279">
        <v>606822104</v>
      </c>
      <c r="C39" s="279" t="s">
        <v>486</v>
      </c>
      <c r="D39">
        <v>7000</v>
      </c>
      <c r="E39" s="204">
        <f>VLOOKUP(A39,Sheet1!$C$2:$E$84,3,FALSE)</f>
        <v>7000</v>
      </c>
      <c r="F39" s="205">
        <f t="shared" si="0"/>
        <v>0</v>
      </c>
      <c r="G39" s="219">
        <f t="shared" si="4"/>
        <v>0</v>
      </c>
      <c r="H39">
        <v>101420</v>
      </c>
      <c r="I39" s="207">
        <f>VLOOKUP(A39,Sheet1!$C$2:$F$84,4,FALSE)</f>
        <v>101420</v>
      </c>
      <c r="J39" s="205">
        <f t="shared" si="1"/>
        <v>0</v>
      </c>
      <c r="K39" s="219">
        <f t="shared" si="5"/>
        <v>0</v>
      </c>
      <c r="L39" s="289">
        <v>13.63</v>
      </c>
      <c r="M39" s="204">
        <f>VLOOKUP(A39,Sheet1!$C$2:$G$84,5,FALSE)</f>
        <v>13.63</v>
      </c>
      <c r="N39" s="205">
        <f t="shared" si="8"/>
        <v>0</v>
      </c>
      <c r="O39" s="219">
        <f t="shared" si="9"/>
        <v>0</v>
      </c>
      <c r="P39">
        <v>95410</v>
      </c>
      <c r="Q39" s="204">
        <f>VLOOKUP(A39,Sheet1!$C$2:$H$84,6,FALSE)</f>
        <v>95410</v>
      </c>
      <c r="R39" s="205">
        <f t="shared" si="10"/>
        <v>0</v>
      </c>
      <c r="S39" s="219">
        <f t="shared" si="11"/>
        <v>0</v>
      </c>
      <c r="T39" s="1"/>
      <c r="U39" s="279">
        <v>2747327</v>
      </c>
    </row>
    <row r="40" spans="1:21">
      <c r="A40" s="251" t="str">
        <f>VLOOKUP(U40,Sheet1!$C$2:$C$84,1,FALSE)</f>
        <v>BZ8FYV0</v>
      </c>
      <c r="B40" s="279">
        <v>636274409</v>
      </c>
      <c r="C40" s="279" t="s">
        <v>487</v>
      </c>
      <c r="D40">
        <v>6263</v>
      </c>
      <c r="E40" s="204">
        <f>VLOOKUP(A40,Sheet1!$C$2:$E$84,3,FALSE)</f>
        <v>6263</v>
      </c>
      <c r="F40" s="205">
        <f t="shared" si="0"/>
        <v>0</v>
      </c>
      <c r="G40" s="219">
        <f t="shared" si="4"/>
        <v>0</v>
      </c>
      <c r="H40">
        <v>425099.7</v>
      </c>
      <c r="I40" s="207">
        <f>VLOOKUP(A40,Sheet1!$C$2:$F$84,4,FALSE)</f>
        <v>425095.33</v>
      </c>
      <c r="J40" s="205">
        <f t="shared" si="1"/>
        <v>4.3699999999953434</v>
      </c>
      <c r="K40" s="219">
        <f t="shared" si="5"/>
        <v>1.02799E-5</v>
      </c>
      <c r="L40" s="289">
        <v>65.61</v>
      </c>
      <c r="M40" s="204">
        <f>VLOOKUP(A40,Sheet1!$C$2:$G$84,5,FALSE)</f>
        <v>65.61</v>
      </c>
      <c r="N40" s="205">
        <f t="shared" si="8"/>
        <v>0</v>
      </c>
      <c r="O40" s="219">
        <f t="shared" si="9"/>
        <v>0</v>
      </c>
      <c r="P40">
        <v>410915.43</v>
      </c>
      <c r="Q40" s="204">
        <f>VLOOKUP(A40,Sheet1!$C$2:$H$84,6,FALSE)</f>
        <v>410915.43</v>
      </c>
      <c r="R40" s="205">
        <f t="shared" si="10"/>
        <v>0</v>
      </c>
      <c r="S40" s="219">
        <f t="shared" si="11"/>
        <v>0</v>
      </c>
      <c r="T40" s="1"/>
      <c r="U40" s="279" t="s">
        <v>373</v>
      </c>
    </row>
    <row r="41" spans="1:21">
      <c r="A41" s="251" t="str">
        <f>VLOOKUP(U41,Sheet1!$C$2:$C$84,1,FALSE)</f>
        <v>B014JG9</v>
      </c>
      <c r="B41" s="279">
        <v>641069406</v>
      </c>
      <c r="C41" s="279" t="s">
        <v>488</v>
      </c>
      <c r="D41">
        <v>3900</v>
      </c>
      <c r="E41" s="204">
        <f>VLOOKUP(A41,Sheet1!$C$2:$E$84,3,FALSE)</f>
        <v>3900</v>
      </c>
      <c r="F41" s="205">
        <f t="shared" si="0"/>
        <v>0</v>
      </c>
      <c r="G41" s="219">
        <f t="shared" si="4"/>
        <v>0</v>
      </c>
      <c r="H41">
        <v>455755.84</v>
      </c>
      <c r="I41" s="207">
        <f>VLOOKUP(A41,Sheet1!$C$2:$F$84,4,FALSE)</f>
        <v>455755.84</v>
      </c>
      <c r="J41" s="205">
        <f t="shared" si="1"/>
        <v>0</v>
      </c>
      <c r="K41" s="219">
        <f t="shared" si="5"/>
        <v>0</v>
      </c>
      <c r="L41" s="289">
        <v>101.17</v>
      </c>
      <c r="M41" s="204">
        <f>VLOOKUP(A41,Sheet1!$C$2:$G$84,5,FALSE)</f>
        <v>101.17</v>
      </c>
      <c r="N41" s="205">
        <f t="shared" si="8"/>
        <v>0</v>
      </c>
      <c r="O41" s="219">
        <f t="shared" si="9"/>
        <v>0</v>
      </c>
      <c r="P41">
        <v>394563</v>
      </c>
      <c r="Q41" s="204">
        <f>VLOOKUP(A41,Sheet1!$C$2:$H$84,6,FALSE)</f>
        <v>394563</v>
      </c>
      <c r="R41" s="205">
        <f t="shared" si="10"/>
        <v>0</v>
      </c>
      <c r="S41" s="219">
        <f t="shared" si="11"/>
        <v>0</v>
      </c>
      <c r="T41" s="1"/>
      <c r="U41" s="279" t="s">
        <v>375</v>
      </c>
    </row>
    <row r="42" spans="1:21">
      <c r="A42" s="251">
        <f>VLOOKUP(U42,Sheet1!$C$2:$C$84,1,FALSE)</f>
        <v>6640682</v>
      </c>
      <c r="B42" s="279">
        <v>664068004</v>
      </c>
      <c r="C42" s="279" t="s">
        <v>489</v>
      </c>
      <c r="D42">
        <v>6068</v>
      </c>
      <c r="E42" s="204">
        <f>VLOOKUP(A42,Sheet1!$C$2:$E$84,3,FALSE)</f>
        <v>6068</v>
      </c>
      <c r="F42" s="205">
        <f t="shared" si="0"/>
        <v>0</v>
      </c>
      <c r="G42" s="219">
        <f t="shared" si="4"/>
        <v>0</v>
      </c>
      <c r="H42">
        <v>150308.28</v>
      </c>
      <c r="I42" s="207">
        <f>VLOOKUP(A42,Sheet1!$C$2:$F$84,4,FALSE)</f>
        <v>173045.49</v>
      </c>
      <c r="J42" s="205">
        <f t="shared" si="1"/>
        <v>-22737.209999999992</v>
      </c>
      <c r="K42" s="219">
        <f t="shared" si="5"/>
        <v>-0.15127050889999999</v>
      </c>
      <c r="L42" s="289">
        <v>16.664438000000001</v>
      </c>
      <c r="M42" s="204">
        <f>VLOOKUP(A42,Sheet1!$C$2:$G$84,5,FALSE)</f>
        <v>16.62</v>
      </c>
      <c r="N42" s="205">
        <f t="shared" si="8"/>
        <v>4.4437999999999533E-2</v>
      </c>
      <c r="O42" s="219">
        <f t="shared" si="9"/>
        <v>2.6666366000000002E-3</v>
      </c>
      <c r="P42">
        <v>101119.81</v>
      </c>
      <c r="Q42" s="204">
        <f>VLOOKUP(A42,Sheet1!$C$2:$H$84,6,FALSE)</f>
        <v>100843.32</v>
      </c>
      <c r="R42" s="205">
        <f t="shared" si="10"/>
        <v>276.48999999999069</v>
      </c>
      <c r="S42" s="219">
        <f t="shared" si="11"/>
        <v>2.7342811999999999E-3</v>
      </c>
      <c r="T42" s="1"/>
      <c r="U42" s="279">
        <v>6640682</v>
      </c>
    </row>
    <row r="43" spans="1:21">
      <c r="A43" s="251">
        <f>VLOOKUP(U43,Sheet1!$C$2:$C$84,1,FALSE)</f>
        <v>2640891</v>
      </c>
      <c r="B43" s="279">
        <v>654902204</v>
      </c>
      <c r="C43" s="279" t="s">
        <v>490</v>
      </c>
      <c r="D43">
        <v>122058</v>
      </c>
      <c r="E43" s="204">
        <f>VLOOKUP(A43,Sheet1!$C$2:$E$84,3,FALSE)</f>
        <v>122058</v>
      </c>
      <c r="F43" s="205">
        <f t="shared" si="0"/>
        <v>0</v>
      </c>
      <c r="G43" s="219">
        <f t="shared" si="4"/>
        <v>0</v>
      </c>
      <c r="H43">
        <v>539855.97</v>
      </c>
      <c r="I43" s="207">
        <f>VLOOKUP(A43,Sheet1!$C$2:$F$84,4,FALSE)</f>
        <v>551227.68999999994</v>
      </c>
      <c r="J43" s="205">
        <f t="shared" si="1"/>
        <v>-11371.719999999972</v>
      </c>
      <c r="K43" s="219">
        <f t="shared" si="5"/>
        <v>-2.1064359099999999E-2</v>
      </c>
      <c r="L43" s="289">
        <v>5.27</v>
      </c>
      <c r="M43" s="204">
        <f>VLOOKUP(A43,Sheet1!$C$2:$G$84,5,FALSE)</f>
        <v>5.27</v>
      </c>
      <c r="N43" s="205">
        <f t="shared" si="8"/>
        <v>0</v>
      </c>
      <c r="O43" s="219">
        <f t="shared" si="9"/>
        <v>0</v>
      </c>
      <c r="P43">
        <v>643245.66</v>
      </c>
      <c r="Q43" s="204">
        <f>VLOOKUP(A43,Sheet1!$C$2:$H$84,6,FALSE)</f>
        <v>643245.66</v>
      </c>
      <c r="R43" s="205">
        <f t="shared" si="10"/>
        <v>0</v>
      </c>
      <c r="S43" s="219">
        <f t="shared" si="11"/>
        <v>0</v>
      </c>
      <c r="T43" s="1"/>
      <c r="U43" s="279">
        <v>2640891</v>
      </c>
    </row>
    <row r="44" spans="1:21">
      <c r="A44" s="251">
        <f>VLOOKUP(U44,Sheet1!$C$2:$C$84,1,FALSE)</f>
        <v>2620105</v>
      </c>
      <c r="B44" s="279" t="s">
        <v>379</v>
      </c>
      <c r="C44" s="279" t="s">
        <v>491</v>
      </c>
      <c r="D44">
        <v>4150</v>
      </c>
      <c r="E44" s="204">
        <f>VLOOKUP(A44,Sheet1!$C$2:$E$84,3,FALSE)</f>
        <v>4150</v>
      </c>
      <c r="F44" s="205">
        <f t="shared" si="0"/>
        <v>0</v>
      </c>
      <c r="G44" s="219">
        <f t="shared" si="4"/>
        <v>0</v>
      </c>
      <c r="H44">
        <v>435473.35</v>
      </c>
      <c r="I44" s="207">
        <f>VLOOKUP(A44,Sheet1!$C$2:$F$84,4,FALSE)</f>
        <v>435192.85</v>
      </c>
      <c r="J44" s="205">
        <f t="shared" si="1"/>
        <v>280.5</v>
      </c>
      <c r="K44" s="219">
        <f t="shared" si="5"/>
        <v>6.4412669999999999E-4</v>
      </c>
      <c r="L44" s="289">
        <v>111.48</v>
      </c>
      <c r="M44" s="204">
        <f>VLOOKUP(A44,Sheet1!$C$2:$G$84,5,FALSE)</f>
        <v>111.48</v>
      </c>
      <c r="N44" s="205">
        <f t="shared" si="8"/>
        <v>0</v>
      </c>
      <c r="O44" s="219">
        <f t="shared" si="9"/>
        <v>0</v>
      </c>
      <c r="P44">
        <v>462642</v>
      </c>
      <c r="Q44" s="204">
        <f>VLOOKUP(A44,Sheet1!$C$2:$H$84,6,FALSE)</f>
        <v>462642</v>
      </c>
      <c r="R44" s="205">
        <f t="shared" si="10"/>
        <v>0</v>
      </c>
      <c r="S44" s="219">
        <f t="shared" si="11"/>
        <v>0</v>
      </c>
      <c r="T44" s="1"/>
      <c r="U44" s="279">
        <v>2620105</v>
      </c>
    </row>
    <row r="45" spans="1:21">
      <c r="A45" s="251">
        <f>VLOOKUP(U45,Sheet1!$C$2:$C$84,1,FALSE)</f>
        <v>2651202</v>
      </c>
      <c r="B45" s="279">
        <v>670100205</v>
      </c>
      <c r="C45" s="279" t="s">
        <v>492</v>
      </c>
      <c r="D45">
        <v>3900</v>
      </c>
      <c r="E45" s="204">
        <f>VLOOKUP(A45,Sheet1!$C$2:$E$84,3,FALSE)</f>
        <v>3900</v>
      </c>
      <c r="F45" s="205">
        <f t="shared" si="0"/>
        <v>0</v>
      </c>
      <c r="G45" s="219">
        <f t="shared" si="4"/>
        <v>0</v>
      </c>
      <c r="H45">
        <v>367909.17</v>
      </c>
      <c r="I45" s="207">
        <f>VLOOKUP(A45,Sheet1!$C$2:$F$84,4,FALSE)</f>
        <v>367909.17</v>
      </c>
      <c r="J45" s="205">
        <f t="shared" si="1"/>
        <v>0</v>
      </c>
      <c r="K45" s="219">
        <f t="shared" si="5"/>
        <v>0</v>
      </c>
      <c r="L45" s="289">
        <v>69.44</v>
      </c>
      <c r="M45" s="204">
        <f>VLOOKUP(A45,Sheet1!$C$2:$G$84,5,FALSE)</f>
        <v>69.44</v>
      </c>
      <c r="N45" s="205">
        <f t="shared" si="8"/>
        <v>0</v>
      </c>
      <c r="O45" s="219">
        <f t="shared" si="9"/>
        <v>0</v>
      </c>
      <c r="P45">
        <v>270816</v>
      </c>
      <c r="Q45" s="204">
        <f>VLOOKUP(A45,Sheet1!$C$2:$H$84,6,FALSE)</f>
        <v>270816</v>
      </c>
      <c r="R45" s="205">
        <f t="shared" si="10"/>
        <v>0</v>
      </c>
      <c r="S45" s="219">
        <f t="shared" si="11"/>
        <v>0</v>
      </c>
      <c r="T45" s="1"/>
      <c r="U45" s="279">
        <v>2651202</v>
      </c>
    </row>
    <row r="46" spans="1:21">
      <c r="A46" s="251">
        <f>VLOOKUP(U46,Sheet1!$C$2:$C$84,1,FALSE)</f>
        <v>6659428</v>
      </c>
      <c r="B46" s="279">
        <v>665942009</v>
      </c>
      <c r="C46" s="279" t="s">
        <v>493</v>
      </c>
      <c r="D46">
        <v>3010</v>
      </c>
      <c r="E46" s="204">
        <f>VLOOKUP(A46,Sheet1!$C$2:$E$84,3,FALSE)</f>
        <v>3010</v>
      </c>
      <c r="F46" s="205">
        <f t="shared" si="0"/>
        <v>0</v>
      </c>
      <c r="G46" s="219">
        <f t="shared" si="4"/>
        <v>0</v>
      </c>
      <c r="H46">
        <v>134053.29</v>
      </c>
      <c r="I46" s="207">
        <f>VLOOKUP(A46,Sheet1!$C$2:$F$84,4,FALSE)</f>
        <v>154844.03</v>
      </c>
      <c r="J46" s="205">
        <f t="shared" si="1"/>
        <v>-20790.739999999991</v>
      </c>
      <c r="K46" s="219">
        <f t="shared" si="5"/>
        <v>-0.15509309769999999</v>
      </c>
      <c r="L46" s="289">
        <v>28.166377000000001</v>
      </c>
      <c r="M46" s="204">
        <f>VLOOKUP(A46,Sheet1!$C$2:$G$84,5,FALSE)</f>
        <v>28.09</v>
      </c>
      <c r="N46" s="205">
        <f t="shared" si="8"/>
        <v>7.6377000000000805E-2</v>
      </c>
      <c r="O46" s="219">
        <f t="shared" si="9"/>
        <v>2.7116374E-3</v>
      </c>
      <c r="P46">
        <v>84780.79</v>
      </c>
      <c r="Q46" s="204">
        <f>VLOOKUP(A46,Sheet1!$C$2:$H$84,6,FALSE)</f>
        <v>84548.98</v>
      </c>
      <c r="R46" s="205">
        <f t="shared" si="10"/>
        <v>231.80999999999767</v>
      </c>
      <c r="S46" s="219">
        <f t="shared" si="11"/>
        <v>2.7342279E-3</v>
      </c>
      <c r="T46" s="1"/>
      <c r="U46" s="279">
        <v>6659428</v>
      </c>
    </row>
    <row r="47" spans="1:21">
      <c r="A47" s="251">
        <f>VLOOKUP(U47,Sheet1!$C$2:$C$84,1,FALSE)</f>
        <v>2655657</v>
      </c>
      <c r="B47" s="279">
        <v>683715106</v>
      </c>
      <c r="C47" s="279" t="s">
        <v>494</v>
      </c>
      <c r="D47">
        <v>11099</v>
      </c>
      <c r="E47" s="204">
        <f>VLOOKUP(A47,Sheet1!$C$2:$E$84,3,FALSE)</f>
        <v>11099</v>
      </c>
      <c r="F47" s="205">
        <f t="shared" si="0"/>
        <v>0</v>
      </c>
      <c r="G47" s="219">
        <f t="shared" si="4"/>
        <v>0</v>
      </c>
      <c r="H47">
        <v>378343.67</v>
      </c>
      <c r="I47" s="207">
        <f>VLOOKUP(A47,Sheet1!$C$2:$F$84,4,FALSE)</f>
        <v>377559.24</v>
      </c>
      <c r="J47" s="205">
        <f t="shared" si="1"/>
        <v>784.42999999999302</v>
      </c>
      <c r="K47" s="219">
        <f t="shared" si="5"/>
        <v>2.0733266000000001E-3</v>
      </c>
      <c r="L47" s="289">
        <v>25.26</v>
      </c>
      <c r="M47" s="204">
        <f>VLOOKUP(A47,Sheet1!$C$2:$G$84,5,FALSE)</f>
        <v>25.26</v>
      </c>
      <c r="N47" s="205">
        <f t="shared" si="8"/>
        <v>0</v>
      </c>
      <c r="O47" s="219">
        <f t="shared" si="9"/>
        <v>0</v>
      </c>
      <c r="P47">
        <v>280360.74</v>
      </c>
      <c r="Q47" s="204">
        <f>VLOOKUP(A47,Sheet1!$C$2:$H$84,6,FALSE)</f>
        <v>280360.74</v>
      </c>
      <c r="R47" s="205">
        <f t="shared" si="10"/>
        <v>0</v>
      </c>
      <c r="S47" s="219">
        <f t="shared" si="11"/>
        <v>0</v>
      </c>
      <c r="T47" s="1"/>
      <c r="U47" s="279">
        <v>2655657</v>
      </c>
    </row>
    <row r="48" spans="1:21">
      <c r="A48" s="251">
        <f>VLOOKUP(U48,Sheet1!$C$2:$C$84,1,FALSE)</f>
        <v>6661144</v>
      </c>
      <c r="B48" s="279">
        <v>666114004</v>
      </c>
      <c r="C48" s="279" t="s">
        <v>495</v>
      </c>
      <c r="D48">
        <v>14933</v>
      </c>
      <c r="E48" s="204">
        <f>VLOOKUP(A48,Sheet1!$C$2:$E$84,3,FALSE)</f>
        <v>14933</v>
      </c>
      <c r="F48" s="205">
        <f t="shared" si="0"/>
        <v>0</v>
      </c>
      <c r="G48" s="219">
        <f t="shared" si="4"/>
        <v>0</v>
      </c>
      <c r="H48">
        <v>235333.08</v>
      </c>
      <c r="I48" s="207">
        <f>VLOOKUP(A48,Sheet1!$C$2:$F$84,4,FALSE)</f>
        <v>235912.44</v>
      </c>
      <c r="J48" s="205">
        <f t="shared" si="1"/>
        <v>-579.36000000001513</v>
      </c>
      <c r="K48" s="219">
        <f t="shared" si="5"/>
        <v>-2.4618723E-3</v>
      </c>
      <c r="L48" s="289">
        <v>20.623245000000001</v>
      </c>
      <c r="M48" s="204">
        <f>VLOOKUP(A48,Sheet1!$C$2:$G$84,5,FALSE)</f>
        <v>20.57</v>
      </c>
      <c r="N48" s="205">
        <f t="shared" si="8"/>
        <v>5.3245000000000431E-2</v>
      </c>
      <c r="O48" s="219">
        <f t="shared" si="9"/>
        <v>2.5817954000000001E-3</v>
      </c>
      <c r="P48">
        <v>307966.90999999997</v>
      </c>
      <c r="Q48" s="204">
        <f>VLOOKUP(A48,Sheet1!$C$2:$H$84,6,FALSE)</f>
        <v>307124.84999999998</v>
      </c>
      <c r="R48" s="205">
        <f t="shared" si="10"/>
        <v>842.05999999999767</v>
      </c>
      <c r="S48" s="219">
        <f t="shared" si="11"/>
        <v>2.7342548E-3</v>
      </c>
      <c r="T48" s="1"/>
      <c r="U48" s="279">
        <v>6661144</v>
      </c>
    </row>
    <row r="49" spans="1:37">
      <c r="A49" s="251" t="str">
        <f>VLOOKUP(U49,Sheet1!$C$2:$C$84,1,FALSE)</f>
        <v>BYVW0F7</v>
      </c>
      <c r="B49" s="279">
        <v>722304102</v>
      </c>
      <c r="C49" s="279" t="s">
        <v>496</v>
      </c>
      <c r="D49">
        <v>2900</v>
      </c>
      <c r="E49" s="204">
        <f>VLOOKUP(A49,Sheet1!$C$2:$E$84,3,FALSE)</f>
        <v>2900</v>
      </c>
      <c r="F49" s="205">
        <f t="shared" si="0"/>
        <v>0</v>
      </c>
      <c r="G49" s="219">
        <f t="shared" si="4"/>
        <v>0</v>
      </c>
      <c r="H49">
        <v>408968.65</v>
      </c>
      <c r="I49" s="207">
        <f>VLOOKUP(A49,Sheet1!$C$2:$F$84,4,FALSE)</f>
        <v>408968.65</v>
      </c>
      <c r="J49" s="205">
        <f t="shared" si="1"/>
        <v>0</v>
      </c>
      <c r="K49" s="219">
        <f t="shared" si="5"/>
        <v>0</v>
      </c>
      <c r="L49" s="289">
        <v>118.35</v>
      </c>
      <c r="M49" s="204">
        <f>VLOOKUP(A49,Sheet1!$C$2:$G$84,5,FALSE)</f>
        <v>118.35</v>
      </c>
      <c r="N49" s="205">
        <f t="shared" si="8"/>
        <v>0</v>
      </c>
      <c r="O49" s="219">
        <f t="shared" si="9"/>
        <v>0</v>
      </c>
      <c r="P49">
        <v>343215</v>
      </c>
      <c r="Q49" s="204">
        <f>VLOOKUP(A49,Sheet1!$C$2:$H$84,6,FALSE)</f>
        <v>343215</v>
      </c>
      <c r="R49" s="205">
        <f t="shared" si="10"/>
        <v>0</v>
      </c>
      <c r="S49" s="219">
        <f t="shared" si="11"/>
        <v>0</v>
      </c>
      <c r="T49" s="1"/>
      <c r="U49" s="279" t="s">
        <v>385</v>
      </c>
    </row>
    <row r="50" spans="1:37">
      <c r="A50" s="251">
        <f>VLOOKUP(U50,Sheet1!$C$2:$C$84,1,FALSE)</f>
        <v>2704485</v>
      </c>
      <c r="B50" s="279">
        <v>705015105</v>
      </c>
      <c r="C50" s="279" t="s">
        <v>497</v>
      </c>
      <c r="D50">
        <v>30701</v>
      </c>
      <c r="E50" s="204">
        <f>VLOOKUP(A50,Sheet1!$C$2:$E$84,3,FALSE)</f>
        <v>30701</v>
      </c>
      <c r="F50" s="205">
        <f t="shared" si="0"/>
        <v>0</v>
      </c>
      <c r="G50" s="219">
        <f t="shared" si="4"/>
        <v>0</v>
      </c>
      <c r="H50">
        <v>367210.76</v>
      </c>
      <c r="I50" s="207">
        <f>VLOOKUP(A50,Sheet1!$C$2:$F$84,4,FALSE)</f>
        <v>366308.25</v>
      </c>
      <c r="J50" s="205">
        <f t="shared" si="1"/>
        <v>902.51000000000931</v>
      </c>
      <c r="K50" s="219">
        <f t="shared" si="5"/>
        <v>2.4577439E-3</v>
      </c>
      <c r="L50" s="289">
        <v>16.010000000000002</v>
      </c>
      <c r="M50" s="204">
        <f>VLOOKUP(A50,Sheet1!$C$2:$G$84,5,FALSE)</f>
        <v>16.010000000000002</v>
      </c>
      <c r="N50" s="205">
        <f t="shared" si="8"/>
        <v>0</v>
      </c>
      <c r="O50" s="219">
        <f t="shared" si="9"/>
        <v>0</v>
      </c>
      <c r="P50">
        <v>491523.01</v>
      </c>
      <c r="Q50" s="204">
        <f>VLOOKUP(A50,Sheet1!$C$2:$H$84,6,FALSE)</f>
        <v>491523.01</v>
      </c>
      <c r="R50" s="205">
        <f t="shared" si="10"/>
        <v>0</v>
      </c>
      <c r="S50" s="219">
        <f t="shared" si="11"/>
        <v>0</v>
      </c>
      <c r="T50" s="1"/>
      <c r="U50" s="279">
        <v>2704485</v>
      </c>
    </row>
    <row r="51" spans="1:37">
      <c r="A51" s="251">
        <f>VLOOKUP(U51,Sheet1!$C$2:$C$84,1,FALSE)</f>
        <v>2771122</v>
      </c>
      <c r="B51" s="279">
        <v>833635105</v>
      </c>
      <c r="C51" s="279" t="s">
        <v>498</v>
      </c>
      <c r="D51">
        <v>5465</v>
      </c>
      <c r="E51" s="204">
        <f>VLOOKUP(A51,Sheet1!$C$2:$E$84,3,FALSE)</f>
        <v>5465</v>
      </c>
      <c r="F51" s="205">
        <f t="shared" si="0"/>
        <v>0</v>
      </c>
      <c r="G51" s="219">
        <f t="shared" si="4"/>
        <v>0</v>
      </c>
      <c r="H51">
        <v>256412.78</v>
      </c>
      <c r="I51" s="207">
        <f>VLOOKUP(A51,Sheet1!$C$2:$F$84,4,FALSE)</f>
        <v>259298.46</v>
      </c>
      <c r="J51" s="205">
        <f t="shared" si="1"/>
        <v>-2885.679999999993</v>
      </c>
      <c r="K51" s="219">
        <f t="shared" si="5"/>
        <v>-1.12540412E-2</v>
      </c>
      <c r="L51" s="289">
        <v>39.729999999999997</v>
      </c>
      <c r="M51" s="204">
        <f>VLOOKUP(A51,Sheet1!$C$2:$G$84,5,FALSE)</f>
        <v>39.729999999999997</v>
      </c>
      <c r="N51" s="205">
        <f t="shared" si="8"/>
        <v>0</v>
      </c>
      <c r="O51" s="219">
        <f t="shared" si="9"/>
        <v>0</v>
      </c>
      <c r="P51">
        <v>217124.45</v>
      </c>
      <c r="Q51" s="204">
        <f>VLOOKUP(A51,Sheet1!$C$2:$H$84,6,FALSE)</f>
        <v>217124.45</v>
      </c>
      <c r="R51" s="205">
        <f t="shared" si="10"/>
        <v>0</v>
      </c>
      <c r="S51" s="219">
        <f t="shared" si="11"/>
        <v>0</v>
      </c>
      <c r="T51" s="1"/>
      <c r="U51" s="279">
        <v>2771122</v>
      </c>
    </row>
    <row r="52" spans="1:37">
      <c r="A52" s="251">
        <f>VLOOKUP(U52,Sheet1!$C$2:$C$84,1,FALSE)</f>
        <v>6229597</v>
      </c>
      <c r="B52" s="279">
        <v>622959906</v>
      </c>
      <c r="C52" s="279" t="s">
        <v>499</v>
      </c>
      <c r="D52">
        <v>19281</v>
      </c>
      <c r="E52" s="204">
        <f>VLOOKUP(A52,Sheet1!$C$2:$E$84,3,FALSE)</f>
        <v>19281</v>
      </c>
      <c r="F52" s="205">
        <f t="shared" si="0"/>
        <v>0</v>
      </c>
      <c r="G52" s="219">
        <f t="shared" si="4"/>
        <v>0</v>
      </c>
      <c r="H52">
        <v>154095.65</v>
      </c>
      <c r="I52" s="207">
        <f>VLOOKUP(A52,Sheet1!$C$2:$F$84,4,FALSE)</f>
        <v>161677.73000000001</v>
      </c>
      <c r="J52" s="205">
        <f t="shared" si="1"/>
        <v>-7582.0800000000163</v>
      </c>
      <c r="K52" s="219">
        <f t="shared" si="5"/>
        <v>-4.9203725099999998E-2</v>
      </c>
      <c r="L52" s="289">
        <v>5.6927909999999997</v>
      </c>
      <c r="M52" s="204">
        <f>VLOOKUP(A52,Sheet1!$C$2:$G$84,5,FALSE)</f>
        <v>5.68</v>
      </c>
      <c r="N52" s="205">
        <f t="shared" si="2"/>
        <v>1.2790999999999997E-2</v>
      </c>
      <c r="O52" s="219">
        <f t="shared" si="3"/>
        <v>2.2468767999999999E-3</v>
      </c>
      <c r="P52">
        <v>109762.71</v>
      </c>
      <c r="Q52" s="204">
        <f>VLOOKUP(A52,Sheet1!$C$2:$H$84,6,FALSE)</f>
        <v>109462.59</v>
      </c>
      <c r="R52" s="205">
        <f t="shared" si="6"/>
        <v>300.1200000000099</v>
      </c>
      <c r="S52" s="219">
        <f t="shared" si="7"/>
        <v>2.7342618999999999E-3</v>
      </c>
      <c r="T52" s="1"/>
      <c r="U52" s="279">
        <v>6229597</v>
      </c>
    </row>
    <row r="53" spans="1:37">
      <c r="A53" s="251" t="str">
        <f>VLOOKUP(U53,Sheet1!$C$2:$C$84,1,FALSE)</f>
        <v>BYRY2M8</v>
      </c>
      <c r="B53" s="279">
        <v>759530108</v>
      </c>
      <c r="C53" s="279" t="s">
        <v>500</v>
      </c>
      <c r="D53">
        <v>13784</v>
      </c>
      <c r="E53" s="204">
        <f>VLOOKUP(A53,Sheet1!$C$2:$E$84,3,FALSE)</f>
        <v>13784</v>
      </c>
      <c r="F53" s="205">
        <f t="shared" si="0"/>
        <v>0</v>
      </c>
      <c r="G53" s="219">
        <f t="shared" si="4"/>
        <v>0</v>
      </c>
      <c r="H53">
        <v>302326.33</v>
      </c>
      <c r="I53" s="207">
        <f>VLOOKUP(A53,Sheet1!$C$2:$F$84,4,FALSE)</f>
        <v>305304.59999999998</v>
      </c>
      <c r="J53" s="205">
        <f t="shared" si="1"/>
        <v>-2978.2699999999604</v>
      </c>
      <c r="K53" s="219">
        <f t="shared" si="5"/>
        <v>-9.8511763999999998E-3</v>
      </c>
      <c r="L53" s="289">
        <v>50.41</v>
      </c>
      <c r="M53" s="204">
        <f>VLOOKUP(A53,Sheet1!$C$2:$G$84,5,FALSE)</f>
        <v>50.41</v>
      </c>
      <c r="N53" s="205">
        <f t="shared" si="2"/>
        <v>0</v>
      </c>
      <c r="O53" s="219">
        <f t="shared" si="3"/>
        <v>0</v>
      </c>
      <c r="P53">
        <v>694851.44</v>
      </c>
      <c r="Q53" s="204">
        <f>VLOOKUP(A53,Sheet1!$C$2:$H$84,6,FALSE)</f>
        <v>694851.44</v>
      </c>
      <c r="R53" s="205">
        <f t="shared" si="6"/>
        <v>0</v>
      </c>
      <c r="S53" s="219">
        <f t="shared" si="7"/>
        <v>0</v>
      </c>
      <c r="T53" s="1"/>
      <c r="U53" s="279" t="s">
        <v>392</v>
      </c>
    </row>
    <row r="54" spans="1:37">
      <c r="A54" s="251">
        <f>VLOOKUP(U54,Sheet1!$C$2:$C$84,1,FALSE)</f>
        <v>2739001</v>
      </c>
      <c r="B54" s="279">
        <v>775781206</v>
      </c>
      <c r="C54" s="279" t="s">
        <v>501</v>
      </c>
      <c r="D54">
        <v>95000</v>
      </c>
      <c r="E54" s="204">
        <f>VLOOKUP(A54,Sheet1!$C$2:$E$84,3,FALSE)</f>
        <v>95000</v>
      </c>
      <c r="F54" s="205">
        <f t="shared" si="0"/>
        <v>0</v>
      </c>
      <c r="G54" s="219">
        <f t="shared" si="4"/>
        <v>0</v>
      </c>
      <c r="H54">
        <v>373277.5</v>
      </c>
      <c r="I54" s="207">
        <f>VLOOKUP(A54,Sheet1!$C$2:$F$84,4,FALSE)</f>
        <v>373277.5</v>
      </c>
      <c r="J54" s="205">
        <f t="shared" si="1"/>
        <v>0</v>
      </c>
      <c r="K54" s="219">
        <f t="shared" si="5"/>
        <v>0</v>
      </c>
      <c r="L54" s="289">
        <v>9.81</v>
      </c>
      <c r="M54" s="204">
        <f>VLOOKUP(A54,Sheet1!$C$2:$G$84,5,FALSE)</f>
        <v>9.81</v>
      </c>
      <c r="N54" s="205">
        <f t="shared" si="2"/>
        <v>0</v>
      </c>
      <c r="O54" s="219">
        <f t="shared" si="3"/>
        <v>0</v>
      </c>
      <c r="P54">
        <v>931950</v>
      </c>
      <c r="Q54" s="204">
        <f>VLOOKUP(A54,Sheet1!$C$2:$H$84,6,FALSE)</f>
        <v>931950</v>
      </c>
      <c r="R54" s="205">
        <f t="shared" si="6"/>
        <v>0</v>
      </c>
      <c r="S54" s="219">
        <f t="shared" si="7"/>
        <v>0</v>
      </c>
      <c r="T54" s="1"/>
      <c r="U54" s="279">
        <v>2739001</v>
      </c>
    </row>
    <row r="55" spans="1:37">
      <c r="A55" s="251" t="str">
        <f>VLOOKUP(U55,Sheet1!$C$2:$C$84,1,FALSE)</f>
        <v>BS1L687</v>
      </c>
      <c r="B55" s="279">
        <v>799926100</v>
      </c>
      <c r="C55" s="279" t="s">
        <v>502</v>
      </c>
      <c r="D55">
        <v>9290</v>
      </c>
      <c r="E55" s="204">
        <f>VLOOKUP(A55,Sheet1!$C$2:$E$84,3,FALSE)</f>
        <v>9290</v>
      </c>
      <c r="F55" s="205">
        <f t="shared" si="0"/>
        <v>0</v>
      </c>
      <c r="G55" s="219">
        <f t="shared" si="4"/>
        <v>0</v>
      </c>
      <c r="H55">
        <v>309873.31</v>
      </c>
      <c r="I55" s="207">
        <f>VLOOKUP(A55,Sheet1!$C$2:$F$84,4,FALSE)</f>
        <v>310153.81</v>
      </c>
      <c r="J55" s="205">
        <f t="shared" si="1"/>
        <v>-280.5</v>
      </c>
      <c r="K55" s="219">
        <f t="shared" si="5"/>
        <v>-9.052086E-4</v>
      </c>
      <c r="L55" s="289">
        <v>41.92</v>
      </c>
      <c r="M55" s="204">
        <f>VLOOKUP(A55,Sheet1!$C$2:$G$84,5,FALSE)</f>
        <v>41.92</v>
      </c>
      <c r="N55" s="205">
        <f t="shared" si="2"/>
        <v>0</v>
      </c>
      <c r="O55" s="219">
        <f t="shared" si="3"/>
        <v>0</v>
      </c>
      <c r="P55">
        <v>389436.8</v>
      </c>
      <c r="Q55" s="204">
        <f>VLOOKUP(A55,Sheet1!$C$2:$H$84,6,FALSE)</f>
        <v>389436.8</v>
      </c>
      <c r="R55" s="205">
        <f t="shared" si="6"/>
        <v>0</v>
      </c>
      <c r="S55" s="219">
        <f t="shared" si="7"/>
        <v>0</v>
      </c>
      <c r="T55" s="1"/>
      <c r="U55" s="279" t="s">
        <v>395</v>
      </c>
    </row>
    <row r="56" spans="1:37">
      <c r="A56" s="251">
        <f>VLOOKUP(U56,Sheet1!$C$2:$C$84,1,FALSE)</f>
        <v>2775135</v>
      </c>
      <c r="B56" s="279">
        <v>803054204</v>
      </c>
      <c r="C56" s="279" t="s">
        <v>503</v>
      </c>
      <c r="D56">
        <v>4565</v>
      </c>
      <c r="E56" s="204">
        <f>VLOOKUP(A56,Sheet1!$C$2:$E$84,3,FALSE)</f>
        <v>4565</v>
      </c>
      <c r="F56" s="205">
        <f t="shared" ref="F56:F59" si="12">D56-E56</f>
        <v>0</v>
      </c>
      <c r="G56" s="219">
        <f t="shared" ref="G56:G59" si="13">ROUND(F56/D56,10)</f>
        <v>0</v>
      </c>
      <c r="H56">
        <v>600939.02</v>
      </c>
      <c r="I56" s="207">
        <f>VLOOKUP(A56,Sheet1!$C$2:$F$84,4,FALSE)</f>
        <v>614899.44999999995</v>
      </c>
      <c r="J56" s="205">
        <f t="shared" ref="J56:J58" si="14">H56-I56</f>
        <v>-13960.429999999935</v>
      </c>
      <c r="K56" s="219">
        <f t="shared" ref="K56:K58" si="15">ROUND(J56/H56,10)</f>
        <v>-2.3231025999999998E-2</v>
      </c>
      <c r="L56" s="289">
        <v>268.44</v>
      </c>
      <c r="M56" s="204">
        <f>VLOOKUP(A56,Sheet1!$C$2:$G$84,5,FALSE)</f>
        <v>268.44</v>
      </c>
      <c r="N56" s="205">
        <f t="shared" ref="N56" si="16">L56-M56</f>
        <v>0</v>
      </c>
      <c r="O56" s="219">
        <f t="shared" ref="O56" si="17">ROUND(N56/L56,10)</f>
        <v>0</v>
      </c>
      <c r="P56">
        <v>1225428.6000000001</v>
      </c>
      <c r="Q56" s="204">
        <f>VLOOKUP(A56,Sheet1!$C$2:$H$84,6,FALSE)</f>
        <v>1225428.6000000001</v>
      </c>
      <c r="R56" s="205">
        <f t="shared" ref="R56" si="18">P56-Q56</f>
        <v>0</v>
      </c>
      <c r="S56" s="219">
        <f t="shared" ref="S56" si="19">ROUND(R56/P56,10)</f>
        <v>0</v>
      </c>
      <c r="T56" s="126"/>
      <c r="U56" s="279">
        <v>2775135</v>
      </c>
      <c r="V56" s="280"/>
      <c r="W56" s="280"/>
      <c r="X56" s="205"/>
      <c r="Y56" s="219"/>
      <c r="Z56" s="205"/>
      <c r="AA56" s="205"/>
      <c r="AB56" s="205"/>
      <c r="AC56" s="219"/>
      <c r="AD56" s="280"/>
      <c r="AE56" s="280"/>
      <c r="AF56" s="205"/>
      <c r="AG56" s="219"/>
      <c r="AH56" s="280"/>
      <c r="AI56" s="280"/>
      <c r="AJ56" s="205"/>
      <c r="AK56" s="219"/>
    </row>
    <row r="57" spans="1:37">
      <c r="A57" s="251" t="str">
        <f>VLOOKUP(U57,Sheet1!$C$2:$C$84,1,FALSE)</f>
        <v>BXDZ9Z0</v>
      </c>
      <c r="B57" s="279" t="s">
        <v>398</v>
      </c>
      <c r="C57" s="279" t="s">
        <v>504</v>
      </c>
      <c r="D57">
        <v>13723</v>
      </c>
      <c r="E57" s="204">
        <f>VLOOKUP(A57,Sheet1!$C$2:$E$84,3,FALSE)</f>
        <v>13723</v>
      </c>
      <c r="F57" s="205">
        <f t="shared" si="12"/>
        <v>0</v>
      </c>
      <c r="G57" s="219">
        <f t="shared" si="13"/>
        <v>0</v>
      </c>
      <c r="H57">
        <v>573988.49</v>
      </c>
      <c r="I57" s="207">
        <f>VLOOKUP(A57,Sheet1!$C$2:$F$84,4,FALSE)</f>
        <v>651653.47</v>
      </c>
      <c r="J57" s="205">
        <f t="shared" si="14"/>
        <v>-77664.979999999981</v>
      </c>
      <c r="K57" s="219">
        <f t="shared" si="15"/>
        <v>-0.1353075564</v>
      </c>
      <c r="L57" s="289">
        <v>95.385000000000005</v>
      </c>
      <c r="M57" s="204">
        <f>VLOOKUP(A57,Sheet1!$C$2:$G$84,5,FALSE)</f>
        <v>95.48</v>
      </c>
      <c r="N57" s="205">
        <f t="shared" si="2"/>
        <v>-9.4999999999998863E-2</v>
      </c>
      <c r="O57" s="219">
        <f t="shared" si="3"/>
        <v>-9.959636999999999E-4</v>
      </c>
      <c r="P57">
        <v>1308968.3600000001</v>
      </c>
      <c r="Q57" s="204">
        <f>VLOOKUP(A57,Sheet1!$C$2:$H$84,6,FALSE)</f>
        <v>1310272.04</v>
      </c>
      <c r="R57" s="205">
        <f t="shared" ref="R57:R61" si="20">P57-Q57</f>
        <v>-1303.6799999999348</v>
      </c>
      <c r="S57" s="219">
        <f t="shared" si="7"/>
        <v>-9.9595989999999991E-4</v>
      </c>
      <c r="T57" s="1"/>
      <c r="U57" s="279" t="s">
        <v>399</v>
      </c>
    </row>
    <row r="58" spans="1:37">
      <c r="A58" s="251" t="str">
        <f>VLOOKUP(U58,Sheet1!$C$2:$C$84,1,FALSE)</f>
        <v>BMCNGB3</v>
      </c>
      <c r="B58" s="279" t="s">
        <v>401</v>
      </c>
      <c r="C58" s="279" t="s">
        <v>505</v>
      </c>
      <c r="D58">
        <v>11429</v>
      </c>
      <c r="E58" s="204">
        <f>VLOOKUP(A58,Sheet1!$C$2:$E$84,3,FALSE)</f>
        <v>11429</v>
      </c>
      <c r="F58" s="205">
        <f t="shared" si="12"/>
        <v>0</v>
      </c>
      <c r="G58" s="219">
        <f t="shared" si="13"/>
        <v>0</v>
      </c>
      <c r="H58">
        <v>346383.17</v>
      </c>
      <c r="I58" s="207">
        <f>VLOOKUP(A58,Sheet1!$C$2:$F$84,4,FALSE)</f>
        <v>335136.33</v>
      </c>
      <c r="J58" s="205">
        <f t="shared" si="14"/>
        <v>11246.839999999967</v>
      </c>
      <c r="K58" s="219">
        <f t="shared" si="15"/>
        <v>3.2469360400000001E-2</v>
      </c>
      <c r="L58" s="289">
        <v>21.26</v>
      </c>
      <c r="M58" s="204">
        <f>VLOOKUP(A58,Sheet1!$C$2:$G$84,5,FALSE)</f>
        <v>21.26</v>
      </c>
      <c r="N58" s="205">
        <f t="shared" si="2"/>
        <v>0</v>
      </c>
      <c r="O58" s="219">
        <f t="shared" si="3"/>
        <v>0</v>
      </c>
      <c r="P58">
        <v>242980.54</v>
      </c>
      <c r="Q58" s="204">
        <f>VLOOKUP(A58,Sheet1!$C$2:$H$84,6,FALSE)</f>
        <v>242980.54</v>
      </c>
      <c r="R58" s="205">
        <f t="shared" si="20"/>
        <v>0</v>
      </c>
      <c r="S58" s="219">
        <f t="shared" si="7"/>
        <v>0</v>
      </c>
      <c r="T58" s="1"/>
      <c r="U58" s="279" t="s">
        <v>402</v>
      </c>
    </row>
    <row r="59" spans="1:37">
      <c r="A59" s="251" t="str">
        <f>VLOOKUP(U59,Sheet1!$C$2:$C$84,1,FALSE)</f>
        <v>B1Q3J35</v>
      </c>
      <c r="B59" s="279" t="s">
        <v>506</v>
      </c>
      <c r="C59" s="279" t="s">
        <v>507</v>
      </c>
      <c r="D59">
        <v>11407</v>
      </c>
      <c r="E59" s="204">
        <f>VLOOKUP(A59,Sheet1!$C$2:$E$84,3,FALSE)</f>
        <v>11407</v>
      </c>
      <c r="F59" s="205">
        <f t="shared" si="12"/>
        <v>0</v>
      </c>
      <c r="G59" s="219">
        <f t="shared" si="13"/>
        <v>0</v>
      </c>
      <c r="H59">
        <v>221843.02</v>
      </c>
      <c r="I59" s="207">
        <f>VLOOKUP(A59,Sheet1!$C$2:$F$84,4,FALSE)</f>
        <v>221843.02</v>
      </c>
      <c r="J59" s="205">
        <f t="shared" si="1"/>
        <v>0</v>
      </c>
      <c r="K59" s="219">
        <f t="shared" si="5"/>
        <v>0</v>
      </c>
      <c r="L59" s="289">
        <v>20.129217000000001</v>
      </c>
      <c r="M59" s="204">
        <f>VLOOKUP(A59,Sheet1!$C$2:$G$84,5,FALSE)</f>
        <v>20.149999999999999</v>
      </c>
      <c r="N59" s="205">
        <f t="shared" si="2"/>
        <v>-2.0782999999997998E-2</v>
      </c>
      <c r="O59" s="219">
        <f t="shared" si="3"/>
        <v>-1.0324793000000001E-3</v>
      </c>
      <c r="P59">
        <v>229613.98</v>
      </c>
      <c r="Q59" s="204">
        <f>VLOOKUP(A59,Sheet1!$C$2:$H$84,6,FALSE)</f>
        <v>229877.15</v>
      </c>
      <c r="R59" s="205">
        <f t="shared" si="20"/>
        <v>-263.1699999999837</v>
      </c>
      <c r="S59" s="219">
        <f t="shared" si="7"/>
        <v>-1.146141E-3</v>
      </c>
      <c r="T59" s="1"/>
      <c r="U59" s="279" t="s">
        <v>404</v>
      </c>
    </row>
    <row r="60" spans="1:37">
      <c r="A60" s="251">
        <f>VLOOKUP(U60,Sheet1!$C$2:$C$84,1,FALSE)</f>
        <v>2615565</v>
      </c>
      <c r="B60" s="279" t="s">
        <v>407</v>
      </c>
      <c r="C60" s="279" t="s">
        <v>508</v>
      </c>
      <c r="D60">
        <v>17436</v>
      </c>
      <c r="E60" s="204">
        <f>VLOOKUP(A60,Sheet1!$C$2:$E$84,3,FALSE)</f>
        <v>17436</v>
      </c>
      <c r="F60" s="205">
        <f t="shared" si="0"/>
        <v>0</v>
      </c>
      <c r="G60" s="219">
        <f t="shared" si="4"/>
        <v>0</v>
      </c>
      <c r="H60">
        <v>571330.01</v>
      </c>
      <c r="I60" s="207">
        <f>VLOOKUP(A60,Sheet1!$C$2:$F$84,4,FALSE)</f>
        <v>576320.72</v>
      </c>
      <c r="J60" s="205">
        <f t="shared" si="1"/>
        <v>-4990.7099999999627</v>
      </c>
      <c r="K60" s="219">
        <f t="shared" si="5"/>
        <v>-8.7352491999999997E-3</v>
      </c>
      <c r="L60" s="289">
        <v>28.37</v>
      </c>
      <c r="M60" s="204">
        <f>VLOOKUP(A60,Sheet1!$C$2:$G$84,5,FALSE)</f>
        <v>28.37</v>
      </c>
      <c r="N60" s="205">
        <f t="shared" si="2"/>
        <v>0</v>
      </c>
      <c r="O60" s="219">
        <f t="shared" si="3"/>
        <v>0</v>
      </c>
      <c r="P60">
        <v>494659.32</v>
      </c>
      <c r="Q60" s="204">
        <f>VLOOKUP(A60,Sheet1!$C$2:$H$84,6,FALSE)</f>
        <v>494659.32</v>
      </c>
      <c r="R60" s="205">
        <f t="shared" si="20"/>
        <v>0</v>
      </c>
      <c r="S60" s="219">
        <f t="shared" si="7"/>
        <v>0</v>
      </c>
      <c r="T60" s="1"/>
      <c r="U60" s="279">
        <v>2615565</v>
      </c>
    </row>
    <row r="61" spans="1:37">
      <c r="A61" s="251" t="str">
        <f>VLOOKUP(U61,Sheet1!$C$2:$C$84,1,FALSE)</f>
        <v>B1WY233</v>
      </c>
      <c r="B61" s="279" t="s">
        <v>509</v>
      </c>
      <c r="C61" s="279" t="s">
        <v>510</v>
      </c>
      <c r="D61">
        <v>18839</v>
      </c>
      <c r="E61" s="204">
        <f>VLOOKUP(A61,Sheet1!$C$2:$E$84,3,FALSE)</f>
        <v>18839</v>
      </c>
      <c r="F61" s="205">
        <f t="shared" si="0"/>
        <v>0</v>
      </c>
      <c r="G61" s="219">
        <f t="shared" si="4"/>
        <v>0</v>
      </c>
      <c r="H61">
        <v>376041.69</v>
      </c>
      <c r="I61" s="207">
        <f>VLOOKUP(A61,Sheet1!$C$2:$F$84,4,FALSE)</f>
        <v>374958.81</v>
      </c>
      <c r="J61" s="205">
        <f t="shared" si="1"/>
        <v>1082.8800000000047</v>
      </c>
      <c r="K61" s="219">
        <f t="shared" si="5"/>
        <v>2.8796807000000002E-3</v>
      </c>
      <c r="L61" s="289">
        <v>24.924393999999999</v>
      </c>
      <c r="M61" s="204">
        <f>VLOOKUP(A61,Sheet1!$C$2:$G$84,5,FALSE)</f>
        <v>24.95</v>
      </c>
      <c r="N61" s="205">
        <f t="shared" si="2"/>
        <v>-2.5605999999999796E-2</v>
      </c>
      <c r="O61" s="219">
        <f t="shared" si="3"/>
        <v>-1.0273469E-3</v>
      </c>
      <c r="P61">
        <v>469550.66</v>
      </c>
      <c r="Q61" s="204">
        <f>VLOOKUP(A61,Sheet1!$C$2:$H$84,6,FALSE)</f>
        <v>469940.69</v>
      </c>
      <c r="R61" s="205">
        <f t="shared" si="20"/>
        <v>-390.03000000002794</v>
      </c>
      <c r="S61" s="219">
        <f t="shared" si="7"/>
        <v>-8.3064520000000004E-4</v>
      </c>
      <c r="T61" s="1"/>
      <c r="U61" s="279" t="s">
        <v>409</v>
      </c>
    </row>
    <row r="62" spans="1:37">
      <c r="A62" s="251" t="str">
        <f>VLOOKUP(U62,Sheet1!$C$2:$C$84,1,FALSE)</f>
        <v>B3DTRW5</v>
      </c>
      <c r="B62" s="279" t="s">
        <v>412</v>
      </c>
      <c r="C62" s="279" t="s">
        <v>511</v>
      </c>
      <c r="D62">
        <v>4800</v>
      </c>
      <c r="E62" s="204">
        <f>VLOOKUP(A62,Sheet1!$C$2:$E$84,3,FALSE)</f>
        <v>4800</v>
      </c>
      <c r="F62" s="205">
        <f t="shared" ref="F62" si="21">D62-E62</f>
        <v>0</v>
      </c>
      <c r="G62" s="219">
        <f t="shared" ref="G62" si="22">ROUND(F62/D62,10)</f>
        <v>0</v>
      </c>
      <c r="H62">
        <v>177855.39</v>
      </c>
      <c r="I62" s="207">
        <f>VLOOKUP(A62,Sheet1!$C$2:$F$84,4,FALSE)</f>
        <v>177855.39</v>
      </c>
      <c r="J62" s="205">
        <f t="shared" ref="J62" si="23">H62-I62</f>
        <v>0</v>
      </c>
      <c r="K62" s="219">
        <f t="shared" ref="K62" si="24">ROUND(J62/H62,10)</f>
        <v>0</v>
      </c>
      <c r="L62" s="289">
        <v>25.22</v>
      </c>
      <c r="M62" s="204">
        <f>VLOOKUP(A62,Sheet1!$C$2:$G$84,5,FALSE)</f>
        <v>25.22</v>
      </c>
      <c r="N62" s="205">
        <f t="shared" ref="N62" si="25">L62-M62</f>
        <v>0</v>
      </c>
      <c r="O62" s="219">
        <f t="shared" ref="O62" si="26">ROUND(N62/L62,10)</f>
        <v>0</v>
      </c>
      <c r="P62">
        <v>121056</v>
      </c>
      <c r="Q62" s="204">
        <f>VLOOKUP(A62,Sheet1!$C$2:$H$84,6,FALSE)</f>
        <v>121056</v>
      </c>
      <c r="R62" s="205">
        <f t="shared" ref="R62" si="27">P62-Q62</f>
        <v>0</v>
      </c>
      <c r="S62" s="219">
        <f t="shared" ref="S62" si="28">ROUND(R62/P62,10)</f>
        <v>0</v>
      </c>
      <c r="T62" s="1"/>
      <c r="U62" s="279" t="s">
        <v>413</v>
      </c>
    </row>
    <row r="63" spans="1:37">
      <c r="A63" s="251">
        <f>VLOOKUP(U63,Sheet1!$C$2:$C$84,1,FALSE)</f>
        <v>2821481</v>
      </c>
      <c r="B63" s="279">
        <v>835699307</v>
      </c>
      <c r="C63" s="279" t="s">
        <v>512</v>
      </c>
      <c r="D63">
        <v>24835</v>
      </c>
      <c r="E63" s="204">
        <f>VLOOKUP(A63,Sheet1!$C$2:$E$84,3,FALSE)</f>
        <v>24835</v>
      </c>
      <c r="F63" s="205">
        <f t="shared" ref="F63:F77" si="29">D63-E63</f>
        <v>0</v>
      </c>
      <c r="G63" s="219">
        <f t="shared" ref="G63:G77" si="30">ROUND(F63/D63,10)</f>
        <v>0</v>
      </c>
      <c r="H63">
        <v>220210.29</v>
      </c>
      <c r="I63" s="207">
        <f>VLOOKUP(A63,Sheet1!$C$2:$F$84,4,FALSE)</f>
        <v>279580.71999999997</v>
      </c>
      <c r="J63" s="205">
        <f t="shared" ref="J63:J77" si="31">H63-I63</f>
        <v>-59370.429999999964</v>
      </c>
      <c r="K63" s="219">
        <f t="shared" ref="K63:K77" si="32">ROUND(J63/H63,10)</f>
        <v>-0.26960788250000001</v>
      </c>
      <c r="L63" s="289">
        <v>25.39</v>
      </c>
      <c r="M63" s="204">
        <f>VLOOKUP(A63,Sheet1!$C$2:$G$84,5,FALSE)</f>
        <v>25.39</v>
      </c>
      <c r="N63" s="205">
        <f t="shared" ref="N63:N77" si="33">L63-M63</f>
        <v>0</v>
      </c>
      <c r="O63" s="219">
        <f t="shared" ref="O63:O77" si="34">ROUND(N63/L63,10)</f>
        <v>0</v>
      </c>
      <c r="P63">
        <v>630560.65</v>
      </c>
      <c r="Q63" s="204">
        <f>VLOOKUP(A63,Sheet1!$C$2:$H$84,6,FALSE)</f>
        <v>630560.65</v>
      </c>
      <c r="R63" s="205">
        <f t="shared" ref="R63:R77" si="35">P63-Q63</f>
        <v>0</v>
      </c>
      <c r="S63" s="219">
        <f t="shared" ref="S63:S77" si="36">ROUND(R63/P63,10)</f>
        <v>0</v>
      </c>
      <c r="T63" s="1"/>
      <c r="U63" s="279">
        <v>2821481</v>
      </c>
    </row>
    <row r="64" spans="1:37">
      <c r="A64" s="251">
        <f>VLOOKUP(U64,Sheet1!$C$2:$C$84,1,FALSE)</f>
        <v>2430025</v>
      </c>
      <c r="B64" s="279">
        <v>861012102</v>
      </c>
      <c r="C64" s="279" t="s">
        <v>513</v>
      </c>
      <c r="D64">
        <v>5100</v>
      </c>
      <c r="E64" s="204">
        <f>VLOOKUP(A64,Sheet1!$C$2:$E$84,3,FALSE)</f>
        <v>5100</v>
      </c>
      <c r="F64" s="205">
        <f t="shared" si="29"/>
        <v>0</v>
      </c>
      <c r="G64" s="219">
        <f t="shared" si="30"/>
        <v>0</v>
      </c>
      <c r="H64">
        <v>232410.8</v>
      </c>
      <c r="I64" s="207">
        <f>VLOOKUP(A64,Sheet1!$C$2:$F$84,4,FALSE)</f>
        <v>216208.37</v>
      </c>
      <c r="J64" s="205">
        <f t="shared" si="31"/>
        <v>16202.429999999993</v>
      </c>
      <c r="K64" s="219">
        <f t="shared" si="32"/>
        <v>6.9714617399999998E-2</v>
      </c>
      <c r="L64" s="289">
        <v>21.96</v>
      </c>
      <c r="M64" s="204">
        <f>VLOOKUP(A64,Sheet1!$C$2:$G$84,5,FALSE)</f>
        <v>21.96</v>
      </c>
      <c r="N64" s="205">
        <f t="shared" si="33"/>
        <v>0</v>
      </c>
      <c r="O64" s="219">
        <f t="shared" si="34"/>
        <v>0</v>
      </c>
      <c r="P64">
        <v>111996</v>
      </c>
      <c r="Q64" s="204">
        <f>VLOOKUP(A64,Sheet1!$C$2:$H$84,6,FALSE)</f>
        <v>111996</v>
      </c>
      <c r="R64" s="205">
        <f t="shared" si="35"/>
        <v>0</v>
      </c>
      <c r="S64" s="219">
        <f t="shared" si="36"/>
        <v>0</v>
      </c>
      <c r="T64" s="1"/>
      <c r="U64" s="279">
        <v>2430025</v>
      </c>
    </row>
    <row r="65" spans="1:21">
      <c r="A65" s="251">
        <f>VLOOKUP(U65,Sheet1!$C$2:$C$84,1,FALSE)</f>
        <v>6356406</v>
      </c>
      <c r="B65" s="279">
        <v>635640006</v>
      </c>
      <c r="C65" s="279" t="s">
        <v>417</v>
      </c>
      <c r="D65">
        <v>13692</v>
      </c>
      <c r="E65" s="204">
        <f>VLOOKUP(A65,Sheet1!$C$2:$E$84,3,FALSE)</f>
        <v>13692</v>
      </c>
      <c r="F65" s="205">
        <f t="shared" si="29"/>
        <v>0</v>
      </c>
      <c r="G65" s="219">
        <f t="shared" si="30"/>
        <v>0</v>
      </c>
      <c r="H65">
        <v>315200.44</v>
      </c>
      <c r="I65" s="207">
        <f>VLOOKUP(A65,Sheet1!$C$2:$F$84,4,FALSE)</f>
        <v>298866.31</v>
      </c>
      <c r="J65" s="205">
        <f t="shared" si="31"/>
        <v>16334.130000000005</v>
      </c>
      <c r="K65" s="219">
        <f t="shared" si="32"/>
        <v>5.1821406100000002E-2</v>
      </c>
      <c r="L65" s="289">
        <v>17.687574999999999</v>
      </c>
      <c r="M65" s="204">
        <f>VLOOKUP(A65,Sheet1!$C$2:$G$84,5,FALSE)</f>
        <v>17.64</v>
      </c>
      <c r="N65" s="205">
        <f t="shared" si="33"/>
        <v>4.7574999999998369E-2</v>
      </c>
      <c r="O65" s="219">
        <f t="shared" si="34"/>
        <v>2.6897411999999999E-3</v>
      </c>
      <c r="P65">
        <v>242178.28</v>
      </c>
      <c r="Q65" s="204">
        <f>VLOOKUP(A65,Sheet1!$C$2:$H$84,6,FALSE)</f>
        <v>241516.11</v>
      </c>
      <c r="R65" s="205">
        <f t="shared" si="35"/>
        <v>662.17000000001281</v>
      </c>
      <c r="S65" s="219">
        <f t="shared" si="36"/>
        <v>2.7342254E-3</v>
      </c>
      <c r="T65" s="1"/>
      <c r="U65" s="279">
        <v>6356406</v>
      </c>
    </row>
    <row r="66" spans="1:21">
      <c r="A66" s="251" t="str">
        <f>VLOOKUP(U66,Sheet1!$C$2:$C$84,1,FALSE)</f>
        <v>B1JB4K8</v>
      </c>
      <c r="B66" s="279" t="s">
        <v>514</v>
      </c>
      <c r="C66" s="279" t="s">
        <v>515</v>
      </c>
      <c r="D66">
        <v>5885</v>
      </c>
      <c r="E66" s="204">
        <f>VLOOKUP(A66,Sheet1!$C$2:$E$84,3,FALSE)</f>
        <v>5885</v>
      </c>
      <c r="F66" s="205">
        <f t="shared" si="29"/>
        <v>0</v>
      </c>
      <c r="G66" s="219">
        <f t="shared" si="30"/>
        <v>0</v>
      </c>
      <c r="H66">
        <v>463992.49</v>
      </c>
      <c r="I66" s="207">
        <f>VLOOKUP(A66,Sheet1!$C$2:$F$84,4,FALSE)</f>
        <v>477438.44</v>
      </c>
      <c r="J66" s="205">
        <f t="shared" si="31"/>
        <v>-13445.950000000012</v>
      </c>
      <c r="K66" s="219">
        <f t="shared" si="32"/>
        <v>-2.8978809500000001E-2</v>
      </c>
      <c r="L66" s="289">
        <v>103.37519500000001</v>
      </c>
      <c r="M66" s="204">
        <f>VLOOKUP(A66,Sheet1!$C$2:$G$84,5,FALSE)</f>
        <v>103.52</v>
      </c>
      <c r="N66" s="205">
        <f t="shared" si="33"/>
        <v>-0.14480499999999097</v>
      </c>
      <c r="O66" s="219">
        <f t="shared" si="34"/>
        <v>-1.4007711999999999E-3</v>
      </c>
      <c r="P66">
        <v>608363.02</v>
      </c>
      <c r="Q66" s="204">
        <f>VLOOKUP(A66,Sheet1!$C$2:$H$84,6,FALSE)</f>
        <v>609188.21</v>
      </c>
      <c r="R66" s="205">
        <f t="shared" si="35"/>
        <v>-825.18999999994412</v>
      </c>
      <c r="S66" s="219">
        <f t="shared" si="36"/>
        <v>-1.3564104999999999E-3</v>
      </c>
      <c r="T66" s="1"/>
      <c r="U66" s="279" t="s">
        <v>418</v>
      </c>
    </row>
    <row r="67" spans="1:21">
      <c r="A67" s="251">
        <f>VLOOKUP(U67,Sheet1!$C$2:$C$84,1,FALSE)</f>
        <v>2113382</v>
      </c>
      <c r="B67" s="279">
        <v>874039100</v>
      </c>
      <c r="C67" s="279" t="s">
        <v>516</v>
      </c>
      <c r="D67">
        <v>7702</v>
      </c>
      <c r="E67" s="204">
        <f>VLOOKUP(A67,Sheet1!$C$2:$E$84,3,FALSE)</f>
        <v>7702</v>
      </c>
      <c r="F67" s="205">
        <f t="shared" si="29"/>
        <v>0</v>
      </c>
      <c r="G67" s="219">
        <f t="shared" si="30"/>
        <v>0</v>
      </c>
      <c r="H67">
        <v>818161.3</v>
      </c>
      <c r="I67" s="207">
        <f>VLOOKUP(A67,Sheet1!$C$2:$F$84,4,FALSE)</f>
        <v>738843.28</v>
      </c>
      <c r="J67" s="205">
        <f t="shared" si="31"/>
        <v>79318.020000000019</v>
      </c>
      <c r="K67" s="219">
        <f t="shared" si="32"/>
        <v>9.69466779E-2</v>
      </c>
      <c r="L67" s="289">
        <v>166</v>
      </c>
      <c r="M67" s="204">
        <f>VLOOKUP(A67,Sheet1!$C$2:$G$84,5,FALSE)</f>
        <v>166</v>
      </c>
      <c r="N67" s="205">
        <f t="shared" si="33"/>
        <v>0</v>
      </c>
      <c r="O67" s="219">
        <f t="shared" si="34"/>
        <v>0</v>
      </c>
      <c r="P67">
        <v>1278532</v>
      </c>
      <c r="Q67" s="204">
        <f>VLOOKUP(A67,Sheet1!$C$2:$H$84,6,FALSE)</f>
        <v>1278532</v>
      </c>
      <c r="R67" s="205">
        <f t="shared" si="35"/>
        <v>0</v>
      </c>
      <c r="S67" s="219">
        <f t="shared" si="36"/>
        <v>0</v>
      </c>
      <c r="T67" s="1"/>
      <c r="U67" s="279">
        <v>2113382</v>
      </c>
    </row>
    <row r="68" spans="1:21">
      <c r="A68" s="251">
        <f>VLOOKUP(U68,Sheet1!$C$2:$C$84,1,FALSE)</f>
        <v>6869302</v>
      </c>
      <c r="B68" s="279">
        <v>686930009</v>
      </c>
      <c r="C68" s="279" t="s">
        <v>517</v>
      </c>
      <c r="D68">
        <v>30180</v>
      </c>
      <c r="E68" s="204">
        <f>VLOOKUP(A68,Sheet1!$C$2:$E$84,3,FALSE)</f>
        <v>30180</v>
      </c>
      <c r="F68" s="205">
        <f t="shared" si="29"/>
        <v>0</v>
      </c>
      <c r="G68" s="219">
        <f t="shared" si="30"/>
        <v>0</v>
      </c>
      <c r="H68">
        <v>145005.07</v>
      </c>
      <c r="I68" s="207">
        <f>VLOOKUP(A68,Sheet1!$C$2:$F$84,4,FALSE)</f>
        <v>180680.05</v>
      </c>
      <c r="J68" s="205">
        <f t="shared" si="31"/>
        <v>-35674.979999999981</v>
      </c>
      <c r="K68" s="219">
        <f t="shared" si="32"/>
        <v>-0.2460257424</v>
      </c>
      <c r="L68" s="289">
        <v>10.338371</v>
      </c>
      <c r="M68" s="204">
        <f>VLOOKUP(A68,Sheet1!$C$2:$G$84,5,FALSE)</f>
        <v>10.31</v>
      </c>
      <c r="N68" s="205">
        <f t="shared" si="33"/>
        <v>2.8370999999999924E-2</v>
      </c>
      <c r="O68" s="219">
        <f t="shared" si="34"/>
        <v>2.7442427999999999E-3</v>
      </c>
      <c r="P68">
        <v>312012.03999999998</v>
      </c>
      <c r="Q68" s="204">
        <f>VLOOKUP(A68,Sheet1!$C$2:$H$84,6,FALSE)</f>
        <v>311158.92</v>
      </c>
      <c r="R68" s="205">
        <f t="shared" si="35"/>
        <v>853.11999999999534</v>
      </c>
      <c r="S68" s="219">
        <f t="shared" si="36"/>
        <v>2.7342535E-3</v>
      </c>
      <c r="T68" s="1"/>
      <c r="U68" s="279">
        <v>6869302</v>
      </c>
    </row>
    <row r="69" spans="1:21">
      <c r="A69" s="251">
        <f>VLOOKUP(U69,Sheet1!$C$2:$C$84,1,FALSE)</f>
        <v>5999330</v>
      </c>
      <c r="B69" s="279">
        <v>599933900</v>
      </c>
      <c r="C69" s="279" t="s">
        <v>518</v>
      </c>
      <c r="D69">
        <v>2433</v>
      </c>
      <c r="E69" s="204">
        <f>VLOOKUP(A69,Sheet1!$C$2:$E$84,3,FALSE)</f>
        <v>2433</v>
      </c>
      <c r="F69" s="205">
        <f t="shared" si="29"/>
        <v>0</v>
      </c>
      <c r="G69" s="219">
        <f t="shared" si="30"/>
        <v>0</v>
      </c>
      <c r="H69">
        <v>430435.38</v>
      </c>
      <c r="I69" s="207">
        <f>VLOOKUP(A69,Sheet1!$C$2:$F$84,4,FALSE)</f>
        <v>427696</v>
      </c>
      <c r="J69" s="205">
        <f t="shared" si="31"/>
        <v>2739.3800000000047</v>
      </c>
      <c r="K69" s="219">
        <f t="shared" si="32"/>
        <v>6.3642072999999999E-3</v>
      </c>
      <c r="L69" s="289">
        <v>99.896949000000006</v>
      </c>
      <c r="M69" s="204">
        <f>VLOOKUP(A69,Sheet1!$C$2:$G$84,5,FALSE)</f>
        <v>100.03</v>
      </c>
      <c r="N69" s="205">
        <f t="shared" si="33"/>
        <v>-0.1330509999999947</v>
      </c>
      <c r="O69" s="219">
        <f t="shared" si="34"/>
        <v>-1.3318824999999999E-3</v>
      </c>
      <c r="P69">
        <v>243049.28</v>
      </c>
      <c r="Q69" s="204">
        <f>VLOOKUP(A69,Sheet1!$C$2:$H$84,6,FALSE)</f>
        <v>243378.95</v>
      </c>
      <c r="R69" s="205">
        <f t="shared" si="35"/>
        <v>-329.67000000001281</v>
      </c>
      <c r="S69" s="219">
        <f t="shared" si="36"/>
        <v>-1.3563916E-3</v>
      </c>
      <c r="T69" s="1"/>
      <c r="U69" s="279">
        <v>5999330</v>
      </c>
    </row>
    <row r="70" spans="1:21">
      <c r="A70" s="251" t="str">
        <f>VLOOKUP(U70,Sheet1!$C$2:$C$84,1,FALSE)</f>
        <v>B3F2DZ7</v>
      </c>
      <c r="B70" s="279" t="s">
        <v>423</v>
      </c>
      <c r="C70" s="279" t="s">
        <v>519</v>
      </c>
      <c r="D70">
        <v>12700</v>
      </c>
      <c r="E70" s="204">
        <f>VLOOKUP(A70,Sheet1!$C$2:$E$84,3,FALSE)</f>
        <v>12700</v>
      </c>
      <c r="F70" s="205">
        <f t="shared" si="29"/>
        <v>0</v>
      </c>
      <c r="G70" s="219">
        <f t="shared" si="30"/>
        <v>0</v>
      </c>
      <c r="H70">
        <v>570724.71</v>
      </c>
      <c r="I70" s="207">
        <f>VLOOKUP(A70,Sheet1!$C$2:$F$84,4,FALSE)</f>
        <v>570724.71</v>
      </c>
      <c r="J70" s="205">
        <f t="shared" si="31"/>
        <v>0</v>
      </c>
      <c r="K70" s="219">
        <f t="shared" si="32"/>
        <v>0</v>
      </c>
      <c r="L70" s="289">
        <v>63.84</v>
      </c>
      <c r="M70" s="204">
        <f>VLOOKUP(A70,Sheet1!$C$2:$G$84,5,FALSE)</f>
        <v>63.84</v>
      </c>
      <c r="N70" s="205">
        <f t="shared" si="33"/>
        <v>0</v>
      </c>
      <c r="O70" s="219">
        <f t="shared" si="34"/>
        <v>0</v>
      </c>
      <c r="P70">
        <v>810768</v>
      </c>
      <c r="Q70" s="204">
        <f>VLOOKUP(A70,Sheet1!$C$2:$H$84,6,FALSE)</f>
        <v>810768</v>
      </c>
      <c r="R70" s="205">
        <f t="shared" si="35"/>
        <v>0</v>
      </c>
      <c r="S70" s="219">
        <f t="shared" si="36"/>
        <v>0</v>
      </c>
      <c r="T70" s="1"/>
      <c r="U70" s="279" t="s">
        <v>424</v>
      </c>
    </row>
    <row r="71" spans="1:21">
      <c r="A71" s="251" t="str">
        <f>VLOOKUP(U71,Sheet1!$C$2:$C$84,1,FALSE)</f>
        <v>BRTR118</v>
      </c>
      <c r="B71" s="279" t="s">
        <v>426</v>
      </c>
      <c r="C71" s="279" t="s">
        <v>520</v>
      </c>
      <c r="D71">
        <v>36900</v>
      </c>
      <c r="E71" s="204">
        <f>VLOOKUP(A71,Sheet1!$C$2:$E$84,3,FALSE)</f>
        <v>36900</v>
      </c>
      <c r="F71" s="205">
        <f t="shared" si="29"/>
        <v>0</v>
      </c>
      <c r="G71" s="219">
        <f t="shared" si="30"/>
        <v>0</v>
      </c>
      <c r="H71">
        <v>664109.43000000005</v>
      </c>
      <c r="I71" s="207">
        <f>VLOOKUP(A71,Sheet1!$C$2:$F$84,4,FALSE)</f>
        <v>664109.43000000005</v>
      </c>
      <c r="J71" s="205">
        <f t="shared" si="31"/>
        <v>0</v>
      </c>
      <c r="K71" s="219">
        <f t="shared" si="32"/>
        <v>0</v>
      </c>
      <c r="L71" s="289">
        <v>30.63</v>
      </c>
      <c r="M71" s="204">
        <f>VLOOKUP(A71,Sheet1!$C$2:$G$84,5,FALSE)</f>
        <v>30.63</v>
      </c>
      <c r="N71" s="205">
        <f t="shared" si="33"/>
        <v>0</v>
      </c>
      <c r="O71" s="219">
        <f t="shared" si="34"/>
        <v>0</v>
      </c>
      <c r="P71">
        <v>1130247</v>
      </c>
      <c r="Q71" s="204">
        <f>VLOOKUP(A71,Sheet1!$C$2:$H$84,6,FALSE)</f>
        <v>1130247</v>
      </c>
      <c r="R71" s="205">
        <f t="shared" si="35"/>
        <v>0</v>
      </c>
      <c r="S71" s="219">
        <f t="shared" si="36"/>
        <v>0</v>
      </c>
      <c r="T71" s="1"/>
      <c r="U71" s="279" t="s">
        <v>427</v>
      </c>
    </row>
    <row r="72" spans="1:21">
      <c r="A72" s="251">
        <f>VLOOKUP(U72,Sheet1!$C$2:$C$84,1,FALSE)</f>
        <v>4031879</v>
      </c>
      <c r="B72" s="279">
        <v>403187909</v>
      </c>
      <c r="C72" s="279" t="s">
        <v>521</v>
      </c>
      <c r="D72">
        <v>18153</v>
      </c>
      <c r="E72" s="204">
        <f>VLOOKUP(A72,Sheet1!$C$2:$E$84,3,FALSE)</f>
        <v>18153</v>
      </c>
      <c r="F72" s="205">
        <f t="shared" si="29"/>
        <v>0</v>
      </c>
      <c r="G72" s="219">
        <f t="shared" si="30"/>
        <v>0</v>
      </c>
      <c r="H72">
        <v>365103.39</v>
      </c>
      <c r="I72" s="207">
        <f>VLOOKUP(A72,Sheet1!$C$2:$F$84,4,FALSE)</f>
        <v>371512.25</v>
      </c>
      <c r="J72" s="205">
        <f t="shared" si="31"/>
        <v>-6408.859999999986</v>
      </c>
      <c r="K72" s="219">
        <f t="shared" si="32"/>
        <v>-1.7553548299999999E-2</v>
      </c>
      <c r="L72" s="289">
        <v>34.296368000000001</v>
      </c>
      <c r="M72" s="204">
        <f>VLOOKUP(A72,Sheet1!$C$2:$G$84,5,FALSE)</f>
        <v>34.340000000000003</v>
      </c>
      <c r="N72" s="205">
        <f t="shared" si="33"/>
        <v>-4.3632000000002336E-2</v>
      </c>
      <c r="O72" s="219">
        <f t="shared" si="34"/>
        <v>-1.2722047000000001E-3</v>
      </c>
      <c r="P72">
        <v>622581.97</v>
      </c>
      <c r="Q72" s="204">
        <f>VLOOKUP(A72,Sheet1!$C$2:$H$84,6,FALSE)</f>
        <v>623426.44999999995</v>
      </c>
      <c r="R72" s="205">
        <f t="shared" si="35"/>
        <v>-844.47999999998137</v>
      </c>
      <c r="S72" s="219">
        <f t="shared" si="36"/>
        <v>-1.3564158E-3</v>
      </c>
      <c r="T72" s="1"/>
      <c r="U72" s="279">
        <v>4031879</v>
      </c>
    </row>
    <row r="73" spans="1:21">
      <c r="A73" s="251">
        <f>VLOOKUP(U73,Sheet1!$C$2:$C$84,1,FALSE)</f>
        <v>6986041</v>
      </c>
      <c r="B73" s="279">
        <v>698604006</v>
      </c>
      <c r="C73" s="279" t="s">
        <v>522</v>
      </c>
      <c r="D73">
        <v>5285</v>
      </c>
      <c r="E73" s="204">
        <f>VLOOKUP(A73,Sheet1!$C$2:$E$84,3,FALSE)</f>
        <v>5285</v>
      </c>
      <c r="F73" s="205">
        <f t="shared" si="29"/>
        <v>0</v>
      </c>
      <c r="G73" s="219">
        <f t="shared" si="30"/>
        <v>0</v>
      </c>
      <c r="H73">
        <v>141177.89000000001</v>
      </c>
      <c r="I73" s="207">
        <f>VLOOKUP(A73,Sheet1!$C$2:$F$84,4,FALSE)</f>
        <v>141177.9</v>
      </c>
      <c r="J73" s="205">
        <f t="shared" si="31"/>
        <v>-9.9999999802093953E-3</v>
      </c>
      <c r="K73" s="219">
        <f t="shared" si="32"/>
        <v>-7.0799999999999999E-8</v>
      </c>
      <c r="L73" s="289">
        <v>24.943159000000001</v>
      </c>
      <c r="M73" s="204">
        <f>VLOOKUP(A73,Sheet1!$C$2:$G$84,5,FALSE)</f>
        <v>24.87</v>
      </c>
      <c r="N73" s="205">
        <f t="shared" si="33"/>
        <v>7.3159000000000418E-2</v>
      </c>
      <c r="O73" s="219">
        <f t="shared" si="34"/>
        <v>2.9330287000000001E-3</v>
      </c>
      <c r="P73">
        <v>131824.6</v>
      </c>
      <c r="Q73" s="204">
        <f>VLOOKUP(A73,Sheet1!$C$2:$H$84,6,FALSE)</f>
        <v>131464.15</v>
      </c>
      <c r="R73" s="205">
        <f t="shared" si="35"/>
        <v>360.45000000001164</v>
      </c>
      <c r="S73" s="219">
        <f t="shared" si="36"/>
        <v>2.7343150999999998E-3</v>
      </c>
      <c r="T73" s="1"/>
      <c r="U73" s="279">
        <v>6986041</v>
      </c>
    </row>
    <row r="74" spans="1:21">
      <c r="A74" s="251" t="str">
        <f>VLOOKUP(U74,Sheet1!$C$2:$C$84,1,FALSE)</f>
        <v>BYW4289</v>
      </c>
      <c r="B74" s="279" t="s">
        <v>431</v>
      </c>
      <c r="C74" s="279" t="s">
        <v>523</v>
      </c>
      <c r="D74">
        <v>7107</v>
      </c>
      <c r="E74" s="204">
        <f>VLOOKUP(A74,Sheet1!$C$2:$E$84,3,FALSE)</f>
        <v>7107</v>
      </c>
      <c r="F74" s="205">
        <f t="shared" si="29"/>
        <v>0</v>
      </c>
      <c r="G74" s="219">
        <f t="shared" si="30"/>
        <v>0</v>
      </c>
      <c r="H74">
        <v>363946.82</v>
      </c>
      <c r="I74" s="207">
        <f>VLOOKUP(A74,Sheet1!$C$2:$F$84,4,FALSE)</f>
        <v>363946.82</v>
      </c>
      <c r="J74" s="205">
        <f t="shared" si="31"/>
        <v>0</v>
      </c>
      <c r="K74" s="219">
        <f t="shared" si="32"/>
        <v>0</v>
      </c>
      <c r="L74" s="289">
        <v>52.06</v>
      </c>
      <c r="M74" s="204">
        <f>VLOOKUP(A74,Sheet1!$C$2:$G$84,5,FALSE)</f>
        <v>52.06</v>
      </c>
      <c r="N74" s="205">
        <f t="shared" si="33"/>
        <v>0</v>
      </c>
      <c r="O74" s="219">
        <f t="shared" si="34"/>
        <v>0</v>
      </c>
      <c r="P74">
        <v>369990.42</v>
      </c>
      <c r="Q74" s="204">
        <f>VLOOKUP(A74,Sheet1!$C$2:$H$84,6,FALSE)</f>
        <v>369990.42</v>
      </c>
      <c r="R74" s="205">
        <f t="shared" si="35"/>
        <v>0</v>
      </c>
      <c r="S74" s="219">
        <f t="shared" si="36"/>
        <v>0</v>
      </c>
      <c r="T74" s="1"/>
      <c r="U74" s="279" t="s">
        <v>432</v>
      </c>
    </row>
    <row r="75" spans="1:21">
      <c r="A75" s="251"/>
      <c r="B75" s="279"/>
      <c r="C75" s="279"/>
      <c r="D75"/>
      <c r="E75" s="204"/>
      <c r="F75" s="205"/>
      <c r="G75" s="219"/>
      <c r="H75"/>
      <c r="I75" s="207"/>
      <c r="J75" s="205"/>
      <c r="K75" s="219"/>
      <c r="L75" s="289"/>
      <c r="M75" s="204"/>
      <c r="N75" s="205"/>
      <c r="O75" s="219"/>
      <c r="P75"/>
      <c r="Q75" s="204"/>
      <c r="R75" s="205"/>
      <c r="S75" s="219"/>
      <c r="T75" s="1"/>
      <c r="U75" s="279"/>
    </row>
    <row r="76" spans="1:21">
      <c r="A76" s="251"/>
      <c r="B76" s="279"/>
      <c r="C76" s="279"/>
      <c r="D76"/>
      <c r="E76" s="204"/>
      <c r="F76" s="205"/>
      <c r="G76" s="219"/>
      <c r="H76"/>
      <c r="I76" s="207"/>
      <c r="J76" s="205"/>
      <c r="K76" s="219"/>
      <c r="L76" s="289"/>
      <c r="M76" s="204"/>
      <c r="N76" s="205"/>
      <c r="O76" s="219"/>
      <c r="P76"/>
      <c r="Q76" s="204"/>
      <c r="R76" s="205"/>
      <c r="S76" s="219"/>
      <c r="T76" s="1"/>
      <c r="U76" s="279"/>
    </row>
    <row r="77" spans="1:21">
      <c r="A77" s="251"/>
      <c r="B77" s="279"/>
      <c r="C77" s="279"/>
      <c r="D77"/>
      <c r="E77" s="204"/>
      <c r="F77" s="205"/>
      <c r="G77" s="219"/>
      <c r="H77"/>
      <c r="I77" s="207"/>
      <c r="J77" s="205"/>
      <c r="K77" s="219"/>
      <c r="L77" s="289"/>
      <c r="M77" s="204"/>
      <c r="N77" s="205"/>
      <c r="O77" s="219"/>
      <c r="P77"/>
      <c r="Q77" s="204"/>
      <c r="R77" s="205"/>
      <c r="S77" s="219"/>
      <c r="T77" s="1"/>
      <c r="U77" s="279"/>
    </row>
    <row r="78" spans="1:21">
      <c r="A78" s="251"/>
      <c r="B78"/>
      <c r="C78"/>
      <c r="D78"/>
      <c r="E78" s="204"/>
      <c r="F78" s="205"/>
      <c r="G78" s="219"/>
      <c r="H78"/>
      <c r="I78" s="207"/>
      <c r="J78" s="205"/>
      <c r="K78" s="219"/>
      <c r="L78" s="289"/>
      <c r="M78" s="204"/>
      <c r="N78" s="205"/>
      <c r="O78" s="219"/>
      <c r="P78"/>
      <c r="Q78" s="204"/>
      <c r="R78" s="205"/>
      <c r="S78" s="219"/>
      <c r="T78" s="1"/>
      <c r="U78" s="279"/>
    </row>
    <row r="79" spans="1:21">
      <c r="A79" s="148" t="s">
        <v>143</v>
      </c>
      <c r="B79"/>
      <c r="C79"/>
      <c r="D79"/>
      <c r="E79" s="204"/>
      <c r="F79" s="205"/>
      <c r="G79" s="219"/>
      <c r="H79" s="208"/>
      <c r="I79" s="207"/>
      <c r="J79" s="205"/>
      <c r="K79" s="219"/>
      <c r="L79" s="290"/>
      <c r="M79" s="204"/>
      <c r="N79" s="205"/>
      <c r="O79" s="219"/>
      <c r="P79" s="208"/>
      <c r="Q79" s="204"/>
      <c r="R79" s="205"/>
      <c r="S79" s="219"/>
      <c r="U79" s="279"/>
    </row>
    <row r="80" spans="1:21">
      <c r="A80" s="42"/>
      <c r="B80" s="42"/>
      <c r="C80" s="42"/>
      <c r="D80" s="209"/>
      <c r="E80" s="210"/>
      <c r="F80" s="205"/>
      <c r="G80" s="205"/>
      <c r="H80" s="209"/>
      <c r="I80" s="211"/>
      <c r="J80" s="205"/>
      <c r="K80" s="219"/>
      <c r="L80" s="291"/>
      <c r="M80" s="211"/>
      <c r="N80" s="205"/>
      <c r="O80" s="219"/>
      <c r="P80" s="208"/>
      <c r="Q80" s="211"/>
      <c r="R80" s="205"/>
      <c r="S80" s="219"/>
    </row>
    <row r="81" spans="1:19" ht="13.5" thickBot="1">
      <c r="A81" s="42"/>
      <c r="B81" s="42"/>
      <c r="C81" s="42"/>
      <c r="D81" s="212">
        <f t="shared" ref="D81:S81" si="37">SUM(D3:D80)</f>
        <v>1012085</v>
      </c>
      <c r="E81" s="213">
        <f t="shared" si="37"/>
        <v>1012085</v>
      </c>
      <c r="F81" s="214">
        <f t="shared" si="37"/>
        <v>0</v>
      </c>
      <c r="G81" s="246">
        <f t="shared" si="4"/>
        <v>0</v>
      </c>
      <c r="H81" s="212">
        <f>SUM(H3:H79)</f>
        <v>26068512.23</v>
      </c>
      <c r="I81" s="213">
        <f>SUM(I3:I79)</f>
        <v>26229695.279999997</v>
      </c>
      <c r="J81" s="214">
        <f t="shared" si="37"/>
        <v>-161183.04999999981</v>
      </c>
      <c r="K81" s="247">
        <f>ROUND(J81/H81,10)</f>
        <v>-6.1830551999999999E-3</v>
      </c>
      <c r="L81" s="292">
        <f t="shared" si="37"/>
        <v>5984.681842</v>
      </c>
      <c r="M81" s="213">
        <f t="shared" si="37"/>
        <v>5986.3500000000022</v>
      </c>
      <c r="N81" s="214">
        <f t="shared" si="37"/>
        <v>-1.6681579999999556</v>
      </c>
      <c r="O81" s="247">
        <f>ROUND(N81/L81,10)</f>
        <v>-2.78738E-4</v>
      </c>
      <c r="P81" s="212">
        <f t="shared" si="37"/>
        <v>35364713.789999999</v>
      </c>
      <c r="Q81" s="213">
        <f t="shared" si="37"/>
        <v>35369401.539999999</v>
      </c>
      <c r="R81" s="214">
        <f t="shared" si="37"/>
        <v>-4687.749999999899</v>
      </c>
      <c r="S81" s="270">
        <f t="shared" si="37"/>
        <v>-1.3485130000000026E-3</v>
      </c>
    </row>
    <row r="82" spans="1:19" ht="14.25" thickTop="1" thickBot="1">
      <c r="H82" s="215"/>
      <c r="I82" s="215"/>
    </row>
    <row r="83" spans="1:19" ht="13.5" thickBot="1">
      <c r="A83" s="128" t="s">
        <v>83</v>
      </c>
      <c r="B83" s="237"/>
      <c r="C83" s="129"/>
      <c r="D83" s="216"/>
      <c r="E83" s="216"/>
      <c r="F83" s="216"/>
      <c r="G83" s="216"/>
      <c r="H83" s="217"/>
      <c r="I83" s="218"/>
    </row>
  </sheetData>
  <sortState xmlns:xlrd2="http://schemas.microsoft.com/office/spreadsheetml/2017/richdata2" ref="A3:Z93">
    <sortCondition ref="A3:A93"/>
  </sortState>
  <phoneticPr fontId="0" type="noConversion"/>
  <printOptions horizontalCentered="1"/>
  <pageMargins left="0.28999999999999998" right="0.28000000000000003" top="1" bottom="1" header="0.5" footer="0.5"/>
  <pageSetup scale="37" fitToHeight="600" orientation="landscape" r:id="rId1"/>
  <headerFooter alignWithMargins="0">
    <oddHeader>&amp;A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39"/>
  <sheetViews>
    <sheetView zoomScaleNormal="100" workbookViewId="0"/>
  </sheetViews>
  <sheetFormatPr defaultColWidth="8.85546875" defaultRowHeight="12"/>
  <cols>
    <col min="1" max="1" width="14.5703125" style="48" bestFit="1" customWidth="1"/>
    <col min="2" max="2" width="50.7109375" style="48" bestFit="1" customWidth="1"/>
    <col min="3" max="4" width="18.7109375" style="48" customWidth="1"/>
    <col min="5" max="6" width="14.42578125" style="48" customWidth="1"/>
    <col min="7" max="7" width="77.7109375" style="48" customWidth="1"/>
    <col min="8" max="16384" width="8.85546875" style="48"/>
  </cols>
  <sheetData>
    <row r="1" spans="1:7">
      <c r="A1" s="56" t="s">
        <v>115</v>
      </c>
    </row>
    <row r="2" spans="1:7" ht="12.75" thickBot="1"/>
    <row r="3" spans="1:7" ht="24.75" thickBot="1">
      <c r="A3" s="56" t="s">
        <v>153</v>
      </c>
      <c r="B3" s="56" t="s">
        <v>152</v>
      </c>
      <c r="C3" s="63" t="s">
        <v>10</v>
      </c>
      <c r="D3" s="62" t="s">
        <v>69</v>
      </c>
      <c r="E3" s="62" t="s">
        <v>7</v>
      </c>
      <c r="F3" s="62" t="s">
        <v>192</v>
      </c>
      <c r="G3" s="54" t="s">
        <v>125</v>
      </c>
    </row>
    <row r="4" spans="1:7" ht="13.9" customHeight="1">
      <c r="A4" t="s">
        <v>293</v>
      </c>
      <c r="B4" t="s">
        <v>294</v>
      </c>
      <c r="C4">
        <v>247120.74</v>
      </c>
      <c r="D4">
        <v>247120.74</v>
      </c>
      <c r="E4" s="64">
        <f>C4-D4</f>
        <v>0</v>
      </c>
      <c r="F4" s="228">
        <f>ROUND(E4/C4,10)</f>
        <v>0</v>
      </c>
      <c r="G4" s="58"/>
    </row>
    <row r="5" spans="1:7" ht="13.9" customHeight="1">
      <c r="A5" t="s">
        <v>443</v>
      </c>
      <c r="B5" t="s">
        <v>444</v>
      </c>
      <c r="C5">
        <v>68.05</v>
      </c>
      <c r="D5">
        <v>68.209999999999994</v>
      </c>
      <c r="E5" s="64">
        <f t="shared" ref="E5:E16" si="0">C5-D5</f>
        <v>-0.15999999999999659</v>
      </c>
      <c r="F5" s="228">
        <f t="shared" ref="F5:F18" si="1">ROUND(E5/C5,10)</f>
        <v>-2.3512123000000002E-3</v>
      </c>
      <c r="G5" s="58"/>
    </row>
    <row r="6" spans="1:7" ht="13.9" customHeight="1">
      <c r="A6" t="s">
        <v>445</v>
      </c>
      <c r="B6" t="s">
        <v>446</v>
      </c>
      <c r="C6">
        <v>41.97</v>
      </c>
      <c r="D6">
        <v>42</v>
      </c>
      <c r="E6" s="64">
        <f t="shared" si="0"/>
        <v>-3.0000000000001137E-2</v>
      </c>
      <c r="F6" s="228">
        <f t="shared" si="1"/>
        <v>-7.1479629999999996E-4</v>
      </c>
      <c r="G6" s="58"/>
    </row>
    <row r="7" spans="1:7" ht="12.75">
      <c r="A7" t="s">
        <v>447</v>
      </c>
      <c r="B7" t="s">
        <v>448</v>
      </c>
      <c r="C7">
        <v>35.43</v>
      </c>
      <c r="D7">
        <v>35.479999999999997</v>
      </c>
      <c r="E7" s="64">
        <f t="shared" si="0"/>
        <v>-4.9999999999997158E-2</v>
      </c>
      <c r="F7" s="228">
        <f t="shared" si="1"/>
        <v>-1.4112333999999999E-3</v>
      </c>
      <c r="G7" s="56"/>
    </row>
    <row r="8" spans="1:7" ht="12.75">
      <c r="A8" t="s">
        <v>449</v>
      </c>
      <c r="B8" t="s">
        <v>450</v>
      </c>
      <c r="C8">
        <v>-3.37</v>
      </c>
      <c r="D8">
        <v>-3.37</v>
      </c>
      <c r="E8" s="64">
        <f t="shared" si="0"/>
        <v>0</v>
      </c>
      <c r="F8" s="228">
        <f t="shared" si="1"/>
        <v>0</v>
      </c>
    </row>
    <row r="9" spans="1:7" ht="12.75">
      <c r="A9"/>
      <c r="B9"/>
      <c r="C9"/>
      <c r="D9"/>
      <c r="E9" s="64">
        <f t="shared" si="0"/>
        <v>0</v>
      </c>
      <c r="F9" s="228" t="e">
        <f t="shared" si="1"/>
        <v>#DIV/0!</v>
      </c>
      <c r="G9" s="58"/>
    </row>
    <row r="10" spans="1:7" ht="12.75">
      <c r="A10"/>
      <c r="B10"/>
      <c r="C10"/>
      <c r="D10"/>
      <c r="E10" s="64">
        <f t="shared" si="0"/>
        <v>0</v>
      </c>
      <c r="F10" s="228" t="e">
        <f t="shared" si="1"/>
        <v>#DIV/0!</v>
      </c>
      <c r="G10" s="58"/>
    </row>
    <row r="11" spans="1:7" ht="12.75">
      <c r="A11"/>
      <c r="B11"/>
      <c r="C11"/>
      <c r="D11"/>
      <c r="E11" s="64">
        <f>C11-D11</f>
        <v>0</v>
      </c>
      <c r="F11" s="228" t="e">
        <f t="shared" si="1"/>
        <v>#DIV/0!</v>
      </c>
      <c r="G11" s="58"/>
    </row>
    <row r="12" spans="1:7" ht="12.75">
      <c r="A12"/>
      <c r="B12"/>
      <c r="C12"/>
      <c r="D12"/>
      <c r="E12" s="64">
        <f t="shared" si="0"/>
        <v>0</v>
      </c>
      <c r="F12" s="228" t="e">
        <f t="shared" si="1"/>
        <v>#DIV/0!</v>
      </c>
      <c r="G12" s="58"/>
    </row>
    <row r="13" spans="1:7" customFormat="1" ht="12.75">
      <c r="E13" s="64">
        <f t="shared" si="0"/>
        <v>0</v>
      </c>
      <c r="F13" s="228" t="e">
        <f t="shared" si="1"/>
        <v>#DIV/0!</v>
      </c>
    </row>
    <row r="14" spans="1:7" ht="12.75">
      <c r="A14"/>
      <c r="B14"/>
      <c r="C14"/>
      <c r="D14"/>
      <c r="E14" s="64">
        <f t="shared" si="0"/>
        <v>0</v>
      </c>
      <c r="F14" s="228" t="e">
        <f t="shared" si="1"/>
        <v>#DIV/0!</v>
      </c>
      <c r="G14" s="58"/>
    </row>
    <row r="15" spans="1:7">
      <c r="A15" s="65"/>
      <c r="B15" s="55"/>
      <c r="C15" s="66"/>
      <c r="D15" s="61"/>
      <c r="E15" s="64">
        <f t="shared" si="0"/>
        <v>0</v>
      </c>
      <c r="F15" s="228" t="e">
        <f t="shared" si="1"/>
        <v>#DIV/0!</v>
      </c>
      <c r="G15" s="58"/>
    </row>
    <row r="16" spans="1:7">
      <c r="A16" s="56"/>
      <c r="B16" s="55"/>
      <c r="C16" s="61"/>
      <c r="D16" s="61"/>
      <c r="E16" s="64">
        <f t="shared" si="0"/>
        <v>0</v>
      </c>
      <c r="F16" s="228" t="e">
        <f t="shared" si="1"/>
        <v>#DIV/0!</v>
      </c>
      <c r="G16" s="56"/>
    </row>
    <row r="17" spans="2:6">
      <c r="C17" s="67"/>
      <c r="D17" s="67"/>
      <c r="E17" s="67"/>
      <c r="F17" s="227"/>
    </row>
    <row r="18" spans="2:6" ht="12.75" thickBot="1">
      <c r="B18" s="68" t="s">
        <v>11</v>
      </c>
      <c r="C18" s="69">
        <f>SUM(C4:C17)</f>
        <v>247262.81999999998</v>
      </c>
      <c r="D18" s="69">
        <f>SUM(D4:D17)</f>
        <v>247263.06</v>
      </c>
      <c r="E18" s="69">
        <f>SUM(E4:E17)</f>
        <v>-0.23999999999999488</v>
      </c>
      <c r="F18" s="228">
        <f t="shared" si="1"/>
        <v>-9.7060000000000008E-7</v>
      </c>
    </row>
    <row r="19" spans="2:6" ht="12.75" thickTop="1"/>
    <row r="21" spans="2:6">
      <c r="B21" s="56"/>
      <c r="C21" s="62"/>
      <c r="D21" s="70"/>
      <c r="E21" s="62"/>
      <c r="F21" s="62"/>
    </row>
    <row r="25" spans="2:6" ht="12.75">
      <c r="B25"/>
      <c r="C25"/>
    </row>
    <row r="31" spans="2:6" ht="12.75">
      <c r="B31"/>
      <c r="C31"/>
    </row>
    <row r="32" spans="2:6" ht="12.75">
      <c r="B32"/>
      <c r="C32"/>
    </row>
    <row r="33" spans="2:3" ht="12.75">
      <c r="B33"/>
      <c r="C33"/>
    </row>
    <row r="34" spans="2:3" ht="12.75">
      <c r="B34"/>
      <c r="C34"/>
    </row>
    <row r="35" spans="2:3" ht="12.75">
      <c r="B35"/>
      <c r="C35"/>
    </row>
    <row r="36" spans="2:3" ht="12.75">
      <c r="B36"/>
      <c r="C36"/>
    </row>
    <row r="37" spans="2:3" ht="12.75">
      <c r="B37"/>
      <c r="C37"/>
    </row>
    <row r="38" spans="2:3" ht="12.75">
      <c r="B38"/>
      <c r="C38"/>
    </row>
    <row r="39" spans="2:3" ht="12.75">
      <c r="B39"/>
      <c r="C39"/>
    </row>
  </sheetData>
  <phoneticPr fontId="0" type="noConversion"/>
  <pageMargins left="0.35" right="0.1" top="0.75" bottom="0.75" header="0.25" footer="0.25"/>
  <pageSetup scale="47"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X108"/>
  <sheetViews>
    <sheetView zoomScaleNormal="100" workbookViewId="0">
      <pane xSplit="4" ySplit="1" topLeftCell="E2" activePane="bottomRight" state="frozen"/>
      <selection pane="topRight" activeCell="E1" sqref="E1"/>
      <selection pane="bottomLeft" activeCell="A2" sqref="A2"/>
      <selection pane="bottomRight"/>
    </sheetView>
  </sheetViews>
  <sheetFormatPr defaultColWidth="8.85546875" defaultRowHeight="12"/>
  <cols>
    <col min="1" max="1" width="6.42578125" style="48" bestFit="1" customWidth="1"/>
    <col min="2" max="2" width="8.42578125" style="48" customWidth="1"/>
    <col min="3" max="3" width="12.7109375" style="60" customWidth="1"/>
    <col min="4" max="4" width="33.28515625" style="48" customWidth="1"/>
    <col min="5" max="5" width="18.5703125" style="48" customWidth="1"/>
    <col min="6" max="6" width="16.140625" style="236" customWidth="1"/>
    <col min="7" max="8" width="15.5703125" style="48" customWidth="1"/>
    <col min="9" max="9" width="18.7109375" style="48" customWidth="1"/>
    <col min="10" max="12" width="21.85546875" style="48" customWidth="1"/>
    <col min="13" max="13" width="24.28515625" style="48" customWidth="1"/>
    <col min="14" max="14" width="22" style="48" bestFit="1" customWidth="1"/>
    <col min="15" max="16" width="22" style="48" customWidth="1"/>
    <col min="17" max="17" width="21.7109375" style="48" customWidth="1"/>
    <col min="18" max="18" width="22" style="48" bestFit="1" customWidth="1"/>
    <col min="19" max="20" width="22" style="48" customWidth="1"/>
    <col min="21" max="21" width="18" style="141" bestFit="1" customWidth="1"/>
    <col min="22" max="22" width="18.42578125" style="48" customWidth="1"/>
    <col min="23" max="16384" width="8.85546875" style="48"/>
  </cols>
  <sheetData>
    <row r="1" spans="1:24" s="56" customFormat="1" ht="24">
      <c r="A1" s="134" t="s">
        <v>12</v>
      </c>
      <c r="B1" s="134" t="s">
        <v>55</v>
      </c>
      <c r="C1" s="282" t="s">
        <v>16</v>
      </c>
      <c r="D1" s="134" t="s">
        <v>5</v>
      </c>
      <c r="E1" s="156" t="s">
        <v>117</v>
      </c>
      <c r="F1" s="232" t="s">
        <v>118</v>
      </c>
      <c r="G1" s="136" t="s">
        <v>81</v>
      </c>
      <c r="H1" s="136" t="s">
        <v>193</v>
      </c>
      <c r="I1" s="142" t="s">
        <v>13</v>
      </c>
      <c r="J1" s="135" t="s">
        <v>75</v>
      </c>
      <c r="K1" s="136" t="s">
        <v>81</v>
      </c>
      <c r="L1" s="136" t="s">
        <v>193</v>
      </c>
      <c r="M1" s="142" t="s">
        <v>82</v>
      </c>
      <c r="N1" s="135" t="s">
        <v>122</v>
      </c>
      <c r="O1" s="136" t="s">
        <v>81</v>
      </c>
      <c r="P1" s="136" t="s">
        <v>193</v>
      </c>
      <c r="Q1" s="142" t="s">
        <v>124</v>
      </c>
      <c r="R1" s="135" t="s">
        <v>123</v>
      </c>
      <c r="S1" s="136" t="s">
        <v>81</v>
      </c>
      <c r="T1" s="136" t="s">
        <v>193</v>
      </c>
      <c r="U1" s="135" t="s">
        <v>125</v>
      </c>
    </row>
    <row r="2" spans="1:24" s="56" customFormat="1" ht="12.75">
      <c r="A2" t="s">
        <v>275</v>
      </c>
      <c r="B2" t="s">
        <v>447</v>
      </c>
      <c r="C2" s="279" t="s">
        <v>514</v>
      </c>
      <c r="D2" t="s">
        <v>515</v>
      </c>
      <c r="E2">
        <v>5885</v>
      </c>
      <c r="F2"/>
      <c r="G2" s="226">
        <f>E2-F2</f>
        <v>5885</v>
      </c>
      <c r="H2" s="238">
        <f>ROUND(G2/E2,10)</f>
        <v>1</v>
      </c>
      <c r="I2">
        <v>0</v>
      </c>
      <c r="J2"/>
      <c r="K2" s="226">
        <f>I2-J2</f>
        <v>0</v>
      </c>
      <c r="L2" s="238" t="e">
        <f>ROUND(K2/I2,10)</f>
        <v>#DIV/0!</v>
      </c>
      <c r="M2">
        <v>0</v>
      </c>
      <c r="N2"/>
      <c r="O2" s="226">
        <f>M2-N2</f>
        <v>0</v>
      </c>
      <c r="P2" s="238" t="e">
        <f>ROUND(O2/M2,10)</f>
        <v>#DIV/0!</v>
      </c>
      <c r="Q2">
        <v>0</v>
      </c>
      <c r="R2"/>
      <c r="S2" s="226">
        <f>Q2-R2</f>
        <v>0</v>
      </c>
      <c r="T2" s="238" t="e">
        <f>ROUND(S2/Q2,10)</f>
        <v>#DIV/0!</v>
      </c>
      <c r="U2" s="135"/>
      <c r="V2" s="220"/>
      <c r="W2" s="220"/>
      <c r="X2" s="220"/>
    </row>
    <row r="3" spans="1:24" s="56" customFormat="1" ht="12.75">
      <c r="A3" t="s">
        <v>275</v>
      </c>
      <c r="B3" t="s">
        <v>524</v>
      </c>
      <c r="C3" s="279">
        <v>202712600</v>
      </c>
      <c r="D3" t="s">
        <v>466</v>
      </c>
      <c r="E3">
        <v>7600</v>
      </c>
      <c r="F3"/>
      <c r="G3" s="226">
        <f t="shared" ref="G3" si="0">E3-F3</f>
        <v>7600</v>
      </c>
      <c r="H3" s="238">
        <f t="shared" ref="H3" si="1">ROUND(G3/E3,10)</f>
        <v>1</v>
      </c>
      <c r="I3">
        <v>9125.07</v>
      </c>
      <c r="J3"/>
      <c r="K3" s="226">
        <f t="shared" ref="K3" si="2">I3-J3</f>
        <v>9125.07</v>
      </c>
      <c r="L3" s="238">
        <f t="shared" ref="L3" si="3">ROUND(K3/I3,10)</f>
        <v>1</v>
      </c>
      <c r="M3">
        <v>1610.31</v>
      </c>
      <c r="N3"/>
      <c r="O3" s="226">
        <f t="shared" ref="O3:O100" si="4">M3-N3</f>
        <v>1610.31</v>
      </c>
      <c r="P3" s="238">
        <f t="shared" ref="P3:P100" si="5">ROUND(O3/M3,10)</f>
        <v>1</v>
      </c>
      <c r="Q3">
        <v>0</v>
      </c>
      <c r="R3"/>
      <c r="S3" s="226">
        <f t="shared" ref="S3:S100" si="6">Q3-R3</f>
        <v>0</v>
      </c>
      <c r="T3" s="238" t="e">
        <f t="shared" ref="T3:T100" si="7">ROUND(S3/Q3,10)</f>
        <v>#DIV/0!</v>
      </c>
      <c r="U3" s="135"/>
    </row>
    <row r="4" spans="1:24" s="56" customFormat="1" ht="12.75">
      <c r="A4" t="s">
        <v>275</v>
      </c>
      <c r="B4" t="s">
        <v>524</v>
      </c>
      <c r="C4" s="279" t="s">
        <v>525</v>
      </c>
      <c r="D4" t="s">
        <v>526</v>
      </c>
      <c r="E4">
        <v>909.19</v>
      </c>
      <c r="F4"/>
      <c r="G4" s="226">
        <f t="shared" ref="G4:G5" si="8">E4-F4</f>
        <v>909.19</v>
      </c>
      <c r="H4" s="238">
        <f t="shared" ref="H4:H5" si="9">ROUND(G4/E4,10)</f>
        <v>1</v>
      </c>
      <c r="I4">
        <v>0</v>
      </c>
      <c r="J4"/>
      <c r="K4" s="226">
        <f t="shared" ref="K4:K53" si="10">I4-J4</f>
        <v>0</v>
      </c>
      <c r="L4" s="238" t="e">
        <f t="shared" ref="L4:L53" si="11">ROUND(K4/I4,10)</f>
        <v>#DIV/0!</v>
      </c>
      <c r="M4">
        <v>0</v>
      </c>
      <c r="N4"/>
      <c r="O4" s="226">
        <f t="shared" si="4"/>
        <v>0</v>
      </c>
      <c r="P4" s="238" t="e">
        <f t="shared" si="5"/>
        <v>#DIV/0!</v>
      </c>
      <c r="Q4">
        <v>0</v>
      </c>
      <c r="R4"/>
      <c r="S4" s="226">
        <f t="shared" si="6"/>
        <v>0</v>
      </c>
      <c r="T4" s="238" t="e">
        <f t="shared" si="7"/>
        <v>#DIV/0!</v>
      </c>
      <c r="U4" s="135"/>
    </row>
    <row r="5" spans="1:24" s="56" customFormat="1" ht="12.75">
      <c r="A5" t="s">
        <v>275</v>
      </c>
      <c r="B5" t="s">
        <v>524</v>
      </c>
      <c r="C5" s="279" t="s">
        <v>426</v>
      </c>
      <c r="D5" t="s">
        <v>520</v>
      </c>
      <c r="E5">
        <v>36900</v>
      </c>
      <c r="F5"/>
      <c r="G5" s="226">
        <f t="shared" si="8"/>
        <v>36900</v>
      </c>
      <c r="H5" s="238">
        <f t="shared" si="9"/>
        <v>1</v>
      </c>
      <c r="I5">
        <v>0</v>
      </c>
      <c r="J5"/>
      <c r="K5" s="226">
        <f t="shared" si="10"/>
        <v>0</v>
      </c>
      <c r="L5" s="238" t="e">
        <f t="shared" si="11"/>
        <v>#DIV/0!</v>
      </c>
      <c r="M5">
        <v>0</v>
      </c>
      <c r="N5"/>
      <c r="O5" s="226">
        <f t="shared" si="4"/>
        <v>0</v>
      </c>
      <c r="P5" s="238" t="e">
        <f t="shared" si="5"/>
        <v>#DIV/0!</v>
      </c>
      <c r="Q5">
        <v>0</v>
      </c>
      <c r="R5"/>
      <c r="S5" s="226">
        <f t="shared" si="6"/>
        <v>0</v>
      </c>
      <c r="T5" s="238" t="e">
        <f t="shared" si="7"/>
        <v>#DIV/0!</v>
      </c>
      <c r="U5" s="135"/>
    </row>
    <row r="6" spans="1:24" s="56" customFormat="1" ht="12.75">
      <c r="A6" t="s">
        <v>275</v>
      </c>
      <c r="B6" t="s">
        <v>524</v>
      </c>
      <c r="C6" s="279" t="s">
        <v>426</v>
      </c>
      <c r="D6" t="s">
        <v>520</v>
      </c>
      <c r="E6">
        <v>20000</v>
      </c>
      <c r="F6"/>
      <c r="G6" s="226">
        <f t="shared" ref="G6:G52" si="12">E6-F6</f>
        <v>20000</v>
      </c>
      <c r="H6" s="238">
        <f t="shared" ref="H6:H52" si="13">ROUND(G6/E6,10)</f>
        <v>1</v>
      </c>
      <c r="I6">
        <v>0</v>
      </c>
      <c r="J6"/>
      <c r="K6" s="226">
        <f t="shared" si="10"/>
        <v>0</v>
      </c>
      <c r="L6" s="238" t="e">
        <f t="shared" si="11"/>
        <v>#DIV/0!</v>
      </c>
      <c r="M6">
        <v>0</v>
      </c>
      <c r="N6"/>
      <c r="O6" s="226">
        <f t="shared" si="4"/>
        <v>0</v>
      </c>
      <c r="P6" s="238" t="e">
        <f t="shared" si="5"/>
        <v>#DIV/0!</v>
      </c>
      <c r="Q6">
        <v>0</v>
      </c>
      <c r="R6"/>
      <c r="S6" s="226">
        <f t="shared" si="6"/>
        <v>0</v>
      </c>
      <c r="T6" s="238" t="e">
        <f t="shared" si="7"/>
        <v>#DIV/0!</v>
      </c>
      <c r="U6" s="135"/>
    </row>
    <row r="7" spans="1:24" s="56" customFormat="1" ht="12.75">
      <c r="A7" t="s">
        <v>275</v>
      </c>
      <c r="B7" t="s">
        <v>524</v>
      </c>
      <c r="C7" s="279" t="s">
        <v>426</v>
      </c>
      <c r="D7" t="s">
        <v>520</v>
      </c>
      <c r="E7">
        <v>20000</v>
      </c>
      <c r="F7"/>
      <c r="G7" s="226">
        <f t="shared" si="12"/>
        <v>20000</v>
      </c>
      <c r="H7" s="238">
        <f t="shared" si="13"/>
        <v>1</v>
      </c>
      <c r="I7">
        <v>0</v>
      </c>
      <c r="J7"/>
      <c r="K7" s="226">
        <f t="shared" si="10"/>
        <v>0</v>
      </c>
      <c r="L7" s="238" t="e">
        <f t="shared" si="11"/>
        <v>#DIV/0!</v>
      </c>
      <c r="M7">
        <v>0</v>
      </c>
      <c r="N7"/>
      <c r="O7" s="226">
        <f t="shared" si="4"/>
        <v>0</v>
      </c>
      <c r="P7" s="238" t="e">
        <f t="shared" si="5"/>
        <v>#DIV/0!</v>
      </c>
      <c r="Q7">
        <v>0</v>
      </c>
      <c r="R7"/>
      <c r="S7" s="226">
        <f t="shared" si="6"/>
        <v>0</v>
      </c>
      <c r="T7" s="238" t="e">
        <f t="shared" si="7"/>
        <v>#DIV/0!</v>
      </c>
      <c r="U7" s="135"/>
    </row>
    <row r="8" spans="1:24" s="56" customFormat="1" ht="12.75">
      <c r="A8" t="s">
        <v>275</v>
      </c>
      <c r="B8" t="s">
        <v>524</v>
      </c>
      <c r="C8" s="279" t="s">
        <v>426</v>
      </c>
      <c r="D8" t="s">
        <v>520</v>
      </c>
      <c r="E8">
        <v>23700</v>
      </c>
      <c r="F8"/>
      <c r="G8" s="226">
        <f t="shared" ref="G8:G40" si="14">E8-F8</f>
        <v>23700</v>
      </c>
      <c r="H8" s="238">
        <f t="shared" ref="H8:H40" si="15">ROUND(G8/E8,10)</f>
        <v>1</v>
      </c>
      <c r="I8">
        <v>0</v>
      </c>
      <c r="J8"/>
      <c r="K8" s="226">
        <f t="shared" ref="K8:K40" si="16">I8-J8</f>
        <v>0</v>
      </c>
      <c r="L8" s="238" t="e">
        <f t="shared" ref="L8:L40" si="17">ROUND(K8/I8,10)</f>
        <v>#DIV/0!</v>
      </c>
      <c r="M8">
        <v>0</v>
      </c>
      <c r="N8"/>
      <c r="O8" s="226">
        <f t="shared" ref="O8:O40" si="18">M8-N8</f>
        <v>0</v>
      </c>
      <c r="P8" s="238" t="e">
        <f t="shared" ref="P8:P40" si="19">ROUND(O8/M8,10)</f>
        <v>#DIV/0!</v>
      </c>
      <c r="Q8">
        <v>0</v>
      </c>
      <c r="R8"/>
      <c r="S8" s="226">
        <f t="shared" ref="S8:S40" si="20">Q8-R8</f>
        <v>0</v>
      </c>
      <c r="T8" s="238" t="e">
        <f t="shared" ref="T8:T40" si="21">ROUND(S8/Q8,10)</f>
        <v>#DIV/0!</v>
      </c>
      <c r="U8" s="135"/>
    </row>
    <row r="9" spans="1:24" s="56" customFormat="1" ht="12.75">
      <c r="A9" t="s">
        <v>275</v>
      </c>
      <c r="B9" t="s">
        <v>524</v>
      </c>
      <c r="C9" s="279" t="s">
        <v>338</v>
      </c>
      <c r="D9" t="s">
        <v>471</v>
      </c>
      <c r="E9">
        <v>5800</v>
      </c>
      <c r="F9"/>
      <c r="G9" s="226">
        <f t="shared" si="14"/>
        <v>5800</v>
      </c>
      <c r="H9" s="238">
        <f t="shared" si="15"/>
        <v>1</v>
      </c>
      <c r="I9">
        <v>0</v>
      </c>
      <c r="J9"/>
      <c r="K9" s="226">
        <f t="shared" si="16"/>
        <v>0</v>
      </c>
      <c r="L9" s="238" t="e">
        <f t="shared" si="17"/>
        <v>#DIV/0!</v>
      </c>
      <c r="M9">
        <v>0</v>
      </c>
      <c r="N9"/>
      <c r="O9" s="226">
        <f t="shared" si="18"/>
        <v>0</v>
      </c>
      <c r="P9" s="238" t="e">
        <f t="shared" si="19"/>
        <v>#DIV/0!</v>
      </c>
      <c r="Q9">
        <v>0</v>
      </c>
      <c r="R9"/>
      <c r="S9" s="226">
        <f t="shared" si="20"/>
        <v>0</v>
      </c>
      <c r="T9" s="238" t="e">
        <f t="shared" si="21"/>
        <v>#DIV/0!</v>
      </c>
      <c r="U9" s="135"/>
    </row>
    <row r="10" spans="1:24" s="56" customFormat="1" ht="12.75">
      <c r="A10" t="s">
        <v>275</v>
      </c>
      <c r="B10" t="s">
        <v>447</v>
      </c>
      <c r="C10" s="279" t="s">
        <v>527</v>
      </c>
      <c r="D10" t="s">
        <v>528</v>
      </c>
      <c r="E10">
        <v>3384</v>
      </c>
      <c r="F10"/>
      <c r="G10" s="226">
        <f t="shared" si="14"/>
        <v>3384</v>
      </c>
      <c r="H10" s="238">
        <f t="shared" si="15"/>
        <v>1</v>
      </c>
      <c r="I10">
        <v>0</v>
      </c>
      <c r="J10"/>
      <c r="K10" s="226">
        <f t="shared" si="16"/>
        <v>0</v>
      </c>
      <c r="L10" s="238" t="e">
        <f t="shared" si="17"/>
        <v>#DIV/0!</v>
      </c>
      <c r="M10">
        <v>0</v>
      </c>
      <c r="N10"/>
      <c r="O10" s="226">
        <f t="shared" si="18"/>
        <v>0</v>
      </c>
      <c r="P10" s="238" t="e">
        <f t="shared" si="19"/>
        <v>#DIV/0!</v>
      </c>
      <c r="Q10">
        <v>0</v>
      </c>
      <c r="R10"/>
      <c r="S10" s="226">
        <f t="shared" si="20"/>
        <v>0</v>
      </c>
      <c r="T10" s="238" t="e">
        <f t="shared" si="21"/>
        <v>#DIV/0!</v>
      </c>
      <c r="U10" s="135"/>
    </row>
    <row r="11" spans="1:24" s="56" customFormat="1" ht="12.75">
      <c r="A11" t="s">
        <v>275</v>
      </c>
      <c r="B11" t="s">
        <v>447</v>
      </c>
      <c r="C11" s="279" t="s">
        <v>527</v>
      </c>
      <c r="D11" t="s">
        <v>528</v>
      </c>
      <c r="E11">
        <v>3384</v>
      </c>
      <c r="F11"/>
      <c r="G11" s="226">
        <f t="shared" si="14"/>
        <v>3384</v>
      </c>
      <c r="H11" s="238">
        <f t="shared" si="15"/>
        <v>1</v>
      </c>
      <c r="I11">
        <v>0</v>
      </c>
      <c r="J11"/>
      <c r="K11" s="226">
        <f t="shared" si="16"/>
        <v>0</v>
      </c>
      <c r="L11" s="238" t="e">
        <f t="shared" si="17"/>
        <v>#DIV/0!</v>
      </c>
      <c r="M11">
        <v>0</v>
      </c>
      <c r="N11"/>
      <c r="O11" s="226">
        <f t="shared" si="18"/>
        <v>0</v>
      </c>
      <c r="P11" s="238" t="e">
        <f t="shared" si="19"/>
        <v>#DIV/0!</v>
      </c>
      <c r="Q11">
        <v>0</v>
      </c>
      <c r="R11"/>
      <c r="S11" s="226">
        <f t="shared" si="20"/>
        <v>0</v>
      </c>
      <c r="T11" s="238" t="e">
        <f t="shared" si="21"/>
        <v>#DIV/0!</v>
      </c>
      <c r="U11" s="135"/>
    </row>
    <row r="12" spans="1:24" s="56" customFormat="1" ht="12.75">
      <c r="A12" t="s">
        <v>275</v>
      </c>
      <c r="B12" t="s">
        <v>447</v>
      </c>
      <c r="C12" s="279" t="s">
        <v>527</v>
      </c>
      <c r="D12" t="s">
        <v>528</v>
      </c>
      <c r="E12">
        <v>4033</v>
      </c>
      <c r="F12"/>
      <c r="G12" s="226">
        <f t="shared" si="14"/>
        <v>4033</v>
      </c>
      <c r="H12" s="238">
        <f t="shared" si="15"/>
        <v>1</v>
      </c>
      <c r="I12">
        <v>0</v>
      </c>
      <c r="J12"/>
      <c r="K12" s="226">
        <f t="shared" si="16"/>
        <v>0</v>
      </c>
      <c r="L12" s="238" t="e">
        <f t="shared" si="17"/>
        <v>#DIV/0!</v>
      </c>
      <c r="M12">
        <v>0</v>
      </c>
      <c r="N12"/>
      <c r="O12" s="226">
        <f t="shared" si="18"/>
        <v>0</v>
      </c>
      <c r="P12" s="238" t="e">
        <f t="shared" si="19"/>
        <v>#DIV/0!</v>
      </c>
      <c r="Q12">
        <v>0</v>
      </c>
      <c r="R12"/>
      <c r="S12" s="226">
        <f t="shared" si="20"/>
        <v>0</v>
      </c>
      <c r="T12" s="238" t="e">
        <f t="shared" si="21"/>
        <v>#DIV/0!</v>
      </c>
      <c r="U12" s="135"/>
    </row>
    <row r="13" spans="1:24" s="56" customFormat="1" ht="12.75">
      <c r="A13" t="s">
        <v>275</v>
      </c>
      <c r="B13" t="s">
        <v>447</v>
      </c>
      <c r="C13" s="279" t="s">
        <v>527</v>
      </c>
      <c r="D13" t="s">
        <v>528</v>
      </c>
      <c r="E13">
        <v>3384</v>
      </c>
      <c r="F13"/>
      <c r="G13" s="226">
        <f t="shared" si="14"/>
        <v>3384</v>
      </c>
      <c r="H13" s="238">
        <f t="shared" si="15"/>
        <v>1</v>
      </c>
      <c r="I13">
        <v>0</v>
      </c>
      <c r="J13"/>
      <c r="K13" s="226">
        <f t="shared" si="16"/>
        <v>0</v>
      </c>
      <c r="L13" s="238" t="e">
        <f t="shared" si="17"/>
        <v>#DIV/0!</v>
      </c>
      <c r="M13">
        <v>0</v>
      </c>
      <c r="N13"/>
      <c r="O13" s="226">
        <f t="shared" si="18"/>
        <v>0</v>
      </c>
      <c r="P13" s="238" t="e">
        <f t="shared" si="19"/>
        <v>#DIV/0!</v>
      </c>
      <c r="Q13">
        <v>0</v>
      </c>
      <c r="R13"/>
      <c r="S13" s="226">
        <f t="shared" si="20"/>
        <v>0</v>
      </c>
      <c r="T13" s="238" t="e">
        <f t="shared" si="21"/>
        <v>#DIV/0!</v>
      </c>
      <c r="U13" s="135"/>
    </row>
    <row r="14" spans="1:24" s="56" customFormat="1" ht="12.75">
      <c r="A14" t="s">
        <v>275</v>
      </c>
      <c r="B14" t="s">
        <v>524</v>
      </c>
      <c r="C14" s="279">
        <v>799926100</v>
      </c>
      <c r="D14" t="s">
        <v>502</v>
      </c>
      <c r="E14">
        <v>9290</v>
      </c>
      <c r="F14"/>
      <c r="G14" s="226">
        <f t="shared" si="14"/>
        <v>9290</v>
      </c>
      <c r="H14" s="238">
        <f t="shared" si="15"/>
        <v>1</v>
      </c>
      <c r="I14">
        <v>0</v>
      </c>
      <c r="J14"/>
      <c r="K14" s="226">
        <f t="shared" si="16"/>
        <v>0</v>
      </c>
      <c r="L14" s="238" t="e">
        <f t="shared" si="17"/>
        <v>#DIV/0!</v>
      </c>
      <c r="M14">
        <v>0</v>
      </c>
      <c r="N14"/>
      <c r="O14" s="226">
        <f t="shared" si="18"/>
        <v>0</v>
      </c>
      <c r="P14" s="238" t="e">
        <f t="shared" si="19"/>
        <v>#DIV/0!</v>
      </c>
      <c r="Q14">
        <v>0</v>
      </c>
      <c r="R14"/>
      <c r="S14" s="226">
        <f t="shared" si="20"/>
        <v>0</v>
      </c>
      <c r="T14" s="238" t="e">
        <f t="shared" si="21"/>
        <v>#DIV/0!</v>
      </c>
      <c r="U14" s="135"/>
    </row>
    <row r="15" spans="1:24" s="56" customFormat="1" ht="12.75">
      <c r="A15" t="s">
        <v>275</v>
      </c>
      <c r="B15" t="s">
        <v>524</v>
      </c>
      <c r="C15" s="279">
        <v>705015105</v>
      </c>
      <c r="D15" t="s">
        <v>497</v>
      </c>
      <c r="E15">
        <v>30701</v>
      </c>
      <c r="F15"/>
      <c r="G15" s="226">
        <f t="shared" si="14"/>
        <v>30701</v>
      </c>
      <c r="H15" s="238">
        <f t="shared" si="15"/>
        <v>1</v>
      </c>
      <c r="I15">
        <v>6421.42</v>
      </c>
      <c r="J15"/>
      <c r="K15" s="226">
        <f t="shared" si="16"/>
        <v>6421.42</v>
      </c>
      <c r="L15" s="238">
        <f t="shared" si="17"/>
        <v>1</v>
      </c>
      <c r="M15">
        <v>0</v>
      </c>
      <c r="N15"/>
      <c r="O15" s="226">
        <f t="shared" si="18"/>
        <v>0</v>
      </c>
      <c r="P15" s="238" t="e">
        <f t="shared" si="19"/>
        <v>#DIV/0!</v>
      </c>
      <c r="Q15">
        <v>0</v>
      </c>
      <c r="R15"/>
      <c r="S15" s="226">
        <f t="shared" si="20"/>
        <v>0</v>
      </c>
      <c r="T15" s="238" t="e">
        <f t="shared" si="21"/>
        <v>#DIV/0!</v>
      </c>
      <c r="U15" s="135"/>
    </row>
    <row r="16" spans="1:24" s="56" customFormat="1" ht="12.75">
      <c r="A16" t="s">
        <v>275</v>
      </c>
      <c r="B16" t="s">
        <v>447</v>
      </c>
      <c r="C16" s="279">
        <v>599933900</v>
      </c>
      <c r="D16" t="s">
        <v>518</v>
      </c>
      <c r="E16">
        <v>2900</v>
      </c>
      <c r="F16"/>
      <c r="G16" s="226">
        <f t="shared" si="14"/>
        <v>2900</v>
      </c>
      <c r="H16" s="238">
        <f t="shared" si="15"/>
        <v>1</v>
      </c>
      <c r="I16">
        <v>0</v>
      </c>
      <c r="J16"/>
      <c r="K16" s="226">
        <f t="shared" si="16"/>
        <v>0</v>
      </c>
      <c r="L16" s="238" t="e">
        <f t="shared" si="17"/>
        <v>#DIV/0!</v>
      </c>
      <c r="M16">
        <v>0</v>
      </c>
      <c r="N16"/>
      <c r="O16" s="226">
        <f t="shared" si="18"/>
        <v>0</v>
      </c>
      <c r="P16" s="238" t="e">
        <f t="shared" si="19"/>
        <v>#DIV/0!</v>
      </c>
      <c r="Q16">
        <v>0</v>
      </c>
      <c r="R16"/>
      <c r="S16" s="226">
        <f t="shared" si="20"/>
        <v>0</v>
      </c>
      <c r="T16" s="238" t="e">
        <f t="shared" si="21"/>
        <v>#DIV/0!</v>
      </c>
      <c r="U16" s="135"/>
    </row>
    <row r="17" spans="1:21" s="56" customFormat="1" ht="12.75">
      <c r="A17" t="s">
        <v>275</v>
      </c>
      <c r="B17" t="s">
        <v>529</v>
      </c>
      <c r="C17" s="279">
        <v>698604006</v>
      </c>
      <c r="D17" t="s">
        <v>522</v>
      </c>
      <c r="E17">
        <v>5285</v>
      </c>
      <c r="F17"/>
      <c r="G17" s="226">
        <f t="shared" si="14"/>
        <v>5285</v>
      </c>
      <c r="H17" s="238">
        <f t="shared" si="15"/>
        <v>1</v>
      </c>
      <c r="I17">
        <v>1198.21</v>
      </c>
      <c r="J17"/>
      <c r="K17" s="226">
        <f t="shared" si="16"/>
        <v>1198.21</v>
      </c>
      <c r="L17" s="238">
        <f t="shared" si="17"/>
        <v>1</v>
      </c>
      <c r="M17">
        <v>0</v>
      </c>
      <c r="N17"/>
      <c r="O17" s="226">
        <f t="shared" si="18"/>
        <v>0</v>
      </c>
      <c r="P17" s="238" t="e">
        <f t="shared" si="19"/>
        <v>#DIV/0!</v>
      </c>
      <c r="Q17">
        <v>3.41</v>
      </c>
      <c r="R17"/>
      <c r="S17" s="226">
        <f t="shared" si="20"/>
        <v>3.41</v>
      </c>
      <c r="T17" s="238">
        <f t="shared" si="21"/>
        <v>1</v>
      </c>
      <c r="U17" s="135"/>
    </row>
    <row r="18" spans="1:21" s="56" customFormat="1" ht="12.75">
      <c r="A18" t="s">
        <v>275</v>
      </c>
      <c r="B18" t="s">
        <v>447</v>
      </c>
      <c r="C18" s="279">
        <v>403197908</v>
      </c>
      <c r="D18" t="s">
        <v>296</v>
      </c>
      <c r="E18">
        <v>1416</v>
      </c>
      <c r="F18"/>
      <c r="G18" s="226">
        <f t="shared" ref="G18" si="22">E18-F18</f>
        <v>1416</v>
      </c>
      <c r="H18" s="238">
        <f t="shared" ref="H18" si="23">ROUND(G18/E18,10)</f>
        <v>1</v>
      </c>
      <c r="I18">
        <v>0</v>
      </c>
      <c r="J18"/>
      <c r="K18" s="226">
        <f t="shared" ref="K18" si="24">I18-J18</f>
        <v>0</v>
      </c>
      <c r="L18" s="238" t="e">
        <f t="shared" ref="L18" si="25">ROUND(K18/I18,10)</f>
        <v>#DIV/0!</v>
      </c>
      <c r="M18">
        <v>0</v>
      </c>
      <c r="N18"/>
      <c r="O18" s="226">
        <f t="shared" ref="O18" si="26">M18-N18</f>
        <v>0</v>
      </c>
      <c r="P18" s="238" t="e">
        <f t="shared" ref="P18" si="27">ROUND(O18/M18,10)</f>
        <v>#DIV/0!</v>
      </c>
      <c r="Q18">
        <v>0</v>
      </c>
      <c r="R18"/>
      <c r="S18" s="226">
        <f t="shared" ref="S18" si="28">Q18-R18</f>
        <v>0</v>
      </c>
      <c r="T18" s="238" t="e">
        <f t="shared" ref="T18" si="29">ROUND(S18/Q18,10)</f>
        <v>#DIV/0!</v>
      </c>
      <c r="U18" s="135"/>
    </row>
    <row r="19" spans="1:21" s="56" customFormat="1" ht="12.75">
      <c r="A19" t="s">
        <v>275</v>
      </c>
      <c r="B19" t="s">
        <v>447</v>
      </c>
      <c r="C19" s="279">
        <v>403197908</v>
      </c>
      <c r="D19" t="s">
        <v>296</v>
      </c>
      <c r="E19">
        <v>1716</v>
      </c>
      <c r="F19"/>
      <c r="G19" s="226">
        <f t="shared" si="14"/>
        <v>1716</v>
      </c>
      <c r="H19" s="238">
        <f t="shared" si="15"/>
        <v>1</v>
      </c>
      <c r="I19">
        <v>0</v>
      </c>
      <c r="J19"/>
      <c r="K19" s="226">
        <f t="shared" si="16"/>
        <v>0</v>
      </c>
      <c r="L19" s="238" t="e">
        <f t="shared" si="17"/>
        <v>#DIV/0!</v>
      </c>
      <c r="M19">
        <v>0</v>
      </c>
      <c r="N19"/>
      <c r="O19" s="226">
        <f t="shared" si="18"/>
        <v>0</v>
      </c>
      <c r="P19" s="238" t="e">
        <f t="shared" si="19"/>
        <v>#DIV/0!</v>
      </c>
      <c r="Q19">
        <v>0</v>
      </c>
      <c r="R19"/>
      <c r="S19" s="226">
        <f t="shared" si="20"/>
        <v>0</v>
      </c>
      <c r="T19" s="238" t="e">
        <f t="shared" si="21"/>
        <v>#DIV/0!</v>
      </c>
      <c r="U19" s="135"/>
    </row>
    <row r="20" spans="1:21" s="56" customFormat="1" ht="12.75">
      <c r="A20" t="s">
        <v>275</v>
      </c>
      <c r="B20" t="s">
        <v>447</v>
      </c>
      <c r="C20" s="279">
        <v>403197908</v>
      </c>
      <c r="D20" t="s">
        <v>296</v>
      </c>
      <c r="E20">
        <v>1416</v>
      </c>
      <c r="F20"/>
      <c r="G20" s="226">
        <f t="shared" ref="G20:G30" si="30">E20-F20</f>
        <v>1416</v>
      </c>
      <c r="H20" s="238">
        <f t="shared" ref="H20:H30" si="31">ROUND(G20/E20,10)</f>
        <v>1</v>
      </c>
      <c r="I20">
        <v>0</v>
      </c>
      <c r="J20"/>
      <c r="K20" s="226">
        <f t="shared" ref="K20:K30" si="32">I20-J20</f>
        <v>0</v>
      </c>
      <c r="L20" s="238" t="e">
        <f t="shared" ref="L20:L30" si="33">ROUND(K20/I20,10)</f>
        <v>#DIV/0!</v>
      </c>
      <c r="M20">
        <v>0</v>
      </c>
      <c r="N20"/>
      <c r="O20" s="226">
        <f t="shared" ref="O20:O30" si="34">M20-N20</f>
        <v>0</v>
      </c>
      <c r="P20" s="238" t="e">
        <f t="shared" ref="P20:P30" si="35">ROUND(O20/M20,10)</f>
        <v>#DIV/0!</v>
      </c>
      <c r="Q20">
        <v>0</v>
      </c>
      <c r="R20"/>
      <c r="S20" s="226">
        <f t="shared" ref="S20:S30" si="36">Q20-R20</f>
        <v>0</v>
      </c>
      <c r="T20" s="238" t="e">
        <f t="shared" ref="T20:T30" si="37">ROUND(S20/Q20,10)</f>
        <v>#DIV/0!</v>
      </c>
      <c r="U20" s="135"/>
    </row>
    <row r="21" spans="1:21" s="56" customFormat="1" ht="12.75">
      <c r="A21" t="s">
        <v>275</v>
      </c>
      <c r="B21" t="s">
        <v>447</v>
      </c>
      <c r="C21" s="279">
        <v>403197908</v>
      </c>
      <c r="D21" t="s">
        <v>296</v>
      </c>
      <c r="E21">
        <v>1440</v>
      </c>
      <c r="F21"/>
      <c r="G21" s="226">
        <f t="shared" si="30"/>
        <v>1440</v>
      </c>
      <c r="H21" s="238">
        <f t="shared" si="31"/>
        <v>1</v>
      </c>
      <c r="I21">
        <v>0</v>
      </c>
      <c r="J21"/>
      <c r="K21" s="226">
        <f t="shared" si="32"/>
        <v>0</v>
      </c>
      <c r="L21" s="238" t="e">
        <f t="shared" si="33"/>
        <v>#DIV/0!</v>
      </c>
      <c r="M21">
        <v>0</v>
      </c>
      <c r="N21"/>
      <c r="O21" s="226">
        <f t="shared" si="34"/>
        <v>0</v>
      </c>
      <c r="P21" s="238" t="e">
        <f t="shared" si="35"/>
        <v>#DIV/0!</v>
      </c>
      <c r="Q21">
        <v>0</v>
      </c>
      <c r="R21"/>
      <c r="S21" s="226">
        <f t="shared" si="36"/>
        <v>0</v>
      </c>
      <c r="T21" s="238" t="e">
        <f t="shared" si="37"/>
        <v>#DIV/0!</v>
      </c>
      <c r="U21" s="135"/>
    </row>
    <row r="22" spans="1:21" s="56" customFormat="1" ht="12.75">
      <c r="A22" t="s">
        <v>275</v>
      </c>
      <c r="B22" t="s">
        <v>447</v>
      </c>
      <c r="C22" s="279">
        <v>403197908</v>
      </c>
      <c r="D22" t="s">
        <v>296</v>
      </c>
      <c r="E22">
        <v>1716</v>
      </c>
      <c r="F22"/>
      <c r="G22" s="226">
        <f t="shared" si="30"/>
        <v>1716</v>
      </c>
      <c r="H22" s="238">
        <f t="shared" si="31"/>
        <v>1</v>
      </c>
      <c r="I22">
        <v>0</v>
      </c>
      <c r="J22"/>
      <c r="K22" s="226">
        <f t="shared" si="32"/>
        <v>0</v>
      </c>
      <c r="L22" s="238" t="e">
        <f t="shared" si="33"/>
        <v>#DIV/0!</v>
      </c>
      <c r="M22">
        <v>0</v>
      </c>
      <c r="N22"/>
      <c r="O22" s="226">
        <f t="shared" si="34"/>
        <v>0</v>
      </c>
      <c r="P22" s="238" t="e">
        <f t="shared" si="35"/>
        <v>#DIV/0!</v>
      </c>
      <c r="Q22">
        <v>0</v>
      </c>
      <c r="R22"/>
      <c r="S22" s="226">
        <f t="shared" si="36"/>
        <v>0</v>
      </c>
      <c r="T22" s="238" t="e">
        <f t="shared" si="37"/>
        <v>#DIV/0!</v>
      </c>
      <c r="U22" s="135"/>
    </row>
    <row r="23" spans="1:21" s="56" customFormat="1" ht="12.75">
      <c r="A23" t="s">
        <v>275</v>
      </c>
      <c r="B23" t="s">
        <v>447</v>
      </c>
      <c r="C23" s="279">
        <v>474184900</v>
      </c>
      <c r="D23" t="s">
        <v>371</v>
      </c>
      <c r="E23">
        <v>3154</v>
      </c>
      <c r="F23"/>
      <c r="G23" s="226">
        <f t="shared" si="30"/>
        <v>3154</v>
      </c>
      <c r="H23" s="238">
        <f t="shared" si="31"/>
        <v>1</v>
      </c>
      <c r="I23">
        <v>0</v>
      </c>
      <c r="J23"/>
      <c r="K23" s="226">
        <f t="shared" si="32"/>
        <v>0</v>
      </c>
      <c r="L23" s="238" t="e">
        <f t="shared" si="33"/>
        <v>#DIV/0!</v>
      </c>
      <c r="M23">
        <v>0</v>
      </c>
      <c r="N23"/>
      <c r="O23" s="226">
        <f t="shared" si="34"/>
        <v>0</v>
      </c>
      <c r="P23" s="238" t="e">
        <f t="shared" si="35"/>
        <v>#DIV/0!</v>
      </c>
      <c r="Q23">
        <v>0</v>
      </c>
      <c r="R23"/>
      <c r="S23" s="226">
        <f t="shared" si="36"/>
        <v>0</v>
      </c>
      <c r="T23" s="238" t="e">
        <f t="shared" si="37"/>
        <v>#DIV/0!</v>
      </c>
      <c r="U23" s="135"/>
    </row>
    <row r="24" spans="1:21" s="56" customFormat="1" ht="12.75">
      <c r="A24" t="s">
        <v>275</v>
      </c>
      <c r="B24" t="s">
        <v>447</v>
      </c>
      <c r="C24" s="279">
        <v>474184900</v>
      </c>
      <c r="D24" t="s">
        <v>371</v>
      </c>
      <c r="E24">
        <v>3154</v>
      </c>
      <c r="F24"/>
      <c r="G24" s="226">
        <f t="shared" si="30"/>
        <v>3154</v>
      </c>
      <c r="H24" s="238">
        <f t="shared" si="31"/>
        <v>1</v>
      </c>
      <c r="I24">
        <v>0</v>
      </c>
      <c r="J24"/>
      <c r="K24" s="226">
        <f t="shared" si="32"/>
        <v>0</v>
      </c>
      <c r="L24" s="238" t="e">
        <f t="shared" si="33"/>
        <v>#DIV/0!</v>
      </c>
      <c r="M24">
        <v>0</v>
      </c>
      <c r="N24"/>
      <c r="O24" s="226">
        <f t="shared" si="34"/>
        <v>0</v>
      </c>
      <c r="P24" s="238" t="e">
        <f t="shared" si="35"/>
        <v>#DIV/0!</v>
      </c>
      <c r="Q24">
        <v>0</v>
      </c>
      <c r="R24"/>
      <c r="S24" s="226">
        <f t="shared" si="36"/>
        <v>0</v>
      </c>
      <c r="T24" s="238" t="e">
        <f t="shared" si="37"/>
        <v>#DIV/0!</v>
      </c>
      <c r="U24" s="135"/>
    </row>
    <row r="25" spans="1:21" s="56" customFormat="1" ht="12.75">
      <c r="A25" t="s">
        <v>275</v>
      </c>
      <c r="B25" t="s">
        <v>447</v>
      </c>
      <c r="C25" s="279">
        <v>474184900</v>
      </c>
      <c r="D25" t="s">
        <v>371</v>
      </c>
      <c r="E25">
        <v>3654</v>
      </c>
      <c r="F25"/>
      <c r="G25" s="226">
        <f t="shared" si="30"/>
        <v>3654</v>
      </c>
      <c r="H25" s="238">
        <f t="shared" si="31"/>
        <v>1</v>
      </c>
      <c r="I25">
        <v>0</v>
      </c>
      <c r="J25"/>
      <c r="K25" s="226">
        <f t="shared" si="32"/>
        <v>0</v>
      </c>
      <c r="L25" s="238" t="e">
        <f t="shared" si="33"/>
        <v>#DIV/0!</v>
      </c>
      <c r="M25">
        <v>0</v>
      </c>
      <c r="N25"/>
      <c r="O25" s="226">
        <f t="shared" si="34"/>
        <v>0</v>
      </c>
      <c r="P25" s="238" t="e">
        <f t="shared" si="35"/>
        <v>#DIV/0!</v>
      </c>
      <c r="Q25">
        <v>0</v>
      </c>
      <c r="R25"/>
      <c r="S25" s="226">
        <f t="shared" si="36"/>
        <v>0</v>
      </c>
      <c r="T25" s="238" t="e">
        <f t="shared" si="37"/>
        <v>#DIV/0!</v>
      </c>
      <c r="U25" s="135"/>
    </row>
    <row r="26" spans="1:21" s="56" customFormat="1" ht="12.75">
      <c r="A26" t="s">
        <v>275</v>
      </c>
      <c r="B26" t="s">
        <v>447</v>
      </c>
      <c r="C26" s="279">
        <v>474184900</v>
      </c>
      <c r="D26" t="s">
        <v>371</v>
      </c>
      <c r="E26">
        <v>3654</v>
      </c>
      <c r="F26"/>
      <c r="G26" s="226">
        <f t="shared" si="30"/>
        <v>3654</v>
      </c>
      <c r="H26" s="238">
        <f t="shared" si="31"/>
        <v>1</v>
      </c>
      <c r="I26">
        <v>0</v>
      </c>
      <c r="J26"/>
      <c r="K26" s="226">
        <f t="shared" si="32"/>
        <v>0</v>
      </c>
      <c r="L26" s="238" t="e">
        <f t="shared" si="33"/>
        <v>#DIV/0!</v>
      </c>
      <c r="M26">
        <v>0</v>
      </c>
      <c r="N26"/>
      <c r="O26" s="226">
        <f t="shared" si="34"/>
        <v>0</v>
      </c>
      <c r="P26" s="238" t="e">
        <f t="shared" si="35"/>
        <v>#DIV/0!</v>
      </c>
      <c r="Q26">
        <v>0</v>
      </c>
      <c r="R26"/>
      <c r="S26" s="226">
        <f t="shared" si="36"/>
        <v>0</v>
      </c>
      <c r="T26" s="238" t="e">
        <f t="shared" si="37"/>
        <v>#DIV/0!</v>
      </c>
      <c r="U26" s="135"/>
    </row>
    <row r="27" spans="1:21" s="56" customFormat="1" ht="12.75">
      <c r="A27" t="s">
        <v>275</v>
      </c>
      <c r="B27" t="s">
        <v>447</v>
      </c>
      <c r="C27" s="279">
        <v>474184900</v>
      </c>
      <c r="D27" t="s">
        <v>371</v>
      </c>
      <c r="E27">
        <v>3654</v>
      </c>
      <c r="F27"/>
      <c r="G27" s="226">
        <f t="shared" si="30"/>
        <v>3654</v>
      </c>
      <c r="H27" s="238">
        <f t="shared" si="31"/>
        <v>1</v>
      </c>
      <c r="I27">
        <v>0</v>
      </c>
      <c r="J27"/>
      <c r="K27" s="226">
        <f t="shared" si="32"/>
        <v>0</v>
      </c>
      <c r="L27" s="238" t="e">
        <f t="shared" si="33"/>
        <v>#DIV/0!</v>
      </c>
      <c r="M27">
        <v>0</v>
      </c>
      <c r="N27"/>
      <c r="O27" s="226">
        <f t="shared" si="34"/>
        <v>0</v>
      </c>
      <c r="P27" s="238" t="e">
        <f t="shared" si="35"/>
        <v>#DIV/0!</v>
      </c>
      <c r="Q27">
        <v>0</v>
      </c>
      <c r="R27"/>
      <c r="S27" s="226">
        <f t="shared" si="36"/>
        <v>0</v>
      </c>
      <c r="T27" s="238" t="e">
        <f t="shared" si="37"/>
        <v>#DIV/0!</v>
      </c>
      <c r="U27" s="135"/>
    </row>
    <row r="28" spans="1:21" s="56" customFormat="1" ht="12.75">
      <c r="A28" t="s">
        <v>275</v>
      </c>
      <c r="B28" t="s">
        <v>447</v>
      </c>
      <c r="C28" s="279">
        <v>474184900</v>
      </c>
      <c r="D28" t="s">
        <v>371</v>
      </c>
      <c r="E28">
        <v>3654</v>
      </c>
      <c r="F28"/>
      <c r="G28" s="226">
        <f t="shared" si="30"/>
        <v>3654</v>
      </c>
      <c r="H28" s="238">
        <f t="shared" si="31"/>
        <v>1</v>
      </c>
      <c r="I28">
        <v>0</v>
      </c>
      <c r="J28"/>
      <c r="K28" s="226">
        <f t="shared" si="32"/>
        <v>0</v>
      </c>
      <c r="L28" s="238" t="e">
        <f t="shared" si="33"/>
        <v>#DIV/0!</v>
      </c>
      <c r="M28">
        <v>0</v>
      </c>
      <c r="N28"/>
      <c r="O28" s="226">
        <f t="shared" si="34"/>
        <v>0</v>
      </c>
      <c r="P28" s="238" t="e">
        <f t="shared" si="35"/>
        <v>#DIV/0!</v>
      </c>
      <c r="Q28">
        <v>0</v>
      </c>
      <c r="R28"/>
      <c r="S28" s="226">
        <f t="shared" si="36"/>
        <v>0</v>
      </c>
      <c r="T28" s="238" t="e">
        <f t="shared" si="37"/>
        <v>#DIV/0!</v>
      </c>
      <c r="U28" s="135"/>
    </row>
    <row r="29" spans="1:21" s="56" customFormat="1" ht="12.75">
      <c r="A29" t="s">
        <v>275</v>
      </c>
      <c r="B29" t="s">
        <v>447</v>
      </c>
      <c r="C29" s="279">
        <v>474184900</v>
      </c>
      <c r="D29" t="s">
        <v>371</v>
      </c>
      <c r="E29">
        <v>3066</v>
      </c>
      <c r="F29"/>
      <c r="G29" s="226">
        <f t="shared" si="30"/>
        <v>3066</v>
      </c>
      <c r="H29" s="238">
        <f t="shared" si="31"/>
        <v>1</v>
      </c>
      <c r="I29">
        <v>0</v>
      </c>
      <c r="J29"/>
      <c r="K29" s="226">
        <f t="shared" si="32"/>
        <v>0</v>
      </c>
      <c r="L29" s="238" t="e">
        <f t="shared" si="33"/>
        <v>#DIV/0!</v>
      </c>
      <c r="M29">
        <v>0</v>
      </c>
      <c r="N29"/>
      <c r="O29" s="226">
        <f t="shared" si="34"/>
        <v>0</v>
      </c>
      <c r="P29" s="238" t="e">
        <f t="shared" si="35"/>
        <v>#DIV/0!</v>
      </c>
      <c r="Q29">
        <v>0</v>
      </c>
      <c r="R29"/>
      <c r="S29" s="226">
        <f t="shared" si="36"/>
        <v>0</v>
      </c>
      <c r="T29" s="238" t="e">
        <f t="shared" si="37"/>
        <v>#DIV/0!</v>
      </c>
      <c r="U29" s="135"/>
    </row>
    <row r="30" spans="1:21" s="56" customFormat="1" ht="12.75">
      <c r="A30" t="s">
        <v>275</v>
      </c>
      <c r="B30" t="s">
        <v>447</v>
      </c>
      <c r="C30" s="279">
        <v>474184900</v>
      </c>
      <c r="D30" t="s">
        <v>371</v>
      </c>
      <c r="E30">
        <v>3066</v>
      </c>
      <c r="F30"/>
      <c r="G30" s="226">
        <f t="shared" si="30"/>
        <v>3066</v>
      </c>
      <c r="H30" s="238">
        <f t="shared" si="31"/>
        <v>1</v>
      </c>
      <c r="I30">
        <v>0</v>
      </c>
      <c r="J30"/>
      <c r="K30" s="226">
        <f t="shared" si="32"/>
        <v>0</v>
      </c>
      <c r="L30" s="238" t="e">
        <f t="shared" si="33"/>
        <v>#DIV/0!</v>
      </c>
      <c r="M30">
        <v>0</v>
      </c>
      <c r="N30"/>
      <c r="O30" s="226">
        <f t="shared" si="34"/>
        <v>0</v>
      </c>
      <c r="P30" s="238" t="e">
        <f t="shared" si="35"/>
        <v>#DIV/0!</v>
      </c>
      <c r="Q30">
        <v>0</v>
      </c>
      <c r="R30"/>
      <c r="S30" s="226">
        <f t="shared" si="36"/>
        <v>0</v>
      </c>
      <c r="T30" s="238" t="e">
        <f t="shared" si="37"/>
        <v>#DIV/0!</v>
      </c>
      <c r="U30" s="135"/>
    </row>
    <row r="31" spans="1:21" s="56" customFormat="1" ht="12.75">
      <c r="A31" t="s">
        <v>275</v>
      </c>
      <c r="B31" t="s">
        <v>447</v>
      </c>
      <c r="C31" s="279">
        <v>533004909</v>
      </c>
      <c r="D31" t="s">
        <v>468</v>
      </c>
      <c r="E31">
        <v>5188</v>
      </c>
      <c r="F31"/>
      <c r="G31" s="226">
        <f t="shared" si="14"/>
        <v>5188</v>
      </c>
      <c r="H31" s="238">
        <f t="shared" si="15"/>
        <v>1</v>
      </c>
      <c r="I31">
        <v>0</v>
      </c>
      <c r="J31"/>
      <c r="K31" s="226">
        <f t="shared" si="16"/>
        <v>0</v>
      </c>
      <c r="L31" s="238" t="e">
        <f t="shared" si="17"/>
        <v>#DIV/0!</v>
      </c>
      <c r="M31">
        <v>0</v>
      </c>
      <c r="N31"/>
      <c r="O31" s="226">
        <f t="shared" si="18"/>
        <v>0</v>
      </c>
      <c r="P31" s="238" t="e">
        <f t="shared" si="19"/>
        <v>#DIV/0!</v>
      </c>
      <c r="Q31">
        <v>0</v>
      </c>
      <c r="R31"/>
      <c r="S31" s="226">
        <f t="shared" si="20"/>
        <v>0</v>
      </c>
      <c r="T31" s="238" t="e">
        <f t="shared" si="21"/>
        <v>#DIV/0!</v>
      </c>
      <c r="U31" s="135"/>
    </row>
    <row r="32" spans="1:21" s="56" customFormat="1" ht="12.75">
      <c r="A32" t="s">
        <v>275</v>
      </c>
      <c r="B32" t="s">
        <v>447</v>
      </c>
      <c r="C32" s="279">
        <v>575035902</v>
      </c>
      <c r="D32" t="s">
        <v>469</v>
      </c>
      <c r="E32">
        <v>15713</v>
      </c>
      <c r="F32"/>
      <c r="G32" s="226">
        <f t="shared" si="14"/>
        <v>15713</v>
      </c>
      <c r="H32" s="238">
        <f t="shared" si="15"/>
        <v>1</v>
      </c>
      <c r="I32">
        <v>0</v>
      </c>
      <c r="J32"/>
      <c r="K32" s="226">
        <f t="shared" si="16"/>
        <v>0</v>
      </c>
      <c r="L32" s="238" t="e">
        <f t="shared" si="17"/>
        <v>#DIV/0!</v>
      </c>
      <c r="M32">
        <v>0</v>
      </c>
      <c r="N32"/>
      <c r="O32" s="226">
        <f t="shared" si="18"/>
        <v>0</v>
      </c>
      <c r="P32" s="238" t="e">
        <f t="shared" si="19"/>
        <v>#DIV/0!</v>
      </c>
      <c r="Q32">
        <v>0</v>
      </c>
      <c r="R32"/>
      <c r="S32" s="226">
        <f t="shared" si="20"/>
        <v>0</v>
      </c>
      <c r="T32" s="238" t="e">
        <f t="shared" si="21"/>
        <v>#DIV/0!</v>
      </c>
      <c r="U32" s="135"/>
    </row>
    <row r="33" spans="1:21" s="56" customFormat="1" ht="12.75">
      <c r="A33" t="s">
        <v>275</v>
      </c>
      <c r="B33" t="s">
        <v>447</v>
      </c>
      <c r="C33" s="279">
        <v>575035902</v>
      </c>
      <c r="D33" t="s">
        <v>469</v>
      </c>
      <c r="E33">
        <v>15713</v>
      </c>
      <c r="F33"/>
      <c r="G33" s="226">
        <f t="shared" si="14"/>
        <v>15713</v>
      </c>
      <c r="H33" s="238">
        <f t="shared" si="15"/>
        <v>1</v>
      </c>
      <c r="I33">
        <v>0</v>
      </c>
      <c r="J33"/>
      <c r="K33" s="226">
        <f t="shared" si="16"/>
        <v>0</v>
      </c>
      <c r="L33" s="238" t="e">
        <f t="shared" si="17"/>
        <v>#DIV/0!</v>
      </c>
      <c r="M33">
        <v>0</v>
      </c>
      <c r="N33"/>
      <c r="O33" s="226">
        <f t="shared" si="18"/>
        <v>0</v>
      </c>
      <c r="P33" s="238" t="e">
        <f t="shared" si="19"/>
        <v>#DIV/0!</v>
      </c>
      <c r="Q33">
        <v>0</v>
      </c>
      <c r="R33"/>
      <c r="S33" s="226">
        <f t="shared" si="20"/>
        <v>0</v>
      </c>
      <c r="T33" s="238" t="e">
        <f t="shared" si="21"/>
        <v>#DIV/0!</v>
      </c>
      <c r="U33" s="135"/>
    </row>
    <row r="34" spans="1:21" s="56" customFormat="1" ht="12.75">
      <c r="A34" t="s">
        <v>275</v>
      </c>
      <c r="B34" t="s">
        <v>447</v>
      </c>
      <c r="C34" s="279">
        <v>575035902</v>
      </c>
      <c r="D34" t="s">
        <v>469</v>
      </c>
      <c r="E34">
        <v>15713</v>
      </c>
      <c r="F34"/>
      <c r="G34" s="226">
        <f t="shared" si="14"/>
        <v>15713</v>
      </c>
      <c r="H34" s="238">
        <f t="shared" si="15"/>
        <v>1</v>
      </c>
      <c r="I34">
        <v>0</v>
      </c>
      <c r="J34"/>
      <c r="K34" s="226">
        <f t="shared" si="16"/>
        <v>0</v>
      </c>
      <c r="L34" s="238" t="e">
        <f t="shared" si="17"/>
        <v>#DIV/0!</v>
      </c>
      <c r="M34">
        <v>0</v>
      </c>
      <c r="N34"/>
      <c r="O34" s="226">
        <f t="shared" si="18"/>
        <v>0</v>
      </c>
      <c r="P34" s="238" t="e">
        <f t="shared" si="19"/>
        <v>#DIV/0!</v>
      </c>
      <c r="Q34">
        <v>0</v>
      </c>
      <c r="R34"/>
      <c r="S34" s="226">
        <f t="shared" si="20"/>
        <v>0</v>
      </c>
      <c r="T34" s="238" t="e">
        <f t="shared" si="21"/>
        <v>#DIV/0!</v>
      </c>
      <c r="U34" s="135"/>
    </row>
    <row r="35" spans="1:21" s="56" customFormat="1" ht="12.75">
      <c r="A35" t="s">
        <v>275</v>
      </c>
      <c r="B35" t="s">
        <v>529</v>
      </c>
      <c r="C35" s="279">
        <v>649926003</v>
      </c>
      <c r="D35" t="s">
        <v>358</v>
      </c>
      <c r="E35">
        <v>13088</v>
      </c>
      <c r="F35"/>
      <c r="G35" s="226">
        <f t="shared" si="14"/>
        <v>13088</v>
      </c>
      <c r="H35" s="238">
        <f t="shared" si="15"/>
        <v>1</v>
      </c>
      <c r="I35">
        <v>2177.34</v>
      </c>
      <c r="J35"/>
      <c r="K35" s="226">
        <f t="shared" si="16"/>
        <v>2177.34</v>
      </c>
      <c r="L35" s="238">
        <f t="shared" si="17"/>
        <v>1</v>
      </c>
      <c r="M35">
        <v>0</v>
      </c>
      <c r="N35"/>
      <c r="O35" s="226">
        <f t="shared" si="18"/>
        <v>0</v>
      </c>
      <c r="P35" s="238" t="e">
        <f t="shared" si="19"/>
        <v>#DIV/0!</v>
      </c>
      <c r="Q35">
        <v>10.7</v>
      </c>
      <c r="R35"/>
      <c r="S35" s="226">
        <f t="shared" si="20"/>
        <v>10.7</v>
      </c>
      <c r="T35" s="238">
        <f t="shared" si="21"/>
        <v>1</v>
      </c>
      <c r="U35" s="135"/>
    </row>
    <row r="36" spans="1:21" s="56" customFormat="1" ht="12.75">
      <c r="A36" t="s">
        <v>275</v>
      </c>
      <c r="B36" t="s">
        <v>529</v>
      </c>
      <c r="C36" s="279">
        <v>655580009</v>
      </c>
      <c r="D36" t="s">
        <v>485</v>
      </c>
      <c r="E36">
        <v>9634</v>
      </c>
      <c r="F36"/>
      <c r="G36" s="226">
        <f t="shared" si="14"/>
        <v>9634</v>
      </c>
      <c r="H36" s="238">
        <f t="shared" si="15"/>
        <v>1</v>
      </c>
      <c r="I36">
        <v>3974.77</v>
      </c>
      <c r="J36"/>
      <c r="K36" s="226">
        <f t="shared" si="16"/>
        <v>3974.77</v>
      </c>
      <c r="L36" s="238">
        <f t="shared" si="17"/>
        <v>1</v>
      </c>
      <c r="M36">
        <v>0</v>
      </c>
      <c r="N36"/>
      <c r="O36" s="226">
        <f t="shared" si="18"/>
        <v>0</v>
      </c>
      <c r="P36" s="238" t="e">
        <f t="shared" si="19"/>
        <v>#DIV/0!</v>
      </c>
      <c r="Q36">
        <v>19.53</v>
      </c>
      <c r="R36"/>
      <c r="S36" s="226">
        <f t="shared" si="20"/>
        <v>19.53</v>
      </c>
      <c r="T36" s="238">
        <f t="shared" si="21"/>
        <v>1</v>
      </c>
      <c r="U36" s="135"/>
    </row>
    <row r="37" spans="1:21" s="56" customFormat="1" ht="12.75">
      <c r="A37" t="s">
        <v>275</v>
      </c>
      <c r="B37" t="s">
        <v>529</v>
      </c>
      <c r="C37" s="279">
        <v>664068004</v>
      </c>
      <c r="D37" t="s">
        <v>489</v>
      </c>
      <c r="E37">
        <v>6068</v>
      </c>
      <c r="F37"/>
      <c r="G37" s="226">
        <f t="shared" si="14"/>
        <v>6068</v>
      </c>
      <c r="H37" s="238">
        <f t="shared" si="15"/>
        <v>1</v>
      </c>
      <c r="I37">
        <v>807.59</v>
      </c>
      <c r="J37"/>
      <c r="K37" s="226">
        <f t="shared" si="16"/>
        <v>807.59</v>
      </c>
      <c r="L37" s="238">
        <f t="shared" si="17"/>
        <v>1</v>
      </c>
      <c r="M37">
        <v>0</v>
      </c>
      <c r="N37"/>
      <c r="O37" s="226">
        <f t="shared" si="18"/>
        <v>0</v>
      </c>
      <c r="P37" s="238" t="e">
        <f t="shared" si="19"/>
        <v>#DIV/0!</v>
      </c>
      <c r="Q37">
        <v>3.97</v>
      </c>
      <c r="R37"/>
      <c r="S37" s="226">
        <f t="shared" si="20"/>
        <v>3.97</v>
      </c>
      <c r="T37" s="238">
        <f t="shared" si="21"/>
        <v>1</v>
      </c>
      <c r="U37" s="135"/>
    </row>
    <row r="38" spans="1:21" s="56" customFormat="1" ht="12.75">
      <c r="A38" t="s">
        <v>275</v>
      </c>
      <c r="B38" t="s">
        <v>529</v>
      </c>
      <c r="C38" s="279">
        <v>665942009</v>
      </c>
      <c r="D38" t="s">
        <v>493</v>
      </c>
      <c r="E38">
        <v>3010</v>
      </c>
      <c r="F38"/>
      <c r="G38" s="226">
        <f t="shared" si="14"/>
        <v>3010</v>
      </c>
      <c r="H38" s="238">
        <f t="shared" si="15"/>
        <v>1</v>
      </c>
      <c r="I38">
        <v>1041.56</v>
      </c>
      <c r="J38"/>
      <c r="K38" s="226">
        <f t="shared" si="16"/>
        <v>1041.56</v>
      </c>
      <c r="L38" s="238">
        <f t="shared" si="17"/>
        <v>1</v>
      </c>
      <c r="M38">
        <v>0</v>
      </c>
      <c r="N38"/>
      <c r="O38" s="226">
        <f t="shared" si="18"/>
        <v>0</v>
      </c>
      <c r="P38" s="238" t="e">
        <f t="shared" si="19"/>
        <v>#DIV/0!</v>
      </c>
      <c r="Q38">
        <v>5.12</v>
      </c>
      <c r="R38"/>
      <c r="S38" s="226">
        <f t="shared" si="20"/>
        <v>5.12</v>
      </c>
      <c r="T38" s="238">
        <f t="shared" si="21"/>
        <v>1</v>
      </c>
      <c r="U38" s="135"/>
    </row>
    <row r="39" spans="1:21" s="56" customFormat="1" ht="12.75">
      <c r="A39" t="s">
        <v>275</v>
      </c>
      <c r="B39" t="s">
        <v>529</v>
      </c>
      <c r="C39" s="279">
        <v>666114004</v>
      </c>
      <c r="D39" t="s">
        <v>495</v>
      </c>
      <c r="E39">
        <v>14933</v>
      </c>
      <c r="F39"/>
      <c r="G39" s="226">
        <f t="shared" si="14"/>
        <v>14933</v>
      </c>
      <c r="H39" s="238">
        <f t="shared" si="15"/>
        <v>1</v>
      </c>
      <c r="I39">
        <v>3620.09</v>
      </c>
      <c r="J39"/>
      <c r="K39" s="226">
        <f t="shared" si="16"/>
        <v>3620.09</v>
      </c>
      <c r="L39" s="238">
        <f t="shared" si="17"/>
        <v>1</v>
      </c>
      <c r="M39">
        <v>0</v>
      </c>
      <c r="N39"/>
      <c r="O39" s="226">
        <f t="shared" si="18"/>
        <v>0</v>
      </c>
      <c r="P39" s="238" t="e">
        <f t="shared" si="19"/>
        <v>#DIV/0!</v>
      </c>
      <c r="Q39">
        <v>17.79</v>
      </c>
      <c r="R39"/>
      <c r="S39" s="226">
        <f t="shared" si="20"/>
        <v>17.79</v>
      </c>
      <c r="T39" s="238">
        <f t="shared" si="21"/>
        <v>1</v>
      </c>
      <c r="U39" s="135"/>
    </row>
    <row r="40" spans="1:21" s="56" customFormat="1" ht="12.75">
      <c r="A40" t="s">
        <v>275</v>
      </c>
      <c r="B40" t="s">
        <v>447</v>
      </c>
      <c r="C40" s="279">
        <v>588950907</v>
      </c>
      <c r="D40" t="s">
        <v>350</v>
      </c>
      <c r="E40">
        <v>19754</v>
      </c>
      <c r="F40"/>
      <c r="G40" s="226">
        <f t="shared" si="14"/>
        <v>19754</v>
      </c>
      <c r="H40" s="238">
        <f t="shared" si="15"/>
        <v>1</v>
      </c>
      <c r="I40">
        <v>0</v>
      </c>
      <c r="J40"/>
      <c r="K40" s="226">
        <f t="shared" si="16"/>
        <v>0</v>
      </c>
      <c r="L40" s="238" t="e">
        <f t="shared" si="17"/>
        <v>#DIV/0!</v>
      </c>
      <c r="M40">
        <v>0</v>
      </c>
      <c r="N40"/>
      <c r="O40" s="226">
        <f t="shared" si="18"/>
        <v>0</v>
      </c>
      <c r="P40" s="238" t="e">
        <f t="shared" si="19"/>
        <v>#DIV/0!</v>
      </c>
      <c r="Q40">
        <v>0</v>
      </c>
      <c r="R40"/>
      <c r="S40" s="226">
        <f t="shared" si="20"/>
        <v>0</v>
      </c>
      <c r="T40" s="238" t="e">
        <f t="shared" si="21"/>
        <v>#DIV/0!</v>
      </c>
      <c r="U40" s="135"/>
    </row>
    <row r="41" spans="1:21" s="56" customFormat="1" ht="12.75">
      <c r="A41" t="s">
        <v>275</v>
      </c>
      <c r="B41" t="s">
        <v>447</v>
      </c>
      <c r="C41" s="279">
        <v>588950907</v>
      </c>
      <c r="D41" t="s">
        <v>350</v>
      </c>
      <c r="E41">
        <v>19754</v>
      </c>
      <c r="F41"/>
      <c r="G41" s="226">
        <f t="shared" si="12"/>
        <v>19754</v>
      </c>
      <c r="H41" s="238">
        <f t="shared" si="13"/>
        <v>1</v>
      </c>
      <c r="I41">
        <v>0</v>
      </c>
      <c r="J41"/>
      <c r="K41" s="226">
        <f t="shared" si="10"/>
        <v>0</v>
      </c>
      <c r="L41" s="238" t="e">
        <f t="shared" si="11"/>
        <v>#DIV/0!</v>
      </c>
      <c r="M41">
        <v>0</v>
      </c>
      <c r="N41"/>
      <c r="O41" s="226">
        <f t="shared" si="4"/>
        <v>0</v>
      </c>
      <c r="P41" s="238" t="e">
        <f t="shared" si="5"/>
        <v>#DIV/0!</v>
      </c>
      <c r="Q41">
        <v>0</v>
      </c>
      <c r="R41"/>
      <c r="S41" s="226">
        <f t="shared" si="6"/>
        <v>0</v>
      </c>
      <c r="T41" s="238" t="e">
        <f t="shared" si="7"/>
        <v>#DIV/0!</v>
      </c>
      <c r="U41" s="135"/>
    </row>
    <row r="42" spans="1:21" s="56" customFormat="1" ht="12.75">
      <c r="A42" t="s">
        <v>275</v>
      </c>
      <c r="B42" t="s">
        <v>447</v>
      </c>
      <c r="C42" s="279">
        <v>588950907</v>
      </c>
      <c r="D42" t="s">
        <v>350</v>
      </c>
      <c r="E42">
        <v>19754</v>
      </c>
      <c r="F42"/>
      <c r="G42" s="226">
        <f t="shared" si="12"/>
        <v>19754</v>
      </c>
      <c r="H42" s="238">
        <f t="shared" si="13"/>
        <v>1</v>
      </c>
      <c r="I42">
        <v>0</v>
      </c>
      <c r="J42"/>
      <c r="K42" s="226">
        <f t="shared" si="10"/>
        <v>0</v>
      </c>
      <c r="L42" s="238" t="e">
        <f t="shared" si="11"/>
        <v>#DIV/0!</v>
      </c>
      <c r="M42">
        <v>0</v>
      </c>
      <c r="N42"/>
      <c r="O42" s="226">
        <f t="shared" si="4"/>
        <v>0</v>
      </c>
      <c r="P42" s="238" t="e">
        <f t="shared" si="5"/>
        <v>#DIV/0!</v>
      </c>
      <c r="Q42">
        <v>0</v>
      </c>
      <c r="R42"/>
      <c r="S42" s="226">
        <f t="shared" si="6"/>
        <v>0</v>
      </c>
      <c r="T42" s="238" t="e">
        <f t="shared" si="7"/>
        <v>#DIV/0!</v>
      </c>
      <c r="U42" s="135"/>
    </row>
    <row r="43" spans="1:21" s="56" customFormat="1" ht="12.75">
      <c r="A43" t="s">
        <v>275</v>
      </c>
      <c r="B43" t="s">
        <v>447</v>
      </c>
      <c r="C43" s="279">
        <v>588950907</v>
      </c>
      <c r="D43" t="s">
        <v>350</v>
      </c>
      <c r="E43">
        <v>19754</v>
      </c>
      <c r="F43"/>
      <c r="G43" s="226">
        <f t="shared" si="12"/>
        <v>19754</v>
      </c>
      <c r="H43" s="238">
        <f t="shared" si="13"/>
        <v>1</v>
      </c>
      <c r="I43">
        <v>0</v>
      </c>
      <c r="J43"/>
      <c r="K43" s="226">
        <f t="shared" si="10"/>
        <v>0</v>
      </c>
      <c r="L43" s="238" t="e">
        <f t="shared" si="11"/>
        <v>#DIV/0!</v>
      </c>
      <c r="M43">
        <v>0</v>
      </c>
      <c r="N43"/>
      <c r="O43" s="226">
        <f t="shared" si="4"/>
        <v>0</v>
      </c>
      <c r="P43" s="238" t="e">
        <f t="shared" si="5"/>
        <v>#DIV/0!</v>
      </c>
      <c r="Q43">
        <v>0</v>
      </c>
      <c r="R43"/>
      <c r="S43" s="226">
        <f t="shared" si="6"/>
        <v>0</v>
      </c>
      <c r="T43" s="238" t="e">
        <f t="shared" si="7"/>
        <v>#DIV/0!</v>
      </c>
      <c r="U43" s="135"/>
    </row>
    <row r="44" spans="1:21" s="56" customFormat="1" ht="12.75">
      <c r="A44" t="s">
        <v>275</v>
      </c>
      <c r="B44" t="s">
        <v>447</v>
      </c>
      <c r="C44" s="279">
        <v>588950907</v>
      </c>
      <c r="D44" t="s">
        <v>350</v>
      </c>
      <c r="E44">
        <v>7517</v>
      </c>
      <c r="F44"/>
      <c r="G44" s="226">
        <f t="shared" si="12"/>
        <v>7517</v>
      </c>
      <c r="H44" s="238">
        <f t="shared" si="13"/>
        <v>1</v>
      </c>
      <c r="I44">
        <v>0</v>
      </c>
      <c r="J44"/>
      <c r="K44" s="226">
        <f t="shared" si="10"/>
        <v>0</v>
      </c>
      <c r="L44" s="238" t="e">
        <f t="shared" si="11"/>
        <v>#DIV/0!</v>
      </c>
      <c r="M44">
        <v>0</v>
      </c>
      <c r="N44"/>
      <c r="O44" s="226">
        <f t="shared" si="4"/>
        <v>0</v>
      </c>
      <c r="P44" s="238" t="e">
        <f t="shared" si="5"/>
        <v>#DIV/0!</v>
      </c>
      <c r="Q44">
        <v>0</v>
      </c>
      <c r="R44"/>
      <c r="S44" s="226">
        <f t="shared" si="6"/>
        <v>0</v>
      </c>
      <c r="T44" s="238" t="e">
        <f t="shared" si="7"/>
        <v>#DIV/0!</v>
      </c>
      <c r="U44" s="135"/>
    </row>
    <row r="45" spans="1:21" s="56" customFormat="1" ht="12.75">
      <c r="A45" t="s">
        <v>275</v>
      </c>
      <c r="B45" t="s">
        <v>447</v>
      </c>
      <c r="C45" s="279">
        <v>588950907</v>
      </c>
      <c r="D45" t="s">
        <v>350</v>
      </c>
      <c r="E45">
        <v>12717</v>
      </c>
      <c r="F45"/>
      <c r="G45" s="226">
        <f t="shared" si="12"/>
        <v>12717</v>
      </c>
      <c r="H45" s="238">
        <f t="shared" si="13"/>
        <v>1</v>
      </c>
      <c r="I45">
        <v>0</v>
      </c>
      <c r="J45"/>
      <c r="K45" s="226">
        <f t="shared" si="10"/>
        <v>0</v>
      </c>
      <c r="L45" s="238" t="e">
        <f t="shared" si="11"/>
        <v>#DIV/0!</v>
      </c>
      <c r="M45">
        <v>0</v>
      </c>
      <c r="N45"/>
      <c r="O45" s="226">
        <f t="shared" si="4"/>
        <v>0</v>
      </c>
      <c r="P45" s="238" t="e">
        <f t="shared" si="5"/>
        <v>#DIV/0!</v>
      </c>
      <c r="Q45">
        <v>0</v>
      </c>
      <c r="R45"/>
      <c r="S45" s="226">
        <f t="shared" si="6"/>
        <v>0</v>
      </c>
      <c r="T45" s="238" t="e">
        <f t="shared" si="7"/>
        <v>#DIV/0!</v>
      </c>
      <c r="U45" s="135"/>
    </row>
    <row r="46" spans="1:21" s="56" customFormat="1" ht="12.75">
      <c r="A46" t="s">
        <v>275</v>
      </c>
      <c r="B46" t="s">
        <v>447</v>
      </c>
      <c r="C46" s="279">
        <v>588950907</v>
      </c>
      <c r="D46" t="s">
        <v>350</v>
      </c>
      <c r="E46">
        <v>12717</v>
      </c>
      <c r="F46"/>
      <c r="G46" s="226">
        <f t="shared" si="12"/>
        <v>12717</v>
      </c>
      <c r="H46" s="238">
        <f t="shared" si="13"/>
        <v>1</v>
      </c>
      <c r="I46">
        <v>0</v>
      </c>
      <c r="J46"/>
      <c r="K46" s="226">
        <f t="shared" si="10"/>
        <v>0</v>
      </c>
      <c r="L46" s="238" t="e">
        <f t="shared" si="11"/>
        <v>#DIV/0!</v>
      </c>
      <c r="M46">
        <v>0</v>
      </c>
      <c r="N46"/>
      <c r="O46" s="226">
        <f t="shared" si="4"/>
        <v>0</v>
      </c>
      <c r="P46" s="238" t="e">
        <f t="shared" si="5"/>
        <v>#DIV/0!</v>
      </c>
      <c r="Q46">
        <v>0</v>
      </c>
      <c r="R46"/>
      <c r="S46" s="226">
        <f t="shared" si="6"/>
        <v>0</v>
      </c>
      <c r="T46" s="238" t="e">
        <f t="shared" si="7"/>
        <v>#DIV/0!</v>
      </c>
      <c r="U46" s="135"/>
    </row>
    <row r="47" spans="1:21" s="56" customFormat="1" ht="12.75">
      <c r="A47" t="s">
        <v>275</v>
      </c>
      <c r="B47" t="s">
        <v>529</v>
      </c>
      <c r="C47" s="279">
        <v>635640006</v>
      </c>
      <c r="D47" t="s">
        <v>417</v>
      </c>
      <c r="E47">
        <v>13692</v>
      </c>
      <c r="F47"/>
      <c r="G47" s="226">
        <f t="shared" si="12"/>
        <v>13692</v>
      </c>
      <c r="H47" s="238">
        <f t="shared" si="13"/>
        <v>1</v>
      </c>
      <c r="I47">
        <v>6104.57</v>
      </c>
      <c r="J47"/>
      <c r="K47" s="226">
        <f t="shared" si="10"/>
        <v>6104.57</v>
      </c>
      <c r="L47" s="238">
        <f t="shared" si="11"/>
        <v>1</v>
      </c>
      <c r="M47">
        <v>0</v>
      </c>
      <c r="N47"/>
      <c r="O47" s="226">
        <f t="shared" si="4"/>
        <v>0</v>
      </c>
      <c r="P47" s="238" t="e">
        <f t="shared" si="5"/>
        <v>#DIV/0!</v>
      </c>
      <c r="Q47">
        <v>30</v>
      </c>
      <c r="R47"/>
      <c r="S47" s="226">
        <f t="shared" si="6"/>
        <v>30</v>
      </c>
      <c r="T47" s="238">
        <f t="shared" si="7"/>
        <v>1</v>
      </c>
      <c r="U47" s="135"/>
    </row>
    <row r="48" spans="1:21" s="56" customFormat="1" ht="12.75">
      <c r="A48" t="s">
        <v>275</v>
      </c>
      <c r="B48" t="s">
        <v>529</v>
      </c>
      <c r="C48" s="279">
        <v>686930009</v>
      </c>
      <c r="D48" t="s">
        <v>517</v>
      </c>
      <c r="E48">
        <v>30180</v>
      </c>
      <c r="F48"/>
      <c r="G48" s="226">
        <f t="shared" si="12"/>
        <v>30180</v>
      </c>
      <c r="H48" s="238">
        <f t="shared" si="13"/>
        <v>1</v>
      </c>
      <c r="I48">
        <v>2811.65</v>
      </c>
      <c r="J48"/>
      <c r="K48" s="226">
        <f t="shared" si="10"/>
        <v>2811.65</v>
      </c>
      <c r="L48" s="238">
        <f t="shared" si="11"/>
        <v>1</v>
      </c>
      <c r="M48">
        <v>0</v>
      </c>
      <c r="N48"/>
      <c r="O48" s="226">
        <f t="shared" si="4"/>
        <v>0</v>
      </c>
      <c r="P48" s="238" t="e">
        <f t="shared" si="5"/>
        <v>#DIV/0!</v>
      </c>
      <c r="Q48">
        <v>13.81</v>
      </c>
      <c r="R48"/>
      <c r="S48" s="226">
        <f t="shared" si="6"/>
        <v>13.81</v>
      </c>
      <c r="T48" s="238">
        <f t="shared" si="7"/>
        <v>1</v>
      </c>
      <c r="U48" s="135"/>
    </row>
    <row r="49" spans="1:21" s="56" customFormat="1" ht="12.75">
      <c r="A49" t="s">
        <v>275</v>
      </c>
      <c r="B49" t="s">
        <v>524</v>
      </c>
      <c r="C49" s="279">
        <v>861012102</v>
      </c>
      <c r="D49" t="s">
        <v>513</v>
      </c>
      <c r="E49">
        <v>9700</v>
      </c>
      <c r="F49"/>
      <c r="G49" s="226">
        <f t="shared" si="12"/>
        <v>9700</v>
      </c>
      <c r="H49" s="238">
        <f t="shared" si="13"/>
        <v>1</v>
      </c>
      <c r="I49">
        <v>742.05</v>
      </c>
      <c r="J49"/>
      <c r="K49" s="226">
        <f t="shared" si="10"/>
        <v>742.05</v>
      </c>
      <c r="L49" s="238">
        <f t="shared" si="11"/>
        <v>1</v>
      </c>
      <c r="M49">
        <v>130.94999999999999</v>
      </c>
      <c r="N49"/>
      <c r="O49" s="226">
        <f t="shared" si="4"/>
        <v>130.94999999999999</v>
      </c>
      <c r="P49" s="238">
        <f t="shared" si="5"/>
        <v>1</v>
      </c>
      <c r="Q49">
        <v>0</v>
      </c>
      <c r="R49"/>
      <c r="S49" s="226">
        <f t="shared" si="6"/>
        <v>0</v>
      </c>
      <c r="T49" s="238" t="e">
        <f t="shared" si="7"/>
        <v>#DIV/0!</v>
      </c>
      <c r="U49" s="135"/>
    </row>
    <row r="50" spans="1:21" s="56" customFormat="1" ht="12.75">
      <c r="A50" t="s">
        <v>275</v>
      </c>
      <c r="B50" t="s">
        <v>524</v>
      </c>
      <c r="C50" s="279">
        <v>874039100</v>
      </c>
      <c r="D50" t="s">
        <v>516</v>
      </c>
      <c r="E50">
        <v>7702</v>
      </c>
      <c r="F50"/>
      <c r="G50" s="226">
        <f t="shared" si="12"/>
        <v>7702</v>
      </c>
      <c r="H50" s="238">
        <f t="shared" si="13"/>
        <v>1</v>
      </c>
      <c r="I50">
        <v>4160.57</v>
      </c>
      <c r="J50"/>
      <c r="K50" s="226">
        <f t="shared" si="10"/>
        <v>4160.57</v>
      </c>
      <c r="L50" s="238">
        <f t="shared" si="11"/>
        <v>1</v>
      </c>
      <c r="M50">
        <v>1105.97</v>
      </c>
      <c r="N50"/>
      <c r="O50" s="226">
        <f t="shared" si="4"/>
        <v>1105.97</v>
      </c>
      <c r="P50" s="238">
        <f t="shared" si="5"/>
        <v>1</v>
      </c>
      <c r="Q50">
        <v>0</v>
      </c>
      <c r="R50"/>
      <c r="S50" s="226">
        <f t="shared" si="6"/>
        <v>0</v>
      </c>
      <c r="T50" s="238" t="e">
        <f t="shared" si="7"/>
        <v>#DIV/0!</v>
      </c>
      <c r="U50" s="135"/>
    </row>
    <row r="51" spans="1:21" s="56" customFormat="1" ht="12.75">
      <c r="A51" t="s">
        <v>275</v>
      </c>
      <c r="B51" t="s">
        <v>524</v>
      </c>
      <c r="C51" s="279">
        <v>641069406</v>
      </c>
      <c r="D51" t="s">
        <v>488</v>
      </c>
      <c r="E51">
        <v>3900</v>
      </c>
      <c r="F51"/>
      <c r="G51" s="226">
        <f t="shared" si="12"/>
        <v>3900</v>
      </c>
      <c r="H51" s="238">
        <f t="shared" si="13"/>
        <v>1</v>
      </c>
      <c r="I51">
        <v>0</v>
      </c>
      <c r="J51"/>
      <c r="K51" s="226">
        <f t="shared" si="10"/>
        <v>0</v>
      </c>
      <c r="L51" s="238" t="e">
        <f t="shared" si="11"/>
        <v>#DIV/0!</v>
      </c>
      <c r="M51">
        <v>0</v>
      </c>
      <c r="N51"/>
      <c r="O51" s="226">
        <f t="shared" si="4"/>
        <v>0</v>
      </c>
      <c r="P51" s="238" t="e">
        <f t="shared" si="5"/>
        <v>#DIV/0!</v>
      </c>
      <c r="Q51">
        <v>0</v>
      </c>
      <c r="R51"/>
      <c r="S51" s="226">
        <f t="shared" si="6"/>
        <v>0</v>
      </c>
      <c r="T51" s="238" t="e">
        <f t="shared" si="7"/>
        <v>#DIV/0!</v>
      </c>
      <c r="U51" s="135"/>
    </row>
    <row r="52" spans="1:21" s="56" customFormat="1" ht="12.75">
      <c r="A52" t="s">
        <v>275</v>
      </c>
      <c r="B52" t="s">
        <v>524</v>
      </c>
      <c r="C52" s="279" t="s">
        <v>379</v>
      </c>
      <c r="D52" t="s">
        <v>491</v>
      </c>
      <c r="E52">
        <v>4150</v>
      </c>
      <c r="F52"/>
      <c r="G52" s="226">
        <f t="shared" si="12"/>
        <v>4150</v>
      </c>
      <c r="H52" s="238">
        <f t="shared" si="13"/>
        <v>1</v>
      </c>
      <c r="I52">
        <v>0</v>
      </c>
      <c r="J52"/>
      <c r="K52" s="226">
        <f t="shared" si="10"/>
        <v>0</v>
      </c>
      <c r="L52" s="238" t="e">
        <f t="shared" si="11"/>
        <v>#DIV/0!</v>
      </c>
      <c r="M52">
        <v>0</v>
      </c>
      <c r="N52"/>
      <c r="O52" s="226">
        <f t="shared" si="4"/>
        <v>0</v>
      </c>
      <c r="P52" s="238" t="e">
        <f t="shared" si="5"/>
        <v>#DIV/0!</v>
      </c>
      <c r="Q52">
        <v>0</v>
      </c>
      <c r="R52"/>
      <c r="S52" s="226">
        <f t="shared" si="6"/>
        <v>0</v>
      </c>
      <c r="T52" s="238" t="e">
        <f t="shared" si="7"/>
        <v>#DIV/0!</v>
      </c>
      <c r="U52" s="135"/>
    </row>
    <row r="53" spans="1:21" s="56" customFormat="1" ht="12.75">
      <c r="A53" t="s">
        <v>275</v>
      </c>
      <c r="B53" t="s">
        <v>524</v>
      </c>
      <c r="C53" s="279" t="s">
        <v>379</v>
      </c>
      <c r="D53" t="s">
        <v>491</v>
      </c>
      <c r="E53">
        <v>4150</v>
      </c>
      <c r="F53"/>
      <c r="G53" s="226">
        <f t="shared" ref="G53" si="38">E53-F53</f>
        <v>4150</v>
      </c>
      <c r="H53" s="238">
        <f t="shared" ref="H53" si="39">ROUND(G53/E53,10)</f>
        <v>1</v>
      </c>
      <c r="I53">
        <v>10438.09</v>
      </c>
      <c r="J53"/>
      <c r="K53" s="226">
        <f t="shared" si="10"/>
        <v>10438.09</v>
      </c>
      <c r="L53" s="238">
        <f t="shared" si="11"/>
        <v>1</v>
      </c>
      <c r="M53">
        <v>5620.51</v>
      </c>
      <c r="N53"/>
      <c r="O53" s="226">
        <f t="shared" si="4"/>
        <v>5620.51</v>
      </c>
      <c r="P53" s="238">
        <f t="shared" si="5"/>
        <v>1</v>
      </c>
      <c r="Q53">
        <v>0</v>
      </c>
      <c r="R53"/>
      <c r="S53" s="226">
        <f t="shared" si="6"/>
        <v>0</v>
      </c>
      <c r="T53" s="238" t="e">
        <f t="shared" si="7"/>
        <v>#DIV/0!</v>
      </c>
      <c r="U53" s="135"/>
    </row>
    <row r="54" spans="1:21" s="56" customFormat="1" ht="12.75">
      <c r="A54" t="s">
        <v>275</v>
      </c>
      <c r="B54" t="s">
        <v>524</v>
      </c>
      <c r="C54" s="279">
        <v>670100205</v>
      </c>
      <c r="D54" t="s">
        <v>492</v>
      </c>
      <c r="E54">
        <v>3900</v>
      </c>
      <c r="F54"/>
      <c r="G54" s="226">
        <f t="shared" ref="G54:G100" si="40">E54-F54</f>
        <v>3900</v>
      </c>
      <c r="H54" s="238">
        <f t="shared" ref="H54:H100" si="41">ROUND(G54/E54,10)</f>
        <v>1</v>
      </c>
      <c r="I54">
        <v>0</v>
      </c>
      <c r="J54"/>
      <c r="K54" s="226">
        <f t="shared" ref="K54:K100" si="42">I54-J54</f>
        <v>0</v>
      </c>
      <c r="L54" s="238" t="e">
        <f t="shared" ref="L54:L100" si="43">ROUND(K54/I54,10)</f>
        <v>#DIV/0!</v>
      </c>
      <c r="M54">
        <v>0</v>
      </c>
      <c r="N54"/>
      <c r="O54" s="226">
        <f t="shared" si="4"/>
        <v>0</v>
      </c>
      <c r="P54" s="238" t="e">
        <f t="shared" si="5"/>
        <v>#DIV/0!</v>
      </c>
      <c r="Q54">
        <v>0</v>
      </c>
      <c r="R54"/>
      <c r="S54" s="226">
        <f t="shared" si="6"/>
        <v>0</v>
      </c>
      <c r="T54" s="238" t="e">
        <f t="shared" si="7"/>
        <v>#DIV/0!</v>
      </c>
      <c r="U54" s="135"/>
    </row>
    <row r="55" spans="1:21" s="56" customFormat="1" ht="12.75">
      <c r="A55" t="s">
        <v>275</v>
      </c>
      <c r="B55" t="s">
        <v>524</v>
      </c>
      <c r="C55" s="279">
        <v>670100205</v>
      </c>
      <c r="D55" t="s">
        <v>492</v>
      </c>
      <c r="E55">
        <v>3900</v>
      </c>
      <c r="F55"/>
      <c r="G55" s="226">
        <f t="shared" si="40"/>
        <v>3900</v>
      </c>
      <c r="H55" s="238">
        <f t="shared" si="41"/>
        <v>1</v>
      </c>
      <c r="I55">
        <v>3129.44</v>
      </c>
      <c r="J55"/>
      <c r="K55" s="226">
        <f t="shared" si="42"/>
        <v>3129.44</v>
      </c>
      <c r="L55" s="238">
        <f t="shared" si="43"/>
        <v>1</v>
      </c>
      <c r="M55">
        <v>1157.46</v>
      </c>
      <c r="N55"/>
      <c r="O55" s="226">
        <f t="shared" si="4"/>
        <v>1157.46</v>
      </c>
      <c r="P55" s="238">
        <f t="shared" si="5"/>
        <v>1</v>
      </c>
      <c r="Q55">
        <v>0</v>
      </c>
      <c r="R55"/>
      <c r="S55" s="226">
        <f t="shared" si="6"/>
        <v>0</v>
      </c>
      <c r="T55" s="238" t="e">
        <f t="shared" si="7"/>
        <v>#DIV/0!</v>
      </c>
      <c r="U55" s="135"/>
    </row>
    <row r="56" spans="1:21" s="56" customFormat="1" ht="12.75">
      <c r="A56" t="s">
        <v>275</v>
      </c>
      <c r="B56" t="s">
        <v>524</v>
      </c>
      <c r="C56" s="279">
        <v>803054204</v>
      </c>
      <c r="D56" t="s">
        <v>503</v>
      </c>
      <c r="E56">
        <v>2685</v>
      </c>
      <c r="F56"/>
      <c r="G56" s="226">
        <f t="shared" si="40"/>
        <v>2685</v>
      </c>
      <c r="H56" s="238">
        <f t="shared" si="41"/>
        <v>1</v>
      </c>
      <c r="I56">
        <v>0</v>
      </c>
      <c r="J56"/>
      <c r="K56" s="226">
        <f t="shared" si="42"/>
        <v>0</v>
      </c>
      <c r="L56" s="238" t="e">
        <f t="shared" si="43"/>
        <v>#DIV/0!</v>
      </c>
      <c r="M56">
        <v>0</v>
      </c>
      <c r="N56"/>
      <c r="O56" s="226">
        <f t="shared" si="4"/>
        <v>0</v>
      </c>
      <c r="P56" s="238" t="e">
        <f t="shared" si="5"/>
        <v>#DIV/0!</v>
      </c>
      <c r="Q56">
        <v>0</v>
      </c>
      <c r="R56"/>
      <c r="S56" s="226">
        <f t="shared" si="6"/>
        <v>0</v>
      </c>
      <c r="T56" s="238" t="e">
        <f t="shared" si="7"/>
        <v>#DIV/0!</v>
      </c>
      <c r="U56" s="135"/>
    </row>
    <row r="57" spans="1:21" s="56" customFormat="1" ht="12.75">
      <c r="A57" t="s">
        <v>275</v>
      </c>
      <c r="B57" t="s">
        <v>524</v>
      </c>
      <c r="C57" s="279">
        <v>803054204</v>
      </c>
      <c r="D57" t="s">
        <v>503</v>
      </c>
      <c r="E57">
        <v>3700</v>
      </c>
      <c r="F57"/>
      <c r="G57" s="226">
        <f t="shared" si="40"/>
        <v>3700</v>
      </c>
      <c r="H57" s="238">
        <f t="shared" si="41"/>
        <v>1</v>
      </c>
      <c r="I57">
        <v>0</v>
      </c>
      <c r="J57"/>
      <c r="K57" s="226">
        <f t="shared" si="42"/>
        <v>0</v>
      </c>
      <c r="L57" s="238" t="e">
        <f t="shared" si="43"/>
        <v>#DIV/0!</v>
      </c>
      <c r="M57">
        <v>0</v>
      </c>
      <c r="N57"/>
      <c r="O57" s="226">
        <f t="shared" si="4"/>
        <v>0</v>
      </c>
      <c r="P57" s="238" t="e">
        <f t="shared" si="5"/>
        <v>#DIV/0!</v>
      </c>
      <c r="Q57">
        <v>0</v>
      </c>
      <c r="R57"/>
      <c r="S57" s="226">
        <f t="shared" si="6"/>
        <v>0</v>
      </c>
      <c r="T57" s="238" t="e">
        <f t="shared" si="7"/>
        <v>#DIV/0!</v>
      </c>
      <c r="U57" s="135"/>
    </row>
    <row r="58" spans="1:21" s="56" customFormat="1" ht="12.75">
      <c r="A58" t="s">
        <v>275</v>
      </c>
      <c r="B58" t="s">
        <v>524</v>
      </c>
      <c r="C58" s="279">
        <v>803054204</v>
      </c>
      <c r="D58" t="s">
        <v>503</v>
      </c>
      <c r="E58">
        <v>3700</v>
      </c>
      <c r="F58"/>
      <c r="G58" s="226">
        <f t="shared" si="40"/>
        <v>3700</v>
      </c>
      <c r="H58" s="238">
        <f t="shared" si="41"/>
        <v>1</v>
      </c>
      <c r="I58">
        <v>0</v>
      </c>
      <c r="J58"/>
      <c r="K58" s="226">
        <f t="shared" si="42"/>
        <v>0</v>
      </c>
      <c r="L58" s="238" t="e">
        <f t="shared" si="43"/>
        <v>#DIV/0!</v>
      </c>
      <c r="M58">
        <v>0</v>
      </c>
      <c r="N58"/>
      <c r="O58" s="226">
        <f t="shared" si="4"/>
        <v>0</v>
      </c>
      <c r="P58" s="238" t="e">
        <f t="shared" si="5"/>
        <v>#DIV/0!</v>
      </c>
      <c r="Q58">
        <v>0</v>
      </c>
      <c r="R58"/>
      <c r="S58" s="226">
        <f t="shared" si="6"/>
        <v>0</v>
      </c>
      <c r="T58" s="238" t="e">
        <f t="shared" si="7"/>
        <v>#DIV/0!</v>
      </c>
      <c r="U58" s="135"/>
    </row>
    <row r="59" spans="1:21" s="56" customFormat="1" ht="12.75">
      <c r="A59" t="s">
        <v>275</v>
      </c>
      <c r="B59" t="s">
        <v>524</v>
      </c>
      <c r="C59" s="279">
        <v>803054204</v>
      </c>
      <c r="D59" t="s">
        <v>503</v>
      </c>
      <c r="E59">
        <v>7300</v>
      </c>
      <c r="F59"/>
      <c r="G59" s="226">
        <f t="shared" si="40"/>
        <v>7300</v>
      </c>
      <c r="H59" s="238">
        <f t="shared" si="41"/>
        <v>1</v>
      </c>
      <c r="I59">
        <v>0</v>
      </c>
      <c r="J59"/>
      <c r="K59" s="226">
        <f t="shared" si="42"/>
        <v>0</v>
      </c>
      <c r="L59" s="238" t="e">
        <f t="shared" si="43"/>
        <v>#DIV/0!</v>
      </c>
      <c r="M59">
        <v>0</v>
      </c>
      <c r="N59"/>
      <c r="O59" s="226">
        <f t="shared" si="4"/>
        <v>0</v>
      </c>
      <c r="P59" s="238" t="e">
        <f t="shared" si="5"/>
        <v>#DIV/0!</v>
      </c>
      <c r="Q59">
        <v>0</v>
      </c>
      <c r="R59"/>
      <c r="S59" s="226">
        <f t="shared" si="6"/>
        <v>0</v>
      </c>
      <c r="T59" s="238" t="e">
        <f t="shared" si="7"/>
        <v>#DIV/0!</v>
      </c>
      <c r="U59" s="135"/>
    </row>
    <row r="60" spans="1:21" s="56" customFormat="1" ht="12.75">
      <c r="A60" t="s">
        <v>275</v>
      </c>
      <c r="B60" t="s">
        <v>524</v>
      </c>
      <c r="C60" s="279">
        <v>803054204</v>
      </c>
      <c r="D60" t="s">
        <v>503</v>
      </c>
      <c r="E60">
        <v>2685</v>
      </c>
      <c r="F60"/>
      <c r="G60" s="226">
        <f t="shared" si="40"/>
        <v>2685</v>
      </c>
      <c r="H60" s="238">
        <f t="shared" si="41"/>
        <v>1</v>
      </c>
      <c r="I60">
        <v>0</v>
      </c>
      <c r="J60"/>
      <c r="K60" s="226">
        <f t="shared" si="42"/>
        <v>0</v>
      </c>
      <c r="L60" s="238" t="e">
        <f t="shared" si="43"/>
        <v>#DIV/0!</v>
      </c>
      <c r="M60">
        <v>0</v>
      </c>
      <c r="N60"/>
      <c r="O60" s="226">
        <f t="shared" si="4"/>
        <v>0</v>
      </c>
      <c r="P60" s="238" t="e">
        <f t="shared" si="5"/>
        <v>#DIV/0!</v>
      </c>
      <c r="Q60">
        <v>0</v>
      </c>
      <c r="R60"/>
      <c r="S60" s="226">
        <f t="shared" si="6"/>
        <v>0</v>
      </c>
      <c r="T60" s="238" t="e">
        <f t="shared" si="7"/>
        <v>#DIV/0!</v>
      </c>
      <c r="U60" s="135"/>
    </row>
    <row r="61" spans="1:21" s="56" customFormat="1" ht="12.75">
      <c r="A61" t="s">
        <v>275</v>
      </c>
      <c r="B61" t="s">
        <v>524</v>
      </c>
      <c r="C61" s="279">
        <v>803054204</v>
      </c>
      <c r="D61" t="s">
        <v>503</v>
      </c>
      <c r="E61">
        <v>3565</v>
      </c>
      <c r="F61"/>
      <c r="G61" s="226">
        <f t="shared" ref="G61:G70" si="44">E61-F61</f>
        <v>3565</v>
      </c>
      <c r="H61" s="238">
        <f t="shared" ref="H61:H70" si="45">ROUND(G61/E61,10)</f>
        <v>1</v>
      </c>
      <c r="I61">
        <v>0</v>
      </c>
      <c r="J61"/>
      <c r="K61" s="226">
        <f t="shared" ref="K61:K70" si="46">I61-J61</f>
        <v>0</v>
      </c>
      <c r="L61" s="238" t="e">
        <f t="shared" ref="L61:L70" si="47">ROUND(K61/I61,10)</f>
        <v>#DIV/0!</v>
      </c>
      <c r="M61">
        <v>0</v>
      </c>
      <c r="N61"/>
      <c r="O61" s="226">
        <f t="shared" ref="O61:O70" si="48">M61-N61</f>
        <v>0</v>
      </c>
      <c r="P61" s="238" t="e">
        <f t="shared" ref="P61:P70" si="49">ROUND(O61/M61,10)</f>
        <v>#DIV/0!</v>
      </c>
      <c r="Q61">
        <v>0</v>
      </c>
      <c r="R61"/>
      <c r="S61" s="226">
        <f t="shared" ref="S61:S70" si="50">Q61-R61</f>
        <v>0</v>
      </c>
      <c r="T61" s="238" t="e">
        <f t="shared" ref="T61:T70" si="51">ROUND(S61/Q61,10)</f>
        <v>#DIV/0!</v>
      </c>
      <c r="U61" s="135"/>
    </row>
    <row r="62" spans="1:21" s="56" customFormat="1" ht="12.75">
      <c r="A62" t="s">
        <v>275</v>
      </c>
      <c r="B62" t="s">
        <v>524</v>
      </c>
      <c r="C62" s="279">
        <v>803054204</v>
      </c>
      <c r="D62" t="s">
        <v>503</v>
      </c>
      <c r="E62">
        <v>3200</v>
      </c>
      <c r="F62"/>
      <c r="G62" s="226">
        <f t="shared" si="44"/>
        <v>3200</v>
      </c>
      <c r="H62" s="238">
        <f t="shared" si="45"/>
        <v>1</v>
      </c>
      <c r="I62">
        <v>0</v>
      </c>
      <c r="J62"/>
      <c r="K62" s="226">
        <f t="shared" si="46"/>
        <v>0</v>
      </c>
      <c r="L62" s="238" t="e">
        <f t="shared" si="47"/>
        <v>#DIV/0!</v>
      </c>
      <c r="M62">
        <v>0</v>
      </c>
      <c r="N62"/>
      <c r="O62" s="226">
        <f t="shared" si="48"/>
        <v>0</v>
      </c>
      <c r="P62" s="238" t="e">
        <f t="shared" si="49"/>
        <v>#DIV/0!</v>
      </c>
      <c r="Q62">
        <v>0</v>
      </c>
      <c r="R62"/>
      <c r="S62" s="226">
        <f t="shared" si="50"/>
        <v>0</v>
      </c>
      <c r="T62" s="238" t="e">
        <f t="shared" si="51"/>
        <v>#DIV/0!</v>
      </c>
      <c r="U62" s="135"/>
    </row>
    <row r="63" spans="1:21" s="56" customFormat="1" ht="12.75">
      <c r="A63" t="s">
        <v>275</v>
      </c>
      <c r="B63" t="s">
        <v>524</v>
      </c>
      <c r="C63" s="279">
        <v>803054204</v>
      </c>
      <c r="D63" t="s">
        <v>503</v>
      </c>
      <c r="E63">
        <v>3865</v>
      </c>
      <c r="F63"/>
      <c r="G63" s="226">
        <f t="shared" si="44"/>
        <v>3865</v>
      </c>
      <c r="H63" s="238">
        <f t="shared" si="45"/>
        <v>1</v>
      </c>
      <c r="I63">
        <v>0</v>
      </c>
      <c r="J63"/>
      <c r="K63" s="226">
        <f t="shared" si="46"/>
        <v>0</v>
      </c>
      <c r="L63" s="238" t="e">
        <f t="shared" si="47"/>
        <v>#DIV/0!</v>
      </c>
      <c r="M63">
        <v>0</v>
      </c>
      <c r="N63"/>
      <c r="O63" s="226">
        <f t="shared" si="48"/>
        <v>0</v>
      </c>
      <c r="P63" s="238" t="e">
        <f t="shared" si="49"/>
        <v>#DIV/0!</v>
      </c>
      <c r="Q63">
        <v>0</v>
      </c>
      <c r="R63"/>
      <c r="S63" s="226">
        <f t="shared" si="50"/>
        <v>0</v>
      </c>
      <c r="T63" s="238" t="e">
        <f t="shared" si="51"/>
        <v>#DIV/0!</v>
      </c>
      <c r="U63" s="135"/>
    </row>
    <row r="64" spans="1:21" s="56" customFormat="1" ht="12.75">
      <c r="A64" t="s">
        <v>275</v>
      </c>
      <c r="B64" t="s">
        <v>524</v>
      </c>
      <c r="C64" s="279" t="s">
        <v>407</v>
      </c>
      <c r="D64" t="s">
        <v>508</v>
      </c>
      <c r="E64">
        <v>17436</v>
      </c>
      <c r="F64"/>
      <c r="G64" s="226">
        <f t="shared" si="44"/>
        <v>17436</v>
      </c>
      <c r="H64" s="238">
        <f t="shared" si="45"/>
        <v>1</v>
      </c>
      <c r="I64">
        <v>8055.43</v>
      </c>
      <c r="J64"/>
      <c r="K64" s="226">
        <f t="shared" si="46"/>
        <v>8055.43</v>
      </c>
      <c r="L64" s="238">
        <f t="shared" si="47"/>
        <v>1</v>
      </c>
      <c r="M64">
        <v>0</v>
      </c>
      <c r="N64"/>
      <c r="O64" s="226">
        <f t="shared" si="48"/>
        <v>0</v>
      </c>
      <c r="P64" s="238" t="e">
        <f t="shared" si="49"/>
        <v>#DIV/0!</v>
      </c>
      <c r="Q64">
        <v>0</v>
      </c>
      <c r="R64"/>
      <c r="S64" s="226">
        <f t="shared" si="50"/>
        <v>0</v>
      </c>
      <c r="T64" s="238" t="e">
        <f t="shared" si="51"/>
        <v>#DIV/0!</v>
      </c>
      <c r="U64" s="135"/>
    </row>
    <row r="65" spans="1:21" s="56" customFormat="1" ht="12.75">
      <c r="A65" t="s">
        <v>275</v>
      </c>
      <c r="B65" t="s">
        <v>445</v>
      </c>
      <c r="C65" s="279">
        <v>712459908</v>
      </c>
      <c r="D65" t="s">
        <v>459</v>
      </c>
      <c r="E65">
        <v>2178</v>
      </c>
      <c r="F65"/>
      <c r="G65" s="226">
        <f t="shared" si="44"/>
        <v>2178</v>
      </c>
      <c r="H65" s="238">
        <f t="shared" si="45"/>
        <v>1</v>
      </c>
      <c r="I65">
        <v>0</v>
      </c>
      <c r="J65"/>
      <c r="K65" s="226">
        <f t="shared" si="46"/>
        <v>0</v>
      </c>
      <c r="L65" s="238" t="e">
        <f t="shared" si="47"/>
        <v>#DIV/0!</v>
      </c>
      <c r="M65">
        <v>0</v>
      </c>
      <c r="N65"/>
      <c r="O65" s="226">
        <f t="shared" si="48"/>
        <v>0</v>
      </c>
      <c r="P65" s="238" t="e">
        <f t="shared" si="49"/>
        <v>#DIV/0!</v>
      </c>
      <c r="Q65">
        <v>0</v>
      </c>
      <c r="R65"/>
      <c r="S65" s="226">
        <f t="shared" si="50"/>
        <v>0</v>
      </c>
      <c r="T65" s="238" t="e">
        <f t="shared" si="51"/>
        <v>#DIV/0!</v>
      </c>
      <c r="U65" s="135"/>
    </row>
    <row r="66" spans="1:21" s="56" customFormat="1" ht="12.75">
      <c r="A66" t="s">
        <v>275</v>
      </c>
      <c r="B66" t="s">
        <v>445</v>
      </c>
      <c r="C66" s="279">
        <v>712459908</v>
      </c>
      <c r="D66" t="s">
        <v>459</v>
      </c>
      <c r="E66">
        <v>2178</v>
      </c>
      <c r="F66"/>
      <c r="G66" s="226">
        <f t="shared" si="44"/>
        <v>2178</v>
      </c>
      <c r="H66" s="238">
        <f t="shared" si="45"/>
        <v>1</v>
      </c>
      <c r="I66">
        <v>0</v>
      </c>
      <c r="J66"/>
      <c r="K66" s="226">
        <f t="shared" si="46"/>
        <v>0</v>
      </c>
      <c r="L66" s="238" t="e">
        <f t="shared" si="47"/>
        <v>#DIV/0!</v>
      </c>
      <c r="M66">
        <v>0</v>
      </c>
      <c r="N66"/>
      <c r="O66" s="226">
        <f t="shared" si="48"/>
        <v>0</v>
      </c>
      <c r="P66" s="238" t="e">
        <f t="shared" si="49"/>
        <v>#DIV/0!</v>
      </c>
      <c r="Q66">
        <v>0</v>
      </c>
      <c r="R66"/>
      <c r="S66" s="226">
        <f t="shared" si="50"/>
        <v>0</v>
      </c>
      <c r="T66" s="238" t="e">
        <f t="shared" si="51"/>
        <v>#DIV/0!</v>
      </c>
      <c r="U66" s="135"/>
    </row>
    <row r="67" spans="1:21" s="56" customFormat="1" ht="12.75">
      <c r="A67" t="s">
        <v>275</v>
      </c>
      <c r="B67" t="s">
        <v>445</v>
      </c>
      <c r="C67" s="279">
        <v>733337901</v>
      </c>
      <c r="D67" t="s">
        <v>482</v>
      </c>
      <c r="E67">
        <v>1035</v>
      </c>
      <c r="F67"/>
      <c r="G67" s="226">
        <f t="shared" si="44"/>
        <v>1035</v>
      </c>
      <c r="H67" s="238">
        <f t="shared" si="45"/>
        <v>1</v>
      </c>
      <c r="I67">
        <v>0</v>
      </c>
      <c r="J67"/>
      <c r="K67" s="226">
        <f t="shared" si="46"/>
        <v>0</v>
      </c>
      <c r="L67" s="238" t="e">
        <f t="shared" si="47"/>
        <v>#DIV/0!</v>
      </c>
      <c r="M67">
        <v>0</v>
      </c>
      <c r="N67"/>
      <c r="O67" s="226">
        <f t="shared" si="48"/>
        <v>0</v>
      </c>
      <c r="P67" s="238" t="e">
        <f t="shared" si="49"/>
        <v>#DIV/0!</v>
      </c>
      <c r="Q67">
        <v>0</v>
      </c>
      <c r="R67"/>
      <c r="S67" s="226">
        <f t="shared" si="50"/>
        <v>0</v>
      </c>
      <c r="T67" s="238" t="e">
        <f t="shared" si="51"/>
        <v>#DIV/0!</v>
      </c>
      <c r="U67" s="135"/>
    </row>
    <row r="68" spans="1:21" s="56" customFormat="1" ht="12.75">
      <c r="A68" t="s">
        <v>275</v>
      </c>
      <c r="B68" t="s">
        <v>445</v>
      </c>
      <c r="C68" s="279">
        <v>733337901</v>
      </c>
      <c r="D68" t="s">
        <v>482</v>
      </c>
      <c r="E68">
        <v>1035</v>
      </c>
      <c r="F68"/>
      <c r="G68" s="226">
        <f t="shared" si="44"/>
        <v>1035</v>
      </c>
      <c r="H68" s="238">
        <f t="shared" si="45"/>
        <v>1</v>
      </c>
      <c r="I68">
        <v>0</v>
      </c>
      <c r="J68"/>
      <c r="K68" s="226">
        <f t="shared" si="46"/>
        <v>0</v>
      </c>
      <c r="L68" s="238" t="e">
        <f t="shared" si="47"/>
        <v>#DIV/0!</v>
      </c>
      <c r="M68">
        <v>0</v>
      </c>
      <c r="N68"/>
      <c r="O68" s="226">
        <f t="shared" si="48"/>
        <v>0</v>
      </c>
      <c r="P68" s="238" t="e">
        <f t="shared" si="49"/>
        <v>#DIV/0!</v>
      </c>
      <c r="Q68">
        <v>0</v>
      </c>
      <c r="R68"/>
      <c r="S68" s="226">
        <f t="shared" si="50"/>
        <v>0</v>
      </c>
      <c r="T68" s="238" t="e">
        <f t="shared" si="51"/>
        <v>#DIV/0!</v>
      </c>
      <c r="U68" s="135"/>
    </row>
    <row r="69" spans="1:21" s="56" customFormat="1" ht="12.75">
      <c r="A69" t="s">
        <v>275</v>
      </c>
      <c r="B69" t="s">
        <v>524</v>
      </c>
      <c r="C69" s="279" t="s">
        <v>360</v>
      </c>
      <c r="D69" t="s">
        <v>479</v>
      </c>
      <c r="E69">
        <v>3300</v>
      </c>
      <c r="F69"/>
      <c r="G69" s="226">
        <f t="shared" si="44"/>
        <v>3300</v>
      </c>
      <c r="H69" s="238">
        <f t="shared" si="45"/>
        <v>1</v>
      </c>
      <c r="I69">
        <v>0</v>
      </c>
      <c r="J69"/>
      <c r="K69" s="226">
        <f t="shared" si="46"/>
        <v>0</v>
      </c>
      <c r="L69" s="238" t="e">
        <f t="shared" si="47"/>
        <v>#DIV/0!</v>
      </c>
      <c r="M69">
        <v>0</v>
      </c>
      <c r="N69"/>
      <c r="O69" s="226">
        <f t="shared" si="48"/>
        <v>0</v>
      </c>
      <c r="P69" s="238" t="e">
        <f t="shared" si="49"/>
        <v>#DIV/0!</v>
      </c>
      <c r="Q69">
        <v>0</v>
      </c>
      <c r="R69"/>
      <c r="S69" s="226">
        <f t="shared" si="50"/>
        <v>0</v>
      </c>
      <c r="T69" s="238" t="e">
        <f t="shared" si="51"/>
        <v>#DIV/0!</v>
      </c>
      <c r="U69" s="135"/>
    </row>
    <row r="70" spans="1:21" s="56" customFormat="1" ht="12.75">
      <c r="A70" t="s">
        <v>275</v>
      </c>
      <c r="B70" t="s">
        <v>524</v>
      </c>
      <c r="C70" s="279" t="s">
        <v>298</v>
      </c>
      <c r="D70" t="s">
        <v>451</v>
      </c>
      <c r="E70">
        <v>9437</v>
      </c>
      <c r="F70"/>
      <c r="G70" s="226">
        <f t="shared" si="44"/>
        <v>9437</v>
      </c>
      <c r="H70" s="238">
        <f t="shared" si="45"/>
        <v>1</v>
      </c>
      <c r="I70">
        <v>2165.79</v>
      </c>
      <c r="J70"/>
      <c r="K70" s="226">
        <f t="shared" si="46"/>
        <v>2165.79</v>
      </c>
      <c r="L70" s="238">
        <f t="shared" si="47"/>
        <v>1</v>
      </c>
      <c r="M70">
        <v>382.2</v>
      </c>
      <c r="N70"/>
      <c r="O70" s="226">
        <f t="shared" si="48"/>
        <v>382.2</v>
      </c>
      <c r="P70" s="238">
        <f t="shared" si="49"/>
        <v>1</v>
      </c>
      <c r="Q70">
        <v>0</v>
      </c>
      <c r="R70"/>
      <c r="S70" s="226">
        <f t="shared" si="50"/>
        <v>0</v>
      </c>
      <c r="T70" s="238" t="e">
        <f t="shared" si="51"/>
        <v>#DIV/0!</v>
      </c>
      <c r="U70" s="135"/>
    </row>
    <row r="71" spans="1:21" s="56" customFormat="1" ht="12.75">
      <c r="A71" t="s">
        <v>275</v>
      </c>
      <c r="B71" t="s">
        <v>447</v>
      </c>
      <c r="C71" s="279" t="s">
        <v>514</v>
      </c>
      <c r="D71" t="s">
        <v>515</v>
      </c>
      <c r="E71">
        <v>2702</v>
      </c>
      <c r="F71"/>
      <c r="G71" s="226">
        <f t="shared" si="40"/>
        <v>2702</v>
      </c>
      <c r="H71" s="238">
        <f t="shared" si="41"/>
        <v>1</v>
      </c>
      <c r="I71">
        <v>0</v>
      </c>
      <c r="J71"/>
      <c r="K71" s="226">
        <f t="shared" si="42"/>
        <v>0</v>
      </c>
      <c r="L71" s="238" t="e">
        <f t="shared" si="43"/>
        <v>#DIV/0!</v>
      </c>
      <c r="M71">
        <v>0</v>
      </c>
      <c r="N71"/>
      <c r="O71" s="226">
        <f t="shared" si="4"/>
        <v>0</v>
      </c>
      <c r="P71" s="238" t="e">
        <f t="shared" si="5"/>
        <v>#DIV/0!</v>
      </c>
      <c r="Q71">
        <v>0</v>
      </c>
      <c r="R71"/>
      <c r="S71" s="226">
        <f t="shared" si="6"/>
        <v>0</v>
      </c>
      <c r="T71" s="238" t="e">
        <f t="shared" si="7"/>
        <v>#DIV/0!</v>
      </c>
      <c r="U71" s="135"/>
    </row>
    <row r="72" spans="1:21" s="56" customFormat="1" ht="12.75">
      <c r="A72" t="s">
        <v>275</v>
      </c>
      <c r="B72" t="s">
        <v>447</v>
      </c>
      <c r="C72" s="279" t="s">
        <v>514</v>
      </c>
      <c r="D72" t="s">
        <v>515</v>
      </c>
      <c r="E72">
        <v>2702</v>
      </c>
      <c r="F72"/>
      <c r="G72" s="226">
        <f t="shared" si="40"/>
        <v>2702</v>
      </c>
      <c r="H72" s="238">
        <f t="shared" si="41"/>
        <v>1</v>
      </c>
      <c r="I72">
        <v>0</v>
      </c>
      <c r="J72"/>
      <c r="K72" s="226">
        <f t="shared" si="42"/>
        <v>0</v>
      </c>
      <c r="L72" s="238" t="e">
        <f t="shared" si="43"/>
        <v>#DIV/0!</v>
      </c>
      <c r="M72">
        <v>0</v>
      </c>
      <c r="N72"/>
      <c r="O72" s="226">
        <f t="shared" si="4"/>
        <v>0</v>
      </c>
      <c r="P72" s="238" t="e">
        <f t="shared" si="5"/>
        <v>#DIV/0!</v>
      </c>
      <c r="Q72">
        <v>0</v>
      </c>
      <c r="R72"/>
      <c r="S72" s="226">
        <f t="shared" si="6"/>
        <v>0</v>
      </c>
      <c r="T72" s="238" t="e">
        <f t="shared" si="7"/>
        <v>#DIV/0!</v>
      </c>
      <c r="U72" s="135"/>
    </row>
    <row r="73" spans="1:21" s="56" customFormat="1" ht="12.75">
      <c r="A73" t="s">
        <v>275</v>
      </c>
      <c r="B73" t="s">
        <v>447</v>
      </c>
      <c r="C73" s="279" t="s">
        <v>514</v>
      </c>
      <c r="D73" t="s">
        <v>515</v>
      </c>
      <c r="E73">
        <v>7015</v>
      </c>
      <c r="F73"/>
      <c r="G73" s="226">
        <f t="shared" si="40"/>
        <v>7015</v>
      </c>
      <c r="H73" s="238">
        <f t="shared" si="41"/>
        <v>1</v>
      </c>
      <c r="I73">
        <v>0</v>
      </c>
      <c r="J73"/>
      <c r="K73" s="226">
        <f t="shared" si="42"/>
        <v>0</v>
      </c>
      <c r="L73" s="238" t="e">
        <f t="shared" si="43"/>
        <v>#DIV/0!</v>
      </c>
      <c r="M73">
        <v>0</v>
      </c>
      <c r="N73"/>
      <c r="O73" s="226">
        <f t="shared" si="4"/>
        <v>0</v>
      </c>
      <c r="P73" s="238" t="e">
        <f t="shared" si="5"/>
        <v>#DIV/0!</v>
      </c>
      <c r="Q73">
        <v>0</v>
      </c>
      <c r="R73"/>
      <c r="S73" s="226">
        <f t="shared" si="6"/>
        <v>0</v>
      </c>
      <c r="T73" s="238" t="e">
        <f t="shared" si="7"/>
        <v>#DIV/0!</v>
      </c>
      <c r="U73" s="135"/>
    </row>
    <row r="74" spans="1:21" s="56" customFormat="1" ht="12.75">
      <c r="A74" t="s">
        <v>275</v>
      </c>
      <c r="B74" t="s">
        <v>447</v>
      </c>
      <c r="C74" s="279" t="s">
        <v>514</v>
      </c>
      <c r="D74" t="s">
        <v>515</v>
      </c>
      <c r="E74">
        <v>7015</v>
      </c>
      <c r="F74"/>
      <c r="G74" s="226">
        <f t="shared" si="40"/>
        <v>7015</v>
      </c>
      <c r="H74" s="238">
        <f t="shared" si="41"/>
        <v>1</v>
      </c>
      <c r="I74">
        <v>0</v>
      </c>
      <c r="J74"/>
      <c r="K74" s="226">
        <f t="shared" si="42"/>
        <v>0</v>
      </c>
      <c r="L74" s="238" t="e">
        <f t="shared" si="43"/>
        <v>#DIV/0!</v>
      </c>
      <c r="M74">
        <v>0</v>
      </c>
      <c r="N74"/>
      <c r="O74" s="226">
        <f t="shared" si="4"/>
        <v>0</v>
      </c>
      <c r="P74" s="238" t="e">
        <f t="shared" si="5"/>
        <v>#DIV/0!</v>
      </c>
      <c r="Q74">
        <v>0</v>
      </c>
      <c r="R74"/>
      <c r="S74" s="226">
        <f t="shared" si="6"/>
        <v>0</v>
      </c>
      <c r="T74" s="238" t="e">
        <f t="shared" si="7"/>
        <v>#DIV/0!</v>
      </c>
      <c r="U74" s="135"/>
    </row>
    <row r="75" spans="1:21" s="56" customFormat="1" ht="12.75">
      <c r="A75" t="s">
        <v>275</v>
      </c>
      <c r="B75" t="s">
        <v>447</v>
      </c>
      <c r="C75" s="279" t="s">
        <v>514</v>
      </c>
      <c r="D75" t="s">
        <v>515</v>
      </c>
      <c r="E75">
        <v>7015</v>
      </c>
      <c r="F75"/>
      <c r="G75" s="226">
        <f t="shared" si="40"/>
        <v>7015</v>
      </c>
      <c r="H75" s="238">
        <f t="shared" si="41"/>
        <v>1</v>
      </c>
      <c r="I75">
        <v>0</v>
      </c>
      <c r="J75"/>
      <c r="K75" s="226">
        <f t="shared" si="42"/>
        <v>0</v>
      </c>
      <c r="L75" s="238" t="e">
        <f t="shared" si="43"/>
        <v>#DIV/0!</v>
      </c>
      <c r="M75">
        <v>0</v>
      </c>
      <c r="N75"/>
      <c r="O75" s="226">
        <f t="shared" si="4"/>
        <v>0</v>
      </c>
      <c r="P75" s="238" t="e">
        <f t="shared" si="5"/>
        <v>#DIV/0!</v>
      </c>
      <c r="Q75">
        <v>0</v>
      </c>
      <c r="R75"/>
      <c r="S75" s="226">
        <f t="shared" si="6"/>
        <v>0</v>
      </c>
      <c r="T75" s="238" t="e">
        <f t="shared" si="7"/>
        <v>#DIV/0!</v>
      </c>
      <c r="U75" s="135"/>
    </row>
    <row r="76" spans="1:21" s="56" customFormat="1" ht="12.75">
      <c r="A76" t="s">
        <v>275</v>
      </c>
      <c r="B76" t="s">
        <v>447</v>
      </c>
      <c r="C76" s="279" t="s">
        <v>514</v>
      </c>
      <c r="D76" t="s">
        <v>515</v>
      </c>
      <c r="E76">
        <v>7015</v>
      </c>
      <c r="F76"/>
      <c r="G76" s="226">
        <f t="shared" si="40"/>
        <v>7015</v>
      </c>
      <c r="H76" s="238">
        <f t="shared" si="41"/>
        <v>1</v>
      </c>
      <c r="I76">
        <v>0</v>
      </c>
      <c r="J76"/>
      <c r="K76" s="226">
        <f t="shared" si="42"/>
        <v>0</v>
      </c>
      <c r="L76" s="238" t="e">
        <f t="shared" si="43"/>
        <v>#DIV/0!</v>
      </c>
      <c r="M76">
        <v>0</v>
      </c>
      <c r="N76"/>
      <c r="O76" s="226">
        <f t="shared" si="4"/>
        <v>0</v>
      </c>
      <c r="P76" s="238" t="e">
        <f t="shared" si="5"/>
        <v>#DIV/0!</v>
      </c>
      <c r="Q76">
        <v>0</v>
      </c>
      <c r="R76"/>
      <c r="S76" s="226">
        <f t="shared" si="6"/>
        <v>0</v>
      </c>
      <c r="T76" s="238" t="e">
        <f t="shared" si="7"/>
        <v>#DIV/0!</v>
      </c>
      <c r="U76" s="135"/>
    </row>
    <row r="77" spans="1:21" s="56" customFormat="1" ht="12.75">
      <c r="A77" t="s">
        <v>275</v>
      </c>
      <c r="B77" t="s">
        <v>447</v>
      </c>
      <c r="C77" s="279" t="s">
        <v>514</v>
      </c>
      <c r="D77" t="s">
        <v>515</v>
      </c>
      <c r="E77">
        <v>5885</v>
      </c>
      <c r="F77"/>
      <c r="G77" s="226">
        <f t="shared" si="40"/>
        <v>5885</v>
      </c>
      <c r="H77" s="238">
        <f t="shared" si="41"/>
        <v>1</v>
      </c>
      <c r="I77">
        <v>0</v>
      </c>
      <c r="J77"/>
      <c r="K77" s="226">
        <f t="shared" si="42"/>
        <v>0</v>
      </c>
      <c r="L77" s="238" t="e">
        <f t="shared" si="43"/>
        <v>#DIV/0!</v>
      </c>
      <c r="M77">
        <v>0</v>
      </c>
      <c r="N77"/>
      <c r="O77" s="226">
        <f t="shared" si="4"/>
        <v>0</v>
      </c>
      <c r="P77" s="238" t="e">
        <f t="shared" si="5"/>
        <v>#DIV/0!</v>
      </c>
      <c r="Q77">
        <v>0</v>
      </c>
      <c r="R77"/>
      <c r="S77" s="226">
        <f t="shared" si="6"/>
        <v>0</v>
      </c>
      <c r="T77" s="238" t="e">
        <f t="shared" si="7"/>
        <v>#DIV/0!</v>
      </c>
      <c r="U77" s="135"/>
    </row>
    <row r="78" spans="1:21" s="56" customFormat="1" ht="12.75">
      <c r="A78"/>
      <c r="B78"/>
      <c r="C78" s="279"/>
      <c r="D78"/>
      <c r="E78"/>
      <c r="F78"/>
      <c r="G78" s="226">
        <f t="shared" si="40"/>
        <v>0</v>
      </c>
      <c r="H78" s="238" t="e">
        <f t="shared" si="41"/>
        <v>#DIV/0!</v>
      </c>
      <c r="I78"/>
      <c r="J78"/>
      <c r="K78" s="226">
        <f t="shared" si="42"/>
        <v>0</v>
      </c>
      <c r="L78" s="238" t="e">
        <f t="shared" si="43"/>
        <v>#DIV/0!</v>
      </c>
      <c r="M78"/>
      <c r="N78"/>
      <c r="O78" s="226">
        <f t="shared" si="4"/>
        <v>0</v>
      </c>
      <c r="P78" s="238" t="e">
        <f t="shared" si="5"/>
        <v>#DIV/0!</v>
      </c>
      <c r="Q78"/>
      <c r="R78"/>
      <c r="S78" s="226">
        <f t="shared" si="6"/>
        <v>0</v>
      </c>
      <c r="T78" s="238" t="e">
        <f t="shared" si="7"/>
        <v>#DIV/0!</v>
      </c>
      <c r="U78" s="135"/>
    </row>
    <row r="79" spans="1:21" s="56" customFormat="1" ht="12.75">
      <c r="A79"/>
      <c r="B79"/>
      <c r="C79" s="279"/>
      <c r="D79"/>
      <c r="E79"/>
      <c r="F79"/>
      <c r="G79" s="226">
        <f t="shared" si="40"/>
        <v>0</v>
      </c>
      <c r="H79" s="238" t="e">
        <f t="shared" si="41"/>
        <v>#DIV/0!</v>
      </c>
      <c r="I79"/>
      <c r="J79"/>
      <c r="K79" s="226">
        <f t="shared" si="42"/>
        <v>0</v>
      </c>
      <c r="L79" s="238" t="e">
        <f t="shared" si="43"/>
        <v>#DIV/0!</v>
      </c>
      <c r="M79"/>
      <c r="N79"/>
      <c r="O79" s="226">
        <f t="shared" si="4"/>
        <v>0</v>
      </c>
      <c r="P79" s="238" t="e">
        <f t="shared" si="5"/>
        <v>#DIV/0!</v>
      </c>
      <c r="Q79"/>
      <c r="R79"/>
      <c r="S79" s="226">
        <f t="shared" si="6"/>
        <v>0</v>
      </c>
      <c r="T79" s="238" t="e">
        <f t="shared" si="7"/>
        <v>#DIV/0!</v>
      </c>
      <c r="U79" s="135"/>
    </row>
    <row r="80" spans="1:21" s="56" customFormat="1" ht="12.75">
      <c r="A80"/>
      <c r="B80"/>
      <c r="C80" s="279"/>
      <c r="D80"/>
      <c r="E80"/>
      <c r="F80"/>
      <c r="G80" s="226">
        <f t="shared" si="40"/>
        <v>0</v>
      </c>
      <c r="H80" s="238" t="e">
        <f t="shared" si="41"/>
        <v>#DIV/0!</v>
      </c>
      <c r="I80"/>
      <c r="J80"/>
      <c r="K80" s="226">
        <f t="shared" si="42"/>
        <v>0</v>
      </c>
      <c r="L80" s="238" t="e">
        <f t="shared" si="43"/>
        <v>#DIV/0!</v>
      </c>
      <c r="M80"/>
      <c r="N80"/>
      <c r="O80" s="226">
        <f t="shared" si="4"/>
        <v>0</v>
      </c>
      <c r="P80" s="238" t="e">
        <f t="shared" si="5"/>
        <v>#DIV/0!</v>
      </c>
      <c r="Q80"/>
      <c r="R80"/>
      <c r="S80" s="226">
        <f t="shared" si="6"/>
        <v>0</v>
      </c>
      <c r="T80" s="238" t="e">
        <f t="shared" si="7"/>
        <v>#DIV/0!</v>
      </c>
      <c r="U80" s="135"/>
    </row>
    <row r="81" spans="1:21" s="56" customFormat="1" ht="12.75">
      <c r="A81"/>
      <c r="B81"/>
      <c r="C81" s="279"/>
      <c r="D81"/>
      <c r="E81"/>
      <c r="F81"/>
      <c r="G81" s="226">
        <f t="shared" si="40"/>
        <v>0</v>
      </c>
      <c r="H81" s="238" t="e">
        <f t="shared" si="41"/>
        <v>#DIV/0!</v>
      </c>
      <c r="I81"/>
      <c r="J81"/>
      <c r="K81" s="226">
        <f t="shared" si="42"/>
        <v>0</v>
      </c>
      <c r="L81" s="238" t="e">
        <f t="shared" si="43"/>
        <v>#DIV/0!</v>
      </c>
      <c r="M81"/>
      <c r="N81"/>
      <c r="O81" s="226">
        <f t="shared" si="4"/>
        <v>0</v>
      </c>
      <c r="P81" s="238" t="e">
        <f t="shared" si="5"/>
        <v>#DIV/0!</v>
      </c>
      <c r="Q81"/>
      <c r="R81"/>
      <c r="S81" s="226">
        <f t="shared" si="6"/>
        <v>0</v>
      </c>
      <c r="T81" s="238" t="e">
        <f t="shared" si="7"/>
        <v>#DIV/0!</v>
      </c>
      <c r="U81" s="135"/>
    </row>
    <row r="82" spans="1:21" s="56" customFormat="1" ht="12.75">
      <c r="A82"/>
      <c r="B82"/>
      <c r="C82" s="279"/>
      <c r="D82"/>
      <c r="E82"/>
      <c r="F82"/>
      <c r="G82" s="226">
        <f t="shared" si="40"/>
        <v>0</v>
      </c>
      <c r="H82" s="238" t="e">
        <f t="shared" si="41"/>
        <v>#DIV/0!</v>
      </c>
      <c r="I82"/>
      <c r="J82"/>
      <c r="K82" s="226">
        <f t="shared" si="42"/>
        <v>0</v>
      </c>
      <c r="L82" s="238" t="e">
        <f t="shared" si="43"/>
        <v>#DIV/0!</v>
      </c>
      <c r="M82"/>
      <c r="N82"/>
      <c r="O82" s="226">
        <f t="shared" si="4"/>
        <v>0</v>
      </c>
      <c r="P82" s="238" t="e">
        <f t="shared" si="5"/>
        <v>#DIV/0!</v>
      </c>
      <c r="Q82"/>
      <c r="R82"/>
      <c r="S82" s="226">
        <f t="shared" si="6"/>
        <v>0</v>
      </c>
      <c r="T82" s="238" t="e">
        <f t="shared" si="7"/>
        <v>#DIV/0!</v>
      </c>
      <c r="U82" s="135"/>
    </row>
    <row r="83" spans="1:21" s="56" customFormat="1" ht="12.75">
      <c r="A83"/>
      <c r="B83"/>
      <c r="C83" s="279"/>
      <c r="D83"/>
      <c r="E83"/>
      <c r="F83"/>
      <c r="G83" s="226">
        <f t="shared" si="40"/>
        <v>0</v>
      </c>
      <c r="H83" s="238" t="e">
        <f t="shared" si="41"/>
        <v>#DIV/0!</v>
      </c>
      <c r="I83"/>
      <c r="J83"/>
      <c r="K83" s="226">
        <f t="shared" si="42"/>
        <v>0</v>
      </c>
      <c r="L83" s="238" t="e">
        <f t="shared" si="43"/>
        <v>#DIV/0!</v>
      </c>
      <c r="M83"/>
      <c r="N83"/>
      <c r="O83" s="226">
        <f t="shared" si="4"/>
        <v>0</v>
      </c>
      <c r="P83" s="238" t="e">
        <f t="shared" si="5"/>
        <v>#DIV/0!</v>
      </c>
      <c r="Q83"/>
      <c r="R83"/>
      <c r="S83" s="226">
        <f t="shared" si="6"/>
        <v>0</v>
      </c>
      <c r="T83" s="238" t="e">
        <f t="shared" si="7"/>
        <v>#DIV/0!</v>
      </c>
      <c r="U83" s="135"/>
    </row>
    <row r="84" spans="1:21" s="56" customFormat="1" ht="12.75">
      <c r="A84"/>
      <c r="B84"/>
      <c r="C84" s="279"/>
      <c r="D84"/>
      <c r="E84"/>
      <c r="F84"/>
      <c r="G84" s="226">
        <f t="shared" ref="G84" si="52">E84-F84</f>
        <v>0</v>
      </c>
      <c r="H84" s="238" t="e">
        <f t="shared" ref="H84" si="53">ROUND(G84/E84,10)</f>
        <v>#DIV/0!</v>
      </c>
      <c r="I84"/>
      <c r="J84"/>
      <c r="K84" s="226">
        <f t="shared" ref="K84" si="54">I84-J84</f>
        <v>0</v>
      </c>
      <c r="L84" s="238" t="e">
        <f t="shared" ref="L84" si="55">ROUND(K84/I84,10)</f>
        <v>#DIV/0!</v>
      </c>
      <c r="M84"/>
      <c r="N84"/>
      <c r="O84" s="226">
        <f t="shared" ref="O84" si="56">M84-N84</f>
        <v>0</v>
      </c>
      <c r="P84" s="238" t="e">
        <f t="shared" ref="P84" si="57">ROUND(O84/M84,10)</f>
        <v>#DIV/0!</v>
      </c>
      <c r="Q84"/>
      <c r="R84"/>
      <c r="S84" s="226">
        <f t="shared" ref="S84" si="58">Q84-R84</f>
        <v>0</v>
      </c>
      <c r="T84" s="238" t="e">
        <f t="shared" ref="T84" si="59">ROUND(S84/Q84,10)</f>
        <v>#DIV/0!</v>
      </c>
      <c r="U84" s="135"/>
    </row>
    <row r="85" spans="1:21" s="56" customFormat="1" ht="12.75">
      <c r="A85"/>
      <c r="B85"/>
      <c r="C85" s="279"/>
      <c r="D85"/>
      <c r="E85"/>
      <c r="F85"/>
      <c r="G85" s="226">
        <f t="shared" si="40"/>
        <v>0</v>
      </c>
      <c r="H85" s="238" t="e">
        <f t="shared" si="41"/>
        <v>#DIV/0!</v>
      </c>
      <c r="I85"/>
      <c r="J85"/>
      <c r="K85" s="226">
        <f t="shared" si="42"/>
        <v>0</v>
      </c>
      <c r="L85" s="238" t="e">
        <f t="shared" si="43"/>
        <v>#DIV/0!</v>
      </c>
      <c r="M85"/>
      <c r="N85"/>
      <c r="O85" s="226">
        <f t="shared" si="4"/>
        <v>0</v>
      </c>
      <c r="P85" s="238" t="e">
        <f t="shared" si="5"/>
        <v>#DIV/0!</v>
      </c>
      <c r="Q85"/>
      <c r="R85"/>
      <c r="S85" s="226">
        <f t="shared" si="6"/>
        <v>0</v>
      </c>
      <c r="T85" s="238" t="e">
        <f t="shared" si="7"/>
        <v>#DIV/0!</v>
      </c>
      <c r="U85" s="135"/>
    </row>
    <row r="86" spans="1:21" s="56" customFormat="1" ht="12.75">
      <c r="A86"/>
      <c r="B86"/>
      <c r="C86" s="279"/>
      <c r="D86"/>
      <c r="E86"/>
      <c r="F86"/>
      <c r="G86" s="226">
        <f t="shared" si="40"/>
        <v>0</v>
      </c>
      <c r="H86" s="238" t="e">
        <f t="shared" si="41"/>
        <v>#DIV/0!</v>
      </c>
      <c r="I86"/>
      <c r="J86"/>
      <c r="K86" s="226">
        <f t="shared" si="42"/>
        <v>0</v>
      </c>
      <c r="L86" s="238" t="e">
        <f t="shared" si="43"/>
        <v>#DIV/0!</v>
      </c>
      <c r="M86"/>
      <c r="N86"/>
      <c r="O86" s="226">
        <f t="shared" si="4"/>
        <v>0</v>
      </c>
      <c r="P86" s="238" t="e">
        <f t="shared" si="5"/>
        <v>#DIV/0!</v>
      </c>
      <c r="Q86"/>
      <c r="R86"/>
      <c r="S86" s="226">
        <f t="shared" si="6"/>
        <v>0</v>
      </c>
      <c r="T86" s="238" t="e">
        <f t="shared" si="7"/>
        <v>#DIV/0!</v>
      </c>
      <c r="U86" s="135"/>
    </row>
    <row r="87" spans="1:21" s="56" customFormat="1" ht="12.75">
      <c r="A87"/>
      <c r="B87"/>
      <c r="C87" s="279"/>
      <c r="D87"/>
      <c r="E87"/>
      <c r="F87"/>
      <c r="G87" s="226">
        <f t="shared" si="40"/>
        <v>0</v>
      </c>
      <c r="H87" s="238" t="e">
        <f t="shared" si="41"/>
        <v>#DIV/0!</v>
      </c>
      <c r="I87"/>
      <c r="J87"/>
      <c r="K87" s="226">
        <f t="shared" si="42"/>
        <v>0</v>
      </c>
      <c r="L87" s="238" t="e">
        <f t="shared" si="43"/>
        <v>#DIV/0!</v>
      </c>
      <c r="M87"/>
      <c r="N87"/>
      <c r="O87" s="226">
        <f t="shared" si="4"/>
        <v>0</v>
      </c>
      <c r="P87" s="238" t="e">
        <f t="shared" si="5"/>
        <v>#DIV/0!</v>
      </c>
      <c r="Q87"/>
      <c r="R87"/>
      <c r="S87" s="226">
        <f t="shared" si="6"/>
        <v>0</v>
      </c>
      <c r="T87" s="238" t="e">
        <f t="shared" si="7"/>
        <v>#DIV/0!</v>
      </c>
      <c r="U87" s="135"/>
    </row>
    <row r="88" spans="1:21" s="56" customFormat="1" ht="12.75">
      <c r="A88"/>
      <c r="B88"/>
      <c r="C88" s="279"/>
      <c r="D88"/>
      <c r="E88"/>
      <c r="F88"/>
      <c r="G88" s="226">
        <f t="shared" si="40"/>
        <v>0</v>
      </c>
      <c r="H88" s="238" t="e">
        <f t="shared" si="41"/>
        <v>#DIV/0!</v>
      </c>
      <c r="I88"/>
      <c r="J88"/>
      <c r="K88" s="226">
        <f t="shared" si="42"/>
        <v>0</v>
      </c>
      <c r="L88" s="238" t="e">
        <f t="shared" si="43"/>
        <v>#DIV/0!</v>
      </c>
      <c r="M88"/>
      <c r="N88"/>
      <c r="O88" s="226">
        <f t="shared" si="4"/>
        <v>0</v>
      </c>
      <c r="P88" s="238" t="e">
        <f t="shared" si="5"/>
        <v>#DIV/0!</v>
      </c>
      <c r="Q88"/>
      <c r="R88"/>
      <c r="S88" s="226">
        <f t="shared" si="6"/>
        <v>0</v>
      </c>
      <c r="T88" s="238" t="e">
        <f t="shared" si="7"/>
        <v>#DIV/0!</v>
      </c>
      <c r="U88" s="135"/>
    </row>
    <row r="89" spans="1:21" s="56" customFormat="1" ht="12.75">
      <c r="A89"/>
      <c r="B89"/>
      <c r="C89" s="279"/>
      <c r="D89"/>
      <c r="E89"/>
      <c r="F89"/>
      <c r="G89" s="226">
        <f t="shared" si="40"/>
        <v>0</v>
      </c>
      <c r="H89" s="238" t="e">
        <f t="shared" si="41"/>
        <v>#DIV/0!</v>
      </c>
      <c r="I89"/>
      <c r="J89"/>
      <c r="K89" s="226">
        <f t="shared" si="42"/>
        <v>0</v>
      </c>
      <c r="L89" s="238" t="e">
        <f t="shared" si="43"/>
        <v>#DIV/0!</v>
      </c>
      <c r="M89"/>
      <c r="N89"/>
      <c r="O89" s="226">
        <f t="shared" si="4"/>
        <v>0</v>
      </c>
      <c r="P89" s="238" t="e">
        <f t="shared" si="5"/>
        <v>#DIV/0!</v>
      </c>
      <c r="Q89"/>
      <c r="R89"/>
      <c r="S89" s="226">
        <f t="shared" si="6"/>
        <v>0</v>
      </c>
      <c r="T89" s="238" t="e">
        <f t="shared" si="7"/>
        <v>#DIV/0!</v>
      </c>
      <c r="U89" s="135"/>
    </row>
    <row r="90" spans="1:21" s="56" customFormat="1" ht="15">
      <c r="A90" s="276"/>
      <c r="B90" s="276"/>
      <c r="C90" s="283"/>
      <c r="D90" s="276"/>
      <c r="E90" s="276"/>
      <c r="F90" s="276"/>
      <c r="G90" s="226">
        <f t="shared" ref="G90:G94" si="60">E90-F90</f>
        <v>0</v>
      </c>
      <c r="H90" s="238" t="e">
        <f t="shared" ref="H90:H94" si="61">ROUND(G90/E90,10)</f>
        <v>#DIV/0!</v>
      </c>
      <c r="I90" s="276"/>
      <c r="J90" s="276"/>
      <c r="K90" s="226">
        <f t="shared" ref="K90:K94" si="62">I90-J90</f>
        <v>0</v>
      </c>
      <c r="L90" s="238" t="e">
        <f t="shared" ref="L90:L94" si="63">ROUND(K90/I90,10)</f>
        <v>#DIV/0!</v>
      </c>
      <c r="M90" s="276"/>
      <c r="N90" s="276"/>
      <c r="O90" s="226">
        <f t="shared" ref="O90:O94" si="64">M90-N90</f>
        <v>0</v>
      </c>
      <c r="P90" s="238" t="e">
        <f t="shared" ref="P90:P94" si="65">ROUND(O90/M90,10)</f>
        <v>#DIV/0!</v>
      </c>
      <c r="Q90" s="276"/>
      <c r="R90" s="276"/>
      <c r="S90" s="226">
        <f t="shared" ref="S90:S94" si="66">Q90-R90</f>
        <v>0</v>
      </c>
      <c r="T90" s="238" t="e">
        <f t="shared" ref="T90:T94" si="67">ROUND(S90/Q90,10)</f>
        <v>#DIV/0!</v>
      </c>
      <c r="U90" s="135"/>
    </row>
    <row r="91" spans="1:21" s="56" customFormat="1" ht="15">
      <c r="A91" s="276"/>
      <c r="B91" s="276"/>
      <c r="C91" s="283"/>
      <c r="D91" s="276"/>
      <c r="E91" s="276"/>
      <c r="F91" s="276"/>
      <c r="G91" s="226">
        <f t="shared" si="60"/>
        <v>0</v>
      </c>
      <c r="H91" s="238" t="e">
        <f t="shared" si="61"/>
        <v>#DIV/0!</v>
      </c>
      <c r="I91" s="276"/>
      <c r="J91" s="276"/>
      <c r="K91" s="226">
        <f t="shared" si="62"/>
        <v>0</v>
      </c>
      <c r="L91" s="238" t="e">
        <f t="shared" si="63"/>
        <v>#DIV/0!</v>
      </c>
      <c r="M91" s="276"/>
      <c r="N91" s="276"/>
      <c r="O91" s="226">
        <f t="shared" si="64"/>
        <v>0</v>
      </c>
      <c r="P91" s="238" t="e">
        <f t="shared" si="65"/>
        <v>#DIV/0!</v>
      </c>
      <c r="Q91" s="276"/>
      <c r="R91" s="276"/>
      <c r="S91" s="226">
        <f t="shared" si="66"/>
        <v>0</v>
      </c>
      <c r="T91" s="238" t="e">
        <f t="shared" si="67"/>
        <v>#DIV/0!</v>
      </c>
      <c r="U91" s="135"/>
    </row>
    <row r="92" spans="1:21" s="56" customFormat="1" ht="15">
      <c r="A92" s="276"/>
      <c r="B92" s="276"/>
      <c r="C92" s="283"/>
      <c r="D92" s="276"/>
      <c r="E92" s="276"/>
      <c r="F92" s="276"/>
      <c r="G92" s="226">
        <f t="shared" si="60"/>
        <v>0</v>
      </c>
      <c r="H92" s="238" t="e">
        <f t="shared" si="61"/>
        <v>#DIV/0!</v>
      </c>
      <c r="I92" s="276"/>
      <c r="J92" s="276"/>
      <c r="K92" s="226">
        <f t="shared" si="62"/>
        <v>0</v>
      </c>
      <c r="L92" s="238" t="e">
        <f t="shared" si="63"/>
        <v>#DIV/0!</v>
      </c>
      <c r="M92" s="276"/>
      <c r="N92" s="276"/>
      <c r="O92" s="226">
        <f t="shared" si="64"/>
        <v>0</v>
      </c>
      <c r="P92" s="238" t="e">
        <f t="shared" si="65"/>
        <v>#DIV/0!</v>
      </c>
      <c r="Q92" s="276"/>
      <c r="R92" s="276"/>
      <c r="S92" s="226">
        <f t="shared" si="66"/>
        <v>0</v>
      </c>
      <c r="T92" s="238" t="e">
        <f t="shared" si="67"/>
        <v>#DIV/0!</v>
      </c>
      <c r="U92" s="135"/>
    </row>
    <row r="93" spans="1:21" s="56" customFormat="1" ht="15">
      <c r="A93" s="276"/>
      <c r="B93" s="276"/>
      <c r="C93" s="283"/>
      <c r="D93" s="276"/>
      <c r="E93" s="276"/>
      <c r="F93" s="276"/>
      <c r="G93" s="226">
        <f t="shared" si="60"/>
        <v>0</v>
      </c>
      <c r="H93" s="238" t="e">
        <f t="shared" si="61"/>
        <v>#DIV/0!</v>
      </c>
      <c r="I93" s="276"/>
      <c r="J93" s="276"/>
      <c r="K93" s="226">
        <f t="shared" si="62"/>
        <v>0</v>
      </c>
      <c r="L93" s="238" t="e">
        <f t="shared" si="63"/>
        <v>#DIV/0!</v>
      </c>
      <c r="M93" s="276"/>
      <c r="N93" s="276"/>
      <c r="O93" s="226">
        <f t="shared" si="64"/>
        <v>0</v>
      </c>
      <c r="P93" s="238" t="e">
        <f t="shared" si="65"/>
        <v>#DIV/0!</v>
      </c>
      <c r="Q93" s="276"/>
      <c r="R93" s="276"/>
      <c r="S93" s="226">
        <f t="shared" si="66"/>
        <v>0</v>
      </c>
      <c r="T93" s="238" t="e">
        <f t="shared" si="67"/>
        <v>#DIV/0!</v>
      </c>
      <c r="U93" s="135"/>
    </row>
    <row r="94" spans="1:21" s="56" customFormat="1" ht="15">
      <c r="A94" s="276"/>
      <c r="B94" s="276"/>
      <c r="C94" s="283"/>
      <c r="D94" s="276"/>
      <c r="E94" s="276"/>
      <c r="F94" s="276"/>
      <c r="G94" s="226">
        <f t="shared" si="60"/>
        <v>0</v>
      </c>
      <c r="H94" s="238" t="e">
        <f t="shared" si="61"/>
        <v>#DIV/0!</v>
      </c>
      <c r="I94" s="276"/>
      <c r="J94" s="276"/>
      <c r="K94" s="226">
        <f t="shared" si="62"/>
        <v>0</v>
      </c>
      <c r="L94" s="238" t="e">
        <f t="shared" si="63"/>
        <v>#DIV/0!</v>
      </c>
      <c r="M94" s="276"/>
      <c r="N94" s="276"/>
      <c r="O94" s="226">
        <f t="shared" si="64"/>
        <v>0</v>
      </c>
      <c r="P94" s="238" t="e">
        <f t="shared" si="65"/>
        <v>#DIV/0!</v>
      </c>
      <c r="Q94" s="276"/>
      <c r="R94" s="276"/>
      <c r="S94" s="226">
        <f t="shared" si="66"/>
        <v>0</v>
      </c>
      <c r="T94" s="238" t="e">
        <f t="shared" si="67"/>
        <v>#DIV/0!</v>
      </c>
      <c r="U94" s="135"/>
    </row>
    <row r="95" spans="1:21" s="56" customFormat="1" ht="15">
      <c r="A95" s="276"/>
      <c r="B95" s="276"/>
      <c r="C95" s="283"/>
      <c r="D95" s="276"/>
      <c r="E95" s="276"/>
      <c r="F95" s="276"/>
      <c r="G95" s="226">
        <f t="shared" si="40"/>
        <v>0</v>
      </c>
      <c r="H95" s="238" t="e">
        <f t="shared" si="41"/>
        <v>#DIV/0!</v>
      </c>
      <c r="I95" s="276"/>
      <c r="J95" s="276"/>
      <c r="K95" s="226">
        <f t="shared" si="42"/>
        <v>0</v>
      </c>
      <c r="L95" s="238" t="e">
        <f t="shared" si="43"/>
        <v>#DIV/0!</v>
      </c>
      <c r="M95" s="276"/>
      <c r="N95" s="276"/>
      <c r="O95" s="226">
        <f t="shared" si="4"/>
        <v>0</v>
      </c>
      <c r="P95" s="238" t="e">
        <f t="shared" si="5"/>
        <v>#DIV/0!</v>
      </c>
      <c r="Q95" s="276"/>
      <c r="R95" s="276"/>
      <c r="S95" s="226">
        <f t="shared" si="6"/>
        <v>0</v>
      </c>
      <c r="T95" s="238" t="e">
        <f t="shared" si="7"/>
        <v>#DIV/0!</v>
      </c>
      <c r="U95" s="135"/>
    </row>
    <row r="96" spans="1:21" s="56" customFormat="1" ht="15">
      <c r="A96" s="276"/>
      <c r="B96" s="276"/>
      <c r="C96" s="283"/>
      <c r="D96" s="276"/>
      <c r="E96" s="276"/>
      <c r="F96" s="276"/>
      <c r="G96" s="226">
        <f t="shared" si="40"/>
        <v>0</v>
      </c>
      <c r="H96" s="238" t="e">
        <f t="shared" si="41"/>
        <v>#DIV/0!</v>
      </c>
      <c r="I96" s="276"/>
      <c r="J96" s="276"/>
      <c r="K96" s="226">
        <f t="shared" si="42"/>
        <v>0</v>
      </c>
      <c r="L96" s="238" t="e">
        <f t="shared" si="43"/>
        <v>#DIV/0!</v>
      </c>
      <c r="M96" s="276"/>
      <c r="N96" s="276"/>
      <c r="O96" s="226">
        <f t="shared" si="4"/>
        <v>0</v>
      </c>
      <c r="P96" s="238" t="e">
        <f t="shared" si="5"/>
        <v>#DIV/0!</v>
      </c>
      <c r="Q96" s="276"/>
      <c r="R96" s="276"/>
      <c r="S96" s="226">
        <f t="shared" si="6"/>
        <v>0</v>
      </c>
      <c r="T96" s="238" t="e">
        <f t="shared" si="7"/>
        <v>#DIV/0!</v>
      </c>
      <c r="U96" s="135"/>
    </row>
    <row r="97" spans="1:21" s="56" customFormat="1" ht="15">
      <c r="A97" s="269"/>
      <c r="B97" s="269"/>
      <c r="C97" s="284"/>
      <c r="D97" s="269"/>
      <c r="E97" s="269"/>
      <c r="F97" s="269"/>
      <c r="G97" s="226">
        <f t="shared" si="40"/>
        <v>0</v>
      </c>
      <c r="H97" s="238" t="e">
        <f t="shared" si="41"/>
        <v>#DIV/0!</v>
      </c>
      <c r="I97" s="269"/>
      <c r="J97" s="269"/>
      <c r="K97" s="226">
        <f t="shared" si="42"/>
        <v>0</v>
      </c>
      <c r="L97" s="238" t="e">
        <f t="shared" si="43"/>
        <v>#DIV/0!</v>
      </c>
      <c r="M97" s="269"/>
      <c r="N97" s="269"/>
      <c r="O97" s="226">
        <f t="shared" si="4"/>
        <v>0</v>
      </c>
      <c r="P97" s="238" t="e">
        <f t="shared" si="5"/>
        <v>#DIV/0!</v>
      </c>
      <c r="Q97" s="269"/>
      <c r="R97" s="269"/>
      <c r="S97" s="226">
        <f t="shared" si="6"/>
        <v>0</v>
      </c>
      <c r="T97" s="238" t="e">
        <f t="shared" si="7"/>
        <v>#DIV/0!</v>
      </c>
      <c r="U97" s="135"/>
    </row>
    <row r="98" spans="1:21" s="179" customFormat="1" ht="15">
      <c r="A98" s="269"/>
      <c r="B98" s="269"/>
      <c r="C98" s="284"/>
      <c r="D98" s="269"/>
      <c r="E98" s="269"/>
      <c r="F98" s="269"/>
      <c r="G98" s="226">
        <f t="shared" si="40"/>
        <v>0</v>
      </c>
      <c r="H98" s="238" t="e">
        <f t="shared" si="41"/>
        <v>#DIV/0!</v>
      </c>
      <c r="I98" s="269"/>
      <c r="J98" s="269"/>
      <c r="K98" s="226">
        <f t="shared" si="42"/>
        <v>0</v>
      </c>
      <c r="L98" s="238" t="e">
        <f t="shared" si="43"/>
        <v>#DIV/0!</v>
      </c>
      <c r="M98" s="269"/>
      <c r="N98" s="269"/>
      <c r="O98" s="226">
        <f t="shared" si="4"/>
        <v>0</v>
      </c>
      <c r="P98" s="238" t="e">
        <f t="shared" si="5"/>
        <v>#DIV/0!</v>
      </c>
      <c r="Q98" s="269"/>
      <c r="R98" s="269"/>
      <c r="S98" s="226">
        <f t="shared" si="6"/>
        <v>0</v>
      </c>
      <c r="T98" s="238" t="e">
        <f t="shared" si="7"/>
        <v>#DIV/0!</v>
      </c>
      <c r="U98" s="176"/>
    </row>
    <row r="99" spans="1:21" s="179" customFormat="1" ht="15">
      <c r="A99" s="269"/>
      <c r="B99" s="269"/>
      <c r="C99" s="284"/>
      <c r="D99" s="269"/>
      <c r="E99" s="269"/>
      <c r="F99" s="269"/>
      <c r="G99" s="226">
        <f t="shared" ref="G99" si="68">E99-F99</f>
        <v>0</v>
      </c>
      <c r="H99" s="238" t="e">
        <f t="shared" ref="H99" si="69">ROUND(G99/E99,10)</f>
        <v>#DIV/0!</v>
      </c>
      <c r="I99" s="269"/>
      <c r="J99" s="269"/>
      <c r="K99" s="226">
        <f t="shared" ref="K99" si="70">I99-J99</f>
        <v>0</v>
      </c>
      <c r="L99" s="238" t="e">
        <f t="shared" ref="L99" si="71">ROUND(K99/I99,10)</f>
        <v>#DIV/0!</v>
      </c>
      <c r="M99" s="269"/>
      <c r="N99" s="269"/>
      <c r="O99" s="226">
        <f t="shared" ref="O99" si="72">M99-N99</f>
        <v>0</v>
      </c>
      <c r="P99" s="238" t="e">
        <f t="shared" ref="P99" si="73">ROUND(O99/M99,10)</f>
        <v>#DIV/0!</v>
      </c>
      <c r="Q99" s="269"/>
      <c r="R99" s="269"/>
      <c r="S99" s="226">
        <f t="shared" ref="S99" si="74">Q99-R99</f>
        <v>0</v>
      </c>
      <c r="T99" s="238" t="e">
        <f t="shared" ref="T99" si="75">ROUND(S99/Q99,10)</f>
        <v>#DIV/0!</v>
      </c>
      <c r="U99" s="176"/>
    </row>
    <row r="100" spans="1:21" s="179" customFormat="1" ht="15.75" customHeight="1">
      <c r="A100" s="269"/>
      <c r="B100" s="269"/>
      <c r="C100" s="284"/>
      <c r="D100" s="269"/>
      <c r="E100" s="269"/>
      <c r="F100" s="269"/>
      <c r="G100" s="226">
        <f t="shared" si="40"/>
        <v>0</v>
      </c>
      <c r="H100" s="238" t="e">
        <f t="shared" si="41"/>
        <v>#DIV/0!</v>
      </c>
      <c r="I100" s="269"/>
      <c r="J100" s="269"/>
      <c r="K100" s="226">
        <f t="shared" si="42"/>
        <v>0</v>
      </c>
      <c r="L100" s="238" t="e">
        <f t="shared" si="43"/>
        <v>#DIV/0!</v>
      </c>
      <c r="M100" s="269"/>
      <c r="N100" s="269"/>
      <c r="O100" s="226">
        <f t="shared" si="4"/>
        <v>0</v>
      </c>
      <c r="P100" s="238" t="e">
        <f t="shared" si="5"/>
        <v>#DIV/0!</v>
      </c>
      <c r="Q100" s="269"/>
      <c r="R100" s="269"/>
      <c r="S100" s="226">
        <f t="shared" si="6"/>
        <v>0</v>
      </c>
      <c r="T100" s="238" t="e">
        <f t="shared" si="7"/>
        <v>#DIV/0!</v>
      </c>
      <c r="U100" s="176"/>
    </row>
    <row r="101" spans="1:21" s="179" customFormat="1" ht="15">
      <c r="A101" s="269"/>
      <c r="B101" s="269"/>
      <c r="C101" s="284"/>
      <c r="D101" s="269"/>
      <c r="E101" s="269"/>
      <c r="F101" s="269"/>
      <c r="G101" s="226"/>
      <c r="H101" s="238"/>
      <c r="I101" s="269"/>
      <c r="J101" s="269"/>
      <c r="K101" s="226"/>
      <c r="L101" s="238"/>
      <c r="M101" s="269"/>
      <c r="N101" s="269"/>
      <c r="O101" s="226"/>
      <c r="P101" s="238"/>
      <c r="Q101" s="269"/>
      <c r="R101" s="269"/>
      <c r="S101" s="226"/>
      <c r="T101" s="238"/>
      <c r="U101" s="176"/>
    </row>
    <row r="102" spans="1:21" s="137" customFormat="1" ht="12.75">
      <c r="A102" s="148" t="s">
        <v>143</v>
      </c>
      <c r="B102" s="155"/>
      <c r="C102" s="285"/>
      <c r="D102" s="155"/>
      <c r="E102" s="157"/>
      <c r="F102" s="233"/>
      <c r="G102" s="139"/>
      <c r="H102" s="139"/>
      <c r="I102" s="143"/>
      <c r="J102" s="138"/>
      <c r="K102" s="139"/>
      <c r="L102" s="139"/>
      <c r="M102" s="143"/>
      <c r="N102" s="138"/>
      <c r="O102" s="139"/>
      <c r="P102" s="139"/>
      <c r="Q102" s="143"/>
      <c r="R102" s="138"/>
      <c r="S102" s="139"/>
      <c r="T102" s="139"/>
      <c r="U102" s="138"/>
    </row>
    <row r="103" spans="1:21">
      <c r="C103" s="100"/>
      <c r="D103" s="55"/>
      <c r="E103" s="177"/>
      <c r="F103" s="233"/>
      <c r="G103" s="133"/>
      <c r="H103" s="133"/>
      <c r="I103" s="143"/>
      <c r="J103" s="133"/>
      <c r="K103" s="133"/>
      <c r="L103" s="133"/>
      <c r="M103" s="143"/>
      <c r="N103" s="133"/>
      <c r="O103" s="133"/>
      <c r="P103" s="133"/>
      <c r="Q103" s="143"/>
      <c r="R103" s="133"/>
      <c r="S103" s="133"/>
      <c r="T103" s="133"/>
      <c r="U103" s="49"/>
    </row>
    <row r="104" spans="1:21" s="56" customFormat="1">
      <c r="A104" s="48"/>
      <c r="B104" s="48"/>
      <c r="C104" s="100"/>
      <c r="D104" s="55"/>
      <c r="E104" s="178">
        <f>SUM(E2:E103)</f>
        <v>616864.18999999994</v>
      </c>
      <c r="F104" s="234">
        <f>SUM(F2:F103)</f>
        <v>0</v>
      </c>
      <c r="G104" s="145">
        <f>SUM(G2:G103)</f>
        <v>616864.18999999994</v>
      </c>
      <c r="H104" s="238">
        <f>ROUND(G104/E104,10)</f>
        <v>1</v>
      </c>
      <c r="I104" s="144">
        <f>SUM(I2:I103)</f>
        <v>65973.640000000014</v>
      </c>
      <c r="J104" s="145">
        <f>SUM(J2:J103)</f>
        <v>0</v>
      </c>
      <c r="K104" s="145">
        <f>SUM(K2:K103)</f>
        <v>65973.640000000014</v>
      </c>
      <c r="L104" s="239">
        <f>ROUND(K104/I104,10)</f>
        <v>1</v>
      </c>
      <c r="M104" s="144">
        <f>SUM(M2:M103)</f>
        <v>10007.400000000001</v>
      </c>
      <c r="N104" s="145">
        <f>SUM(N2:N103)</f>
        <v>0</v>
      </c>
      <c r="O104" s="145">
        <f>SUM(O2:O103)</f>
        <v>10007.400000000001</v>
      </c>
      <c r="P104" s="239">
        <f>ROUND(O104/M104,10)</f>
        <v>1</v>
      </c>
      <c r="Q104" s="144">
        <f>SUM(Q2:Q103)</f>
        <v>104.33</v>
      </c>
      <c r="R104" s="145">
        <f>SUM(R2:R103)</f>
        <v>0</v>
      </c>
      <c r="S104" s="145">
        <f t="shared" ref="S104" si="76">SUM(S2:S103)</f>
        <v>104.33</v>
      </c>
      <c r="T104" s="239">
        <f>ROUND(S104/Q104,10)</f>
        <v>1</v>
      </c>
      <c r="U104" s="145">
        <f>SUM(U2:U103)</f>
        <v>0</v>
      </c>
    </row>
    <row r="105" spans="1:21">
      <c r="C105" s="100"/>
      <c r="D105" s="55"/>
      <c r="E105" s="55"/>
      <c r="F105" s="235"/>
      <c r="G105" s="140"/>
      <c r="H105" s="140"/>
      <c r="I105" s="57"/>
      <c r="M105" s="57"/>
      <c r="N105" s="57"/>
      <c r="O105" s="57"/>
      <c r="P105" s="57"/>
      <c r="Q105" s="57"/>
      <c r="R105" s="57"/>
      <c r="S105" s="57"/>
      <c r="T105" s="57"/>
      <c r="U105" s="57"/>
    </row>
    <row r="106" spans="1:21">
      <c r="C106" s="100"/>
      <c r="D106" s="55"/>
      <c r="E106" s="55"/>
      <c r="F106" s="235"/>
      <c r="G106" s="140"/>
      <c r="H106" s="140"/>
      <c r="I106" s="57"/>
      <c r="M106" s="57"/>
      <c r="N106" s="57"/>
      <c r="O106" s="57"/>
      <c r="P106" s="57"/>
      <c r="Q106" s="57"/>
      <c r="R106" s="57"/>
      <c r="S106" s="57"/>
      <c r="T106" s="57"/>
      <c r="U106" s="57"/>
    </row>
    <row r="108" spans="1:21">
      <c r="A108" s="59"/>
      <c r="Q108" s="57"/>
    </row>
  </sheetData>
  <phoneticPr fontId="0" type="noConversion"/>
  <pageMargins left="0.2" right="0.2" top="1" bottom="1" header="0.5" footer="0.5"/>
  <pageSetup scale="41"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H11"/>
  <sheetViews>
    <sheetView zoomScaleNormal="100" workbookViewId="0"/>
  </sheetViews>
  <sheetFormatPr defaultColWidth="8.85546875" defaultRowHeight="11.25"/>
  <cols>
    <col min="1" max="1" width="19.28515625" style="47" customWidth="1"/>
    <col min="2" max="2" width="16" style="47" customWidth="1"/>
    <col min="3" max="3" width="53.85546875" style="47" bestFit="1" customWidth="1"/>
    <col min="4" max="4" width="16.7109375" style="47" bestFit="1" customWidth="1"/>
    <col min="5" max="5" width="16.85546875" style="231" bestFit="1" customWidth="1"/>
    <col min="6" max="7" width="15.140625" style="47" customWidth="1"/>
    <col min="8" max="8" width="51.85546875" style="47" bestFit="1" customWidth="1"/>
    <col min="9" max="9" width="1.28515625" style="47" customWidth="1"/>
    <col min="10" max="16384" width="8.85546875" style="47"/>
  </cols>
  <sheetData>
    <row r="1" spans="1:8" s="42" customFormat="1" ht="25.5" customHeight="1">
      <c r="A1" s="1" t="s">
        <v>12</v>
      </c>
      <c r="B1" s="1" t="s">
        <v>4</v>
      </c>
      <c r="C1" s="1" t="s">
        <v>5</v>
      </c>
      <c r="D1" s="2" t="s">
        <v>13</v>
      </c>
      <c r="E1" s="221" t="s">
        <v>75</v>
      </c>
      <c r="F1" s="2" t="s">
        <v>7</v>
      </c>
      <c r="G1" s="136" t="s">
        <v>193</v>
      </c>
      <c r="H1" s="50" t="s">
        <v>209</v>
      </c>
    </row>
    <row r="2" spans="1:8" s="42" customFormat="1" ht="25.5" customHeight="1">
      <c r="A2" t="s">
        <v>275</v>
      </c>
      <c r="B2" t="s">
        <v>293</v>
      </c>
      <c r="C2" t="s">
        <v>294</v>
      </c>
      <c r="D2" s="269">
        <v>1447.85</v>
      </c>
      <c r="E2" s="269"/>
      <c r="F2" s="172">
        <f>D2-E2</f>
        <v>1447.85</v>
      </c>
      <c r="G2" s="240">
        <f>ROUND(F2/D2,10)</f>
        <v>1</v>
      </c>
      <c r="H2" s="50"/>
    </row>
    <row r="3" spans="1:8" s="42" customFormat="1" ht="25.5" customHeight="1">
      <c r="A3" s="1"/>
      <c r="B3" s="1"/>
      <c r="C3" s="1"/>
      <c r="D3" s="2"/>
      <c r="E3" s="221"/>
      <c r="F3" s="2"/>
      <c r="G3" s="2"/>
      <c r="H3" s="50"/>
    </row>
    <row r="4" spans="1:8" s="42" customFormat="1" ht="25.5" customHeight="1">
      <c r="A4" s="1"/>
      <c r="B4" s="1"/>
      <c r="C4" s="1"/>
      <c r="D4" s="2"/>
      <c r="E4" s="221"/>
      <c r="F4" s="2"/>
      <c r="G4" s="2"/>
      <c r="H4" s="50"/>
    </row>
    <row r="5" spans="1:8" s="42" customFormat="1" ht="25.5" customHeight="1">
      <c r="A5" s="1"/>
      <c r="B5" s="1"/>
      <c r="C5" s="1"/>
      <c r="D5" s="2"/>
      <c r="E5" s="221"/>
      <c r="F5" s="2"/>
      <c r="G5" s="2"/>
      <c r="H5" s="50"/>
    </row>
    <row r="6" spans="1:8" s="42" customFormat="1" ht="19.5" customHeight="1">
      <c r="A6" s="51"/>
      <c r="B6" s="44"/>
      <c r="D6" s="45"/>
      <c r="E6" s="229"/>
      <c r="F6" s="45"/>
      <c r="G6" s="45"/>
      <c r="H6" s="1"/>
    </row>
    <row r="7" spans="1:8" s="42" customFormat="1" ht="11.25" customHeight="1">
      <c r="D7" s="52"/>
      <c r="E7" s="230"/>
      <c r="F7" s="52"/>
      <c r="G7" s="52"/>
    </row>
    <row r="8" spans="1:8" s="42" customFormat="1" ht="19.5" customHeight="1" thickBot="1">
      <c r="C8" s="3" t="s">
        <v>11</v>
      </c>
      <c r="D8" s="4">
        <f>SUM(D2:D7)</f>
        <v>1447.85</v>
      </c>
      <c r="E8" s="223">
        <f>SUM(E2:E7)</f>
        <v>0</v>
      </c>
      <c r="F8" s="4">
        <f>SUM(F2:F7)</f>
        <v>1447.85</v>
      </c>
      <c r="G8" s="241">
        <f>ROUND(F8/D8,10)</f>
        <v>1</v>
      </c>
    </row>
    <row r="9" spans="1:8" s="42" customFormat="1" ht="13.5" thickTop="1">
      <c r="E9" s="225"/>
    </row>
    <row r="10" spans="1:8" s="42" customFormat="1" ht="13.5" thickBot="1">
      <c r="E10" s="225"/>
    </row>
    <row r="11" spans="1:8" s="42" customFormat="1" ht="13.5" thickBot="1">
      <c r="A11" s="1" t="s">
        <v>53</v>
      </c>
      <c r="B11" s="1"/>
      <c r="D11" s="53"/>
      <c r="E11" s="225"/>
    </row>
  </sheetData>
  <phoneticPr fontId="0" type="noConversion"/>
  <pageMargins left="0.1" right="0.1" top="1" bottom="0.25" header="0.25" footer="0.25"/>
  <pageSetup scale="7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V164"/>
  <sheetViews>
    <sheetView zoomScale="80" zoomScaleNormal="80" workbookViewId="0">
      <pane xSplit="2" ySplit="1" topLeftCell="C2" activePane="bottomRight" state="frozen"/>
      <selection pane="topRight" activeCell="C1" sqref="C1"/>
      <selection pane="bottomLeft" activeCell="A2" sqref="A2"/>
      <selection pane="bottomRight"/>
    </sheetView>
  </sheetViews>
  <sheetFormatPr defaultColWidth="8.85546875" defaultRowHeight="12.75"/>
  <cols>
    <col min="1" max="1" width="14.42578125" style="44" customWidth="1"/>
    <col min="2" max="2" width="33.7109375" style="42" customWidth="1"/>
    <col min="3" max="3" width="14" style="225" bestFit="1" customWidth="1"/>
    <col min="4" max="4" width="12.7109375" style="164" bestFit="1" customWidth="1"/>
    <col min="5" max="5" width="12.5703125" style="164" bestFit="1" customWidth="1"/>
    <col min="6" max="7" width="17.85546875" style="42" bestFit="1" customWidth="1"/>
    <col min="8" max="8" width="14.140625" style="42" bestFit="1" customWidth="1"/>
    <col min="9" max="9" width="14.140625" style="42" customWidth="1"/>
    <col min="10" max="10" width="17.7109375" style="42" customWidth="1"/>
    <col min="11" max="11" width="17.7109375" style="42" bestFit="1" customWidth="1"/>
    <col min="12" max="12" width="19.85546875" style="42" bestFit="1" customWidth="1"/>
    <col min="13" max="14" width="17.7109375" style="42" bestFit="1" customWidth="1"/>
    <col min="15" max="15" width="13.42578125" style="42" bestFit="1" customWidth="1"/>
    <col min="16" max="21" width="14.85546875" style="42" customWidth="1"/>
    <col min="22" max="22" width="33.5703125" style="42" customWidth="1"/>
    <col min="23" max="16384" width="8.85546875" style="42"/>
  </cols>
  <sheetData>
    <row r="1" spans="1:22" ht="64.5" thickBot="1">
      <c r="A1" s="286" t="s">
        <v>16</v>
      </c>
      <c r="B1" s="1" t="s">
        <v>5</v>
      </c>
      <c r="C1" s="221" t="s">
        <v>14</v>
      </c>
      <c r="D1" s="2" t="s">
        <v>15</v>
      </c>
      <c r="E1" s="2" t="s">
        <v>63</v>
      </c>
      <c r="F1" s="166" t="s">
        <v>59</v>
      </c>
      <c r="G1" s="170" t="s">
        <v>60</v>
      </c>
      <c r="H1" s="6" t="s">
        <v>64</v>
      </c>
      <c r="I1" s="2" t="s">
        <v>195</v>
      </c>
      <c r="J1" s="167" t="s">
        <v>61</v>
      </c>
      <c r="K1" s="167" t="s">
        <v>65</v>
      </c>
      <c r="L1" s="169" t="s">
        <v>62</v>
      </c>
      <c r="M1" s="170" t="s">
        <v>66</v>
      </c>
      <c r="N1" s="170" t="s">
        <v>57</v>
      </c>
      <c r="O1" s="170" t="s">
        <v>58</v>
      </c>
      <c r="P1" s="6" t="s">
        <v>194</v>
      </c>
      <c r="Q1" s="2" t="s">
        <v>195</v>
      </c>
      <c r="R1" s="6" t="s">
        <v>196</v>
      </c>
      <c r="S1" s="2" t="s">
        <v>195</v>
      </c>
      <c r="T1" s="6" t="s">
        <v>197</v>
      </c>
      <c r="U1" s="2" t="s">
        <v>195</v>
      </c>
      <c r="V1" s="2" t="s">
        <v>125</v>
      </c>
    </row>
    <row r="2" spans="1:22">
      <c r="A2" s="279">
        <v>705015105</v>
      </c>
      <c r="B2" t="s">
        <v>497</v>
      </c>
      <c r="C2">
        <v>30701</v>
      </c>
      <c r="D2" s="278">
        <v>45793</v>
      </c>
      <c r="E2" t="s">
        <v>524</v>
      </c>
      <c r="F2">
        <v>0</v>
      </c>
      <c r="G2"/>
      <c r="H2" s="172">
        <f t="shared" ref="H2:H101" si="0">F2-G2</f>
        <v>0</v>
      </c>
      <c r="I2" s="244" t="e">
        <f t="shared" ref="I2:I101" si="1">ROUND(H2/F2,10)</f>
        <v>#DIV/0!</v>
      </c>
      <c r="J2">
        <v>0</v>
      </c>
      <c r="K2">
        <v>0</v>
      </c>
      <c r="L2">
        <v>0</v>
      </c>
      <c r="M2"/>
      <c r="N2"/>
      <c r="O2"/>
      <c r="P2" s="172">
        <f t="shared" ref="P2:P102" si="2">J2-N2</f>
        <v>0</v>
      </c>
      <c r="Q2" s="242" t="e">
        <f>ROUND(P2/J2,10)</f>
        <v>#DIV/0!</v>
      </c>
      <c r="R2" s="172">
        <f>K2-M2</f>
        <v>0</v>
      </c>
      <c r="S2" s="242" t="e">
        <f>ROUND(R2/K2,10)</f>
        <v>#DIV/0!</v>
      </c>
      <c r="T2" s="172">
        <f>L2-O2</f>
        <v>0</v>
      </c>
      <c r="U2" s="242" t="e">
        <f>ROUND(T2/L2,10)</f>
        <v>#DIV/0!</v>
      </c>
      <c r="V2" s="2"/>
    </row>
    <row r="3" spans="1:22">
      <c r="A3" s="279">
        <v>599933900</v>
      </c>
      <c r="B3" t="s">
        <v>518</v>
      </c>
      <c r="C3">
        <v>2900</v>
      </c>
      <c r="D3" s="278">
        <v>44315</v>
      </c>
      <c r="E3" t="s">
        <v>447</v>
      </c>
      <c r="F3">
        <v>800.4</v>
      </c>
      <c r="G3"/>
      <c r="H3" s="172">
        <f t="shared" si="0"/>
        <v>800.4</v>
      </c>
      <c r="I3" s="244">
        <f t="shared" si="1"/>
        <v>1</v>
      </c>
      <c r="J3">
        <v>967</v>
      </c>
      <c r="K3">
        <v>864.59</v>
      </c>
      <c r="L3">
        <v>-102.41</v>
      </c>
      <c r="M3"/>
      <c r="N3"/>
      <c r="O3"/>
      <c r="P3" s="172">
        <f t="shared" si="2"/>
        <v>967</v>
      </c>
      <c r="Q3" s="242">
        <f t="shared" ref="Q3:Q103" si="3">ROUND(P3/J3,10)</f>
        <v>1</v>
      </c>
      <c r="R3" s="172">
        <f t="shared" ref="R3:R102" si="4">K3-M3</f>
        <v>864.59</v>
      </c>
      <c r="S3" s="242">
        <f t="shared" ref="S3:S102" si="5">ROUND(R3/K3,10)</f>
        <v>1</v>
      </c>
      <c r="T3" s="172">
        <f t="shared" ref="T3:T102" si="6">L3-O3</f>
        <v>-102.41</v>
      </c>
      <c r="U3" s="242">
        <f t="shared" ref="U3:U102" si="7">ROUND(T3/L3,10)</f>
        <v>1</v>
      </c>
      <c r="V3" s="2"/>
    </row>
    <row r="4" spans="1:22">
      <c r="A4" s="279" t="s">
        <v>293</v>
      </c>
      <c r="B4" t="s">
        <v>294</v>
      </c>
      <c r="C4">
        <v>247120.85</v>
      </c>
      <c r="D4" s="278">
        <v>45748</v>
      </c>
      <c r="E4" t="s">
        <v>524</v>
      </c>
      <c r="F4">
        <v>0</v>
      </c>
      <c r="G4"/>
      <c r="H4" s="172">
        <f t="shared" si="0"/>
        <v>0</v>
      </c>
      <c r="I4" s="244" t="e">
        <f t="shared" si="1"/>
        <v>#DIV/0!</v>
      </c>
      <c r="J4">
        <v>0</v>
      </c>
      <c r="K4">
        <v>0</v>
      </c>
      <c r="L4">
        <v>0</v>
      </c>
      <c r="M4"/>
      <c r="N4"/>
      <c r="O4"/>
      <c r="P4" s="172">
        <f t="shared" si="2"/>
        <v>0</v>
      </c>
      <c r="Q4" s="242" t="e">
        <f t="shared" si="3"/>
        <v>#DIV/0!</v>
      </c>
      <c r="R4" s="172">
        <f t="shared" si="4"/>
        <v>0</v>
      </c>
      <c r="S4" s="242" t="e">
        <f t="shared" si="5"/>
        <v>#DIV/0!</v>
      </c>
      <c r="T4" s="172">
        <f t="shared" si="6"/>
        <v>0</v>
      </c>
      <c r="U4" s="242" t="e">
        <f t="shared" si="7"/>
        <v>#DIV/0!</v>
      </c>
      <c r="V4" s="2"/>
    </row>
    <row r="5" spans="1:22">
      <c r="A5" s="279">
        <v>698604006</v>
      </c>
      <c r="B5" t="s">
        <v>522</v>
      </c>
      <c r="C5">
        <v>5285</v>
      </c>
      <c r="D5" s="278">
        <v>45805</v>
      </c>
      <c r="E5" t="s">
        <v>529</v>
      </c>
      <c r="F5">
        <v>0</v>
      </c>
      <c r="G5"/>
      <c r="H5" s="172">
        <f t="shared" si="0"/>
        <v>0</v>
      </c>
      <c r="I5" s="244" t="e">
        <f t="shared" si="1"/>
        <v>#DIV/0!</v>
      </c>
      <c r="J5">
        <v>0</v>
      </c>
      <c r="K5">
        <v>0</v>
      </c>
      <c r="L5">
        <v>0</v>
      </c>
      <c r="M5"/>
      <c r="N5"/>
      <c r="O5"/>
      <c r="P5" s="172">
        <f t="shared" si="2"/>
        <v>0</v>
      </c>
      <c r="Q5" s="242" t="e">
        <f t="shared" si="3"/>
        <v>#DIV/0!</v>
      </c>
      <c r="R5" s="172">
        <f t="shared" si="4"/>
        <v>0</v>
      </c>
      <c r="S5" s="242" t="e">
        <f t="shared" si="5"/>
        <v>#DIV/0!</v>
      </c>
      <c r="T5" s="172">
        <f t="shared" si="6"/>
        <v>0</v>
      </c>
      <c r="U5" s="242" t="e">
        <f t="shared" si="7"/>
        <v>#DIV/0!</v>
      </c>
      <c r="V5" s="2"/>
    </row>
    <row r="6" spans="1:22">
      <c r="A6" s="279">
        <v>403197908</v>
      </c>
      <c r="B6" t="s">
        <v>296</v>
      </c>
      <c r="C6">
        <v>1416</v>
      </c>
      <c r="D6" s="278">
        <v>42871</v>
      </c>
      <c r="E6" t="s">
        <v>447</v>
      </c>
      <c r="F6">
        <v>746.94</v>
      </c>
      <c r="G6"/>
      <c r="H6" s="172">
        <f t="shared" si="0"/>
        <v>746.94</v>
      </c>
      <c r="I6" s="244">
        <f t="shared" si="1"/>
        <v>1</v>
      </c>
      <c r="J6">
        <v>815.88</v>
      </c>
      <c r="K6">
        <v>806.85</v>
      </c>
      <c r="L6">
        <v>-9.0299999999999994</v>
      </c>
      <c r="M6"/>
      <c r="N6"/>
      <c r="O6"/>
      <c r="P6" s="172">
        <f t="shared" si="2"/>
        <v>815.88</v>
      </c>
      <c r="Q6" s="242">
        <f t="shared" si="3"/>
        <v>1</v>
      </c>
      <c r="R6" s="172">
        <f t="shared" si="4"/>
        <v>806.85</v>
      </c>
      <c r="S6" s="242">
        <f t="shared" si="5"/>
        <v>1</v>
      </c>
      <c r="T6" s="172">
        <f t="shared" si="6"/>
        <v>-9.0299999999999994</v>
      </c>
      <c r="U6" s="242">
        <f t="shared" si="7"/>
        <v>1</v>
      </c>
      <c r="V6" s="2"/>
    </row>
    <row r="7" spans="1:22">
      <c r="A7" s="279">
        <v>403197908</v>
      </c>
      <c r="B7" t="s">
        <v>296</v>
      </c>
      <c r="C7">
        <v>1716</v>
      </c>
      <c r="D7" s="278">
        <v>44334</v>
      </c>
      <c r="E7" t="s">
        <v>447</v>
      </c>
      <c r="F7">
        <v>1357.78</v>
      </c>
      <c r="G7"/>
      <c r="H7" s="172">
        <f t="shared" si="0"/>
        <v>1357.78</v>
      </c>
      <c r="I7" s="244">
        <f t="shared" si="1"/>
        <v>1</v>
      </c>
      <c r="J7">
        <v>1639.38</v>
      </c>
      <c r="K7">
        <v>1466.67</v>
      </c>
      <c r="L7">
        <v>-172.71</v>
      </c>
      <c r="M7"/>
      <c r="N7"/>
      <c r="O7"/>
      <c r="P7" s="172">
        <f t="shared" si="2"/>
        <v>1639.38</v>
      </c>
      <c r="Q7" s="242">
        <f t="shared" si="3"/>
        <v>1</v>
      </c>
      <c r="R7" s="172">
        <f t="shared" si="4"/>
        <v>1466.67</v>
      </c>
      <c r="S7" s="242">
        <f t="shared" si="5"/>
        <v>1</v>
      </c>
      <c r="T7" s="172">
        <f t="shared" si="6"/>
        <v>-172.71</v>
      </c>
      <c r="U7" s="242">
        <f t="shared" si="7"/>
        <v>1</v>
      </c>
      <c r="V7" s="2"/>
    </row>
    <row r="8" spans="1:22">
      <c r="A8" s="279">
        <v>403197908</v>
      </c>
      <c r="B8" t="s">
        <v>296</v>
      </c>
      <c r="C8">
        <v>1416</v>
      </c>
      <c r="D8" s="278">
        <v>43235</v>
      </c>
      <c r="E8" t="s">
        <v>447</v>
      </c>
      <c r="F8">
        <v>971.02</v>
      </c>
      <c r="G8"/>
      <c r="H8" s="172">
        <f t="shared" ref="H8:H9" si="8">F8-G8</f>
        <v>971.02</v>
      </c>
      <c r="I8" s="244">
        <f t="shared" ref="I8:I9" si="9">ROUND(H8/F8,10)</f>
        <v>1</v>
      </c>
      <c r="J8">
        <v>1153.53</v>
      </c>
      <c r="K8">
        <v>1048.9000000000001</v>
      </c>
      <c r="L8">
        <v>-104.63</v>
      </c>
      <c r="M8"/>
      <c r="N8"/>
      <c r="O8"/>
      <c r="P8" s="172">
        <f t="shared" ref="P8:P9" si="10">J8-N8</f>
        <v>1153.53</v>
      </c>
      <c r="Q8" s="242">
        <f t="shared" ref="Q8:Q9" si="11">ROUND(P8/J8,10)</f>
        <v>1</v>
      </c>
      <c r="R8" s="172">
        <f t="shared" ref="R8:R9" si="12">K8-M8</f>
        <v>1048.9000000000001</v>
      </c>
      <c r="S8" s="242">
        <f t="shared" ref="S8:S9" si="13">ROUND(R8/K8,10)</f>
        <v>1</v>
      </c>
      <c r="T8" s="172">
        <f t="shared" ref="T8:T9" si="14">L8-O8</f>
        <v>-104.63</v>
      </c>
      <c r="U8" s="242">
        <f t="shared" ref="U8:U9" si="15">ROUND(T8/L8,10)</f>
        <v>1</v>
      </c>
      <c r="V8" s="2"/>
    </row>
    <row r="9" spans="1:22">
      <c r="A9" s="279">
        <v>403197908</v>
      </c>
      <c r="B9" t="s">
        <v>296</v>
      </c>
      <c r="C9">
        <v>1440</v>
      </c>
      <c r="D9" s="278">
        <v>44698</v>
      </c>
      <c r="E9" t="s">
        <v>447</v>
      </c>
      <c r="F9">
        <v>1253.3399999999999</v>
      </c>
      <c r="G9"/>
      <c r="H9" s="172">
        <f t="shared" si="8"/>
        <v>1253.3399999999999</v>
      </c>
      <c r="I9" s="244">
        <f t="shared" si="9"/>
        <v>1</v>
      </c>
      <c r="J9">
        <v>1302.79</v>
      </c>
      <c r="K9">
        <v>1353.86</v>
      </c>
      <c r="L9">
        <v>51.07</v>
      </c>
      <c r="M9"/>
      <c r="N9"/>
      <c r="O9"/>
      <c r="P9" s="172">
        <f t="shared" si="10"/>
        <v>1302.79</v>
      </c>
      <c r="Q9" s="242">
        <f t="shared" si="11"/>
        <v>1</v>
      </c>
      <c r="R9" s="172">
        <f t="shared" si="12"/>
        <v>1353.86</v>
      </c>
      <c r="S9" s="242">
        <f t="shared" si="13"/>
        <v>1</v>
      </c>
      <c r="T9" s="172">
        <f t="shared" si="14"/>
        <v>51.07</v>
      </c>
      <c r="U9" s="242">
        <f t="shared" si="15"/>
        <v>1</v>
      </c>
      <c r="V9" s="2"/>
    </row>
    <row r="10" spans="1:22">
      <c r="A10" s="279">
        <v>403197908</v>
      </c>
      <c r="B10" t="s">
        <v>296</v>
      </c>
      <c r="C10">
        <v>1716</v>
      </c>
      <c r="D10" s="278">
        <v>43599</v>
      </c>
      <c r="E10" t="s">
        <v>447</v>
      </c>
      <c r="F10">
        <v>1516.19</v>
      </c>
      <c r="G10"/>
      <c r="H10" s="172">
        <f t="shared" si="0"/>
        <v>1516.19</v>
      </c>
      <c r="I10" s="244">
        <f t="shared" si="1"/>
        <v>1</v>
      </c>
      <c r="J10">
        <v>1704.81</v>
      </c>
      <c r="K10">
        <v>1637.79</v>
      </c>
      <c r="L10">
        <v>-67.02</v>
      </c>
      <c r="M10"/>
      <c r="N10"/>
      <c r="O10"/>
      <c r="P10" s="172">
        <f t="shared" si="2"/>
        <v>1704.81</v>
      </c>
      <c r="Q10" s="242">
        <f t="shared" ref="Q10:Q20" si="16">ROUND(P10/J10,10)</f>
        <v>1</v>
      </c>
      <c r="R10" s="172">
        <f t="shared" si="4"/>
        <v>1637.79</v>
      </c>
      <c r="S10" s="242">
        <f t="shared" ref="S10:S20" si="17">ROUND(R10/K10,10)</f>
        <v>1</v>
      </c>
      <c r="T10" s="172">
        <f t="shared" si="6"/>
        <v>-67.02</v>
      </c>
      <c r="U10" s="242">
        <f t="shared" si="7"/>
        <v>1</v>
      </c>
      <c r="V10" s="2"/>
    </row>
    <row r="11" spans="1:22">
      <c r="A11" s="279">
        <v>474184900</v>
      </c>
      <c r="B11" t="s">
        <v>371</v>
      </c>
      <c r="C11">
        <v>3154</v>
      </c>
      <c r="D11" s="278">
        <v>42859</v>
      </c>
      <c r="E11" t="s">
        <v>447</v>
      </c>
      <c r="F11">
        <v>998.24</v>
      </c>
      <c r="G11"/>
      <c r="H11" s="172">
        <f t="shared" si="0"/>
        <v>998.24</v>
      </c>
      <c r="I11" s="244">
        <f t="shared" si="1"/>
        <v>1</v>
      </c>
      <c r="J11">
        <v>1088.23</v>
      </c>
      <c r="K11">
        <v>1078.3</v>
      </c>
      <c r="L11">
        <v>-9.93</v>
      </c>
      <c r="M11"/>
      <c r="N11"/>
      <c r="O11"/>
      <c r="P11" s="172">
        <f t="shared" si="2"/>
        <v>1088.23</v>
      </c>
      <c r="Q11" s="242">
        <f t="shared" si="16"/>
        <v>1</v>
      </c>
      <c r="R11" s="172">
        <f t="shared" si="4"/>
        <v>1078.3</v>
      </c>
      <c r="S11" s="242">
        <f t="shared" si="17"/>
        <v>1</v>
      </c>
      <c r="T11" s="172">
        <f t="shared" si="6"/>
        <v>-9.93</v>
      </c>
      <c r="U11" s="242">
        <f t="shared" si="7"/>
        <v>1</v>
      </c>
      <c r="V11" s="2"/>
    </row>
    <row r="12" spans="1:22">
      <c r="A12" s="279">
        <v>474184900</v>
      </c>
      <c r="B12" t="s">
        <v>371</v>
      </c>
      <c r="C12">
        <v>3154</v>
      </c>
      <c r="D12" s="278">
        <v>43223</v>
      </c>
      <c r="E12" t="s">
        <v>447</v>
      </c>
      <c r="F12">
        <v>1039.83</v>
      </c>
      <c r="G12"/>
      <c r="H12" s="172">
        <f t="shared" si="0"/>
        <v>1039.83</v>
      </c>
      <c r="I12" s="244">
        <f t="shared" si="1"/>
        <v>1</v>
      </c>
      <c r="J12">
        <v>1256.33</v>
      </c>
      <c r="K12">
        <v>1123.22</v>
      </c>
      <c r="L12">
        <v>-133.11000000000001</v>
      </c>
      <c r="M12"/>
      <c r="N12"/>
      <c r="O12"/>
      <c r="P12" s="172">
        <f t="shared" si="2"/>
        <v>1256.33</v>
      </c>
      <c r="Q12" s="242">
        <f t="shared" si="16"/>
        <v>1</v>
      </c>
      <c r="R12" s="172">
        <f t="shared" si="4"/>
        <v>1123.22</v>
      </c>
      <c r="S12" s="242">
        <f t="shared" si="17"/>
        <v>1</v>
      </c>
      <c r="T12" s="172">
        <f t="shared" si="6"/>
        <v>-133.11000000000001</v>
      </c>
      <c r="U12" s="242">
        <f t="shared" si="7"/>
        <v>1</v>
      </c>
      <c r="V12" s="2"/>
    </row>
    <row r="13" spans="1:22">
      <c r="A13" s="279">
        <v>474184900</v>
      </c>
      <c r="B13" t="s">
        <v>371</v>
      </c>
      <c r="C13">
        <v>3654</v>
      </c>
      <c r="D13" s="278">
        <v>43587</v>
      </c>
      <c r="E13" t="s">
        <v>447</v>
      </c>
      <c r="F13">
        <v>1204.68</v>
      </c>
      <c r="G13"/>
      <c r="H13" s="172">
        <f t="shared" si="0"/>
        <v>1204.68</v>
      </c>
      <c r="I13" s="244">
        <f t="shared" si="1"/>
        <v>1</v>
      </c>
      <c r="J13">
        <v>1345.14</v>
      </c>
      <c r="K13">
        <v>1301.3</v>
      </c>
      <c r="L13">
        <v>-43.84</v>
      </c>
      <c r="M13"/>
      <c r="N13"/>
      <c r="O13"/>
      <c r="P13" s="172">
        <f t="shared" si="2"/>
        <v>1345.14</v>
      </c>
      <c r="Q13" s="242">
        <f t="shared" si="16"/>
        <v>1</v>
      </c>
      <c r="R13" s="172">
        <f t="shared" si="4"/>
        <v>1301.3</v>
      </c>
      <c r="S13" s="242">
        <f t="shared" si="17"/>
        <v>1</v>
      </c>
      <c r="T13" s="172">
        <f t="shared" si="6"/>
        <v>-43.84</v>
      </c>
      <c r="U13" s="242">
        <f t="shared" si="7"/>
        <v>1</v>
      </c>
      <c r="V13" s="2"/>
    </row>
    <row r="14" spans="1:22">
      <c r="A14" s="279">
        <v>474184900</v>
      </c>
      <c r="B14" t="s">
        <v>371</v>
      </c>
      <c r="C14">
        <v>3654</v>
      </c>
      <c r="D14" s="278">
        <v>43985</v>
      </c>
      <c r="E14" t="s">
        <v>447</v>
      </c>
      <c r="F14">
        <v>1252.8699999999999</v>
      </c>
      <c r="G14"/>
      <c r="H14" s="172">
        <f t="shared" ref="H14:H20" si="18">F14-G14</f>
        <v>1252.8699999999999</v>
      </c>
      <c r="I14" s="244">
        <f t="shared" ref="I14:I20" si="19">ROUND(H14/F14,10)</f>
        <v>1</v>
      </c>
      <c r="J14">
        <v>1393.62</v>
      </c>
      <c r="K14">
        <v>1353.35</v>
      </c>
      <c r="L14">
        <v>-40.270000000000003</v>
      </c>
      <c r="M14"/>
      <c r="N14"/>
      <c r="O14"/>
      <c r="P14" s="172">
        <f t="shared" ref="P14:P20" si="20">J14-N14</f>
        <v>1393.62</v>
      </c>
      <c r="Q14" s="242">
        <f t="shared" si="16"/>
        <v>1</v>
      </c>
      <c r="R14" s="172">
        <f t="shared" ref="R14:R20" si="21">K14-M14</f>
        <v>1353.35</v>
      </c>
      <c r="S14" s="242">
        <f t="shared" si="17"/>
        <v>1</v>
      </c>
      <c r="T14" s="172">
        <f t="shared" ref="T14:T20" si="22">L14-O14</f>
        <v>-40.270000000000003</v>
      </c>
      <c r="U14" s="242">
        <f t="shared" ref="U14:U20" si="23">ROUND(T14/L14,10)</f>
        <v>1</v>
      </c>
      <c r="V14" s="2"/>
    </row>
    <row r="15" spans="1:22">
      <c r="A15" s="279">
        <v>474184900</v>
      </c>
      <c r="B15" t="s">
        <v>371</v>
      </c>
      <c r="C15">
        <v>3654</v>
      </c>
      <c r="D15" s="278">
        <v>44314</v>
      </c>
      <c r="E15" t="s">
        <v>447</v>
      </c>
      <c r="F15">
        <v>1349.24</v>
      </c>
      <c r="G15"/>
      <c r="H15" s="172">
        <f t="shared" si="18"/>
        <v>1349.24</v>
      </c>
      <c r="I15" s="244">
        <f t="shared" si="19"/>
        <v>1</v>
      </c>
      <c r="J15">
        <v>1630.22</v>
      </c>
      <c r="K15">
        <v>1457.45</v>
      </c>
      <c r="L15">
        <v>-172.77</v>
      </c>
      <c r="M15"/>
      <c r="N15"/>
      <c r="O15"/>
      <c r="P15" s="172">
        <f t="shared" si="20"/>
        <v>1630.22</v>
      </c>
      <c r="Q15" s="242">
        <f t="shared" si="16"/>
        <v>1</v>
      </c>
      <c r="R15" s="172">
        <f t="shared" si="21"/>
        <v>1457.45</v>
      </c>
      <c r="S15" s="242">
        <f t="shared" si="17"/>
        <v>1</v>
      </c>
      <c r="T15" s="172">
        <f t="shared" si="22"/>
        <v>-172.77</v>
      </c>
      <c r="U15" s="242">
        <f t="shared" si="23"/>
        <v>1</v>
      </c>
      <c r="V15" s="2"/>
    </row>
    <row r="16" spans="1:22">
      <c r="A16" s="279">
        <v>474184900</v>
      </c>
      <c r="B16" t="s">
        <v>371</v>
      </c>
      <c r="C16">
        <v>3654</v>
      </c>
      <c r="D16" s="278">
        <v>44678</v>
      </c>
      <c r="E16" t="s">
        <v>447</v>
      </c>
      <c r="F16">
        <v>1782.92</v>
      </c>
      <c r="G16"/>
      <c r="H16" s="172">
        <f t="shared" si="18"/>
        <v>1782.92</v>
      </c>
      <c r="I16" s="244">
        <f t="shared" si="19"/>
        <v>1</v>
      </c>
      <c r="J16">
        <v>1909.06</v>
      </c>
      <c r="K16">
        <v>1925.91</v>
      </c>
      <c r="L16">
        <v>16.850000000000001</v>
      </c>
      <c r="M16"/>
      <c r="N16"/>
      <c r="O16"/>
      <c r="P16" s="172">
        <f t="shared" si="20"/>
        <v>1909.06</v>
      </c>
      <c r="Q16" s="242">
        <f t="shared" si="16"/>
        <v>1</v>
      </c>
      <c r="R16" s="172">
        <f t="shared" si="21"/>
        <v>1925.91</v>
      </c>
      <c r="S16" s="242">
        <f t="shared" si="17"/>
        <v>1</v>
      </c>
      <c r="T16" s="172">
        <f t="shared" si="22"/>
        <v>16.850000000000001</v>
      </c>
      <c r="U16" s="242">
        <f t="shared" si="23"/>
        <v>1</v>
      </c>
      <c r="V16" s="2"/>
    </row>
    <row r="17" spans="1:22">
      <c r="A17" s="279">
        <v>474184900</v>
      </c>
      <c r="B17" t="s">
        <v>371</v>
      </c>
      <c r="C17">
        <v>3066</v>
      </c>
      <c r="D17" s="278">
        <v>45050</v>
      </c>
      <c r="E17" t="s">
        <v>447</v>
      </c>
      <c r="F17">
        <v>1779.05</v>
      </c>
      <c r="G17"/>
      <c r="H17" s="172">
        <f t="shared" si="18"/>
        <v>1779.05</v>
      </c>
      <c r="I17" s="244">
        <f t="shared" si="19"/>
        <v>1</v>
      </c>
      <c r="J17">
        <v>1953.21</v>
      </c>
      <c r="K17">
        <v>1921.73</v>
      </c>
      <c r="L17">
        <v>-31.48</v>
      </c>
      <c r="M17"/>
      <c r="N17"/>
      <c r="O17"/>
      <c r="P17" s="172">
        <f t="shared" si="20"/>
        <v>1953.21</v>
      </c>
      <c r="Q17" s="242">
        <f t="shared" si="16"/>
        <v>1</v>
      </c>
      <c r="R17" s="172">
        <f t="shared" si="21"/>
        <v>1921.73</v>
      </c>
      <c r="S17" s="242">
        <f t="shared" si="17"/>
        <v>1</v>
      </c>
      <c r="T17" s="172">
        <f t="shared" si="22"/>
        <v>-31.48</v>
      </c>
      <c r="U17" s="242">
        <f t="shared" si="23"/>
        <v>1</v>
      </c>
      <c r="V17" s="2"/>
    </row>
    <row r="18" spans="1:22">
      <c r="A18" s="279">
        <v>474184900</v>
      </c>
      <c r="B18" t="s">
        <v>371</v>
      </c>
      <c r="C18">
        <v>3066</v>
      </c>
      <c r="D18" s="278">
        <v>45414</v>
      </c>
      <c r="E18" t="s">
        <v>447</v>
      </c>
      <c r="F18">
        <v>1779.05</v>
      </c>
      <c r="G18"/>
      <c r="H18" s="172">
        <f t="shared" si="18"/>
        <v>1779.05</v>
      </c>
      <c r="I18" s="244">
        <f t="shared" si="19"/>
        <v>1</v>
      </c>
      <c r="J18">
        <v>1905.89</v>
      </c>
      <c r="K18">
        <v>1921.73</v>
      </c>
      <c r="L18">
        <v>15.84</v>
      </c>
      <c r="M18"/>
      <c r="N18"/>
      <c r="O18"/>
      <c r="P18" s="172">
        <f t="shared" si="20"/>
        <v>1905.89</v>
      </c>
      <c r="Q18" s="242">
        <f t="shared" si="16"/>
        <v>1</v>
      </c>
      <c r="R18" s="172">
        <f t="shared" si="21"/>
        <v>1921.73</v>
      </c>
      <c r="S18" s="242">
        <f t="shared" si="17"/>
        <v>1</v>
      </c>
      <c r="T18" s="172">
        <f t="shared" si="22"/>
        <v>15.84</v>
      </c>
      <c r="U18" s="242">
        <f t="shared" si="23"/>
        <v>1</v>
      </c>
      <c r="V18" s="2"/>
    </row>
    <row r="19" spans="1:22">
      <c r="A19" s="279">
        <v>533004909</v>
      </c>
      <c r="B19" t="s">
        <v>468</v>
      </c>
      <c r="C19">
        <v>5188</v>
      </c>
      <c r="D19" s="278">
        <v>44348</v>
      </c>
      <c r="E19" t="s">
        <v>447</v>
      </c>
      <c r="F19">
        <v>334.11</v>
      </c>
      <c r="G19"/>
      <c r="H19" s="172">
        <f t="shared" si="18"/>
        <v>334.11</v>
      </c>
      <c r="I19" s="244">
        <f t="shared" si="19"/>
        <v>1</v>
      </c>
      <c r="J19">
        <v>406.99</v>
      </c>
      <c r="K19">
        <v>360.91</v>
      </c>
      <c r="L19">
        <v>-46.08</v>
      </c>
      <c r="M19"/>
      <c r="N19"/>
      <c r="O19"/>
      <c r="P19" s="172">
        <f t="shared" si="20"/>
        <v>406.99</v>
      </c>
      <c r="Q19" s="242">
        <f t="shared" si="16"/>
        <v>1</v>
      </c>
      <c r="R19" s="172">
        <f t="shared" si="21"/>
        <v>360.91</v>
      </c>
      <c r="S19" s="242">
        <f t="shared" si="17"/>
        <v>1</v>
      </c>
      <c r="T19" s="172">
        <f t="shared" si="22"/>
        <v>-46.08</v>
      </c>
      <c r="U19" s="242">
        <f t="shared" si="23"/>
        <v>1</v>
      </c>
      <c r="V19" s="2"/>
    </row>
    <row r="20" spans="1:22">
      <c r="A20" s="279">
        <v>575035902</v>
      </c>
      <c r="B20" t="s">
        <v>469</v>
      </c>
      <c r="C20">
        <v>15713</v>
      </c>
      <c r="D20" s="278">
        <v>42878</v>
      </c>
      <c r="E20" t="s">
        <v>447</v>
      </c>
      <c r="F20">
        <v>331.54</v>
      </c>
      <c r="G20"/>
      <c r="H20" s="172">
        <f t="shared" si="18"/>
        <v>331.54</v>
      </c>
      <c r="I20" s="244">
        <f t="shared" si="19"/>
        <v>1</v>
      </c>
      <c r="J20">
        <v>371.16</v>
      </c>
      <c r="K20">
        <v>358.13</v>
      </c>
      <c r="L20">
        <v>-13.03</v>
      </c>
      <c r="M20"/>
      <c r="N20"/>
      <c r="O20"/>
      <c r="P20" s="172">
        <f t="shared" si="20"/>
        <v>371.16</v>
      </c>
      <c r="Q20" s="242">
        <f t="shared" si="16"/>
        <v>1</v>
      </c>
      <c r="R20" s="172">
        <f t="shared" si="21"/>
        <v>358.13</v>
      </c>
      <c r="S20" s="242">
        <f t="shared" si="17"/>
        <v>1</v>
      </c>
      <c r="T20" s="172">
        <f t="shared" si="22"/>
        <v>-13.03</v>
      </c>
      <c r="U20" s="242">
        <f t="shared" si="23"/>
        <v>1</v>
      </c>
      <c r="V20" s="2"/>
    </row>
    <row r="21" spans="1:22">
      <c r="A21" s="279">
        <v>575035902</v>
      </c>
      <c r="B21" t="s">
        <v>469</v>
      </c>
      <c r="C21">
        <v>15713</v>
      </c>
      <c r="D21" s="278">
        <v>42878</v>
      </c>
      <c r="E21" t="s">
        <v>447</v>
      </c>
      <c r="F21">
        <v>455.87</v>
      </c>
      <c r="G21"/>
      <c r="H21" s="172">
        <f t="shared" si="0"/>
        <v>455.87</v>
      </c>
      <c r="I21" s="244">
        <f t="shared" si="1"/>
        <v>1</v>
      </c>
      <c r="J21">
        <v>510.35</v>
      </c>
      <c r="K21">
        <v>492.43</v>
      </c>
      <c r="L21">
        <v>-17.920000000000002</v>
      </c>
      <c r="M21"/>
      <c r="N21"/>
      <c r="O21"/>
      <c r="P21" s="172">
        <f t="shared" si="2"/>
        <v>510.35</v>
      </c>
      <c r="Q21" s="242">
        <f t="shared" si="3"/>
        <v>1</v>
      </c>
      <c r="R21" s="172">
        <f t="shared" si="4"/>
        <v>492.43</v>
      </c>
      <c r="S21" s="242">
        <f t="shared" si="5"/>
        <v>1</v>
      </c>
      <c r="T21" s="172">
        <f t="shared" si="6"/>
        <v>-17.920000000000002</v>
      </c>
      <c r="U21" s="242">
        <f t="shared" si="7"/>
        <v>1</v>
      </c>
      <c r="V21" s="2"/>
    </row>
    <row r="22" spans="1:22">
      <c r="A22" s="279">
        <v>575035902</v>
      </c>
      <c r="B22" t="s">
        <v>469</v>
      </c>
      <c r="C22">
        <v>15713</v>
      </c>
      <c r="D22" s="278">
        <v>43249</v>
      </c>
      <c r="E22" t="s">
        <v>447</v>
      </c>
      <c r="F22">
        <v>455.87</v>
      </c>
      <c r="G22"/>
      <c r="H22" s="172">
        <f t="shared" ref="H22:H31" si="24">F22-G22</f>
        <v>455.87</v>
      </c>
      <c r="I22" s="244">
        <f t="shared" ref="I22:I31" si="25">ROUND(H22/F22,10)</f>
        <v>1</v>
      </c>
      <c r="J22">
        <v>531.29999999999995</v>
      </c>
      <c r="K22">
        <v>492.43</v>
      </c>
      <c r="L22">
        <v>-38.869999999999997</v>
      </c>
      <c r="M22"/>
      <c r="N22"/>
      <c r="O22"/>
      <c r="P22" s="172">
        <f t="shared" ref="P22:P31" si="26">J22-N22</f>
        <v>531.29999999999995</v>
      </c>
      <c r="Q22" s="242">
        <f t="shared" ref="Q22:Q31" si="27">ROUND(P22/J22,10)</f>
        <v>1</v>
      </c>
      <c r="R22" s="172">
        <f t="shared" ref="R22:R31" si="28">K22-M22</f>
        <v>492.43</v>
      </c>
      <c r="S22" s="242">
        <f t="shared" ref="S22:S31" si="29">ROUND(R22/K22,10)</f>
        <v>1</v>
      </c>
      <c r="T22" s="172">
        <f t="shared" ref="T22:T31" si="30">L22-O22</f>
        <v>-38.869999999999997</v>
      </c>
      <c r="U22" s="242">
        <f t="shared" ref="U22:U31" si="31">ROUND(T22/L22,10)</f>
        <v>1</v>
      </c>
      <c r="V22" s="2"/>
    </row>
    <row r="23" spans="1:22">
      <c r="A23" s="279">
        <v>649926003</v>
      </c>
      <c r="B23" t="s">
        <v>358</v>
      </c>
      <c r="C23">
        <v>13088</v>
      </c>
      <c r="D23" s="278">
        <v>45834</v>
      </c>
      <c r="E23" t="s">
        <v>529</v>
      </c>
      <c r="F23">
        <v>0</v>
      </c>
      <c r="G23"/>
      <c r="H23" s="172">
        <f t="shared" si="24"/>
        <v>0</v>
      </c>
      <c r="I23" s="244" t="e">
        <f t="shared" si="25"/>
        <v>#DIV/0!</v>
      </c>
      <c r="J23">
        <v>0</v>
      </c>
      <c r="K23">
        <v>0</v>
      </c>
      <c r="L23">
        <v>0</v>
      </c>
      <c r="M23"/>
      <c r="N23"/>
      <c r="O23"/>
      <c r="P23" s="172">
        <f t="shared" si="26"/>
        <v>0</v>
      </c>
      <c r="Q23" s="242" t="e">
        <f t="shared" si="27"/>
        <v>#DIV/0!</v>
      </c>
      <c r="R23" s="172">
        <f t="shared" si="28"/>
        <v>0</v>
      </c>
      <c r="S23" s="242" t="e">
        <f t="shared" si="29"/>
        <v>#DIV/0!</v>
      </c>
      <c r="T23" s="172">
        <f t="shared" si="30"/>
        <v>0</v>
      </c>
      <c r="U23" s="242" t="e">
        <f t="shared" si="31"/>
        <v>#DIV/0!</v>
      </c>
      <c r="V23" s="2"/>
    </row>
    <row r="24" spans="1:22">
      <c r="A24" s="279">
        <v>655580009</v>
      </c>
      <c r="B24" t="s">
        <v>485</v>
      </c>
      <c r="C24">
        <v>9634</v>
      </c>
      <c r="D24" s="278">
        <v>45834</v>
      </c>
      <c r="E24" t="s">
        <v>529</v>
      </c>
      <c r="F24">
        <v>0</v>
      </c>
      <c r="G24"/>
      <c r="H24" s="172">
        <f t="shared" si="24"/>
        <v>0</v>
      </c>
      <c r="I24" s="244" t="e">
        <f t="shared" si="25"/>
        <v>#DIV/0!</v>
      </c>
      <c r="J24">
        <v>0</v>
      </c>
      <c r="K24">
        <v>0</v>
      </c>
      <c r="L24">
        <v>0</v>
      </c>
      <c r="M24"/>
      <c r="N24"/>
      <c r="O24"/>
      <c r="P24" s="172">
        <f t="shared" si="26"/>
        <v>0</v>
      </c>
      <c r="Q24" s="242" t="e">
        <f t="shared" si="27"/>
        <v>#DIV/0!</v>
      </c>
      <c r="R24" s="172">
        <f t="shared" si="28"/>
        <v>0</v>
      </c>
      <c r="S24" s="242" t="e">
        <f t="shared" si="29"/>
        <v>#DIV/0!</v>
      </c>
      <c r="T24" s="172">
        <f t="shared" si="30"/>
        <v>0</v>
      </c>
      <c r="U24" s="242" t="e">
        <f t="shared" si="31"/>
        <v>#DIV/0!</v>
      </c>
      <c r="V24" s="2"/>
    </row>
    <row r="25" spans="1:22">
      <c r="A25" s="279">
        <v>664068004</v>
      </c>
      <c r="B25" t="s">
        <v>489</v>
      </c>
      <c r="C25">
        <v>6068</v>
      </c>
      <c r="D25" s="278">
        <v>45834</v>
      </c>
      <c r="E25" t="s">
        <v>529</v>
      </c>
      <c r="F25">
        <v>0</v>
      </c>
      <c r="G25"/>
      <c r="H25" s="172">
        <f t="shared" si="24"/>
        <v>0</v>
      </c>
      <c r="I25" s="244" t="e">
        <f t="shared" si="25"/>
        <v>#DIV/0!</v>
      </c>
      <c r="J25">
        <v>0</v>
      </c>
      <c r="K25">
        <v>0</v>
      </c>
      <c r="L25">
        <v>0</v>
      </c>
      <c r="M25"/>
      <c r="N25"/>
      <c r="O25"/>
      <c r="P25" s="172">
        <f t="shared" si="26"/>
        <v>0</v>
      </c>
      <c r="Q25" s="242" t="e">
        <f t="shared" si="27"/>
        <v>#DIV/0!</v>
      </c>
      <c r="R25" s="172">
        <f t="shared" si="28"/>
        <v>0</v>
      </c>
      <c r="S25" s="242" t="e">
        <f t="shared" si="29"/>
        <v>#DIV/0!</v>
      </c>
      <c r="T25" s="172">
        <f t="shared" si="30"/>
        <v>0</v>
      </c>
      <c r="U25" s="242" t="e">
        <f t="shared" si="31"/>
        <v>#DIV/0!</v>
      </c>
      <c r="V25" s="2"/>
    </row>
    <row r="26" spans="1:22">
      <c r="A26" s="279">
        <v>665942009</v>
      </c>
      <c r="B26" t="s">
        <v>493</v>
      </c>
      <c r="C26">
        <v>3010</v>
      </c>
      <c r="D26" s="278">
        <v>45831</v>
      </c>
      <c r="E26" t="s">
        <v>529</v>
      </c>
      <c r="F26">
        <v>0</v>
      </c>
      <c r="G26"/>
      <c r="H26" s="172">
        <f t="shared" si="24"/>
        <v>0</v>
      </c>
      <c r="I26" s="244" t="e">
        <f t="shared" si="25"/>
        <v>#DIV/0!</v>
      </c>
      <c r="J26">
        <v>0</v>
      </c>
      <c r="K26">
        <v>0</v>
      </c>
      <c r="L26">
        <v>0</v>
      </c>
      <c r="M26"/>
      <c r="N26"/>
      <c r="O26"/>
      <c r="P26" s="172">
        <f t="shared" si="26"/>
        <v>0</v>
      </c>
      <c r="Q26" s="242" t="e">
        <f t="shared" si="27"/>
        <v>#DIV/0!</v>
      </c>
      <c r="R26" s="172">
        <f t="shared" si="28"/>
        <v>0</v>
      </c>
      <c r="S26" s="242" t="e">
        <f t="shared" si="29"/>
        <v>#DIV/0!</v>
      </c>
      <c r="T26" s="172">
        <f t="shared" si="30"/>
        <v>0</v>
      </c>
      <c r="U26" s="242" t="e">
        <f t="shared" si="31"/>
        <v>#DIV/0!</v>
      </c>
      <c r="V26" s="2"/>
    </row>
    <row r="27" spans="1:22">
      <c r="A27" s="279">
        <v>666114004</v>
      </c>
      <c r="B27" t="s">
        <v>495</v>
      </c>
      <c r="C27">
        <v>14933</v>
      </c>
      <c r="D27" s="278">
        <v>45834</v>
      </c>
      <c r="E27" t="s">
        <v>529</v>
      </c>
      <c r="F27">
        <v>0</v>
      </c>
      <c r="G27"/>
      <c r="H27" s="172">
        <f t="shared" si="24"/>
        <v>0</v>
      </c>
      <c r="I27" s="244" t="e">
        <f t="shared" si="25"/>
        <v>#DIV/0!</v>
      </c>
      <c r="J27">
        <v>0</v>
      </c>
      <c r="K27">
        <v>0</v>
      </c>
      <c r="L27">
        <v>0</v>
      </c>
      <c r="M27"/>
      <c r="N27"/>
      <c r="O27"/>
      <c r="P27" s="172">
        <f t="shared" si="26"/>
        <v>0</v>
      </c>
      <c r="Q27" s="242" t="e">
        <f t="shared" si="27"/>
        <v>#DIV/0!</v>
      </c>
      <c r="R27" s="172">
        <f t="shared" si="28"/>
        <v>0</v>
      </c>
      <c r="S27" s="242" t="e">
        <f t="shared" si="29"/>
        <v>#DIV/0!</v>
      </c>
      <c r="T27" s="172">
        <f t="shared" si="30"/>
        <v>0</v>
      </c>
      <c r="U27" s="242" t="e">
        <f t="shared" si="31"/>
        <v>#DIV/0!</v>
      </c>
      <c r="V27" s="2"/>
    </row>
    <row r="28" spans="1:22">
      <c r="A28" s="279">
        <v>588950907</v>
      </c>
      <c r="B28" t="s">
        <v>350</v>
      </c>
      <c r="C28">
        <v>19754</v>
      </c>
      <c r="D28" s="278">
        <v>44257</v>
      </c>
      <c r="E28" t="s">
        <v>447</v>
      </c>
      <c r="F28">
        <v>1146.23</v>
      </c>
      <c r="G28"/>
      <c r="H28" s="172">
        <f t="shared" si="24"/>
        <v>1146.23</v>
      </c>
      <c r="I28" s="244">
        <f t="shared" si="25"/>
        <v>1</v>
      </c>
      <c r="J28">
        <v>1391.29</v>
      </c>
      <c r="K28">
        <v>1238.1600000000001</v>
      </c>
      <c r="L28">
        <v>-153.13</v>
      </c>
      <c r="M28"/>
      <c r="N28"/>
      <c r="O28"/>
      <c r="P28" s="172">
        <f t="shared" si="26"/>
        <v>1391.29</v>
      </c>
      <c r="Q28" s="242">
        <f t="shared" si="27"/>
        <v>1</v>
      </c>
      <c r="R28" s="172">
        <f t="shared" si="28"/>
        <v>1238.1600000000001</v>
      </c>
      <c r="S28" s="242">
        <f t="shared" si="29"/>
        <v>1</v>
      </c>
      <c r="T28" s="172">
        <f t="shared" si="30"/>
        <v>-153.13</v>
      </c>
      <c r="U28" s="242">
        <f t="shared" si="31"/>
        <v>1</v>
      </c>
      <c r="V28" s="2"/>
    </row>
    <row r="29" spans="1:22">
      <c r="A29" s="279">
        <v>588950907</v>
      </c>
      <c r="B29" t="s">
        <v>350</v>
      </c>
      <c r="C29">
        <v>19754</v>
      </c>
      <c r="D29" s="278">
        <v>43522</v>
      </c>
      <c r="E29" t="s">
        <v>447</v>
      </c>
      <c r="F29">
        <v>1406.73</v>
      </c>
      <c r="G29"/>
      <c r="H29" s="172">
        <f t="shared" si="24"/>
        <v>1406.73</v>
      </c>
      <c r="I29" s="244">
        <f t="shared" si="25"/>
        <v>1</v>
      </c>
      <c r="J29">
        <v>1595.16</v>
      </c>
      <c r="K29">
        <v>1519.55</v>
      </c>
      <c r="L29">
        <v>-75.61</v>
      </c>
      <c r="M29"/>
      <c r="N29"/>
      <c r="O29"/>
      <c r="P29" s="172">
        <f t="shared" si="26"/>
        <v>1595.16</v>
      </c>
      <c r="Q29" s="242">
        <f t="shared" si="27"/>
        <v>1</v>
      </c>
      <c r="R29" s="172">
        <f t="shared" si="28"/>
        <v>1519.55</v>
      </c>
      <c r="S29" s="242">
        <f t="shared" si="29"/>
        <v>1</v>
      </c>
      <c r="T29" s="172">
        <f t="shared" si="30"/>
        <v>-75.61</v>
      </c>
      <c r="U29" s="242">
        <f t="shared" si="31"/>
        <v>1</v>
      </c>
      <c r="V29" s="2"/>
    </row>
    <row r="30" spans="1:22">
      <c r="A30" s="279">
        <v>588950907</v>
      </c>
      <c r="B30" t="s">
        <v>350</v>
      </c>
      <c r="C30">
        <v>19754</v>
      </c>
      <c r="D30" s="278">
        <v>43886</v>
      </c>
      <c r="E30" t="s">
        <v>447</v>
      </c>
      <c r="F30">
        <v>1406.73</v>
      </c>
      <c r="G30"/>
      <c r="H30" s="172">
        <f t="shared" si="24"/>
        <v>1406.73</v>
      </c>
      <c r="I30" s="244">
        <f t="shared" si="25"/>
        <v>1</v>
      </c>
      <c r="J30">
        <v>1526.59</v>
      </c>
      <c r="K30">
        <v>1519.55</v>
      </c>
      <c r="L30">
        <v>-7.04</v>
      </c>
      <c r="M30"/>
      <c r="N30"/>
      <c r="O30"/>
      <c r="P30" s="172">
        <f t="shared" si="26"/>
        <v>1526.59</v>
      </c>
      <c r="Q30" s="242">
        <f t="shared" si="27"/>
        <v>1</v>
      </c>
      <c r="R30" s="172">
        <f t="shared" si="28"/>
        <v>1519.55</v>
      </c>
      <c r="S30" s="242">
        <f t="shared" si="29"/>
        <v>1</v>
      </c>
      <c r="T30" s="172">
        <f t="shared" si="30"/>
        <v>-7.04</v>
      </c>
      <c r="U30" s="242">
        <f t="shared" si="31"/>
        <v>1</v>
      </c>
      <c r="V30" s="2"/>
    </row>
    <row r="31" spans="1:22">
      <c r="A31" s="279">
        <v>588950907</v>
      </c>
      <c r="B31" t="s">
        <v>350</v>
      </c>
      <c r="C31">
        <v>19754</v>
      </c>
      <c r="D31" s="278">
        <v>44614</v>
      </c>
      <c r="E31" t="s">
        <v>447</v>
      </c>
      <c r="F31">
        <v>1406.73</v>
      </c>
      <c r="G31"/>
      <c r="H31" s="172">
        <f t="shared" si="24"/>
        <v>1406.73</v>
      </c>
      <c r="I31" s="244">
        <f t="shared" si="25"/>
        <v>1</v>
      </c>
      <c r="J31">
        <v>1595.44</v>
      </c>
      <c r="K31">
        <v>1519.55</v>
      </c>
      <c r="L31">
        <v>-75.89</v>
      </c>
      <c r="M31"/>
      <c r="N31"/>
      <c r="O31"/>
      <c r="P31" s="172">
        <f t="shared" si="26"/>
        <v>1595.44</v>
      </c>
      <c r="Q31" s="242">
        <f t="shared" si="27"/>
        <v>1</v>
      </c>
      <c r="R31" s="172">
        <f t="shared" si="28"/>
        <v>1519.55</v>
      </c>
      <c r="S31" s="242">
        <f t="shared" si="29"/>
        <v>1</v>
      </c>
      <c r="T31" s="172">
        <f t="shared" si="30"/>
        <v>-75.89</v>
      </c>
      <c r="U31" s="242">
        <f t="shared" si="31"/>
        <v>1</v>
      </c>
      <c r="V31" s="2"/>
    </row>
    <row r="32" spans="1:22">
      <c r="A32" s="279">
        <v>588950907</v>
      </c>
      <c r="B32" t="s">
        <v>350</v>
      </c>
      <c r="C32">
        <v>7517</v>
      </c>
      <c r="D32" s="278">
        <v>44978</v>
      </c>
      <c r="E32" t="s">
        <v>447</v>
      </c>
      <c r="F32">
        <v>634.42999999999995</v>
      </c>
      <c r="G32"/>
      <c r="H32" s="172">
        <f t="shared" si="0"/>
        <v>634.42999999999995</v>
      </c>
      <c r="I32" s="244">
        <f t="shared" si="1"/>
        <v>1</v>
      </c>
      <c r="J32">
        <v>676.53</v>
      </c>
      <c r="K32">
        <v>685.31</v>
      </c>
      <c r="L32">
        <v>8.7799999999999994</v>
      </c>
      <c r="M32"/>
      <c r="N32"/>
      <c r="O32"/>
      <c r="P32" s="172">
        <f t="shared" si="2"/>
        <v>676.53</v>
      </c>
      <c r="Q32" s="242">
        <f t="shared" si="3"/>
        <v>1</v>
      </c>
      <c r="R32" s="172">
        <f t="shared" si="4"/>
        <v>685.31</v>
      </c>
      <c r="S32" s="242">
        <f t="shared" si="5"/>
        <v>1</v>
      </c>
      <c r="T32" s="172">
        <f t="shared" si="6"/>
        <v>8.7799999999999994</v>
      </c>
      <c r="U32" s="242">
        <f t="shared" si="7"/>
        <v>1</v>
      </c>
      <c r="V32" s="2"/>
    </row>
    <row r="33" spans="1:22">
      <c r="A33" s="279">
        <v>588950907</v>
      </c>
      <c r="B33" t="s">
        <v>350</v>
      </c>
      <c r="C33">
        <v>12717</v>
      </c>
      <c r="D33" s="278">
        <v>45350</v>
      </c>
      <c r="E33" t="s">
        <v>447</v>
      </c>
      <c r="F33">
        <v>1173.94</v>
      </c>
      <c r="G33"/>
      <c r="H33" s="172">
        <f t="shared" si="0"/>
        <v>1173.94</v>
      </c>
      <c r="I33" s="244">
        <f t="shared" si="1"/>
        <v>1</v>
      </c>
      <c r="J33">
        <v>1273.9000000000001</v>
      </c>
      <c r="K33">
        <v>1268.0899999999999</v>
      </c>
      <c r="L33">
        <v>-5.81</v>
      </c>
      <c r="M33"/>
      <c r="N33"/>
      <c r="O33"/>
      <c r="P33" s="172">
        <f t="shared" si="2"/>
        <v>1273.9000000000001</v>
      </c>
      <c r="Q33" s="242">
        <f t="shared" si="3"/>
        <v>1</v>
      </c>
      <c r="R33" s="172">
        <f t="shared" si="4"/>
        <v>1268.0899999999999</v>
      </c>
      <c r="S33" s="242">
        <f t="shared" si="5"/>
        <v>1</v>
      </c>
      <c r="T33" s="172">
        <f t="shared" si="6"/>
        <v>-5.81</v>
      </c>
      <c r="U33" s="242">
        <f t="shared" si="7"/>
        <v>1</v>
      </c>
      <c r="V33" s="2"/>
    </row>
    <row r="34" spans="1:22">
      <c r="A34" s="279">
        <v>588950907</v>
      </c>
      <c r="B34" t="s">
        <v>350</v>
      </c>
      <c r="C34">
        <v>12717</v>
      </c>
      <c r="D34" s="278">
        <v>45713</v>
      </c>
      <c r="E34" t="s">
        <v>447</v>
      </c>
      <c r="F34">
        <v>1173.94</v>
      </c>
      <c r="G34"/>
      <c r="H34" s="172">
        <f t="shared" si="0"/>
        <v>1173.94</v>
      </c>
      <c r="I34" s="244">
        <f t="shared" si="1"/>
        <v>1</v>
      </c>
      <c r="J34">
        <v>1227.3499999999999</v>
      </c>
      <c r="K34">
        <v>1268.0899999999999</v>
      </c>
      <c r="L34">
        <v>40.74</v>
      </c>
      <c r="M34"/>
      <c r="N34"/>
      <c r="O34"/>
      <c r="P34" s="172">
        <f t="shared" si="2"/>
        <v>1227.3499999999999</v>
      </c>
      <c r="Q34" s="242">
        <f t="shared" si="3"/>
        <v>1</v>
      </c>
      <c r="R34" s="172">
        <f t="shared" si="4"/>
        <v>1268.0899999999999</v>
      </c>
      <c r="S34" s="242">
        <f t="shared" si="5"/>
        <v>1</v>
      </c>
      <c r="T34" s="172">
        <f t="shared" si="6"/>
        <v>40.74</v>
      </c>
      <c r="U34" s="242">
        <f t="shared" si="7"/>
        <v>1</v>
      </c>
      <c r="V34" s="2"/>
    </row>
    <row r="35" spans="1:22">
      <c r="A35" s="279">
        <v>635640006</v>
      </c>
      <c r="B35" t="s">
        <v>417</v>
      </c>
      <c r="C35">
        <v>13692</v>
      </c>
      <c r="D35" s="278">
        <v>45834</v>
      </c>
      <c r="E35" t="s">
        <v>529</v>
      </c>
      <c r="F35">
        <v>0</v>
      </c>
      <c r="G35"/>
      <c r="H35" s="172">
        <f t="shared" si="0"/>
        <v>0</v>
      </c>
      <c r="I35" s="244" t="e">
        <f t="shared" si="1"/>
        <v>#DIV/0!</v>
      </c>
      <c r="J35">
        <v>0</v>
      </c>
      <c r="K35">
        <v>0</v>
      </c>
      <c r="L35">
        <v>0</v>
      </c>
      <c r="M35"/>
      <c r="N35"/>
      <c r="O35"/>
      <c r="P35" s="172">
        <f t="shared" si="2"/>
        <v>0</v>
      </c>
      <c r="Q35" s="242" t="e">
        <f t="shared" si="3"/>
        <v>#DIV/0!</v>
      </c>
      <c r="R35" s="172">
        <f t="shared" si="4"/>
        <v>0</v>
      </c>
      <c r="S35" s="242" t="e">
        <f t="shared" si="5"/>
        <v>#DIV/0!</v>
      </c>
      <c r="T35" s="172">
        <f t="shared" si="6"/>
        <v>0</v>
      </c>
      <c r="U35" s="242" t="e">
        <f t="shared" si="7"/>
        <v>#DIV/0!</v>
      </c>
      <c r="V35" s="2"/>
    </row>
    <row r="36" spans="1:22">
      <c r="A36" s="279">
        <v>686930009</v>
      </c>
      <c r="B36" t="s">
        <v>517</v>
      </c>
      <c r="C36">
        <v>30180</v>
      </c>
      <c r="D36" s="278">
        <v>45834</v>
      </c>
      <c r="E36" t="s">
        <v>529</v>
      </c>
      <c r="F36">
        <v>0</v>
      </c>
      <c r="G36"/>
      <c r="H36" s="172">
        <f t="shared" si="0"/>
        <v>0</v>
      </c>
      <c r="I36" s="244" t="e">
        <f t="shared" si="1"/>
        <v>#DIV/0!</v>
      </c>
      <c r="J36">
        <v>0</v>
      </c>
      <c r="K36">
        <v>0</v>
      </c>
      <c r="L36">
        <v>0</v>
      </c>
      <c r="M36"/>
      <c r="N36"/>
      <c r="O36"/>
      <c r="P36" s="172">
        <f t="shared" si="2"/>
        <v>0</v>
      </c>
      <c r="Q36" s="242" t="e">
        <f t="shared" si="3"/>
        <v>#DIV/0!</v>
      </c>
      <c r="R36" s="172">
        <f t="shared" si="4"/>
        <v>0</v>
      </c>
      <c r="S36" s="242" t="e">
        <f t="shared" si="5"/>
        <v>#DIV/0!</v>
      </c>
      <c r="T36" s="172">
        <f t="shared" si="6"/>
        <v>0</v>
      </c>
      <c r="U36" s="242" t="e">
        <f t="shared" si="7"/>
        <v>#DIV/0!</v>
      </c>
      <c r="V36" s="2"/>
    </row>
    <row r="37" spans="1:22">
      <c r="A37" s="279">
        <v>861012102</v>
      </c>
      <c r="B37" t="s">
        <v>513</v>
      </c>
      <c r="C37">
        <v>9700</v>
      </c>
      <c r="D37" s="278">
        <v>45748</v>
      </c>
      <c r="E37" t="s">
        <v>524</v>
      </c>
      <c r="F37">
        <v>130.94999999999999</v>
      </c>
      <c r="G37"/>
      <c r="H37" s="172">
        <f t="shared" si="0"/>
        <v>130.94999999999999</v>
      </c>
      <c r="I37" s="244">
        <f t="shared" si="1"/>
        <v>1</v>
      </c>
      <c r="J37">
        <v>130.94999999999999</v>
      </c>
      <c r="K37">
        <v>130.94999999999999</v>
      </c>
      <c r="L37">
        <v>0</v>
      </c>
      <c r="M37"/>
      <c r="N37"/>
      <c r="O37"/>
      <c r="P37" s="172">
        <f t="shared" si="2"/>
        <v>130.94999999999999</v>
      </c>
      <c r="Q37" s="242">
        <f t="shared" si="3"/>
        <v>1</v>
      </c>
      <c r="R37" s="172">
        <f t="shared" si="4"/>
        <v>130.94999999999999</v>
      </c>
      <c r="S37" s="242">
        <f t="shared" si="5"/>
        <v>1</v>
      </c>
      <c r="T37" s="172">
        <f t="shared" si="6"/>
        <v>0</v>
      </c>
      <c r="U37" s="242" t="e">
        <f t="shared" si="7"/>
        <v>#DIV/0!</v>
      </c>
      <c r="V37" s="2"/>
    </row>
    <row r="38" spans="1:22">
      <c r="A38" s="279">
        <v>874039100</v>
      </c>
      <c r="B38" t="s">
        <v>516</v>
      </c>
      <c r="C38">
        <v>7702</v>
      </c>
      <c r="D38" s="278">
        <v>45757</v>
      </c>
      <c r="E38" t="s">
        <v>524</v>
      </c>
      <c r="F38">
        <v>0</v>
      </c>
      <c r="G38"/>
      <c r="H38" s="172">
        <f t="shared" si="0"/>
        <v>0</v>
      </c>
      <c r="I38" s="244" t="e">
        <f t="shared" si="1"/>
        <v>#DIV/0!</v>
      </c>
      <c r="J38">
        <v>0</v>
      </c>
      <c r="K38">
        <v>0</v>
      </c>
      <c r="L38">
        <v>0</v>
      </c>
      <c r="M38"/>
      <c r="N38"/>
      <c r="O38"/>
      <c r="P38" s="172">
        <f t="shared" si="2"/>
        <v>0</v>
      </c>
      <c r="Q38" s="242" t="e">
        <f t="shared" si="3"/>
        <v>#DIV/0!</v>
      </c>
      <c r="R38" s="172">
        <f t="shared" si="4"/>
        <v>0</v>
      </c>
      <c r="S38" s="242" t="e">
        <f t="shared" si="5"/>
        <v>#DIV/0!</v>
      </c>
      <c r="T38" s="172">
        <f t="shared" si="6"/>
        <v>0</v>
      </c>
      <c r="U38" s="242" t="e">
        <f t="shared" si="7"/>
        <v>#DIV/0!</v>
      </c>
      <c r="V38" s="2"/>
    </row>
    <row r="39" spans="1:22">
      <c r="A39" s="279">
        <v>641069406</v>
      </c>
      <c r="B39" t="s">
        <v>488</v>
      </c>
      <c r="C39">
        <v>3900</v>
      </c>
      <c r="D39" s="278">
        <v>45443</v>
      </c>
      <c r="E39" t="s">
        <v>524</v>
      </c>
      <c r="F39">
        <v>4433.22</v>
      </c>
      <c r="G39"/>
      <c r="H39" s="172">
        <f t="shared" si="0"/>
        <v>4433.22</v>
      </c>
      <c r="I39" s="244">
        <f t="shared" si="1"/>
        <v>1</v>
      </c>
      <c r="J39">
        <v>4433.22</v>
      </c>
      <c r="K39">
        <v>4433.22</v>
      </c>
      <c r="L39">
        <v>0</v>
      </c>
      <c r="M39"/>
      <c r="N39"/>
      <c r="O39"/>
      <c r="P39" s="172">
        <f t="shared" si="2"/>
        <v>4433.22</v>
      </c>
      <c r="Q39" s="242">
        <f t="shared" si="3"/>
        <v>1</v>
      </c>
      <c r="R39" s="172">
        <f t="shared" si="4"/>
        <v>4433.22</v>
      </c>
      <c r="S39" s="242">
        <f t="shared" si="5"/>
        <v>1</v>
      </c>
      <c r="T39" s="172">
        <f t="shared" si="6"/>
        <v>0</v>
      </c>
      <c r="U39" s="242" t="e">
        <f t="shared" si="7"/>
        <v>#DIV/0!</v>
      </c>
      <c r="V39" s="2"/>
    </row>
    <row r="40" spans="1:22">
      <c r="A40" s="279" t="s">
        <v>379</v>
      </c>
      <c r="B40" t="s">
        <v>491</v>
      </c>
      <c r="C40">
        <v>4150</v>
      </c>
      <c r="D40" s="278">
        <v>45401</v>
      </c>
      <c r="E40" t="s">
        <v>524</v>
      </c>
      <c r="F40">
        <v>5431.69</v>
      </c>
      <c r="G40"/>
      <c r="H40" s="172">
        <f t="shared" si="0"/>
        <v>5431.69</v>
      </c>
      <c r="I40" s="244">
        <f t="shared" si="1"/>
        <v>1</v>
      </c>
      <c r="J40">
        <v>5431.69</v>
      </c>
      <c r="K40">
        <v>5431.69</v>
      </c>
      <c r="L40">
        <v>0</v>
      </c>
      <c r="M40"/>
      <c r="N40"/>
      <c r="O40"/>
      <c r="P40" s="172">
        <f t="shared" si="2"/>
        <v>5431.69</v>
      </c>
      <c r="Q40" s="242">
        <f t="shared" si="3"/>
        <v>1</v>
      </c>
      <c r="R40" s="172">
        <f t="shared" si="4"/>
        <v>5431.69</v>
      </c>
      <c r="S40" s="242">
        <f t="shared" si="5"/>
        <v>1</v>
      </c>
      <c r="T40" s="172">
        <f t="shared" si="6"/>
        <v>0</v>
      </c>
      <c r="U40" s="242" t="e">
        <f t="shared" si="7"/>
        <v>#DIV/0!</v>
      </c>
      <c r="V40" s="2"/>
    </row>
    <row r="41" spans="1:22">
      <c r="A41" s="279" t="s">
        <v>379</v>
      </c>
      <c r="B41" t="s">
        <v>491</v>
      </c>
      <c r="C41">
        <v>4150</v>
      </c>
      <c r="D41" s="278">
        <v>1</v>
      </c>
      <c r="E41" t="s">
        <v>524</v>
      </c>
      <c r="F41">
        <v>5620.51</v>
      </c>
      <c r="G41"/>
      <c r="H41" s="172">
        <f t="shared" si="0"/>
        <v>5620.51</v>
      </c>
      <c r="I41" s="244">
        <f t="shared" si="1"/>
        <v>1</v>
      </c>
      <c r="J41">
        <v>5620.51</v>
      </c>
      <c r="K41">
        <v>5620.51</v>
      </c>
      <c r="L41">
        <v>0</v>
      </c>
      <c r="M41"/>
      <c r="N41"/>
      <c r="O41"/>
      <c r="P41" s="172">
        <f t="shared" si="2"/>
        <v>5620.51</v>
      </c>
      <c r="Q41" s="242">
        <f t="shared" si="3"/>
        <v>1</v>
      </c>
      <c r="R41" s="172">
        <f t="shared" si="4"/>
        <v>5620.51</v>
      </c>
      <c r="S41" s="242">
        <f t="shared" si="5"/>
        <v>1</v>
      </c>
      <c r="T41" s="172">
        <f t="shared" si="6"/>
        <v>0</v>
      </c>
      <c r="U41" s="242" t="e">
        <f t="shared" si="7"/>
        <v>#DIV/0!</v>
      </c>
      <c r="V41" s="2"/>
    </row>
    <row r="42" spans="1:22">
      <c r="A42" s="279">
        <v>670100205</v>
      </c>
      <c r="B42" t="s">
        <v>492</v>
      </c>
      <c r="C42">
        <v>3900</v>
      </c>
      <c r="D42" s="278">
        <v>45384</v>
      </c>
      <c r="E42" t="s">
        <v>524</v>
      </c>
      <c r="F42">
        <v>543.66</v>
      </c>
      <c r="G42"/>
      <c r="H42" s="172">
        <f t="shared" si="0"/>
        <v>543.66</v>
      </c>
      <c r="I42" s="244">
        <f t="shared" si="1"/>
        <v>1</v>
      </c>
      <c r="J42">
        <v>543.66</v>
      </c>
      <c r="K42">
        <v>543.66</v>
      </c>
      <c r="L42">
        <v>0</v>
      </c>
      <c r="M42"/>
      <c r="N42"/>
      <c r="O42"/>
      <c r="P42" s="172">
        <f t="shared" si="2"/>
        <v>543.66</v>
      </c>
      <c r="Q42" s="242">
        <f t="shared" si="3"/>
        <v>1</v>
      </c>
      <c r="R42" s="172">
        <f t="shared" si="4"/>
        <v>543.66</v>
      </c>
      <c r="S42" s="242">
        <f t="shared" si="5"/>
        <v>1</v>
      </c>
      <c r="T42" s="172">
        <f t="shared" si="6"/>
        <v>0</v>
      </c>
      <c r="U42" s="242" t="e">
        <f t="shared" si="7"/>
        <v>#DIV/0!</v>
      </c>
      <c r="V42" s="2"/>
    </row>
    <row r="43" spans="1:22">
      <c r="A43" s="279">
        <v>670100205</v>
      </c>
      <c r="B43" t="s">
        <v>492</v>
      </c>
      <c r="C43">
        <v>3900</v>
      </c>
      <c r="D43" s="278">
        <v>45755</v>
      </c>
      <c r="E43" t="s">
        <v>524</v>
      </c>
      <c r="F43">
        <v>514.42999999999995</v>
      </c>
      <c r="G43"/>
      <c r="H43" s="172">
        <f t="shared" si="0"/>
        <v>514.42999999999995</v>
      </c>
      <c r="I43" s="244">
        <f t="shared" si="1"/>
        <v>1</v>
      </c>
      <c r="J43">
        <v>514.42999999999995</v>
      </c>
      <c r="K43">
        <v>514.42999999999995</v>
      </c>
      <c r="L43">
        <v>0</v>
      </c>
      <c r="M43"/>
      <c r="N43"/>
      <c r="O43"/>
      <c r="P43" s="172">
        <f t="shared" si="2"/>
        <v>514.42999999999995</v>
      </c>
      <c r="Q43" s="242">
        <f t="shared" si="3"/>
        <v>1</v>
      </c>
      <c r="R43" s="172">
        <f t="shared" si="4"/>
        <v>514.42999999999995</v>
      </c>
      <c r="S43" s="242">
        <f t="shared" si="5"/>
        <v>1</v>
      </c>
      <c r="T43" s="172">
        <f t="shared" si="6"/>
        <v>0</v>
      </c>
      <c r="U43" s="242" t="e">
        <f t="shared" si="7"/>
        <v>#DIV/0!</v>
      </c>
      <c r="V43" s="2"/>
    </row>
    <row r="44" spans="1:22">
      <c r="A44" s="279">
        <v>803054204</v>
      </c>
      <c r="B44" t="s">
        <v>503</v>
      </c>
      <c r="C44">
        <v>2685</v>
      </c>
      <c r="D44" s="278">
        <v>44712</v>
      </c>
      <c r="E44" t="s">
        <v>524</v>
      </c>
      <c r="F44">
        <v>376.99</v>
      </c>
      <c r="G44"/>
      <c r="H44" s="172">
        <f t="shared" si="0"/>
        <v>376.99</v>
      </c>
      <c r="I44" s="244">
        <f t="shared" si="1"/>
        <v>1</v>
      </c>
      <c r="J44">
        <v>376.99</v>
      </c>
      <c r="K44">
        <v>376.99</v>
      </c>
      <c r="L44">
        <v>0</v>
      </c>
      <c r="M44"/>
      <c r="N44"/>
      <c r="O44"/>
      <c r="P44" s="172">
        <f t="shared" si="2"/>
        <v>376.99</v>
      </c>
      <c r="Q44" s="242">
        <f t="shared" si="3"/>
        <v>1</v>
      </c>
      <c r="R44" s="172">
        <f t="shared" si="4"/>
        <v>376.99</v>
      </c>
      <c r="S44" s="242">
        <f t="shared" si="5"/>
        <v>1</v>
      </c>
      <c r="T44" s="172">
        <f t="shared" si="6"/>
        <v>0</v>
      </c>
      <c r="U44" s="242" t="e">
        <f t="shared" si="7"/>
        <v>#DIV/0!</v>
      </c>
      <c r="V44" s="2"/>
    </row>
    <row r="45" spans="1:22">
      <c r="A45" s="279">
        <v>803054204</v>
      </c>
      <c r="B45" t="s">
        <v>503</v>
      </c>
      <c r="C45">
        <v>3700</v>
      </c>
      <c r="D45" s="278">
        <v>42877</v>
      </c>
      <c r="E45" t="s">
        <v>524</v>
      </c>
      <c r="F45">
        <v>1463</v>
      </c>
      <c r="G45"/>
      <c r="H45" s="172">
        <f t="shared" si="0"/>
        <v>1463</v>
      </c>
      <c r="I45" s="244">
        <f t="shared" si="1"/>
        <v>1</v>
      </c>
      <c r="J45">
        <v>1463</v>
      </c>
      <c r="K45">
        <v>1463</v>
      </c>
      <c r="L45">
        <v>0</v>
      </c>
      <c r="M45"/>
      <c r="N45"/>
      <c r="O45"/>
      <c r="P45" s="172">
        <f t="shared" si="2"/>
        <v>1463</v>
      </c>
      <c r="Q45" s="242">
        <f t="shared" si="3"/>
        <v>1</v>
      </c>
      <c r="R45" s="172">
        <f t="shared" si="4"/>
        <v>1463</v>
      </c>
      <c r="S45" s="242">
        <f t="shared" si="5"/>
        <v>1</v>
      </c>
      <c r="T45" s="172">
        <f t="shared" si="6"/>
        <v>0</v>
      </c>
      <c r="U45" s="242" t="e">
        <f t="shared" si="7"/>
        <v>#DIV/0!</v>
      </c>
      <c r="V45" s="2"/>
    </row>
    <row r="46" spans="1:22">
      <c r="A46" s="279">
        <v>803054204</v>
      </c>
      <c r="B46" t="s">
        <v>503</v>
      </c>
      <c r="C46">
        <v>3700</v>
      </c>
      <c r="D46" s="278">
        <v>43249</v>
      </c>
      <c r="E46" t="s">
        <v>524</v>
      </c>
      <c r="F46">
        <v>1574.91</v>
      </c>
      <c r="G46"/>
      <c r="H46" s="172">
        <f t="shared" si="0"/>
        <v>1574.91</v>
      </c>
      <c r="I46" s="244">
        <f t="shared" si="1"/>
        <v>1</v>
      </c>
      <c r="J46">
        <v>1574.91</v>
      </c>
      <c r="K46">
        <v>1574.91</v>
      </c>
      <c r="L46">
        <v>0</v>
      </c>
      <c r="M46"/>
      <c r="N46"/>
      <c r="O46"/>
      <c r="P46" s="172">
        <f t="shared" si="2"/>
        <v>1574.91</v>
      </c>
      <c r="Q46" s="242">
        <f t="shared" si="3"/>
        <v>1</v>
      </c>
      <c r="R46" s="172">
        <f t="shared" si="4"/>
        <v>1574.91</v>
      </c>
      <c r="S46" s="242">
        <f t="shared" si="5"/>
        <v>1</v>
      </c>
      <c r="T46" s="172">
        <f t="shared" si="6"/>
        <v>0</v>
      </c>
      <c r="U46" s="242" t="e">
        <f t="shared" si="7"/>
        <v>#DIV/0!</v>
      </c>
      <c r="V46" s="2"/>
    </row>
    <row r="47" spans="1:22">
      <c r="A47" s="279">
        <v>803054204</v>
      </c>
      <c r="B47" t="s">
        <v>503</v>
      </c>
      <c r="C47">
        <v>7300</v>
      </c>
      <c r="D47" s="278">
        <v>43613</v>
      </c>
      <c r="E47" t="s">
        <v>524</v>
      </c>
      <c r="F47">
        <v>3145.15</v>
      </c>
      <c r="G47"/>
      <c r="H47" s="172">
        <f t="shared" si="0"/>
        <v>3145.15</v>
      </c>
      <c r="I47" s="244">
        <f t="shared" si="1"/>
        <v>1</v>
      </c>
      <c r="J47">
        <v>3145.15</v>
      </c>
      <c r="K47">
        <v>3145.15</v>
      </c>
      <c r="L47">
        <v>0</v>
      </c>
      <c r="M47"/>
      <c r="N47"/>
      <c r="O47"/>
      <c r="P47" s="172">
        <f t="shared" si="2"/>
        <v>3145.15</v>
      </c>
      <c r="Q47" s="242">
        <f t="shared" si="3"/>
        <v>1</v>
      </c>
      <c r="R47" s="172">
        <f t="shared" si="4"/>
        <v>3145.15</v>
      </c>
      <c r="S47" s="242">
        <f t="shared" si="5"/>
        <v>1</v>
      </c>
      <c r="T47" s="172">
        <f t="shared" si="6"/>
        <v>0</v>
      </c>
      <c r="U47" s="242" t="e">
        <f t="shared" si="7"/>
        <v>#DIV/0!</v>
      </c>
      <c r="V47" s="2"/>
    </row>
    <row r="48" spans="1:22">
      <c r="A48" s="279">
        <v>803054204</v>
      </c>
      <c r="B48" t="s">
        <v>503</v>
      </c>
      <c r="C48">
        <v>2685</v>
      </c>
      <c r="D48" s="278">
        <v>44712</v>
      </c>
      <c r="E48" t="s">
        <v>524</v>
      </c>
      <c r="F48">
        <v>1441.4</v>
      </c>
      <c r="G48"/>
      <c r="H48" s="172">
        <f t="shared" si="0"/>
        <v>1441.4</v>
      </c>
      <c r="I48" s="244">
        <f t="shared" si="1"/>
        <v>1</v>
      </c>
      <c r="J48">
        <v>1441.4</v>
      </c>
      <c r="K48">
        <v>1441.4</v>
      </c>
      <c r="L48">
        <v>0</v>
      </c>
      <c r="M48"/>
      <c r="N48"/>
      <c r="O48"/>
      <c r="P48" s="172">
        <f t="shared" si="2"/>
        <v>1441.4</v>
      </c>
      <c r="Q48" s="242">
        <f t="shared" si="3"/>
        <v>1</v>
      </c>
      <c r="R48" s="172">
        <f t="shared" si="4"/>
        <v>1441.4</v>
      </c>
      <c r="S48" s="242">
        <f t="shared" si="5"/>
        <v>1</v>
      </c>
      <c r="T48" s="172">
        <f t="shared" si="6"/>
        <v>0</v>
      </c>
      <c r="U48" s="242" t="e">
        <f t="shared" si="7"/>
        <v>#DIV/0!</v>
      </c>
      <c r="V48" s="2"/>
    </row>
    <row r="49" spans="1:22">
      <c r="A49" s="279">
        <v>803054204</v>
      </c>
      <c r="B49" t="s">
        <v>503</v>
      </c>
      <c r="C49">
        <v>3565</v>
      </c>
      <c r="D49" s="278">
        <v>45068</v>
      </c>
      <c r="E49" t="s">
        <v>524</v>
      </c>
      <c r="F49">
        <v>2099.62</v>
      </c>
      <c r="G49"/>
      <c r="H49" s="172">
        <f t="shared" si="0"/>
        <v>2099.62</v>
      </c>
      <c r="I49" s="244">
        <f t="shared" si="1"/>
        <v>1</v>
      </c>
      <c r="J49">
        <v>2099.62</v>
      </c>
      <c r="K49">
        <v>2099.62</v>
      </c>
      <c r="L49">
        <v>0</v>
      </c>
      <c r="M49"/>
      <c r="N49"/>
      <c r="O49"/>
      <c r="P49" s="172">
        <f t="shared" si="2"/>
        <v>2099.62</v>
      </c>
      <c r="Q49" s="242">
        <f t="shared" si="3"/>
        <v>1</v>
      </c>
      <c r="R49" s="172">
        <f t="shared" si="4"/>
        <v>2099.62</v>
      </c>
      <c r="S49" s="242">
        <f t="shared" si="5"/>
        <v>1</v>
      </c>
      <c r="T49" s="172">
        <f t="shared" si="6"/>
        <v>0</v>
      </c>
      <c r="U49" s="242" t="e">
        <f t="shared" si="7"/>
        <v>#DIV/0!</v>
      </c>
      <c r="V49" s="2"/>
    </row>
    <row r="50" spans="1:22">
      <c r="A50" s="279">
        <v>803054204</v>
      </c>
      <c r="B50" t="s">
        <v>503</v>
      </c>
      <c r="C50">
        <v>3200</v>
      </c>
      <c r="D50" s="278">
        <v>44341</v>
      </c>
      <c r="E50" t="s">
        <v>524</v>
      </c>
      <c r="F50">
        <v>1872.96</v>
      </c>
      <c r="G50"/>
      <c r="H50" s="172">
        <f t="shared" si="0"/>
        <v>1872.96</v>
      </c>
      <c r="I50" s="244">
        <f t="shared" si="1"/>
        <v>1</v>
      </c>
      <c r="J50">
        <v>1872.96</v>
      </c>
      <c r="K50">
        <v>1872.96</v>
      </c>
      <c r="L50">
        <v>0</v>
      </c>
      <c r="M50"/>
      <c r="N50"/>
      <c r="O50"/>
      <c r="P50" s="172">
        <f t="shared" si="2"/>
        <v>1872.96</v>
      </c>
      <c r="Q50" s="242">
        <f t="shared" si="3"/>
        <v>1</v>
      </c>
      <c r="R50" s="172">
        <f t="shared" si="4"/>
        <v>1872.96</v>
      </c>
      <c r="S50" s="242">
        <f t="shared" si="5"/>
        <v>1</v>
      </c>
      <c r="T50" s="172">
        <f t="shared" si="6"/>
        <v>0</v>
      </c>
      <c r="U50" s="242" t="e">
        <f t="shared" si="7"/>
        <v>#DIV/0!</v>
      </c>
      <c r="V50" s="2"/>
    </row>
    <row r="51" spans="1:22">
      <c r="A51" s="279">
        <v>803054204</v>
      </c>
      <c r="B51" t="s">
        <v>503</v>
      </c>
      <c r="C51">
        <v>3865</v>
      </c>
      <c r="D51" s="278">
        <v>45440</v>
      </c>
      <c r="E51" t="s">
        <v>524</v>
      </c>
      <c r="F51">
        <v>2437.69</v>
      </c>
      <c r="G51"/>
      <c r="H51" s="172">
        <f t="shared" si="0"/>
        <v>2437.69</v>
      </c>
      <c r="I51" s="244">
        <f t="shared" si="1"/>
        <v>1</v>
      </c>
      <c r="J51">
        <v>2437.69</v>
      </c>
      <c r="K51">
        <v>2437.69</v>
      </c>
      <c r="L51">
        <v>0</v>
      </c>
      <c r="M51"/>
      <c r="N51"/>
      <c r="O51"/>
      <c r="P51" s="172">
        <f t="shared" si="2"/>
        <v>2437.69</v>
      </c>
      <c r="Q51" s="242">
        <f t="shared" si="3"/>
        <v>1</v>
      </c>
      <c r="R51" s="172">
        <f t="shared" si="4"/>
        <v>2437.69</v>
      </c>
      <c r="S51" s="242">
        <f t="shared" si="5"/>
        <v>1</v>
      </c>
      <c r="T51" s="172">
        <f t="shared" si="6"/>
        <v>0</v>
      </c>
      <c r="U51" s="242" t="e">
        <f t="shared" si="7"/>
        <v>#DIV/0!</v>
      </c>
      <c r="V51" s="2"/>
    </row>
    <row r="52" spans="1:22">
      <c r="A52" s="279" t="s">
        <v>407</v>
      </c>
      <c r="B52" t="s">
        <v>508</v>
      </c>
      <c r="C52">
        <v>17436</v>
      </c>
      <c r="D52" s="278">
        <v>45805</v>
      </c>
      <c r="E52" t="s">
        <v>524</v>
      </c>
      <c r="F52">
        <v>0</v>
      </c>
      <c r="G52"/>
      <c r="H52" s="172">
        <f t="shared" si="0"/>
        <v>0</v>
      </c>
      <c r="I52" s="244" t="e">
        <f t="shared" si="1"/>
        <v>#DIV/0!</v>
      </c>
      <c r="J52">
        <v>0</v>
      </c>
      <c r="K52">
        <v>0</v>
      </c>
      <c r="L52">
        <v>0</v>
      </c>
      <c r="M52"/>
      <c r="N52"/>
      <c r="O52"/>
      <c r="P52" s="172">
        <f t="shared" si="2"/>
        <v>0</v>
      </c>
      <c r="Q52" s="242" t="e">
        <f t="shared" si="3"/>
        <v>#DIV/0!</v>
      </c>
      <c r="R52" s="172">
        <f t="shared" si="4"/>
        <v>0</v>
      </c>
      <c r="S52" s="242" t="e">
        <f t="shared" si="5"/>
        <v>#DIV/0!</v>
      </c>
      <c r="T52" s="172">
        <f t="shared" si="6"/>
        <v>0</v>
      </c>
      <c r="U52" s="242" t="e">
        <f t="shared" si="7"/>
        <v>#DIV/0!</v>
      </c>
      <c r="V52" s="2"/>
    </row>
    <row r="53" spans="1:22">
      <c r="A53" s="279">
        <v>712459908</v>
      </c>
      <c r="B53" t="s">
        <v>459</v>
      </c>
      <c r="C53">
        <v>2178</v>
      </c>
      <c r="D53" s="278">
        <v>45051</v>
      </c>
      <c r="E53" t="s">
        <v>445</v>
      </c>
      <c r="F53">
        <v>5641.02</v>
      </c>
      <c r="G53"/>
      <c r="H53" s="172">
        <f t="shared" si="0"/>
        <v>5641.02</v>
      </c>
      <c r="I53" s="244">
        <f t="shared" si="1"/>
        <v>1</v>
      </c>
      <c r="J53">
        <v>6356.08</v>
      </c>
      <c r="K53">
        <v>6375.83</v>
      </c>
      <c r="L53">
        <v>19.75</v>
      </c>
      <c r="M53"/>
      <c r="N53"/>
      <c r="O53"/>
      <c r="P53" s="172">
        <f t="shared" si="2"/>
        <v>6356.08</v>
      </c>
      <c r="Q53" s="242">
        <f t="shared" si="3"/>
        <v>1</v>
      </c>
      <c r="R53" s="172">
        <f t="shared" si="4"/>
        <v>6375.83</v>
      </c>
      <c r="S53" s="242">
        <f t="shared" si="5"/>
        <v>1</v>
      </c>
      <c r="T53" s="172">
        <f t="shared" si="6"/>
        <v>19.75</v>
      </c>
      <c r="U53" s="242">
        <f t="shared" si="7"/>
        <v>1</v>
      </c>
      <c r="V53" s="2"/>
    </row>
    <row r="54" spans="1:22">
      <c r="A54" s="279">
        <v>712459908</v>
      </c>
      <c r="B54" t="s">
        <v>459</v>
      </c>
      <c r="C54">
        <v>2178</v>
      </c>
      <c r="D54" s="278">
        <v>45415</v>
      </c>
      <c r="E54" t="s">
        <v>445</v>
      </c>
      <c r="F54">
        <v>5869.71</v>
      </c>
      <c r="G54"/>
      <c r="H54" s="172">
        <f t="shared" ref="H54:H56" si="32">F54-G54</f>
        <v>5869.71</v>
      </c>
      <c r="I54" s="244">
        <f t="shared" ref="I54:I56" si="33">ROUND(H54/F54,10)</f>
        <v>1</v>
      </c>
      <c r="J54">
        <v>6399.95</v>
      </c>
      <c r="K54">
        <v>6634.31</v>
      </c>
      <c r="L54">
        <v>234.36</v>
      </c>
      <c r="M54"/>
      <c r="N54"/>
      <c r="O54"/>
      <c r="P54" s="172">
        <f t="shared" ref="P54:P56" si="34">J54-N54</f>
        <v>6399.95</v>
      </c>
      <c r="Q54" s="242">
        <f t="shared" ref="Q54:Q56" si="35">ROUND(P54/J54,10)</f>
        <v>1</v>
      </c>
      <c r="R54" s="172">
        <f t="shared" ref="R54:R56" si="36">K54-M54</f>
        <v>6634.31</v>
      </c>
      <c r="S54" s="242">
        <f t="shared" ref="S54:S56" si="37">ROUND(R54/K54,10)</f>
        <v>1</v>
      </c>
      <c r="T54" s="172">
        <f t="shared" ref="T54:T56" si="38">L54-O54</f>
        <v>234.36</v>
      </c>
      <c r="U54" s="242">
        <f t="shared" ref="U54:U56" si="39">ROUND(T54/L54,10)</f>
        <v>1</v>
      </c>
      <c r="V54" s="2"/>
    </row>
    <row r="55" spans="1:22">
      <c r="A55" s="279">
        <v>733337901</v>
      </c>
      <c r="B55" t="s">
        <v>482</v>
      </c>
      <c r="C55">
        <v>1035</v>
      </c>
      <c r="D55" s="278">
        <v>45427</v>
      </c>
      <c r="E55" t="s">
        <v>445</v>
      </c>
      <c r="F55">
        <v>724.5</v>
      </c>
      <c r="G55"/>
      <c r="H55" s="172">
        <f t="shared" si="32"/>
        <v>724.5</v>
      </c>
      <c r="I55" s="244">
        <f t="shared" si="33"/>
        <v>1</v>
      </c>
      <c r="J55">
        <v>799.45</v>
      </c>
      <c r="K55">
        <v>818.88</v>
      </c>
      <c r="L55">
        <v>19.43</v>
      </c>
      <c r="M55"/>
      <c r="N55"/>
      <c r="O55"/>
      <c r="P55" s="172">
        <f t="shared" si="34"/>
        <v>799.45</v>
      </c>
      <c r="Q55" s="242">
        <f t="shared" si="35"/>
        <v>1</v>
      </c>
      <c r="R55" s="172">
        <f t="shared" si="36"/>
        <v>818.88</v>
      </c>
      <c r="S55" s="242">
        <f t="shared" si="37"/>
        <v>1</v>
      </c>
      <c r="T55" s="172">
        <f t="shared" si="38"/>
        <v>19.43</v>
      </c>
      <c r="U55" s="242">
        <f t="shared" si="39"/>
        <v>1</v>
      </c>
      <c r="V55" s="2"/>
    </row>
    <row r="56" spans="1:22">
      <c r="A56" s="279">
        <v>733337901</v>
      </c>
      <c r="B56" t="s">
        <v>482</v>
      </c>
      <c r="C56">
        <v>1035</v>
      </c>
      <c r="D56" s="278">
        <v>45057</v>
      </c>
      <c r="E56" t="s">
        <v>445</v>
      </c>
      <c r="F56">
        <v>633.94000000000005</v>
      </c>
      <c r="G56"/>
      <c r="H56" s="172">
        <f t="shared" si="32"/>
        <v>633.94000000000005</v>
      </c>
      <c r="I56" s="244">
        <f t="shared" si="33"/>
        <v>1</v>
      </c>
      <c r="J56">
        <v>711.21</v>
      </c>
      <c r="K56">
        <v>716.52</v>
      </c>
      <c r="L56">
        <v>5.31</v>
      </c>
      <c r="M56"/>
      <c r="N56"/>
      <c r="O56"/>
      <c r="P56" s="172">
        <f t="shared" si="34"/>
        <v>711.21</v>
      </c>
      <c r="Q56" s="242">
        <f t="shared" si="35"/>
        <v>1</v>
      </c>
      <c r="R56" s="172">
        <f t="shared" si="36"/>
        <v>716.52</v>
      </c>
      <c r="S56" s="242">
        <f t="shared" si="37"/>
        <v>1</v>
      </c>
      <c r="T56" s="172">
        <f t="shared" si="38"/>
        <v>5.31</v>
      </c>
      <c r="U56" s="242">
        <f t="shared" si="39"/>
        <v>1</v>
      </c>
      <c r="V56" s="2"/>
    </row>
    <row r="57" spans="1:22">
      <c r="A57" s="279" t="s">
        <v>360</v>
      </c>
      <c r="B57" t="s">
        <v>479</v>
      </c>
      <c r="C57">
        <v>3300</v>
      </c>
      <c r="D57" s="278">
        <v>45560</v>
      </c>
      <c r="E57" t="s">
        <v>524</v>
      </c>
      <c r="F57">
        <v>1458.7</v>
      </c>
      <c r="G57"/>
      <c r="H57" s="172">
        <f t="shared" si="0"/>
        <v>1458.7</v>
      </c>
      <c r="I57" s="244">
        <f t="shared" si="1"/>
        <v>1</v>
      </c>
      <c r="J57">
        <v>1458.7</v>
      </c>
      <c r="K57">
        <v>1458.7</v>
      </c>
      <c r="L57">
        <v>0</v>
      </c>
      <c r="M57"/>
      <c r="N57"/>
      <c r="O57"/>
      <c r="P57" s="172">
        <f t="shared" si="2"/>
        <v>1458.7</v>
      </c>
      <c r="Q57" s="242">
        <f t="shared" si="3"/>
        <v>1</v>
      </c>
      <c r="R57" s="172">
        <f t="shared" si="4"/>
        <v>1458.7</v>
      </c>
      <c r="S57" s="242">
        <f t="shared" si="5"/>
        <v>1</v>
      </c>
      <c r="T57" s="172">
        <f t="shared" si="6"/>
        <v>0</v>
      </c>
      <c r="U57" s="242" t="e">
        <f t="shared" si="7"/>
        <v>#DIV/0!</v>
      </c>
      <c r="V57" s="2"/>
    </row>
    <row r="58" spans="1:22">
      <c r="A58" s="279" t="s">
        <v>298</v>
      </c>
      <c r="B58" t="s">
        <v>451</v>
      </c>
      <c r="C58">
        <v>9437</v>
      </c>
      <c r="D58" s="278">
        <v>45750</v>
      </c>
      <c r="E58" t="s">
        <v>524</v>
      </c>
      <c r="F58">
        <v>382.2</v>
      </c>
      <c r="G58"/>
      <c r="H58" s="172">
        <f t="shared" ref="H58:H67" si="40">F58-G58</f>
        <v>382.2</v>
      </c>
      <c r="I58" s="244">
        <f t="shared" ref="I58:I67" si="41">ROUND(H58/F58,10)</f>
        <v>1</v>
      </c>
      <c r="J58">
        <v>382.2</v>
      </c>
      <c r="K58">
        <v>382.2</v>
      </c>
      <c r="L58">
        <v>0</v>
      </c>
      <c r="M58"/>
      <c r="N58"/>
      <c r="O58"/>
      <c r="P58" s="172">
        <f t="shared" ref="P58:P67" si="42">J58-N58</f>
        <v>382.2</v>
      </c>
      <c r="Q58" s="242">
        <f t="shared" ref="Q58:Q67" si="43">ROUND(P58/J58,10)</f>
        <v>1</v>
      </c>
      <c r="R58" s="172">
        <f t="shared" ref="R58:R67" si="44">K58-M58</f>
        <v>382.2</v>
      </c>
      <c r="S58" s="242">
        <f t="shared" ref="S58:S67" si="45">ROUND(R58/K58,10)</f>
        <v>1</v>
      </c>
      <c r="T58" s="172">
        <f t="shared" ref="T58:T67" si="46">L58-O58</f>
        <v>0</v>
      </c>
      <c r="U58" s="242" t="e">
        <f t="shared" ref="U58:U67" si="47">ROUND(T58/L58,10)</f>
        <v>#DIV/0!</v>
      </c>
      <c r="V58" s="2"/>
    </row>
    <row r="59" spans="1:22">
      <c r="A59" s="279" t="s">
        <v>514</v>
      </c>
      <c r="B59" t="s">
        <v>515</v>
      </c>
      <c r="C59">
        <v>2702</v>
      </c>
      <c r="D59" s="278">
        <v>42877</v>
      </c>
      <c r="E59" t="s">
        <v>447</v>
      </c>
      <c r="F59">
        <v>605.75</v>
      </c>
      <c r="G59"/>
      <c r="H59" s="172">
        <f t="shared" si="40"/>
        <v>605.75</v>
      </c>
      <c r="I59" s="244">
        <f t="shared" si="41"/>
        <v>1</v>
      </c>
      <c r="J59">
        <v>673.99</v>
      </c>
      <c r="K59">
        <v>654.33000000000004</v>
      </c>
      <c r="L59">
        <v>-19.66</v>
      </c>
      <c r="M59"/>
      <c r="N59"/>
      <c r="O59"/>
      <c r="P59" s="172">
        <f t="shared" si="42"/>
        <v>673.99</v>
      </c>
      <c r="Q59" s="242">
        <f t="shared" si="43"/>
        <v>1</v>
      </c>
      <c r="R59" s="172">
        <f t="shared" si="44"/>
        <v>654.33000000000004</v>
      </c>
      <c r="S59" s="242">
        <f t="shared" si="45"/>
        <v>1</v>
      </c>
      <c r="T59" s="172">
        <f t="shared" si="46"/>
        <v>-19.66</v>
      </c>
      <c r="U59" s="242">
        <f t="shared" si="47"/>
        <v>1</v>
      </c>
      <c r="V59" s="2"/>
    </row>
    <row r="60" spans="1:22">
      <c r="A60" s="279" t="s">
        <v>514</v>
      </c>
      <c r="B60" t="s">
        <v>515</v>
      </c>
      <c r="C60">
        <v>2702</v>
      </c>
      <c r="D60" s="278">
        <v>43242</v>
      </c>
      <c r="E60" t="s">
        <v>447</v>
      </c>
      <c r="F60">
        <v>627.13</v>
      </c>
      <c r="G60"/>
      <c r="H60" s="172">
        <f t="shared" si="40"/>
        <v>627.13</v>
      </c>
      <c r="I60" s="244">
        <f t="shared" si="41"/>
        <v>1</v>
      </c>
      <c r="J60">
        <v>739.52</v>
      </c>
      <c r="K60">
        <v>677.43</v>
      </c>
      <c r="L60">
        <v>-62.09</v>
      </c>
      <c r="M60"/>
      <c r="N60"/>
      <c r="O60"/>
      <c r="P60" s="172">
        <f t="shared" si="42"/>
        <v>739.52</v>
      </c>
      <c r="Q60" s="242">
        <f t="shared" si="43"/>
        <v>1</v>
      </c>
      <c r="R60" s="172">
        <f t="shared" si="44"/>
        <v>677.43</v>
      </c>
      <c r="S60" s="242">
        <f t="shared" si="45"/>
        <v>1</v>
      </c>
      <c r="T60" s="172">
        <f t="shared" si="46"/>
        <v>-62.09</v>
      </c>
      <c r="U60" s="242">
        <f t="shared" si="47"/>
        <v>1</v>
      </c>
      <c r="V60" s="2"/>
    </row>
    <row r="61" spans="1:22">
      <c r="A61" s="279" t="s">
        <v>514</v>
      </c>
      <c r="B61" t="s">
        <v>515</v>
      </c>
      <c r="C61">
        <v>7015</v>
      </c>
      <c r="D61" s="278">
        <v>43612</v>
      </c>
      <c r="E61" t="s">
        <v>447</v>
      </c>
      <c r="F61">
        <v>1665.19</v>
      </c>
      <c r="G61"/>
      <c r="H61" s="172">
        <f t="shared" si="40"/>
        <v>1665.19</v>
      </c>
      <c r="I61" s="244">
        <f t="shared" si="41"/>
        <v>1</v>
      </c>
      <c r="J61">
        <v>1856.68</v>
      </c>
      <c r="K61">
        <v>1798.74</v>
      </c>
      <c r="L61">
        <v>-57.94</v>
      </c>
      <c r="M61"/>
      <c r="N61"/>
      <c r="O61"/>
      <c r="P61" s="172">
        <f t="shared" si="42"/>
        <v>1856.68</v>
      </c>
      <c r="Q61" s="242">
        <f t="shared" si="43"/>
        <v>1</v>
      </c>
      <c r="R61" s="172">
        <f t="shared" si="44"/>
        <v>1798.74</v>
      </c>
      <c r="S61" s="242">
        <f t="shared" si="45"/>
        <v>1</v>
      </c>
      <c r="T61" s="172">
        <f t="shared" si="46"/>
        <v>-57.94</v>
      </c>
      <c r="U61" s="242">
        <f t="shared" si="47"/>
        <v>1</v>
      </c>
      <c r="V61" s="2"/>
    </row>
    <row r="62" spans="1:22">
      <c r="A62" s="279" t="s">
        <v>514</v>
      </c>
      <c r="B62" t="s">
        <v>515</v>
      </c>
      <c r="C62">
        <v>7015</v>
      </c>
      <c r="D62" s="278">
        <v>44004</v>
      </c>
      <c r="E62" t="s">
        <v>447</v>
      </c>
      <c r="F62">
        <v>1757.7</v>
      </c>
      <c r="G62"/>
      <c r="H62" s="172">
        <f t="shared" si="40"/>
        <v>1757.7</v>
      </c>
      <c r="I62" s="244">
        <f t="shared" si="41"/>
        <v>1</v>
      </c>
      <c r="J62">
        <v>1972.05</v>
      </c>
      <c r="K62">
        <v>1898.67</v>
      </c>
      <c r="L62">
        <v>-73.38</v>
      </c>
      <c r="M62"/>
      <c r="N62"/>
      <c r="O62"/>
      <c r="P62" s="172">
        <f t="shared" si="42"/>
        <v>1972.05</v>
      </c>
      <c r="Q62" s="242">
        <f t="shared" si="43"/>
        <v>1</v>
      </c>
      <c r="R62" s="172">
        <f t="shared" si="44"/>
        <v>1898.67</v>
      </c>
      <c r="S62" s="242">
        <f t="shared" si="45"/>
        <v>1</v>
      </c>
      <c r="T62" s="172">
        <f t="shared" si="46"/>
        <v>-73.38</v>
      </c>
      <c r="U62" s="242">
        <f t="shared" si="47"/>
        <v>1</v>
      </c>
      <c r="V62" s="2"/>
    </row>
    <row r="63" spans="1:22">
      <c r="A63" s="279" t="s">
        <v>514</v>
      </c>
      <c r="B63" t="s">
        <v>515</v>
      </c>
      <c r="C63">
        <v>7015</v>
      </c>
      <c r="D63" s="278">
        <v>44326</v>
      </c>
      <c r="E63" t="s">
        <v>447</v>
      </c>
      <c r="F63">
        <v>1794.7</v>
      </c>
      <c r="G63"/>
      <c r="H63" s="172">
        <f t="shared" si="40"/>
        <v>1794.7</v>
      </c>
      <c r="I63" s="244">
        <f t="shared" si="41"/>
        <v>1</v>
      </c>
      <c r="J63">
        <v>2164.23</v>
      </c>
      <c r="K63">
        <v>1938.64</v>
      </c>
      <c r="L63">
        <v>-225.59</v>
      </c>
      <c r="M63"/>
      <c r="N63"/>
      <c r="O63"/>
      <c r="P63" s="172">
        <f t="shared" si="42"/>
        <v>2164.23</v>
      </c>
      <c r="Q63" s="242">
        <f t="shared" si="43"/>
        <v>1</v>
      </c>
      <c r="R63" s="172">
        <f t="shared" si="44"/>
        <v>1938.64</v>
      </c>
      <c r="S63" s="242">
        <f t="shared" si="45"/>
        <v>1</v>
      </c>
      <c r="T63" s="172">
        <f t="shared" si="46"/>
        <v>-225.59</v>
      </c>
      <c r="U63" s="242">
        <f t="shared" si="47"/>
        <v>1</v>
      </c>
      <c r="V63" s="2"/>
    </row>
    <row r="64" spans="1:22">
      <c r="A64" s="279" t="s">
        <v>514</v>
      </c>
      <c r="B64" t="s">
        <v>515</v>
      </c>
      <c r="C64">
        <v>7015</v>
      </c>
      <c r="D64" s="278">
        <v>44687</v>
      </c>
      <c r="E64" t="s">
        <v>447</v>
      </c>
      <c r="F64">
        <v>1887.21</v>
      </c>
      <c r="G64"/>
      <c r="H64" s="172">
        <f t="shared" si="40"/>
        <v>1887.21</v>
      </c>
      <c r="I64" s="244">
        <f t="shared" si="41"/>
        <v>1</v>
      </c>
      <c r="J64">
        <v>1990.72</v>
      </c>
      <c r="K64">
        <v>2038.57</v>
      </c>
      <c r="L64">
        <v>47.85</v>
      </c>
      <c r="M64"/>
      <c r="N64"/>
      <c r="O64"/>
      <c r="P64" s="172">
        <f t="shared" si="42"/>
        <v>1990.72</v>
      </c>
      <c r="Q64" s="242">
        <f t="shared" si="43"/>
        <v>1</v>
      </c>
      <c r="R64" s="172">
        <f t="shared" si="44"/>
        <v>2038.57</v>
      </c>
      <c r="S64" s="242">
        <f t="shared" si="45"/>
        <v>1</v>
      </c>
      <c r="T64" s="172">
        <f t="shared" si="46"/>
        <v>47.85</v>
      </c>
      <c r="U64" s="242">
        <f t="shared" si="47"/>
        <v>1</v>
      </c>
      <c r="V64" s="2"/>
    </row>
    <row r="65" spans="1:22">
      <c r="A65" s="279" t="s">
        <v>514</v>
      </c>
      <c r="B65" t="s">
        <v>515</v>
      </c>
      <c r="C65">
        <v>5885</v>
      </c>
      <c r="D65" s="278">
        <v>45061</v>
      </c>
      <c r="E65" t="s">
        <v>447</v>
      </c>
      <c r="F65">
        <v>1629.78</v>
      </c>
      <c r="G65"/>
      <c r="H65" s="172">
        <f t="shared" si="40"/>
        <v>1629.78</v>
      </c>
      <c r="I65" s="244">
        <f t="shared" si="41"/>
        <v>1</v>
      </c>
      <c r="J65">
        <v>1779.39</v>
      </c>
      <c r="K65">
        <v>1760.49</v>
      </c>
      <c r="L65">
        <v>-18.899999999999999</v>
      </c>
      <c r="M65"/>
      <c r="N65"/>
      <c r="O65"/>
      <c r="P65" s="172">
        <f t="shared" si="42"/>
        <v>1779.39</v>
      </c>
      <c r="Q65" s="242">
        <f t="shared" si="43"/>
        <v>1</v>
      </c>
      <c r="R65" s="172">
        <f t="shared" si="44"/>
        <v>1760.49</v>
      </c>
      <c r="S65" s="242">
        <f t="shared" si="45"/>
        <v>1</v>
      </c>
      <c r="T65" s="172">
        <f t="shared" si="46"/>
        <v>-18.899999999999999</v>
      </c>
      <c r="U65" s="242">
        <f t="shared" si="47"/>
        <v>1</v>
      </c>
      <c r="V65" s="2"/>
    </row>
    <row r="66" spans="1:22">
      <c r="A66" s="279" t="s">
        <v>514</v>
      </c>
      <c r="B66" t="s">
        <v>515</v>
      </c>
      <c r="C66">
        <v>5885</v>
      </c>
      <c r="D66" s="278">
        <v>45433</v>
      </c>
      <c r="E66" t="s">
        <v>447</v>
      </c>
      <c r="F66">
        <v>1707.39</v>
      </c>
      <c r="G66"/>
      <c r="H66" s="172">
        <f t="shared" si="40"/>
        <v>1707.39</v>
      </c>
      <c r="I66" s="244">
        <f t="shared" si="41"/>
        <v>1</v>
      </c>
      <c r="J66">
        <v>1855.93</v>
      </c>
      <c r="K66">
        <v>1844.32</v>
      </c>
      <c r="L66">
        <v>-11.61</v>
      </c>
      <c r="M66"/>
      <c r="N66"/>
      <c r="O66"/>
      <c r="P66" s="172">
        <f t="shared" si="42"/>
        <v>1855.93</v>
      </c>
      <c r="Q66" s="242">
        <f t="shared" si="43"/>
        <v>1</v>
      </c>
      <c r="R66" s="172">
        <f t="shared" si="44"/>
        <v>1844.32</v>
      </c>
      <c r="S66" s="242">
        <f t="shared" si="45"/>
        <v>1</v>
      </c>
      <c r="T66" s="172">
        <f t="shared" si="46"/>
        <v>-11.61</v>
      </c>
      <c r="U66" s="242">
        <f t="shared" si="47"/>
        <v>1</v>
      </c>
      <c r="V66" s="2"/>
    </row>
    <row r="67" spans="1:22">
      <c r="A67" s="279">
        <v>202712600</v>
      </c>
      <c r="B67" t="s">
        <v>466</v>
      </c>
      <c r="C67">
        <v>7600</v>
      </c>
      <c r="D67" s="278">
        <v>45754</v>
      </c>
      <c r="E67" t="s">
        <v>524</v>
      </c>
      <c r="F67">
        <v>0</v>
      </c>
      <c r="G67"/>
      <c r="H67" s="172">
        <f t="shared" si="40"/>
        <v>0</v>
      </c>
      <c r="I67" s="244" t="e">
        <f t="shared" si="41"/>
        <v>#DIV/0!</v>
      </c>
      <c r="J67">
        <v>0</v>
      </c>
      <c r="K67">
        <v>0</v>
      </c>
      <c r="L67">
        <v>0</v>
      </c>
      <c r="M67"/>
      <c r="N67"/>
      <c r="O67"/>
      <c r="P67" s="172">
        <f t="shared" si="42"/>
        <v>0</v>
      </c>
      <c r="Q67" s="242" t="e">
        <f t="shared" si="43"/>
        <v>#DIV/0!</v>
      </c>
      <c r="R67" s="172">
        <f t="shared" si="44"/>
        <v>0</v>
      </c>
      <c r="S67" s="242" t="e">
        <f t="shared" si="45"/>
        <v>#DIV/0!</v>
      </c>
      <c r="T67" s="172">
        <f t="shared" si="46"/>
        <v>0</v>
      </c>
      <c r="U67" s="242" t="e">
        <f t="shared" si="47"/>
        <v>#DIV/0!</v>
      </c>
      <c r="V67" s="2"/>
    </row>
    <row r="68" spans="1:22">
      <c r="A68" s="279" t="s">
        <v>525</v>
      </c>
      <c r="B68" t="s">
        <v>526</v>
      </c>
      <c r="C68">
        <v>909.19</v>
      </c>
      <c r="D68" s="278">
        <v>44320</v>
      </c>
      <c r="E68" t="s">
        <v>524</v>
      </c>
      <c r="F68">
        <v>909.19</v>
      </c>
      <c r="G68"/>
      <c r="H68" s="172">
        <f t="shared" si="0"/>
        <v>909.19</v>
      </c>
      <c r="I68" s="244">
        <f t="shared" si="1"/>
        <v>1</v>
      </c>
      <c r="J68">
        <v>909.19</v>
      </c>
      <c r="K68">
        <v>909.19</v>
      </c>
      <c r="L68">
        <v>0</v>
      </c>
      <c r="M68"/>
      <c r="N68"/>
      <c r="O68"/>
      <c r="P68" s="172">
        <f t="shared" si="2"/>
        <v>909.19</v>
      </c>
      <c r="Q68" s="242">
        <f t="shared" si="3"/>
        <v>1</v>
      </c>
      <c r="R68" s="172">
        <f t="shared" si="4"/>
        <v>909.19</v>
      </c>
      <c r="S68" s="242">
        <f t="shared" si="5"/>
        <v>1</v>
      </c>
      <c r="T68" s="172">
        <f t="shared" si="6"/>
        <v>0</v>
      </c>
      <c r="U68" s="242" t="e">
        <f t="shared" si="7"/>
        <v>#DIV/0!</v>
      </c>
      <c r="V68" s="2"/>
    </row>
    <row r="69" spans="1:22">
      <c r="A69" s="279" t="s">
        <v>426</v>
      </c>
      <c r="B69" t="s">
        <v>520</v>
      </c>
      <c r="C69">
        <v>36900</v>
      </c>
      <c r="D69" s="278">
        <v>45415</v>
      </c>
      <c r="E69" t="s">
        <v>524</v>
      </c>
      <c r="F69">
        <v>4520.25</v>
      </c>
      <c r="G69"/>
      <c r="H69" s="172">
        <f t="shared" si="0"/>
        <v>4520.25</v>
      </c>
      <c r="I69" s="244">
        <f t="shared" si="1"/>
        <v>1</v>
      </c>
      <c r="J69">
        <v>4520.25</v>
      </c>
      <c r="K69">
        <v>4520.25</v>
      </c>
      <c r="L69">
        <v>0</v>
      </c>
      <c r="M69"/>
      <c r="N69"/>
      <c r="O69"/>
      <c r="P69" s="172">
        <f t="shared" si="2"/>
        <v>4520.25</v>
      </c>
      <c r="Q69" s="242">
        <f t="shared" si="3"/>
        <v>1</v>
      </c>
      <c r="R69" s="172">
        <f t="shared" si="4"/>
        <v>4520.25</v>
      </c>
      <c r="S69" s="242">
        <f t="shared" si="5"/>
        <v>1</v>
      </c>
      <c r="T69" s="172">
        <f t="shared" si="6"/>
        <v>0</v>
      </c>
      <c r="U69" s="242" t="e">
        <f t="shared" si="7"/>
        <v>#DIV/0!</v>
      </c>
      <c r="V69" s="2"/>
    </row>
    <row r="70" spans="1:22">
      <c r="A70" s="279" t="s">
        <v>426</v>
      </c>
      <c r="B70" t="s">
        <v>520</v>
      </c>
      <c r="C70">
        <v>20000</v>
      </c>
      <c r="D70" s="278">
        <v>44162</v>
      </c>
      <c r="E70" t="s">
        <v>524</v>
      </c>
      <c r="F70">
        <v>1277.5</v>
      </c>
      <c r="G70"/>
      <c r="H70" s="172">
        <f t="shared" si="0"/>
        <v>1277.5</v>
      </c>
      <c r="I70" s="244">
        <f t="shared" si="1"/>
        <v>1</v>
      </c>
      <c r="J70">
        <v>1277.5</v>
      </c>
      <c r="K70">
        <v>1277.5</v>
      </c>
      <c r="L70">
        <v>0</v>
      </c>
      <c r="M70"/>
      <c r="N70"/>
      <c r="O70"/>
      <c r="P70" s="172">
        <f t="shared" si="2"/>
        <v>1277.5</v>
      </c>
      <c r="Q70" s="242">
        <f t="shared" si="3"/>
        <v>1</v>
      </c>
      <c r="R70" s="172">
        <f t="shared" si="4"/>
        <v>1277.5</v>
      </c>
      <c r="S70" s="242">
        <f t="shared" si="5"/>
        <v>1</v>
      </c>
      <c r="T70" s="172">
        <f t="shared" si="6"/>
        <v>0</v>
      </c>
      <c r="U70" s="242" t="e">
        <f t="shared" si="7"/>
        <v>#DIV/0!</v>
      </c>
      <c r="V70" s="2"/>
    </row>
    <row r="71" spans="1:22">
      <c r="A71" s="279" t="s">
        <v>426</v>
      </c>
      <c r="B71" t="s">
        <v>520</v>
      </c>
      <c r="C71">
        <v>20000</v>
      </c>
      <c r="D71" s="278">
        <v>44301</v>
      </c>
      <c r="E71" t="s">
        <v>524</v>
      </c>
      <c r="F71">
        <v>1295</v>
      </c>
      <c r="G71"/>
      <c r="H71" s="172">
        <f t="shared" si="0"/>
        <v>1295</v>
      </c>
      <c r="I71" s="244">
        <f t="shared" si="1"/>
        <v>1</v>
      </c>
      <c r="J71">
        <v>1295</v>
      </c>
      <c r="K71">
        <v>1295</v>
      </c>
      <c r="L71">
        <v>0</v>
      </c>
      <c r="M71"/>
      <c r="N71"/>
      <c r="O71"/>
      <c r="P71" s="172">
        <f t="shared" si="2"/>
        <v>1295</v>
      </c>
      <c r="Q71" s="242">
        <f t="shared" si="3"/>
        <v>1</v>
      </c>
      <c r="R71" s="172">
        <f t="shared" si="4"/>
        <v>1295</v>
      </c>
      <c r="S71" s="242">
        <f t="shared" si="5"/>
        <v>1</v>
      </c>
      <c r="T71" s="172">
        <f t="shared" si="6"/>
        <v>0</v>
      </c>
      <c r="U71" s="242" t="e">
        <f t="shared" si="7"/>
        <v>#DIV/0!</v>
      </c>
      <c r="V71" s="2"/>
    </row>
    <row r="72" spans="1:22">
      <c r="A72" s="279" t="s">
        <v>426</v>
      </c>
      <c r="B72" t="s">
        <v>520</v>
      </c>
      <c r="C72">
        <v>23700</v>
      </c>
      <c r="D72" s="278">
        <v>45030</v>
      </c>
      <c r="E72" t="s">
        <v>524</v>
      </c>
      <c r="F72">
        <v>2281.13</v>
      </c>
      <c r="G72"/>
      <c r="H72" s="172">
        <f t="shared" si="0"/>
        <v>2281.13</v>
      </c>
      <c r="I72" s="244">
        <f t="shared" si="1"/>
        <v>1</v>
      </c>
      <c r="J72">
        <v>2281.13</v>
      </c>
      <c r="K72">
        <v>2281.13</v>
      </c>
      <c r="L72">
        <v>0</v>
      </c>
      <c r="M72"/>
      <c r="N72"/>
      <c r="O72"/>
      <c r="P72" s="172">
        <f t="shared" si="2"/>
        <v>2281.13</v>
      </c>
      <c r="Q72" s="242">
        <f t="shared" si="3"/>
        <v>1</v>
      </c>
      <c r="R72" s="172">
        <f t="shared" si="4"/>
        <v>2281.13</v>
      </c>
      <c r="S72" s="242">
        <f t="shared" si="5"/>
        <v>1</v>
      </c>
      <c r="T72" s="172">
        <f t="shared" si="6"/>
        <v>0</v>
      </c>
      <c r="U72" s="242" t="e">
        <f t="shared" si="7"/>
        <v>#DIV/0!</v>
      </c>
      <c r="V72" s="2"/>
    </row>
    <row r="73" spans="1:22">
      <c r="A73" s="279" t="s">
        <v>338</v>
      </c>
      <c r="B73" t="s">
        <v>471</v>
      </c>
      <c r="C73">
        <v>5800</v>
      </c>
      <c r="D73" s="278">
        <v>44687</v>
      </c>
      <c r="E73" t="s">
        <v>524</v>
      </c>
      <c r="F73">
        <v>1278.73</v>
      </c>
      <c r="G73"/>
      <c r="H73" s="172">
        <f t="shared" si="0"/>
        <v>1278.73</v>
      </c>
      <c r="I73" s="244">
        <f t="shared" si="1"/>
        <v>1</v>
      </c>
      <c r="J73">
        <v>1278.73</v>
      </c>
      <c r="K73">
        <v>1278.73</v>
      </c>
      <c r="L73">
        <v>0</v>
      </c>
      <c r="M73"/>
      <c r="N73"/>
      <c r="O73"/>
      <c r="P73" s="172">
        <f t="shared" si="2"/>
        <v>1278.73</v>
      </c>
      <c r="Q73" s="242">
        <f t="shared" si="3"/>
        <v>1</v>
      </c>
      <c r="R73" s="172">
        <f t="shared" si="4"/>
        <v>1278.73</v>
      </c>
      <c r="S73" s="242">
        <f t="shared" si="5"/>
        <v>1</v>
      </c>
      <c r="T73" s="172">
        <f t="shared" si="6"/>
        <v>0</v>
      </c>
      <c r="U73" s="242" t="e">
        <f t="shared" si="7"/>
        <v>#DIV/0!</v>
      </c>
      <c r="V73" s="2"/>
    </row>
    <row r="74" spans="1:22">
      <c r="A74" s="279" t="s">
        <v>527</v>
      </c>
      <c r="B74" t="s">
        <v>528</v>
      </c>
      <c r="C74">
        <v>3384</v>
      </c>
      <c r="D74" s="278">
        <v>44868</v>
      </c>
      <c r="E74" t="s">
        <v>447</v>
      </c>
      <c r="F74">
        <v>223.34</v>
      </c>
      <c r="G74"/>
      <c r="H74" s="172">
        <f t="shared" si="0"/>
        <v>223.34</v>
      </c>
      <c r="I74" s="244">
        <f t="shared" si="1"/>
        <v>1</v>
      </c>
      <c r="J74">
        <v>220.76</v>
      </c>
      <c r="K74">
        <v>241.25</v>
      </c>
      <c r="L74">
        <v>20.49</v>
      </c>
      <c r="M74"/>
      <c r="N74"/>
      <c r="O74"/>
      <c r="P74" s="172">
        <f t="shared" si="2"/>
        <v>220.76</v>
      </c>
      <c r="Q74" s="242">
        <f t="shared" si="3"/>
        <v>1</v>
      </c>
      <c r="R74" s="172">
        <f t="shared" si="4"/>
        <v>241.25</v>
      </c>
      <c r="S74" s="242">
        <f t="shared" si="5"/>
        <v>1</v>
      </c>
      <c r="T74" s="172">
        <f t="shared" si="6"/>
        <v>20.49</v>
      </c>
      <c r="U74" s="242">
        <f t="shared" si="7"/>
        <v>1</v>
      </c>
      <c r="V74" s="2"/>
    </row>
    <row r="75" spans="1:22">
      <c r="A75" s="279" t="s">
        <v>527</v>
      </c>
      <c r="B75" t="s">
        <v>528</v>
      </c>
      <c r="C75">
        <v>3384</v>
      </c>
      <c r="D75" s="278">
        <v>45239</v>
      </c>
      <c r="E75" t="s">
        <v>447</v>
      </c>
      <c r="F75">
        <v>223.34</v>
      </c>
      <c r="G75"/>
      <c r="H75" s="172">
        <f t="shared" si="0"/>
        <v>223.34</v>
      </c>
      <c r="I75" s="244">
        <f t="shared" si="1"/>
        <v>1</v>
      </c>
      <c r="J75">
        <v>237.18</v>
      </c>
      <c r="K75">
        <v>241.25</v>
      </c>
      <c r="L75">
        <v>4.07</v>
      </c>
      <c r="M75"/>
      <c r="N75"/>
      <c r="O75"/>
      <c r="P75" s="172">
        <f t="shared" si="2"/>
        <v>237.18</v>
      </c>
      <c r="Q75" s="242">
        <f t="shared" si="3"/>
        <v>1</v>
      </c>
      <c r="R75" s="172">
        <f t="shared" si="4"/>
        <v>241.25</v>
      </c>
      <c r="S75" s="242">
        <f t="shared" si="5"/>
        <v>1</v>
      </c>
      <c r="T75" s="172">
        <f t="shared" si="6"/>
        <v>4.07</v>
      </c>
      <c r="U75" s="242">
        <f t="shared" si="7"/>
        <v>1</v>
      </c>
      <c r="V75" s="2"/>
    </row>
    <row r="76" spans="1:22">
      <c r="A76" s="279" t="s">
        <v>527</v>
      </c>
      <c r="B76" t="s">
        <v>528</v>
      </c>
      <c r="C76">
        <v>4033</v>
      </c>
      <c r="D76" s="278">
        <v>44685</v>
      </c>
      <c r="E76" t="s">
        <v>447</v>
      </c>
      <c r="F76">
        <v>931.62</v>
      </c>
      <c r="G76"/>
      <c r="H76" s="172">
        <f t="shared" si="0"/>
        <v>931.62</v>
      </c>
      <c r="I76" s="244">
        <f t="shared" si="1"/>
        <v>1</v>
      </c>
      <c r="J76">
        <v>992.22</v>
      </c>
      <c r="K76">
        <v>1006.34</v>
      </c>
      <c r="L76">
        <v>14.12</v>
      </c>
      <c r="M76"/>
      <c r="N76"/>
      <c r="O76"/>
      <c r="P76" s="172">
        <f t="shared" si="2"/>
        <v>992.22</v>
      </c>
      <c r="Q76" s="242">
        <f t="shared" si="3"/>
        <v>1</v>
      </c>
      <c r="R76" s="172">
        <f t="shared" si="4"/>
        <v>1006.34</v>
      </c>
      <c r="S76" s="242">
        <f t="shared" si="5"/>
        <v>1</v>
      </c>
      <c r="T76" s="172">
        <f t="shared" si="6"/>
        <v>14.12</v>
      </c>
      <c r="U76" s="242">
        <f t="shared" si="7"/>
        <v>1</v>
      </c>
      <c r="V76" s="2"/>
    </row>
    <row r="77" spans="1:22">
      <c r="A77" s="279" t="s">
        <v>527</v>
      </c>
      <c r="B77" t="s">
        <v>528</v>
      </c>
      <c r="C77">
        <v>3384</v>
      </c>
      <c r="D77" s="278">
        <v>45051</v>
      </c>
      <c r="E77" t="s">
        <v>447</v>
      </c>
      <c r="F77">
        <v>781.7</v>
      </c>
      <c r="G77"/>
      <c r="H77" s="172">
        <f t="shared" si="0"/>
        <v>781.7</v>
      </c>
      <c r="I77" s="244">
        <f t="shared" si="1"/>
        <v>1</v>
      </c>
      <c r="J77">
        <v>858.12</v>
      </c>
      <c r="K77">
        <v>844.39</v>
      </c>
      <c r="L77">
        <v>-13.73</v>
      </c>
      <c r="M77"/>
      <c r="N77"/>
      <c r="O77"/>
      <c r="P77" s="172">
        <f t="shared" si="2"/>
        <v>858.12</v>
      </c>
      <c r="Q77" s="242">
        <f t="shared" si="3"/>
        <v>1</v>
      </c>
      <c r="R77" s="172">
        <f t="shared" si="4"/>
        <v>844.39</v>
      </c>
      <c r="S77" s="242">
        <f t="shared" si="5"/>
        <v>1</v>
      </c>
      <c r="T77" s="172">
        <f t="shared" si="6"/>
        <v>-13.73</v>
      </c>
      <c r="U77" s="242">
        <f t="shared" si="7"/>
        <v>1</v>
      </c>
      <c r="V77" s="2"/>
    </row>
    <row r="78" spans="1:22">
      <c r="A78" s="279">
        <v>799926100</v>
      </c>
      <c r="B78" t="s">
        <v>502</v>
      </c>
      <c r="C78">
        <v>9290</v>
      </c>
      <c r="D78" s="278">
        <v>45461</v>
      </c>
      <c r="E78" t="s">
        <v>524</v>
      </c>
      <c r="F78">
        <v>583.34</v>
      </c>
      <c r="G78"/>
      <c r="H78" s="172">
        <f t="shared" si="0"/>
        <v>583.34</v>
      </c>
      <c r="I78" s="244">
        <f t="shared" si="1"/>
        <v>1</v>
      </c>
      <c r="J78">
        <v>583.34</v>
      </c>
      <c r="K78">
        <v>583.34</v>
      </c>
      <c r="L78">
        <v>0</v>
      </c>
      <c r="M78"/>
      <c r="N78"/>
      <c r="O78"/>
      <c r="P78" s="172">
        <f t="shared" si="2"/>
        <v>583.34</v>
      </c>
      <c r="Q78" s="242">
        <f t="shared" si="3"/>
        <v>1</v>
      </c>
      <c r="R78" s="172">
        <f t="shared" si="4"/>
        <v>583.34</v>
      </c>
      <c r="S78" s="242">
        <f t="shared" si="5"/>
        <v>1</v>
      </c>
      <c r="T78" s="172">
        <f t="shared" si="6"/>
        <v>0</v>
      </c>
      <c r="U78" s="242" t="e">
        <f t="shared" si="7"/>
        <v>#DIV/0!</v>
      </c>
      <c r="V78" s="2"/>
    </row>
    <row r="79" spans="1:22">
      <c r="A79" s="279"/>
      <c r="B79"/>
      <c r="C79"/>
      <c r="D79" s="278"/>
      <c r="E79"/>
      <c r="F79"/>
      <c r="G79"/>
      <c r="H79" s="172">
        <f t="shared" si="0"/>
        <v>0</v>
      </c>
      <c r="I79" s="244" t="e">
        <f t="shared" si="1"/>
        <v>#DIV/0!</v>
      </c>
      <c r="J79"/>
      <c r="K79"/>
      <c r="L79"/>
      <c r="M79"/>
      <c r="N79"/>
      <c r="O79"/>
      <c r="P79" s="172">
        <f t="shared" si="2"/>
        <v>0</v>
      </c>
      <c r="Q79" s="242" t="e">
        <f t="shared" si="3"/>
        <v>#DIV/0!</v>
      </c>
      <c r="R79" s="172">
        <f t="shared" si="4"/>
        <v>0</v>
      </c>
      <c r="S79" s="242" t="e">
        <f t="shared" si="5"/>
        <v>#DIV/0!</v>
      </c>
      <c r="T79" s="172">
        <f t="shared" si="6"/>
        <v>0</v>
      </c>
      <c r="U79" s="242" t="e">
        <f t="shared" si="7"/>
        <v>#DIV/0!</v>
      </c>
      <c r="V79" s="2"/>
    </row>
    <row r="80" spans="1:22">
      <c r="A80" s="279"/>
      <c r="B80"/>
      <c r="C80"/>
      <c r="D80" s="278"/>
      <c r="E80"/>
      <c r="F80"/>
      <c r="G80"/>
      <c r="H80" s="172">
        <f t="shared" si="0"/>
        <v>0</v>
      </c>
      <c r="I80" s="244" t="e">
        <f t="shared" si="1"/>
        <v>#DIV/0!</v>
      </c>
      <c r="J80"/>
      <c r="K80"/>
      <c r="L80"/>
      <c r="M80"/>
      <c r="N80"/>
      <c r="O80"/>
      <c r="P80" s="172">
        <f t="shared" si="2"/>
        <v>0</v>
      </c>
      <c r="Q80" s="242" t="e">
        <f t="shared" si="3"/>
        <v>#DIV/0!</v>
      </c>
      <c r="R80" s="172">
        <f t="shared" si="4"/>
        <v>0</v>
      </c>
      <c r="S80" s="242" t="e">
        <f t="shared" si="5"/>
        <v>#DIV/0!</v>
      </c>
      <c r="T80" s="172">
        <f t="shared" si="6"/>
        <v>0</v>
      </c>
      <c r="U80" s="242" t="e">
        <f t="shared" si="7"/>
        <v>#DIV/0!</v>
      </c>
      <c r="V80" s="2"/>
    </row>
    <row r="81" spans="1:22">
      <c r="A81" s="279"/>
      <c r="B81"/>
      <c r="C81"/>
      <c r="D81" s="278"/>
      <c r="E81"/>
      <c r="F81"/>
      <c r="G81"/>
      <c r="H81" s="172">
        <f t="shared" si="0"/>
        <v>0</v>
      </c>
      <c r="I81" s="244" t="e">
        <f t="shared" si="1"/>
        <v>#DIV/0!</v>
      </c>
      <c r="J81"/>
      <c r="K81"/>
      <c r="L81"/>
      <c r="M81"/>
      <c r="N81"/>
      <c r="O81"/>
      <c r="P81" s="172">
        <f t="shared" si="2"/>
        <v>0</v>
      </c>
      <c r="Q81" s="242" t="e">
        <f t="shared" si="3"/>
        <v>#DIV/0!</v>
      </c>
      <c r="R81" s="172">
        <f t="shared" si="4"/>
        <v>0</v>
      </c>
      <c r="S81" s="242" t="e">
        <f t="shared" si="5"/>
        <v>#DIV/0!</v>
      </c>
      <c r="T81" s="172">
        <f t="shared" si="6"/>
        <v>0</v>
      </c>
      <c r="U81" s="242" t="e">
        <f t="shared" si="7"/>
        <v>#DIV/0!</v>
      </c>
      <c r="V81" s="2"/>
    </row>
    <row r="82" spans="1:22">
      <c r="A82" s="279"/>
      <c r="B82"/>
      <c r="C82"/>
      <c r="D82" s="278"/>
      <c r="E82"/>
      <c r="F82"/>
      <c r="G82"/>
      <c r="H82" s="172">
        <f t="shared" si="0"/>
        <v>0</v>
      </c>
      <c r="I82" s="244" t="e">
        <f t="shared" si="1"/>
        <v>#DIV/0!</v>
      </c>
      <c r="J82"/>
      <c r="K82"/>
      <c r="L82"/>
      <c r="M82"/>
      <c r="N82"/>
      <c r="O82"/>
      <c r="P82" s="172">
        <f t="shared" ref="P82:P91" si="48">J82-N82</f>
        <v>0</v>
      </c>
      <c r="Q82" s="242" t="e">
        <f t="shared" ref="Q82:Q91" si="49">ROUND(P82/J82,10)</f>
        <v>#DIV/0!</v>
      </c>
      <c r="R82" s="172">
        <f t="shared" ref="R82:R91" si="50">K82-M82</f>
        <v>0</v>
      </c>
      <c r="S82" s="242" t="e">
        <f t="shared" ref="S82:S91" si="51">ROUND(R82/K82,10)</f>
        <v>#DIV/0!</v>
      </c>
      <c r="T82" s="172">
        <f t="shared" ref="T82:T91" si="52">L82-O82</f>
        <v>0</v>
      </c>
      <c r="U82" s="242" t="e">
        <f t="shared" ref="U82:U91" si="53">ROUND(T82/L82,10)</f>
        <v>#DIV/0!</v>
      </c>
      <c r="V82" s="2"/>
    </row>
    <row r="83" spans="1:22">
      <c r="A83" s="279"/>
      <c r="B83"/>
      <c r="C83"/>
      <c r="D83" s="278"/>
      <c r="E83"/>
      <c r="F83"/>
      <c r="G83"/>
      <c r="H83" s="172">
        <f t="shared" si="0"/>
        <v>0</v>
      </c>
      <c r="I83" s="244" t="e">
        <f t="shared" si="1"/>
        <v>#DIV/0!</v>
      </c>
      <c r="J83"/>
      <c r="K83"/>
      <c r="L83"/>
      <c r="M83"/>
      <c r="N83"/>
      <c r="O83"/>
      <c r="P83" s="172">
        <f t="shared" si="48"/>
        <v>0</v>
      </c>
      <c r="Q83" s="242" t="e">
        <f t="shared" si="49"/>
        <v>#DIV/0!</v>
      </c>
      <c r="R83" s="172">
        <f t="shared" si="50"/>
        <v>0</v>
      </c>
      <c r="S83" s="242" t="e">
        <f t="shared" si="51"/>
        <v>#DIV/0!</v>
      </c>
      <c r="T83" s="172">
        <f t="shared" si="52"/>
        <v>0</v>
      </c>
      <c r="U83" s="242" t="e">
        <f t="shared" si="53"/>
        <v>#DIV/0!</v>
      </c>
      <c r="V83" s="2"/>
    </row>
    <row r="84" spans="1:22">
      <c r="A84" s="279"/>
      <c r="B84"/>
      <c r="C84"/>
      <c r="D84" s="278"/>
      <c r="E84"/>
      <c r="F84"/>
      <c r="G84"/>
      <c r="H84" s="172">
        <f t="shared" si="0"/>
        <v>0</v>
      </c>
      <c r="I84" s="244" t="e">
        <f t="shared" si="1"/>
        <v>#DIV/0!</v>
      </c>
      <c r="J84"/>
      <c r="K84"/>
      <c r="L84"/>
      <c r="M84"/>
      <c r="N84"/>
      <c r="O84"/>
      <c r="P84" s="172">
        <f t="shared" si="48"/>
        <v>0</v>
      </c>
      <c r="Q84" s="242" t="e">
        <f t="shared" si="49"/>
        <v>#DIV/0!</v>
      </c>
      <c r="R84" s="172">
        <f t="shared" si="50"/>
        <v>0</v>
      </c>
      <c r="S84" s="242" t="e">
        <f t="shared" si="51"/>
        <v>#DIV/0!</v>
      </c>
      <c r="T84" s="172">
        <f t="shared" si="52"/>
        <v>0</v>
      </c>
      <c r="U84" s="242" t="e">
        <f t="shared" si="53"/>
        <v>#DIV/0!</v>
      </c>
      <c r="V84" s="2"/>
    </row>
    <row r="85" spans="1:22">
      <c r="A85" s="279"/>
      <c r="B85"/>
      <c r="C85"/>
      <c r="D85" s="278"/>
      <c r="E85"/>
      <c r="F85"/>
      <c r="G85"/>
      <c r="H85" s="172">
        <f t="shared" si="0"/>
        <v>0</v>
      </c>
      <c r="I85" s="244" t="e">
        <f t="shared" si="1"/>
        <v>#DIV/0!</v>
      </c>
      <c r="J85"/>
      <c r="K85"/>
      <c r="L85"/>
      <c r="M85"/>
      <c r="N85"/>
      <c r="O85"/>
      <c r="P85" s="172">
        <f t="shared" si="48"/>
        <v>0</v>
      </c>
      <c r="Q85" s="242" t="e">
        <f t="shared" si="49"/>
        <v>#DIV/0!</v>
      </c>
      <c r="R85" s="172">
        <f t="shared" si="50"/>
        <v>0</v>
      </c>
      <c r="S85" s="242" t="e">
        <f t="shared" si="51"/>
        <v>#DIV/0!</v>
      </c>
      <c r="T85" s="172">
        <f t="shared" si="52"/>
        <v>0</v>
      </c>
      <c r="U85" s="242" t="e">
        <f t="shared" si="53"/>
        <v>#DIV/0!</v>
      </c>
      <c r="V85" s="2"/>
    </row>
    <row r="86" spans="1:22">
      <c r="A86" s="279"/>
      <c r="B86"/>
      <c r="C86"/>
      <c r="D86" s="278"/>
      <c r="E86"/>
      <c r="F86"/>
      <c r="G86"/>
      <c r="H86" s="172">
        <f t="shared" si="0"/>
        <v>0</v>
      </c>
      <c r="I86" s="244" t="e">
        <f t="shared" si="1"/>
        <v>#DIV/0!</v>
      </c>
      <c r="J86"/>
      <c r="K86"/>
      <c r="L86"/>
      <c r="M86"/>
      <c r="N86"/>
      <c r="O86"/>
      <c r="P86" s="172">
        <f t="shared" si="48"/>
        <v>0</v>
      </c>
      <c r="Q86" s="242" t="e">
        <f t="shared" si="49"/>
        <v>#DIV/0!</v>
      </c>
      <c r="R86" s="172">
        <f t="shared" si="50"/>
        <v>0</v>
      </c>
      <c r="S86" s="242" t="e">
        <f t="shared" si="51"/>
        <v>#DIV/0!</v>
      </c>
      <c r="T86" s="172">
        <f t="shared" si="52"/>
        <v>0</v>
      </c>
      <c r="U86" s="242" t="e">
        <f t="shared" si="53"/>
        <v>#DIV/0!</v>
      </c>
      <c r="V86" s="2"/>
    </row>
    <row r="87" spans="1:22">
      <c r="A87" s="279"/>
      <c r="B87"/>
      <c r="C87"/>
      <c r="D87" s="278"/>
      <c r="E87"/>
      <c r="F87"/>
      <c r="G87"/>
      <c r="H87" s="172">
        <f t="shared" si="0"/>
        <v>0</v>
      </c>
      <c r="I87" s="244" t="e">
        <f t="shared" si="1"/>
        <v>#DIV/0!</v>
      </c>
      <c r="J87"/>
      <c r="K87"/>
      <c r="L87"/>
      <c r="M87"/>
      <c r="N87"/>
      <c r="O87"/>
      <c r="P87" s="172">
        <f t="shared" si="48"/>
        <v>0</v>
      </c>
      <c r="Q87" s="242" t="e">
        <f t="shared" si="49"/>
        <v>#DIV/0!</v>
      </c>
      <c r="R87" s="172">
        <f t="shared" si="50"/>
        <v>0</v>
      </c>
      <c r="S87" s="242" t="e">
        <f t="shared" si="51"/>
        <v>#DIV/0!</v>
      </c>
      <c r="T87" s="172">
        <f t="shared" si="52"/>
        <v>0</v>
      </c>
      <c r="U87" s="242" t="e">
        <f t="shared" si="53"/>
        <v>#DIV/0!</v>
      </c>
      <c r="V87" s="2"/>
    </row>
    <row r="88" spans="1:22">
      <c r="A88" s="279"/>
      <c r="B88"/>
      <c r="C88"/>
      <c r="D88" s="278"/>
      <c r="E88"/>
      <c r="F88"/>
      <c r="G88"/>
      <c r="H88" s="172">
        <f t="shared" si="0"/>
        <v>0</v>
      </c>
      <c r="I88" s="244" t="e">
        <f t="shared" si="1"/>
        <v>#DIV/0!</v>
      </c>
      <c r="J88"/>
      <c r="K88"/>
      <c r="L88"/>
      <c r="M88"/>
      <c r="N88"/>
      <c r="O88"/>
      <c r="P88" s="172">
        <f t="shared" si="48"/>
        <v>0</v>
      </c>
      <c r="Q88" s="242" t="e">
        <f t="shared" si="49"/>
        <v>#DIV/0!</v>
      </c>
      <c r="R88" s="172">
        <f t="shared" si="50"/>
        <v>0</v>
      </c>
      <c r="S88" s="242" t="e">
        <f t="shared" si="51"/>
        <v>#DIV/0!</v>
      </c>
      <c r="T88" s="172">
        <f t="shared" si="52"/>
        <v>0</v>
      </c>
      <c r="U88" s="242" t="e">
        <f t="shared" si="53"/>
        <v>#DIV/0!</v>
      </c>
      <c r="V88" s="2"/>
    </row>
    <row r="89" spans="1:22">
      <c r="A89" s="279"/>
      <c r="B89"/>
      <c r="C89"/>
      <c r="D89" s="278"/>
      <c r="E89"/>
      <c r="F89"/>
      <c r="G89"/>
      <c r="H89" s="172">
        <f t="shared" si="0"/>
        <v>0</v>
      </c>
      <c r="I89" s="244" t="e">
        <f t="shared" si="1"/>
        <v>#DIV/0!</v>
      </c>
      <c r="J89"/>
      <c r="K89"/>
      <c r="L89"/>
      <c r="M89"/>
      <c r="N89"/>
      <c r="O89"/>
      <c r="P89" s="172">
        <f t="shared" si="48"/>
        <v>0</v>
      </c>
      <c r="Q89" s="242" t="e">
        <f t="shared" si="49"/>
        <v>#DIV/0!</v>
      </c>
      <c r="R89" s="172">
        <f t="shared" si="50"/>
        <v>0</v>
      </c>
      <c r="S89" s="242" t="e">
        <f t="shared" si="51"/>
        <v>#DIV/0!</v>
      </c>
      <c r="T89" s="172">
        <f t="shared" si="52"/>
        <v>0</v>
      </c>
      <c r="U89" s="242" t="e">
        <f t="shared" si="53"/>
        <v>#DIV/0!</v>
      </c>
      <c r="V89" s="2"/>
    </row>
    <row r="90" spans="1:22">
      <c r="A90" s="279"/>
      <c r="B90"/>
      <c r="C90"/>
      <c r="D90" s="278"/>
      <c r="E90"/>
      <c r="F90"/>
      <c r="G90"/>
      <c r="H90" s="172">
        <f t="shared" si="0"/>
        <v>0</v>
      </c>
      <c r="I90" s="244" t="e">
        <f t="shared" si="1"/>
        <v>#DIV/0!</v>
      </c>
      <c r="J90"/>
      <c r="K90"/>
      <c r="L90"/>
      <c r="M90"/>
      <c r="N90"/>
      <c r="O90"/>
      <c r="P90" s="172">
        <f t="shared" si="48"/>
        <v>0</v>
      </c>
      <c r="Q90" s="242" t="e">
        <f t="shared" si="49"/>
        <v>#DIV/0!</v>
      </c>
      <c r="R90" s="172">
        <f t="shared" si="50"/>
        <v>0</v>
      </c>
      <c r="S90" s="242" t="e">
        <f t="shared" si="51"/>
        <v>#DIV/0!</v>
      </c>
      <c r="T90" s="172">
        <f t="shared" si="52"/>
        <v>0</v>
      </c>
      <c r="U90" s="242" t="e">
        <f t="shared" si="53"/>
        <v>#DIV/0!</v>
      </c>
      <c r="V90" s="2"/>
    </row>
    <row r="91" spans="1:22" ht="15">
      <c r="A91" s="283"/>
      <c r="B91" s="276"/>
      <c r="C91" s="276"/>
      <c r="D91" s="277"/>
      <c r="E91" s="276"/>
      <c r="F91" s="276"/>
      <c r="G91" s="276"/>
      <c r="H91" s="172">
        <f t="shared" si="0"/>
        <v>0</v>
      </c>
      <c r="I91" s="244" t="e">
        <f t="shared" si="1"/>
        <v>#DIV/0!</v>
      </c>
      <c r="J91" s="276"/>
      <c r="K91" s="276"/>
      <c r="L91" s="276"/>
      <c r="M91" s="276"/>
      <c r="N91" s="276"/>
      <c r="O91" s="276"/>
      <c r="P91" s="172">
        <f t="shared" si="48"/>
        <v>0</v>
      </c>
      <c r="Q91" s="242" t="e">
        <f t="shared" si="49"/>
        <v>#DIV/0!</v>
      </c>
      <c r="R91" s="172">
        <f t="shared" si="50"/>
        <v>0</v>
      </c>
      <c r="S91" s="242" t="e">
        <f t="shared" si="51"/>
        <v>#DIV/0!</v>
      </c>
      <c r="T91" s="172">
        <f t="shared" si="52"/>
        <v>0</v>
      </c>
      <c r="U91" s="242" t="e">
        <f t="shared" si="53"/>
        <v>#DIV/0!</v>
      </c>
      <c r="V91" s="2"/>
    </row>
    <row r="92" spans="1:22" ht="15">
      <c r="A92" s="283"/>
      <c r="B92" s="276"/>
      <c r="C92" s="276"/>
      <c r="D92" s="277"/>
      <c r="E92" s="276"/>
      <c r="F92" s="276"/>
      <c r="G92" s="276"/>
      <c r="H92" s="172">
        <f t="shared" si="0"/>
        <v>0</v>
      </c>
      <c r="I92" s="244" t="e">
        <f t="shared" si="1"/>
        <v>#DIV/0!</v>
      </c>
      <c r="J92" s="276"/>
      <c r="K92" s="276"/>
      <c r="L92" s="276"/>
      <c r="M92" s="276"/>
      <c r="N92" s="276"/>
      <c r="O92" s="276"/>
      <c r="P92" s="172">
        <f t="shared" si="2"/>
        <v>0</v>
      </c>
      <c r="Q92" s="242" t="e">
        <f t="shared" si="3"/>
        <v>#DIV/0!</v>
      </c>
      <c r="R92" s="172">
        <f t="shared" si="4"/>
        <v>0</v>
      </c>
      <c r="S92" s="242" t="e">
        <f t="shared" si="5"/>
        <v>#DIV/0!</v>
      </c>
      <c r="T92" s="172">
        <f t="shared" si="6"/>
        <v>0</v>
      </c>
      <c r="U92" s="242" t="e">
        <f t="shared" si="7"/>
        <v>#DIV/0!</v>
      </c>
      <c r="V92" s="2"/>
    </row>
    <row r="93" spans="1:22" ht="15">
      <c r="A93" s="283"/>
      <c r="B93" s="276"/>
      <c r="C93" s="276"/>
      <c r="D93" s="277"/>
      <c r="E93" s="276"/>
      <c r="F93" s="276"/>
      <c r="G93" s="276"/>
      <c r="H93" s="172">
        <f t="shared" si="0"/>
        <v>0</v>
      </c>
      <c r="I93" s="244" t="e">
        <f t="shared" si="1"/>
        <v>#DIV/0!</v>
      </c>
      <c r="J93" s="276"/>
      <c r="K93" s="276"/>
      <c r="L93" s="276"/>
      <c r="M93" s="276"/>
      <c r="N93" s="276"/>
      <c r="O93" s="276"/>
      <c r="P93" s="172">
        <f t="shared" si="2"/>
        <v>0</v>
      </c>
      <c r="Q93" s="242" t="e">
        <f t="shared" si="3"/>
        <v>#DIV/0!</v>
      </c>
      <c r="R93" s="172">
        <f t="shared" si="4"/>
        <v>0</v>
      </c>
      <c r="S93" s="242" t="e">
        <f t="shared" si="5"/>
        <v>#DIV/0!</v>
      </c>
      <c r="T93" s="172">
        <f t="shared" si="6"/>
        <v>0</v>
      </c>
      <c r="U93" s="242" t="e">
        <f t="shared" si="7"/>
        <v>#DIV/0!</v>
      </c>
      <c r="V93" s="2"/>
    </row>
    <row r="94" spans="1:22" ht="15">
      <c r="A94" s="283"/>
      <c r="B94" s="276"/>
      <c r="C94" s="276"/>
      <c r="D94" s="277"/>
      <c r="E94" s="276"/>
      <c r="F94" s="276"/>
      <c r="G94" s="276"/>
      <c r="H94" s="172">
        <f t="shared" si="0"/>
        <v>0</v>
      </c>
      <c r="I94" s="244" t="e">
        <f t="shared" si="1"/>
        <v>#DIV/0!</v>
      </c>
      <c r="J94" s="276"/>
      <c r="K94" s="276"/>
      <c r="L94" s="276"/>
      <c r="M94" s="276"/>
      <c r="N94" s="276"/>
      <c r="O94" s="276"/>
      <c r="P94" s="172">
        <f t="shared" si="2"/>
        <v>0</v>
      </c>
      <c r="Q94" s="242" t="e">
        <f t="shared" si="3"/>
        <v>#DIV/0!</v>
      </c>
      <c r="R94" s="172">
        <f t="shared" si="4"/>
        <v>0</v>
      </c>
      <c r="S94" s="242" t="e">
        <f t="shared" si="5"/>
        <v>#DIV/0!</v>
      </c>
      <c r="T94" s="172">
        <f t="shared" si="6"/>
        <v>0</v>
      </c>
      <c r="U94" s="242" t="e">
        <f t="shared" si="7"/>
        <v>#DIV/0!</v>
      </c>
      <c r="V94" s="2"/>
    </row>
    <row r="95" spans="1:22" ht="15">
      <c r="A95" s="283"/>
      <c r="B95" s="276"/>
      <c r="C95" s="276"/>
      <c r="D95" s="277"/>
      <c r="E95" s="276"/>
      <c r="F95" s="276"/>
      <c r="G95" s="276"/>
      <c r="H95" s="172">
        <f t="shared" si="0"/>
        <v>0</v>
      </c>
      <c r="I95" s="244" t="e">
        <f t="shared" si="1"/>
        <v>#DIV/0!</v>
      </c>
      <c r="J95" s="276"/>
      <c r="K95" s="276"/>
      <c r="L95" s="276"/>
      <c r="M95" s="276"/>
      <c r="N95" s="276"/>
      <c r="O95" s="276"/>
      <c r="P95" s="172">
        <f t="shared" si="2"/>
        <v>0</v>
      </c>
      <c r="Q95" s="242" t="e">
        <f t="shared" si="3"/>
        <v>#DIV/0!</v>
      </c>
      <c r="R95" s="172">
        <f t="shared" si="4"/>
        <v>0</v>
      </c>
      <c r="S95" s="242" t="e">
        <f t="shared" si="5"/>
        <v>#DIV/0!</v>
      </c>
      <c r="T95" s="172">
        <f t="shared" si="6"/>
        <v>0</v>
      </c>
      <c r="U95" s="242" t="e">
        <f t="shared" si="7"/>
        <v>#DIV/0!</v>
      </c>
      <c r="V95" s="2"/>
    </row>
    <row r="96" spans="1:22" ht="15">
      <c r="A96" s="284"/>
      <c r="B96" s="269"/>
      <c r="C96" s="269"/>
      <c r="D96" s="272"/>
      <c r="E96" s="269"/>
      <c r="F96" s="269"/>
      <c r="G96" s="269"/>
      <c r="H96" s="172">
        <f t="shared" si="0"/>
        <v>0</v>
      </c>
      <c r="I96" s="244" t="e">
        <f t="shared" si="1"/>
        <v>#DIV/0!</v>
      </c>
      <c r="J96"/>
      <c r="K96"/>
      <c r="L96"/>
      <c r="M96"/>
      <c r="N96"/>
      <c r="O96"/>
      <c r="P96" s="172">
        <f t="shared" si="2"/>
        <v>0</v>
      </c>
      <c r="Q96" s="242" t="e">
        <f t="shared" si="3"/>
        <v>#DIV/0!</v>
      </c>
      <c r="R96" s="172">
        <f t="shared" si="4"/>
        <v>0</v>
      </c>
      <c r="S96" s="242" t="e">
        <f t="shared" si="5"/>
        <v>#DIV/0!</v>
      </c>
      <c r="T96" s="172">
        <f t="shared" si="6"/>
        <v>0</v>
      </c>
      <c r="U96" s="242" t="e">
        <f t="shared" si="7"/>
        <v>#DIV/0!</v>
      </c>
      <c r="V96" s="2"/>
    </row>
    <row r="97" spans="1:22" ht="15">
      <c r="A97" s="284"/>
      <c r="B97" s="269"/>
      <c r="C97" s="269"/>
      <c r="D97" s="272"/>
      <c r="E97" s="269"/>
      <c r="F97" s="269"/>
      <c r="G97" s="269"/>
      <c r="H97" s="172">
        <f t="shared" si="0"/>
        <v>0</v>
      </c>
      <c r="I97" s="244" t="e">
        <f t="shared" si="1"/>
        <v>#DIV/0!</v>
      </c>
      <c r="J97"/>
      <c r="K97"/>
      <c r="L97"/>
      <c r="M97"/>
      <c r="N97"/>
      <c r="O97"/>
      <c r="P97" s="172">
        <f t="shared" si="2"/>
        <v>0</v>
      </c>
      <c r="Q97" s="242" t="e">
        <f t="shared" si="3"/>
        <v>#DIV/0!</v>
      </c>
      <c r="R97" s="172">
        <f t="shared" si="4"/>
        <v>0</v>
      </c>
      <c r="S97" s="242" t="e">
        <f t="shared" si="5"/>
        <v>#DIV/0!</v>
      </c>
      <c r="T97" s="172">
        <f t="shared" si="6"/>
        <v>0</v>
      </c>
      <c r="U97" s="242" t="e">
        <f t="shared" si="7"/>
        <v>#DIV/0!</v>
      </c>
      <c r="V97" s="2"/>
    </row>
    <row r="98" spans="1:22" ht="15">
      <c r="A98" s="284"/>
      <c r="B98" s="269"/>
      <c r="C98" s="269"/>
      <c r="D98" s="272"/>
      <c r="E98" s="269"/>
      <c r="F98" s="269"/>
      <c r="G98" s="269"/>
      <c r="H98" s="172">
        <f t="shared" si="0"/>
        <v>0</v>
      </c>
      <c r="I98" s="244" t="e">
        <f t="shared" si="1"/>
        <v>#DIV/0!</v>
      </c>
      <c r="J98"/>
      <c r="K98"/>
      <c r="L98"/>
      <c r="M98"/>
      <c r="N98"/>
      <c r="O98"/>
      <c r="P98" s="172">
        <f t="shared" si="2"/>
        <v>0</v>
      </c>
      <c r="Q98" s="242" t="e">
        <f t="shared" si="3"/>
        <v>#DIV/0!</v>
      </c>
      <c r="R98" s="172">
        <f t="shared" si="4"/>
        <v>0</v>
      </c>
      <c r="S98" s="242" t="e">
        <f t="shared" si="5"/>
        <v>#DIV/0!</v>
      </c>
      <c r="T98" s="172">
        <f t="shared" si="6"/>
        <v>0</v>
      </c>
      <c r="U98" s="242" t="e">
        <f t="shared" si="7"/>
        <v>#DIV/0!</v>
      </c>
      <c r="V98" s="2"/>
    </row>
    <row r="99" spans="1:22" ht="15">
      <c r="A99" s="284"/>
      <c r="B99" s="269"/>
      <c r="C99" s="269"/>
      <c r="D99" s="272"/>
      <c r="E99" s="269"/>
      <c r="F99" s="269"/>
      <c r="G99" s="269"/>
      <c r="H99" s="172">
        <f t="shared" si="0"/>
        <v>0</v>
      </c>
      <c r="I99" s="244" t="e">
        <f t="shared" si="1"/>
        <v>#DIV/0!</v>
      </c>
      <c r="J99"/>
      <c r="K99"/>
      <c r="L99"/>
      <c r="M99"/>
      <c r="N99"/>
      <c r="O99"/>
      <c r="P99" s="172">
        <f t="shared" si="2"/>
        <v>0</v>
      </c>
      <c r="Q99" s="242" t="e">
        <f t="shared" si="3"/>
        <v>#DIV/0!</v>
      </c>
      <c r="R99" s="172">
        <f t="shared" si="4"/>
        <v>0</v>
      </c>
      <c r="S99" s="242" t="e">
        <f t="shared" si="5"/>
        <v>#DIV/0!</v>
      </c>
      <c r="T99" s="172">
        <f t="shared" si="6"/>
        <v>0</v>
      </c>
      <c r="U99" s="242" t="e">
        <f t="shared" si="7"/>
        <v>#DIV/0!</v>
      </c>
      <c r="V99" s="2"/>
    </row>
    <row r="100" spans="1:22" ht="15">
      <c r="A100" s="284"/>
      <c r="B100" s="269"/>
      <c r="C100" s="269"/>
      <c r="D100" s="272"/>
      <c r="E100" s="269"/>
      <c r="F100" s="269"/>
      <c r="G100" s="269"/>
      <c r="H100" s="172">
        <f t="shared" si="0"/>
        <v>0</v>
      </c>
      <c r="I100" s="244" t="e">
        <f t="shared" si="1"/>
        <v>#DIV/0!</v>
      </c>
      <c r="J100"/>
      <c r="K100"/>
      <c r="L100"/>
      <c r="M100"/>
      <c r="N100"/>
      <c r="O100"/>
      <c r="P100" s="172">
        <f t="shared" si="2"/>
        <v>0</v>
      </c>
      <c r="Q100" s="242" t="e">
        <f t="shared" si="3"/>
        <v>#DIV/0!</v>
      </c>
      <c r="R100" s="172">
        <f t="shared" si="4"/>
        <v>0</v>
      </c>
      <c r="S100" s="242" t="e">
        <f t="shared" si="5"/>
        <v>#DIV/0!</v>
      </c>
      <c r="T100" s="172">
        <f t="shared" si="6"/>
        <v>0</v>
      </c>
      <c r="U100" s="242" t="e">
        <f t="shared" si="7"/>
        <v>#DIV/0!</v>
      </c>
      <c r="V100" s="2"/>
    </row>
    <row r="101" spans="1:22" ht="15">
      <c r="A101" s="284"/>
      <c r="B101" s="269"/>
      <c r="C101" s="269"/>
      <c r="D101" s="272"/>
      <c r="E101" s="269"/>
      <c r="F101" s="269"/>
      <c r="G101" s="269"/>
      <c r="H101" s="172">
        <f t="shared" si="0"/>
        <v>0</v>
      </c>
      <c r="I101" s="244" t="e">
        <f t="shared" si="1"/>
        <v>#DIV/0!</v>
      </c>
      <c r="J101"/>
      <c r="K101"/>
      <c r="L101"/>
      <c r="M101"/>
      <c r="N101"/>
      <c r="O101"/>
      <c r="P101" s="172">
        <f t="shared" si="2"/>
        <v>0</v>
      </c>
      <c r="Q101" s="242" t="e">
        <f t="shared" si="3"/>
        <v>#DIV/0!</v>
      </c>
      <c r="R101" s="172">
        <f t="shared" si="4"/>
        <v>0</v>
      </c>
      <c r="S101" s="242" t="e">
        <f t="shared" si="5"/>
        <v>#DIV/0!</v>
      </c>
      <c r="T101" s="172">
        <f t="shared" si="6"/>
        <v>0</v>
      </c>
      <c r="U101" s="242" t="e">
        <f t="shared" si="7"/>
        <v>#DIV/0!</v>
      </c>
      <c r="V101" s="2"/>
    </row>
    <row r="102" spans="1:22">
      <c r="A102" s="287" t="s">
        <v>143</v>
      </c>
      <c r="B102" s="165"/>
      <c r="C102" s="222"/>
      <c r="D102" s="159"/>
      <c r="E102" s="158"/>
      <c r="F102" s="151">
        <v>0</v>
      </c>
      <c r="G102" s="149">
        <v>0</v>
      </c>
      <c r="H102" s="172">
        <f t="shared" ref="H102" si="54">F102-G102</f>
        <v>0</v>
      </c>
      <c r="I102" s="244" t="e">
        <f t="shared" ref="I102" si="55">ROUND(H102/F102,10)</f>
        <v>#DIV/0!</v>
      </c>
      <c r="J102" s="151"/>
      <c r="K102" s="151"/>
      <c r="L102" s="180"/>
      <c r="M102" s="170"/>
      <c r="N102" s="170"/>
      <c r="O102" s="180"/>
      <c r="P102" s="172">
        <f t="shared" si="2"/>
        <v>0</v>
      </c>
      <c r="Q102" s="242" t="e">
        <f t="shared" si="3"/>
        <v>#DIV/0!</v>
      </c>
      <c r="R102" s="172">
        <f t="shared" si="4"/>
        <v>0</v>
      </c>
      <c r="S102" s="242" t="e">
        <f t="shared" si="5"/>
        <v>#DIV/0!</v>
      </c>
      <c r="T102" s="172">
        <f t="shared" si="6"/>
        <v>0</v>
      </c>
      <c r="U102" s="242" t="e">
        <f t="shared" si="7"/>
        <v>#DIV/0!</v>
      </c>
      <c r="V102" s="2"/>
    </row>
    <row r="103" spans="1:22" ht="13.5" thickBot="1">
      <c r="B103" s="3"/>
      <c r="C103" s="223"/>
      <c r="D103" s="160"/>
      <c r="E103" s="160"/>
      <c r="F103" s="152">
        <f>SUM(F2:F102)</f>
        <v>99533.91</v>
      </c>
      <c r="G103" s="150">
        <f>SUM(G2:G102)</f>
        <v>0</v>
      </c>
      <c r="H103" s="7">
        <f>SUM(H2:H102)</f>
        <v>99533.91</v>
      </c>
      <c r="I103" s="245">
        <f t="shared" ref="I103" si="56">ROUND(H103/F103,10)</f>
        <v>1</v>
      </c>
      <c r="J103" s="168">
        <f t="shared" ref="J103:P103" si="57">SUM(J2:J102)</f>
        <v>105850.84999999998</v>
      </c>
      <c r="K103" s="152">
        <f t="shared" si="57"/>
        <v>104546.03000000003</v>
      </c>
      <c r="L103" s="168">
        <f t="shared" si="57"/>
        <v>-1304.8200000000002</v>
      </c>
      <c r="M103" s="171">
        <f t="shared" si="57"/>
        <v>0</v>
      </c>
      <c r="N103" s="171">
        <f t="shared" si="57"/>
        <v>0</v>
      </c>
      <c r="O103" s="171">
        <f t="shared" si="57"/>
        <v>0</v>
      </c>
      <c r="P103" s="4">
        <f t="shared" si="57"/>
        <v>105850.84999999998</v>
      </c>
      <c r="Q103" s="243">
        <f t="shared" si="3"/>
        <v>1</v>
      </c>
      <c r="R103" s="4">
        <f>SUM(R2:R102)</f>
        <v>104546.03000000003</v>
      </c>
      <c r="S103" s="243">
        <f>ROUND(R103/K103,10)</f>
        <v>1</v>
      </c>
      <c r="T103" s="243"/>
      <c r="U103" s="243">
        <f>ROUND(T103/L103,10)</f>
        <v>0</v>
      </c>
    </row>
    <row r="104" spans="1:22" ht="13.5" thickTop="1">
      <c r="B104" s="3"/>
      <c r="C104" s="224"/>
      <c r="D104" s="162"/>
      <c r="E104" s="162"/>
      <c r="F104" s="8"/>
      <c r="G104" s="8"/>
      <c r="H104" s="8"/>
      <c r="I104" s="8"/>
      <c r="J104" s="163"/>
      <c r="K104" s="8"/>
      <c r="L104" s="163"/>
      <c r="M104" s="161"/>
      <c r="N104" s="161"/>
      <c r="O104" s="161"/>
      <c r="P104" s="161"/>
      <c r="Q104" s="161"/>
      <c r="R104" s="161"/>
      <c r="S104" s="161"/>
      <c r="T104" s="161"/>
      <c r="U104" s="161"/>
    </row>
    <row r="105" spans="1:22">
      <c r="B105" s="3"/>
      <c r="C105" s="224"/>
      <c r="D105" s="162"/>
      <c r="E105" s="162"/>
      <c r="F105" s="8"/>
      <c r="G105" s="8"/>
      <c r="H105" s="8"/>
      <c r="I105" s="8"/>
      <c r="J105" s="161"/>
      <c r="K105" s="8"/>
      <c r="L105" s="161"/>
      <c r="M105" s="161"/>
      <c r="N105" s="161"/>
      <c r="O105" s="161"/>
      <c r="P105" s="161"/>
      <c r="Q105" s="161"/>
      <c r="R105" s="161"/>
      <c r="S105" s="161"/>
      <c r="T105" s="161"/>
      <c r="U105" s="161"/>
    </row>
    <row r="106" spans="1:22">
      <c r="B106" s="3"/>
      <c r="C106" s="224"/>
      <c r="D106" s="162"/>
      <c r="E106" s="162"/>
      <c r="F106" s="8"/>
      <c r="G106" s="8"/>
      <c r="H106" s="8"/>
      <c r="I106" s="8"/>
      <c r="J106" s="161"/>
      <c r="K106" s="8"/>
      <c r="L106" s="161"/>
      <c r="M106" s="161"/>
      <c r="N106" s="161"/>
      <c r="O106" s="161"/>
      <c r="P106" s="161"/>
      <c r="Q106" s="161"/>
      <c r="R106" s="161"/>
      <c r="S106" s="161"/>
      <c r="T106" s="161"/>
      <c r="U106" s="161"/>
    </row>
    <row r="107" spans="1:22">
      <c r="B107" s="3"/>
      <c r="C107" s="224"/>
      <c r="D107" s="162"/>
      <c r="E107" s="162"/>
      <c r="F107" s="8"/>
      <c r="G107" s="8"/>
      <c r="H107" s="8"/>
      <c r="I107" s="8"/>
      <c r="J107" s="161"/>
      <c r="K107" s="8"/>
      <c r="L107" s="161"/>
      <c r="M107" s="161"/>
      <c r="N107" s="161"/>
      <c r="O107" s="161"/>
      <c r="P107" s="161"/>
      <c r="Q107" s="161"/>
      <c r="R107" s="161"/>
      <c r="S107" s="161"/>
      <c r="T107" s="161"/>
      <c r="U107" s="161"/>
    </row>
    <row r="108" spans="1:22">
      <c r="B108" s="3"/>
      <c r="C108" s="224"/>
      <c r="D108" s="162"/>
      <c r="E108" s="162"/>
      <c r="F108" s="8"/>
      <c r="G108" s="8"/>
      <c r="H108" s="8"/>
      <c r="I108" s="8"/>
      <c r="J108" s="161"/>
      <c r="K108" s="8"/>
      <c r="L108" s="161"/>
      <c r="M108" s="161"/>
      <c r="N108" s="161"/>
      <c r="O108" s="161"/>
      <c r="P108" s="161"/>
      <c r="Q108" s="161"/>
      <c r="R108" s="161"/>
      <c r="S108" s="161"/>
      <c r="T108" s="161"/>
      <c r="U108" s="161"/>
    </row>
    <row r="109" spans="1:22">
      <c r="B109" s="3"/>
      <c r="C109" s="224"/>
      <c r="D109" s="162"/>
      <c r="E109" s="162"/>
      <c r="F109" s="8"/>
      <c r="G109" s="8"/>
      <c r="H109" s="8"/>
      <c r="I109" s="8"/>
      <c r="J109" s="161"/>
      <c r="K109" s="8"/>
      <c r="L109" s="161"/>
      <c r="M109" s="161"/>
      <c r="N109" s="161"/>
      <c r="O109" s="161"/>
      <c r="P109" s="161"/>
      <c r="Q109" s="161"/>
      <c r="R109" s="161"/>
      <c r="S109" s="161"/>
      <c r="T109" s="161"/>
      <c r="U109" s="161"/>
    </row>
    <row r="114" spans="1:10">
      <c r="J114" s="46"/>
    </row>
    <row r="117" spans="1:10">
      <c r="A117" s="288"/>
    </row>
    <row r="118" spans="1:10">
      <c r="A118" s="288"/>
    </row>
    <row r="119" spans="1:10">
      <c r="A119" s="288"/>
    </row>
    <row r="120" spans="1:10">
      <c r="A120" s="288"/>
    </row>
    <row r="121" spans="1:10">
      <c r="A121" s="288"/>
    </row>
    <row r="122" spans="1:10">
      <c r="A122" s="288"/>
    </row>
    <row r="123" spans="1:10">
      <c r="A123" s="288"/>
    </row>
    <row r="124" spans="1:10">
      <c r="A124" s="288"/>
    </row>
    <row r="125" spans="1:10" ht="15">
      <c r="A125" s="288"/>
      <c r="C125" s="269"/>
      <c r="D125" s="269"/>
      <c r="E125" s="269"/>
      <c r="F125" s="272"/>
      <c r="G125" s="269"/>
      <c r="H125"/>
      <c r="I125"/>
    </row>
    <row r="126" spans="1:10" ht="15">
      <c r="A126" s="288"/>
      <c r="C126" s="269"/>
      <c r="D126" s="269"/>
      <c r="E126" s="269"/>
      <c r="F126" s="272"/>
      <c r="G126" s="269"/>
      <c r="H126"/>
      <c r="I126"/>
    </row>
    <row r="127" spans="1:10" ht="15">
      <c r="A127" s="288"/>
      <c r="C127" s="269"/>
      <c r="D127" s="269"/>
      <c r="E127" s="269"/>
      <c r="F127" s="272"/>
      <c r="G127" s="269"/>
      <c r="H127"/>
      <c r="I127"/>
    </row>
    <row r="128" spans="1:10" ht="15">
      <c r="A128" s="288"/>
      <c r="C128" s="269"/>
      <c r="D128" s="269"/>
      <c r="E128" s="269"/>
      <c r="F128" s="272"/>
      <c r="G128" s="269"/>
      <c r="H128"/>
      <c r="I128"/>
    </row>
    <row r="129" spans="1:9" ht="15">
      <c r="A129" s="288"/>
      <c r="C129" s="269"/>
      <c r="D129" s="269"/>
      <c r="E129" s="269"/>
      <c r="F129" s="272"/>
      <c r="G129" s="269"/>
      <c r="H129"/>
      <c r="I129"/>
    </row>
    <row r="130" spans="1:9" ht="15">
      <c r="C130" s="269"/>
      <c r="D130" s="269"/>
      <c r="E130" s="269"/>
      <c r="F130" s="272"/>
      <c r="G130" s="269"/>
      <c r="H130"/>
      <c r="I130"/>
    </row>
    <row r="131" spans="1:9" ht="15">
      <c r="C131" s="269"/>
      <c r="D131" s="269"/>
      <c r="E131" s="269"/>
      <c r="F131" s="272"/>
      <c r="G131" s="269"/>
      <c r="H131"/>
      <c r="I131"/>
    </row>
    <row r="132" spans="1:9" ht="15">
      <c r="C132" s="269"/>
      <c r="D132" s="269"/>
      <c r="E132" s="269"/>
      <c r="F132" s="272"/>
      <c r="G132" s="269"/>
      <c r="H132"/>
      <c r="I132"/>
    </row>
    <row r="133" spans="1:9" ht="15">
      <c r="C133" s="269"/>
      <c r="D133" s="269"/>
      <c r="E133" s="269"/>
      <c r="F133" s="272"/>
      <c r="G133" s="269"/>
      <c r="H133"/>
      <c r="I133"/>
    </row>
    <row r="134" spans="1:9" ht="15">
      <c r="C134" s="269"/>
      <c r="D134" s="269"/>
      <c r="E134" s="269"/>
      <c r="F134" s="272"/>
      <c r="G134" s="269"/>
      <c r="H134"/>
      <c r="I134"/>
    </row>
    <row r="135" spans="1:9" ht="15">
      <c r="C135" s="269"/>
      <c r="D135" s="269"/>
      <c r="E135" s="269"/>
      <c r="F135" s="272"/>
      <c r="G135" s="269"/>
      <c r="H135"/>
      <c r="I135"/>
    </row>
    <row r="136" spans="1:9" ht="15">
      <c r="C136" s="269"/>
      <c r="D136" s="269"/>
      <c r="E136" s="269"/>
      <c r="F136" s="272"/>
      <c r="G136" s="269"/>
      <c r="H136"/>
      <c r="I136"/>
    </row>
    <row r="137" spans="1:9" ht="15">
      <c r="C137" s="269"/>
      <c r="D137" s="269"/>
      <c r="E137" s="269"/>
      <c r="F137" s="272"/>
      <c r="G137" s="269"/>
      <c r="H137"/>
      <c r="I137"/>
    </row>
    <row r="138" spans="1:9" ht="15">
      <c r="C138" s="269"/>
      <c r="D138" s="269"/>
      <c r="E138" s="269"/>
      <c r="F138" s="272"/>
      <c r="G138" s="269"/>
      <c r="H138"/>
      <c r="I138"/>
    </row>
    <row r="139" spans="1:9" ht="15">
      <c r="C139" s="269"/>
      <c r="D139" s="269"/>
      <c r="E139" s="269"/>
      <c r="F139" s="272"/>
      <c r="G139" s="269"/>
      <c r="H139"/>
      <c r="I139"/>
    </row>
    <row r="140" spans="1:9" ht="15">
      <c r="C140" s="269"/>
      <c r="D140" s="269"/>
      <c r="E140" s="269"/>
      <c r="F140" s="272"/>
      <c r="G140" s="269"/>
      <c r="H140"/>
      <c r="I140"/>
    </row>
    <row r="141" spans="1:9" ht="15">
      <c r="C141" s="269"/>
      <c r="D141" s="269"/>
      <c r="E141" s="269"/>
      <c r="F141" s="272"/>
      <c r="G141" s="269"/>
      <c r="H141"/>
      <c r="I141"/>
    </row>
    <row r="142" spans="1:9" ht="15">
      <c r="C142" s="269"/>
      <c r="D142" s="269"/>
      <c r="E142" s="269"/>
      <c r="F142" s="272"/>
      <c r="G142" s="269"/>
      <c r="H142"/>
      <c r="I142"/>
    </row>
    <row r="143" spans="1:9" ht="15">
      <c r="C143" s="269"/>
      <c r="D143" s="269"/>
      <c r="E143" s="269"/>
      <c r="F143" s="272"/>
      <c r="G143" s="269"/>
      <c r="H143"/>
      <c r="I143"/>
    </row>
    <row r="144" spans="1:9" ht="15">
      <c r="C144" s="269"/>
      <c r="D144" s="269"/>
      <c r="E144" s="269"/>
      <c r="F144" s="272"/>
      <c r="G144" s="269"/>
      <c r="H144"/>
      <c r="I144"/>
    </row>
    <row r="145" spans="3:9" ht="15">
      <c r="C145" s="269"/>
      <c r="D145" s="269"/>
      <c r="E145" s="269"/>
      <c r="F145" s="272"/>
      <c r="G145" s="269"/>
      <c r="H145"/>
      <c r="I145"/>
    </row>
    <row r="146" spans="3:9" ht="15">
      <c r="C146" s="269"/>
      <c r="D146" s="269"/>
      <c r="E146" s="269"/>
      <c r="F146" s="272"/>
      <c r="G146" s="269"/>
      <c r="H146"/>
      <c r="I146"/>
    </row>
    <row r="147" spans="3:9" ht="15">
      <c r="C147" s="269"/>
      <c r="D147" s="269"/>
      <c r="E147" s="269"/>
      <c r="F147" s="272"/>
      <c r="G147" s="269"/>
      <c r="H147"/>
      <c r="I147"/>
    </row>
    <row r="148" spans="3:9" ht="15">
      <c r="C148" s="269"/>
      <c r="D148" s="269"/>
      <c r="E148" s="269"/>
      <c r="F148" s="272"/>
      <c r="G148" s="269"/>
      <c r="H148"/>
      <c r="I148"/>
    </row>
    <row r="149" spans="3:9" ht="15">
      <c r="C149" s="269"/>
      <c r="D149" s="269"/>
      <c r="E149" s="269"/>
      <c r="F149" s="272"/>
      <c r="G149" s="269"/>
      <c r="H149"/>
      <c r="I149"/>
    </row>
    <row r="150" spans="3:9" ht="15">
      <c r="C150" s="269"/>
      <c r="D150" s="269"/>
      <c r="E150" s="269"/>
      <c r="F150" s="272"/>
      <c r="G150" s="269"/>
      <c r="H150"/>
      <c r="I150"/>
    </row>
    <row r="151" spans="3:9" ht="15">
      <c r="C151" s="269"/>
      <c r="D151" s="269"/>
      <c r="E151" s="269"/>
      <c r="F151" s="272"/>
      <c r="G151" s="269"/>
      <c r="H151"/>
      <c r="I151"/>
    </row>
    <row r="152" spans="3:9" ht="15">
      <c r="C152" s="269"/>
      <c r="D152" s="269"/>
      <c r="E152" s="269"/>
      <c r="F152" s="272"/>
      <c r="G152" s="269"/>
      <c r="H152"/>
      <c r="I152"/>
    </row>
    <row r="153" spans="3:9" ht="15">
      <c r="C153" s="269"/>
      <c r="D153" s="269"/>
      <c r="E153" s="269"/>
      <c r="F153" s="272"/>
      <c r="G153" s="269"/>
      <c r="H153"/>
      <c r="I153"/>
    </row>
    <row r="154" spans="3:9" ht="15">
      <c r="C154" s="269"/>
      <c r="D154" s="269"/>
      <c r="E154" s="269"/>
      <c r="F154" s="272"/>
      <c r="G154" s="269"/>
      <c r="H154"/>
      <c r="I154"/>
    </row>
    <row r="155" spans="3:9" ht="15">
      <c r="C155" s="269"/>
      <c r="D155" s="269"/>
      <c r="E155" s="269"/>
      <c r="F155" s="272"/>
      <c r="G155" s="269"/>
      <c r="H155"/>
      <c r="I155"/>
    </row>
    <row r="156" spans="3:9" ht="15">
      <c r="C156" s="269"/>
      <c r="D156" s="269"/>
      <c r="E156" s="269"/>
      <c r="F156" s="272"/>
      <c r="G156" s="269"/>
      <c r="H156"/>
      <c r="I156"/>
    </row>
    <row r="157" spans="3:9" ht="15">
      <c r="C157" s="269"/>
      <c r="D157" s="269"/>
      <c r="E157" s="269"/>
      <c r="F157" s="272"/>
      <c r="G157" s="269"/>
      <c r="H157"/>
      <c r="I157"/>
    </row>
    <row r="158" spans="3:9" ht="15">
      <c r="C158" s="269"/>
      <c r="D158" s="269"/>
      <c r="E158" s="269"/>
      <c r="F158" s="272"/>
      <c r="G158" s="269"/>
      <c r="H158"/>
      <c r="I158"/>
    </row>
    <row r="159" spans="3:9" ht="15">
      <c r="C159" s="269"/>
      <c r="D159" s="269"/>
      <c r="E159" s="269"/>
      <c r="F159" s="272"/>
      <c r="G159" s="269"/>
      <c r="H159"/>
      <c r="I159"/>
    </row>
    <row r="160" spans="3:9" ht="15">
      <c r="C160" s="269"/>
      <c r="D160" s="269"/>
      <c r="E160" s="269"/>
      <c r="F160" s="272"/>
      <c r="G160" s="269"/>
      <c r="H160"/>
      <c r="I160"/>
    </row>
    <row r="161" spans="3:9" ht="15">
      <c r="C161" s="269"/>
      <c r="D161" s="269"/>
      <c r="E161" s="269"/>
      <c r="F161" s="272"/>
      <c r="G161" s="269"/>
      <c r="H161"/>
      <c r="I161"/>
    </row>
    <row r="162" spans="3:9" ht="15">
      <c r="C162" s="269"/>
      <c r="D162" s="269"/>
      <c r="E162" s="269"/>
      <c r="F162" s="272"/>
      <c r="G162" s="269"/>
      <c r="H162"/>
      <c r="I162"/>
    </row>
    <row r="163" spans="3:9" ht="15">
      <c r="C163" s="269"/>
      <c r="D163" s="269"/>
      <c r="E163" s="269"/>
      <c r="F163" s="272"/>
      <c r="G163" s="269"/>
      <c r="H163"/>
      <c r="I163"/>
    </row>
    <row r="164" spans="3:9" ht="15">
      <c r="C164" s="269"/>
      <c r="D164" s="269"/>
      <c r="E164" s="269"/>
      <c r="F164" s="272"/>
      <c r="G164" s="269"/>
      <c r="H164"/>
      <c r="I164"/>
    </row>
  </sheetData>
  <phoneticPr fontId="0" type="noConversion"/>
  <pageMargins left="0.1" right="0.1" top="0.75" bottom="0.75" header="0.25" footer="0.25"/>
  <pageSetup scale="49"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P51"/>
  <sheetViews>
    <sheetView zoomScale="85" zoomScaleNormal="85" workbookViewId="0">
      <selection activeCell="A17" sqref="A17"/>
    </sheetView>
  </sheetViews>
  <sheetFormatPr defaultColWidth="8.85546875" defaultRowHeight="12.75"/>
  <cols>
    <col min="1" max="1" width="14.5703125" style="42" customWidth="1"/>
    <col min="2" max="2" width="28.7109375" style="42" customWidth="1"/>
    <col min="3" max="3" width="14" style="71" customWidth="1"/>
    <col min="4" max="5" width="17.85546875" style="42" bestFit="1" customWidth="1"/>
    <col min="6" max="6" width="17.85546875" style="42" customWidth="1"/>
    <col min="7" max="7" width="17.85546875" style="248" customWidth="1"/>
    <col min="8" max="8" width="13.85546875" style="42" customWidth="1"/>
    <col min="9" max="9" width="14.7109375" style="42" customWidth="1"/>
    <col min="10" max="10" width="10" style="42" bestFit="1" customWidth="1"/>
    <col min="11" max="11" width="12.85546875" style="42" customWidth="1"/>
    <col min="12" max="12" width="16.140625" style="42" customWidth="1"/>
    <col min="13" max="13" width="16.28515625" style="42" customWidth="1"/>
    <col min="14" max="15" width="18.140625" style="42" customWidth="1"/>
    <col min="16" max="16" width="46" style="42" customWidth="1"/>
    <col min="17" max="16384" width="8.85546875" style="42"/>
  </cols>
  <sheetData>
    <row r="2" spans="1:16">
      <c r="D2" s="101"/>
      <c r="E2" s="101"/>
      <c r="F2" s="101"/>
      <c r="G2" s="249"/>
      <c r="L2" s="1"/>
      <c r="M2" s="102"/>
      <c r="N2" s="102"/>
      <c r="O2" s="102"/>
    </row>
    <row r="3" spans="1:16" ht="51" customHeight="1">
      <c r="A3" s="103" t="s">
        <v>16</v>
      </c>
      <c r="B3" s="103" t="s">
        <v>5</v>
      </c>
      <c r="C3" s="104" t="s">
        <v>14</v>
      </c>
      <c r="D3" s="105" t="s">
        <v>17</v>
      </c>
      <c r="E3" s="105" t="s">
        <v>74</v>
      </c>
      <c r="F3" s="105" t="s">
        <v>206</v>
      </c>
      <c r="G3" s="105" t="s">
        <v>208</v>
      </c>
      <c r="H3" s="105" t="s">
        <v>18</v>
      </c>
      <c r="I3" s="105" t="s">
        <v>19</v>
      </c>
      <c r="J3" s="105" t="s">
        <v>20</v>
      </c>
      <c r="K3" s="105" t="s">
        <v>21</v>
      </c>
      <c r="L3" s="105" t="s">
        <v>210</v>
      </c>
      <c r="M3" s="122" t="s">
        <v>211</v>
      </c>
      <c r="N3" s="105" t="s">
        <v>207</v>
      </c>
      <c r="O3" s="105" t="s">
        <v>215</v>
      </c>
      <c r="P3" s="105" t="s">
        <v>125</v>
      </c>
    </row>
    <row r="4" spans="1:16" ht="12.75" customHeight="1">
      <c r="A4" s="107"/>
      <c r="B4" s="107"/>
      <c r="C4" s="107"/>
      <c r="D4" s="107"/>
      <c r="E4" s="107"/>
      <c r="F4" s="108">
        <f t="shared" ref="F4:F5" si="0">+D4-E4</f>
        <v>0</v>
      </c>
      <c r="G4" s="250" t="e">
        <f t="shared" ref="G4:G5" si="1">ROUND(F4/D4,10)</f>
        <v>#DIV/0!</v>
      </c>
      <c r="H4" s="109"/>
      <c r="I4" s="109"/>
      <c r="J4" s="109"/>
      <c r="K4" s="92" t="s">
        <v>221</v>
      </c>
      <c r="L4" s="110">
        <v>0</v>
      </c>
      <c r="M4" s="110">
        <v>0</v>
      </c>
      <c r="N4" s="108">
        <f>+L4-M4</f>
        <v>0</v>
      </c>
      <c r="O4" s="250" t="e">
        <f>ROUND(N4/L4,10)</f>
        <v>#DIV/0!</v>
      </c>
      <c r="P4" s="92"/>
    </row>
    <row r="5" spans="1:16" ht="12.75" customHeight="1">
      <c r="A5" s="107"/>
      <c r="B5" s="107"/>
      <c r="C5" s="107"/>
      <c r="D5" s="107"/>
      <c r="E5" s="107"/>
      <c r="F5" s="108">
        <f t="shared" si="0"/>
        <v>0</v>
      </c>
      <c r="G5" s="250" t="e">
        <f t="shared" si="1"/>
        <v>#DIV/0!</v>
      </c>
      <c r="H5" s="109"/>
      <c r="I5" s="109"/>
      <c r="J5" s="109"/>
      <c r="K5" s="92" t="s">
        <v>221</v>
      </c>
      <c r="L5" s="110"/>
      <c r="M5" s="110"/>
      <c r="N5" s="108">
        <f t="shared" ref="N5:N18" si="2">+L5-M5</f>
        <v>0</v>
      </c>
      <c r="O5" s="250" t="e">
        <f t="shared" ref="O5:O19" si="3">ROUND(N5/L5,10)</f>
        <v>#DIV/0!</v>
      </c>
      <c r="P5" s="92"/>
    </row>
    <row r="6" spans="1:16" ht="12.75" customHeight="1">
      <c r="A6" s="107"/>
      <c r="B6" s="107"/>
      <c r="C6" s="107"/>
      <c r="D6" s="107"/>
      <c r="E6" s="107"/>
      <c r="F6" s="108">
        <f t="shared" ref="F6:F11" si="4">+D6-E6</f>
        <v>0</v>
      </c>
      <c r="G6" s="250" t="e">
        <f t="shared" ref="G6:G11" si="5">ROUND(F6/D6,10)</f>
        <v>#DIV/0!</v>
      </c>
      <c r="H6" s="109"/>
      <c r="I6" s="109"/>
      <c r="J6" s="109"/>
      <c r="K6" s="92" t="s">
        <v>221</v>
      </c>
      <c r="L6" s="110">
        <v>0</v>
      </c>
      <c r="M6" s="110">
        <v>0</v>
      </c>
      <c r="N6" s="108">
        <f t="shared" si="2"/>
        <v>0</v>
      </c>
      <c r="O6" s="250" t="e">
        <f t="shared" si="3"/>
        <v>#DIV/0!</v>
      </c>
      <c r="P6" s="92"/>
    </row>
    <row r="7" spans="1:16" ht="12.75" customHeight="1">
      <c r="A7" s="107"/>
      <c r="B7" s="107"/>
      <c r="C7" s="107"/>
      <c r="D7" s="107"/>
      <c r="E7" s="107"/>
      <c r="F7" s="108">
        <f t="shared" si="4"/>
        <v>0</v>
      </c>
      <c r="G7" s="250" t="e">
        <f t="shared" si="5"/>
        <v>#DIV/0!</v>
      </c>
      <c r="H7" s="109"/>
      <c r="I7" s="109"/>
      <c r="J7" s="109"/>
      <c r="K7" s="92" t="s">
        <v>221</v>
      </c>
      <c r="L7" s="110">
        <v>0</v>
      </c>
      <c r="M7" s="110">
        <v>0</v>
      </c>
      <c r="N7" s="108">
        <f t="shared" si="2"/>
        <v>0</v>
      </c>
      <c r="O7" s="250" t="e">
        <f t="shared" si="3"/>
        <v>#DIV/0!</v>
      </c>
      <c r="P7" s="92"/>
    </row>
    <row r="8" spans="1:16" ht="12.75" customHeight="1">
      <c r="A8" s="107"/>
      <c r="B8" s="107"/>
      <c r="C8" s="107"/>
      <c r="D8" s="107"/>
      <c r="E8" s="107"/>
      <c r="F8" s="108">
        <f t="shared" si="4"/>
        <v>0</v>
      </c>
      <c r="G8" s="250" t="e">
        <f t="shared" si="5"/>
        <v>#DIV/0!</v>
      </c>
      <c r="H8" s="109"/>
      <c r="I8" s="109"/>
      <c r="J8" s="109"/>
      <c r="K8" s="92" t="s">
        <v>221</v>
      </c>
      <c r="L8" s="110">
        <v>0</v>
      </c>
      <c r="M8" s="110">
        <v>0</v>
      </c>
      <c r="N8" s="108">
        <f t="shared" si="2"/>
        <v>0</v>
      </c>
      <c r="O8" s="250" t="e">
        <f t="shared" si="3"/>
        <v>#DIV/0!</v>
      </c>
      <c r="P8" s="92"/>
    </row>
    <row r="9" spans="1:16" ht="12.75" customHeight="1">
      <c r="A9" s="106"/>
      <c r="B9" s="107"/>
      <c r="C9" s="112"/>
      <c r="D9" s="93"/>
      <c r="E9" s="93"/>
      <c r="F9" s="108">
        <f t="shared" si="4"/>
        <v>0</v>
      </c>
      <c r="G9" s="250" t="e">
        <f t="shared" si="5"/>
        <v>#DIV/0!</v>
      </c>
      <c r="H9" s="109"/>
      <c r="I9" s="109"/>
      <c r="J9" s="92"/>
      <c r="K9" s="92" t="s">
        <v>221</v>
      </c>
      <c r="L9" s="110">
        <v>0</v>
      </c>
      <c r="M9" s="110">
        <v>0</v>
      </c>
      <c r="N9" s="108">
        <f t="shared" si="2"/>
        <v>0</v>
      </c>
      <c r="O9" s="250" t="e">
        <f t="shared" si="3"/>
        <v>#DIV/0!</v>
      </c>
      <c r="P9" s="92"/>
    </row>
    <row r="10" spans="1:16" ht="12.75" customHeight="1">
      <c r="A10" s="106"/>
      <c r="B10" s="107"/>
      <c r="C10" s="112"/>
      <c r="D10" s="93"/>
      <c r="E10" s="93"/>
      <c r="F10" s="108">
        <f t="shared" si="4"/>
        <v>0</v>
      </c>
      <c r="G10" s="250" t="e">
        <f t="shared" si="5"/>
        <v>#DIV/0!</v>
      </c>
      <c r="H10" s="109"/>
      <c r="I10" s="109"/>
      <c r="J10" s="92"/>
      <c r="K10" s="92" t="s">
        <v>221</v>
      </c>
      <c r="L10" s="110">
        <v>0</v>
      </c>
      <c r="M10" s="110">
        <v>0</v>
      </c>
      <c r="N10" s="108">
        <f t="shared" si="2"/>
        <v>0</v>
      </c>
      <c r="O10" s="250" t="e">
        <f t="shared" si="3"/>
        <v>#DIV/0!</v>
      </c>
      <c r="P10" s="92"/>
    </row>
    <row r="11" spans="1:16" ht="12.75" customHeight="1">
      <c r="A11" s="106"/>
      <c r="B11" s="107"/>
      <c r="C11" s="112"/>
      <c r="D11" s="93"/>
      <c r="E11" s="93"/>
      <c r="F11" s="108">
        <f t="shared" si="4"/>
        <v>0</v>
      </c>
      <c r="G11" s="250" t="e">
        <f t="shared" si="5"/>
        <v>#DIV/0!</v>
      </c>
      <c r="H11" s="109"/>
      <c r="I11" s="109"/>
      <c r="J11" s="92"/>
      <c r="K11" s="92" t="s">
        <v>221</v>
      </c>
      <c r="L11" s="110">
        <v>0</v>
      </c>
      <c r="M11" s="110">
        <v>0</v>
      </c>
      <c r="N11" s="108">
        <f t="shared" si="2"/>
        <v>0</v>
      </c>
      <c r="O11" s="250" t="e">
        <f t="shared" si="3"/>
        <v>#DIV/0!</v>
      </c>
      <c r="P11" s="92"/>
    </row>
    <row r="12" spans="1:16" ht="12.75" customHeight="1">
      <c r="A12" s="106"/>
      <c r="B12" s="107"/>
      <c r="C12" s="112"/>
      <c r="D12" s="93"/>
      <c r="E12" s="93"/>
      <c r="F12" s="108">
        <f t="shared" ref="F12:F13" si="6">+D12-E12</f>
        <v>0</v>
      </c>
      <c r="G12" s="250" t="e">
        <f t="shared" ref="G12:G13" si="7">ROUND(F12/D12,10)</f>
        <v>#DIV/0!</v>
      </c>
      <c r="H12" s="109"/>
      <c r="I12" s="109"/>
      <c r="J12" s="92"/>
      <c r="K12" s="92" t="s">
        <v>221</v>
      </c>
      <c r="L12" s="110">
        <v>0</v>
      </c>
      <c r="M12" s="110">
        <v>0</v>
      </c>
      <c r="N12" s="108">
        <f t="shared" si="2"/>
        <v>0</v>
      </c>
      <c r="O12" s="250" t="e">
        <f t="shared" si="3"/>
        <v>#DIV/0!</v>
      </c>
      <c r="P12" s="92"/>
    </row>
    <row r="13" spans="1:16" ht="12.75" customHeight="1">
      <c r="A13" s="106"/>
      <c r="B13" s="107"/>
      <c r="C13" s="112"/>
      <c r="D13" s="93"/>
      <c r="E13" s="93"/>
      <c r="F13" s="108">
        <f t="shared" si="6"/>
        <v>0</v>
      </c>
      <c r="G13" s="250" t="e">
        <f t="shared" si="7"/>
        <v>#DIV/0!</v>
      </c>
      <c r="H13" s="109"/>
      <c r="I13" s="109"/>
      <c r="J13" s="92"/>
      <c r="K13" s="92" t="s">
        <v>221</v>
      </c>
      <c r="L13" s="110">
        <v>0</v>
      </c>
      <c r="M13" s="110">
        <v>0</v>
      </c>
      <c r="N13" s="108">
        <f t="shared" si="2"/>
        <v>0</v>
      </c>
      <c r="O13" s="250" t="e">
        <f t="shared" si="3"/>
        <v>#DIV/0!</v>
      </c>
      <c r="P13" s="92"/>
    </row>
    <row r="14" spans="1:16" ht="12.75" customHeight="1">
      <c r="A14" s="106"/>
      <c r="B14" s="107"/>
      <c r="C14" s="106"/>
      <c r="D14" s="93"/>
      <c r="E14" s="108"/>
      <c r="F14" s="108">
        <f t="shared" ref="F14:F18" si="8">+D14-E14</f>
        <v>0</v>
      </c>
      <c r="G14" s="250" t="e">
        <f t="shared" ref="G14:G19" si="9">ROUND(F14/D14,10)</f>
        <v>#DIV/0!</v>
      </c>
      <c r="H14" s="109"/>
      <c r="I14" s="109"/>
      <c r="J14" s="92"/>
      <c r="K14" s="92" t="s">
        <v>221</v>
      </c>
      <c r="L14" s="110"/>
      <c r="M14" s="110"/>
      <c r="N14" s="108">
        <f t="shared" si="2"/>
        <v>0</v>
      </c>
      <c r="O14" s="250" t="e">
        <f t="shared" si="3"/>
        <v>#DIV/0!</v>
      </c>
      <c r="P14" s="92"/>
    </row>
    <row r="15" spans="1:16" ht="12.75" customHeight="1">
      <c r="A15" s="92"/>
      <c r="B15" s="92"/>
      <c r="C15" s="93"/>
      <c r="D15" s="93"/>
      <c r="E15" s="108"/>
      <c r="F15" s="108">
        <f t="shared" si="8"/>
        <v>0</v>
      </c>
      <c r="G15" s="250" t="e">
        <f t="shared" si="9"/>
        <v>#DIV/0!</v>
      </c>
      <c r="H15" s="95"/>
      <c r="I15" s="95"/>
      <c r="J15" s="92"/>
      <c r="K15" s="92" t="s">
        <v>221</v>
      </c>
      <c r="L15" s="110"/>
      <c r="M15" s="110"/>
      <c r="N15" s="108">
        <f t="shared" si="2"/>
        <v>0</v>
      </c>
      <c r="O15" s="250" t="e">
        <f t="shared" si="3"/>
        <v>#DIV/0!</v>
      </c>
      <c r="P15" s="92"/>
    </row>
    <row r="16" spans="1:16" ht="12.75" customHeight="1">
      <c r="A16" s="92"/>
      <c r="B16" s="92"/>
      <c r="C16" s="93"/>
      <c r="D16" s="111"/>
      <c r="E16" s="108"/>
      <c r="F16" s="108">
        <f t="shared" si="8"/>
        <v>0</v>
      </c>
      <c r="G16" s="250" t="e">
        <f t="shared" si="9"/>
        <v>#DIV/0!</v>
      </c>
      <c r="H16" s="95"/>
      <c r="I16" s="95"/>
      <c r="J16" s="92"/>
      <c r="K16" s="92" t="s">
        <v>221</v>
      </c>
      <c r="L16" s="110"/>
      <c r="M16" s="110"/>
      <c r="N16" s="108">
        <f t="shared" si="2"/>
        <v>0</v>
      </c>
      <c r="O16" s="250" t="e">
        <f t="shared" si="3"/>
        <v>#DIV/0!</v>
      </c>
      <c r="P16" s="92"/>
    </row>
    <row r="17" spans="1:16" ht="12.75" customHeight="1">
      <c r="A17" s="92"/>
      <c r="B17" s="92"/>
      <c r="C17" s="111"/>
      <c r="D17" s="111"/>
      <c r="E17" s="112"/>
      <c r="F17" s="108">
        <f t="shared" si="8"/>
        <v>0</v>
      </c>
      <c r="G17" s="250" t="e">
        <f t="shared" si="9"/>
        <v>#DIV/0!</v>
      </c>
      <c r="H17" s="95"/>
      <c r="I17" s="95"/>
      <c r="J17" s="92"/>
      <c r="K17" s="92" t="s">
        <v>221</v>
      </c>
      <c r="L17" s="113"/>
      <c r="M17" s="113"/>
      <c r="N17" s="108">
        <f t="shared" si="2"/>
        <v>0</v>
      </c>
      <c r="O17" s="250" t="e">
        <f t="shared" si="3"/>
        <v>#DIV/0!</v>
      </c>
      <c r="P17" s="92"/>
    </row>
    <row r="18" spans="1:16" ht="12.75" customHeight="1">
      <c r="A18" s="114"/>
      <c r="B18" s="92"/>
      <c r="C18" s="93"/>
      <c r="D18" s="92"/>
      <c r="E18" s="116"/>
      <c r="F18" s="108">
        <f t="shared" si="8"/>
        <v>0</v>
      </c>
      <c r="G18" s="250" t="e">
        <f t="shared" si="9"/>
        <v>#DIV/0!</v>
      </c>
      <c r="H18" s="117"/>
      <c r="I18" s="117"/>
      <c r="J18" s="181"/>
      <c r="K18" s="92" t="s">
        <v>221</v>
      </c>
      <c r="L18" s="104"/>
      <c r="M18" s="104">
        <v>0</v>
      </c>
      <c r="N18" s="108">
        <f t="shared" si="2"/>
        <v>0</v>
      </c>
      <c r="O18" s="250" t="e">
        <f t="shared" si="3"/>
        <v>#DIV/0!</v>
      </c>
      <c r="P18" s="92"/>
    </row>
    <row r="19" spans="1:16" ht="18.95" customHeight="1" thickBot="1">
      <c r="A19" s="118"/>
      <c r="B19" s="118" t="s">
        <v>76</v>
      </c>
      <c r="C19" s="119"/>
      <c r="D19" s="115">
        <f>SUM(D4:D18)</f>
        <v>0</v>
      </c>
      <c r="E19" s="115">
        <f>SUM(E4:E18)</f>
        <v>0</v>
      </c>
      <c r="F19" s="115">
        <f>SUM(F4:F18)</f>
        <v>0</v>
      </c>
      <c r="G19" s="250" t="e">
        <f t="shared" si="9"/>
        <v>#DIV/0!</v>
      </c>
      <c r="H19" s="120"/>
      <c r="I19" s="120"/>
      <c r="J19" s="120"/>
      <c r="K19" s="120"/>
      <c r="L19" s="119">
        <f>SUM(L4:L18)</f>
        <v>0</v>
      </c>
      <c r="M19" s="121">
        <f>SUM(M4:M18)</f>
        <v>0</v>
      </c>
      <c r="N19" s="115">
        <f>SUM(N4:N18)</f>
        <v>0</v>
      </c>
      <c r="O19" s="250" t="e">
        <f t="shared" si="3"/>
        <v>#DIV/0!</v>
      </c>
    </row>
    <row r="20" spans="1:16" ht="13.5" thickTop="1"/>
    <row r="23" spans="1:16" ht="38.25">
      <c r="A23" s="103" t="s">
        <v>16</v>
      </c>
      <c r="B23" s="103" t="s">
        <v>5</v>
      </c>
      <c r="C23" s="104" t="s">
        <v>14</v>
      </c>
      <c r="D23" s="105" t="s">
        <v>17</v>
      </c>
      <c r="E23" s="105" t="s">
        <v>74</v>
      </c>
      <c r="F23" s="105" t="s">
        <v>206</v>
      </c>
      <c r="G23" s="105" t="s">
        <v>208</v>
      </c>
      <c r="H23" s="105" t="s">
        <v>18</v>
      </c>
      <c r="I23" s="105" t="s">
        <v>19</v>
      </c>
      <c r="J23" s="122" t="s">
        <v>20</v>
      </c>
      <c r="K23" s="122" t="s">
        <v>21</v>
      </c>
      <c r="L23" s="122" t="s">
        <v>210</v>
      </c>
      <c r="M23" s="122" t="s">
        <v>212</v>
      </c>
      <c r="N23" s="105" t="s">
        <v>213</v>
      </c>
      <c r="O23" s="105" t="s">
        <v>214</v>
      </c>
      <c r="P23" s="105" t="s">
        <v>125</v>
      </c>
    </row>
    <row r="24" spans="1:16">
      <c r="A24" s="106"/>
      <c r="B24" s="107"/>
      <c r="C24" s="112"/>
      <c r="D24" s="93"/>
      <c r="E24" s="93"/>
      <c r="F24" s="108">
        <f t="shared" ref="F24:F35" si="10">+D24-E24</f>
        <v>0</v>
      </c>
      <c r="G24" s="250" t="e">
        <f t="shared" ref="G24:G35" si="11">ROUND(F24/D24,10)</f>
        <v>#DIV/0!</v>
      </c>
      <c r="H24" s="109"/>
      <c r="I24" s="109"/>
      <c r="J24" s="92"/>
      <c r="K24" s="252" t="s">
        <v>222</v>
      </c>
      <c r="L24" s="110">
        <v>0</v>
      </c>
      <c r="M24" s="110">
        <v>0</v>
      </c>
      <c r="N24" s="108">
        <f t="shared" ref="N24:N43" si="12">+L24-M24</f>
        <v>0</v>
      </c>
      <c r="O24" s="250" t="e">
        <f t="shared" ref="O24:O43" si="13">ROUND(N24/L24,10)</f>
        <v>#DIV/0!</v>
      </c>
      <c r="P24" s="92"/>
    </row>
    <row r="25" spans="1:16">
      <c r="A25" s="106"/>
      <c r="B25" s="107"/>
      <c r="C25" s="112"/>
      <c r="D25" s="93"/>
      <c r="E25" s="93"/>
      <c r="F25" s="108">
        <f t="shared" si="10"/>
        <v>0</v>
      </c>
      <c r="G25" s="250" t="e">
        <f t="shared" si="11"/>
        <v>#DIV/0!</v>
      </c>
      <c r="H25" s="109"/>
      <c r="I25" s="109"/>
      <c r="J25" s="92"/>
      <c r="K25" s="253" t="s">
        <v>222</v>
      </c>
      <c r="L25" s="110">
        <v>0</v>
      </c>
      <c r="M25" s="110">
        <v>0</v>
      </c>
      <c r="N25" s="108">
        <f t="shared" si="12"/>
        <v>0</v>
      </c>
      <c r="O25" s="250" t="e">
        <f t="shared" si="13"/>
        <v>#DIV/0!</v>
      </c>
      <c r="P25" s="92"/>
    </row>
    <row r="26" spans="1:16" ht="13.15" customHeight="1">
      <c r="A26" s="106"/>
      <c r="B26" s="107"/>
      <c r="C26" s="112"/>
      <c r="D26" s="93"/>
      <c r="E26" s="93"/>
      <c r="F26" s="108">
        <f t="shared" si="10"/>
        <v>0</v>
      </c>
      <c r="G26" s="250" t="e">
        <f t="shared" si="11"/>
        <v>#DIV/0!</v>
      </c>
      <c r="H26" s="109"/>
      <c r="I26" s="109"/>
      <c r="J26" s="92"/>
      <c r="K26" s="253" t="s">
        <v>222</v>
      </c>
      <c r="L26" s="110">
        <v>0</v>
      </c>
      <c r="M26" s="110">
        <v>0</v>
      </c>
      <c r="N26" s="108">
        <f t="shared" si="12"/>
        <v>0</v>
      </c>
      <c r="O26" s="250" t="e">
        <f t="shared" si="13"/>
        <v>#DIV/0!</v>
      </c>
      <c r="P26" s="92"/>
    </row>
    <row r="27" spans="1:16">
      <c r="A27" s="106"/>
      <c r="B27" s="107"/>
      <c r="C27" s="112"/>
      <c r="D27" s="108"/>
      <c r="E27" s="108"/>
      <c r="F27" s="108">
        <f t="shared" si="10"/>
        <v>0</v>
      </c>
      <c r="G27" s="250" t="e">
        <f t="shared" si="11"/>
        <v>#DIV/0!</v>
      </c>
      <c r="H27" s="109"/>
      <c r="I27" s="109"/>
      <c r="J27" s="92"/>
      <c r="K27" s="253" t="s">
        <v>222</v>
      </c>
      <c r="L27" s="110">
        <v>0</v>
      </c>
      <c r="M27" s="110">
        <v>0</v>
      </c>
      <c r="N27" s="108">
        <f t="shared" si="12"/>
        <v>0</v>
      </c>
      <c r="O27" s="250" t="e">
        <f t="shared" si="13"/>
        <v>#DIV/0!</v>
      </c>
      <c r="P27" s="92"/>
    </row>
    <row r="28" spans="1:16">
      <c r="A28" s="106"/>
      <c r="B28" s="107"/>
      <c r="C28" s="112"/>
      <c r="D28" s="108"/>
      <c r="E28" s="108"/>
      <c r="F28" s="108">
        <f t="shared" ref="F28" si="14">+D28-E28</f>
        <v>0</v>
      </c>
      <c r="G28" s="250" t="e">
        <f t="shared" ref="G28" si="15">ROUND(F28/D28,10)</f>
        <v>#DIV/0!</v>
      </c>
      <c r="H28" s="109"/>
      <c r="I28" s="109"/>
      <c r="J28" s="92"/>
      <c r="K28" s="253" t="s">
        <v>222</v>
      </c>
      <c r="L28" s="110">
        <v>0</v>
      </c>
      <c r="M28" s="110">
        <v>0</v>
      </c>
      <c r="N28" s="108">
        <f t="shared" si="12"/>
        <v>0</v>
      </c>
      <c r="O28" s="250" t="e">
        <f t="shared" si="13"/>
        <v>#DIV/0!</v>
      </c>
      <c r="P28" s="92"/>
    </row>
    <row r="29" spans="1:16">
      <c r="A29" s="106"/>
      <c r="B29" s="107"/>
      <c r="C29" s="112"/>
      <c r="D29" s="108"/>
      <c r="E29" s="108"/>
      <c r="F29" s="108">
        <f t="shared" si="10"/>
        <v>0</v>
      </c>
      <c r="G29" s="250" t="e">
        <f t="shared" si="11"/>
        <v>#DIV/0!</v>
      </c>
      <c r="H29" s="109"/>
      <c r="I29" s="109"/>
      <c r="J29" s="92"/>
      <c r="K29" s="253" t="s">
        <v>222</v>
      </c>
      <c r="L29" s="110">
        <v>0</v>
      </c>
      <c r="M29" s="110">
        <v>0</v>
      </c>
      <c r="N29" s="108">
        <f t="shared" si="12"/>
        <v>0</v>
      </c>
      <c r="O29" s="250" t="e">
        <f t="shared" si="13"/>
        <v>#DIV/0!</v>
      </c>
      <c r="P29" s="92"/>
    </row>
    <row r="30" spans="1:16">
      <c r="A30" s="106"/>
      <c r="B30" s="107"/>
      <c r="C30" s="112"/>
      <c r="D30" s="93"/>
      <c r="E30" s="93"/>
      <c r="F30" s="108">
        <f t="shared" si="10"/>
        <v>0</v>
      </c>
      <c r="G30" s="250" t="e">
        <f t="shared" si="11"/>
        <v>#DIV/0!</v>
      </c>
      <c r="H30" s="109"/>
      <c r="I30" s="109"/>
      <c r="J30" s="92"/>
      <c r="K30" s="253" t="s">
        <v>222</v>
      </c>
      <c r="L30" s="110">
        <v>0</v>
      </c>
      <c r="M30" s="110">
        <v>0</v>
      </c>
      <c r="N30" s="108">
        <f t="shared" si="12"/>
        <v>0</v>
      </c>
      <c r="O30" s="250" t="e">
        <f t="shared" si="13"/>
        <v>#DIV/0!</v>
      </c>
      <c r="P30" s="92"/>
    </row>
    <row r="31" spans="1:16">
      <c r="A31" s="106"/>
      <c r="B31" s="107"/>
      <c r="C31" s="112"/>
      <c r="D31" s="93"/>
      <c r="E31" s="93"/>
      <c r="F31" s="108">
        <f t="shared" si="10"/>
        <v>0</v>
      </c>
      <c r="G31" s="250" t="e">
        <f t="shared" si="11"/>
        <v>#DIV/0!</v>
      </c>
      <c r="H31" s="109"/>
      <c r="I31" s="109"/>
      <c r="J31" s="92"/>
      <c r="K31" s="253" t="s">
        <v>222</v>
      </c>
      <c r="L31" s="110">
        <v>0</v>
      </c>
      <c r="M31" s="110">
        <v>0</v>
      </c>
      <c r="N31" s="108">
        <f t="shared" si="12"/>
        <v>0</v>
      </c>
      <c r="O31" s="250" t="e">
        <f t="shared" si="13"/>
        <v>#DIV/0!</v>
      </c>
      <c r="P31" s="92"/>
    </row>
    <row r="32" spans="1:16">
      <c r="A32" s="106"/>
      <c r="B32" s="107"/>
      <c r="C32" s="112"/>
      <c r="D32" s="108"/>
      <c r="E32" s="108"/>
      <c r="F32" s="108">
        <f t="shared" si="10"/>
        <v>0</v>
      </c>
      <c r="G32" s="250" t="e">
        <f t="shared" si="11"/>
        <v>#DIV/0!</v>
      </c>
      <c r="H32" s="109"/>
      <c r="I32" s="109"/>
      <c r="J32" s="92"/>
      <c r="K32" s="253" t="s">
        <v>222</v>
      </c>
      <c r="L32" s="110"/>
      <c r="M32" s="110"/>
      <c r="N32" s="108">
        <f t="shared" si="12"/>
        <v>0</v>
      </c>
      <c r="O32" s="250" t="e">
        <f t="shared" si="13"/>
        <v>#DIV/0!</v>
      </c>
      <c r="P32" s="92"/>
    </row>
    <row r="33" spans="1:16">
      <c r="A33" s="106"/>
      <c r="B33" s="107"/>
      <c r="C33" s="112"/>
      <c r="D33" s="108"/>
      <c r="E33" s="108"/>
      <c r="F33" s="108">
        <f t="shared" si="10"/>
        <v>0</v>
      </c>
      <c r="G33" s="250" t="e">
        <f t="shared" si="11"/>
        <v>#DIV/0!</v>
      </c>
      <c r="H33" s="109"/>
      <c r="I33" s="109"/>
      <c r="J33" s="92"/>
      <c r="K33" s="253" t="s">
        <v>222</v>
      </c>
      <c r="L33" s="110"/>
      <c r="M33" s="110"/>
      <c r="N33" s="108">
        <f t="shared" si="12"/>
        <v>0</v>
      </c>
      <c r="O33" s="250" t="e">
        <f t="shared" si="13"/>
        <v>#DIV/0!</v>
      </c>
      <c r="P33" s="92"/>
    </row>
    <row r="34" spans="1:16">
      <c r="A34" s="106"/>
      <c r="B34" s="107"/>
      <c r="C34" s="112"/>
      <c r="D34" s="108"/>
      <c r="E34" s="108"/>
      <c r="F34" s="108">
        <f t="shared" si="10"/>
        <v>0</v>
      </c>
      <c r="G34" s="250" t="e">
        <f t="shared" si="11"/>
        <v>#DIV/0!</v>
      </c>
      <c r="H34" s="109"/>
      <c r="I34" s="109"/>
      <c r="J34" s="92"/>
      <c r="K34" s="253" t="s">
        <v>222</v>
      </c>
      <c r="L34" s="110"/>
      <c r="M34" s="110"/>
      <c r="N34" s="108">
        <f t="shared" si="12"/>
        <v>0</v>
      </c>
      <c r="O34" s="250" t="e">
        <f t="shared" si="13"/>
        <v>#DIV/0!</v>
      </c>
      <c r="P34" s="92"/>
    </row>
    <row r="35" spans="1:16">
      <c r="A35" s="106"/>
      <c r="B35" s="107"/>
      <c r="C35" s="112"/>
      <c r="D35" s="108"/>
      <c r="E35" s="108"/>
      <c r="F35" s="108">
        <f t="shared" si="10"/>
        <v>0</v>
      </c>
      <c r="G35" s="250" t="e">
        <f t="shared" si="11"/>
        <v>#DIV/0!</v>
      </c>
      <c r="H35" s="109"/>
      <c r="I35" s="109"/>
      <c r="J35" s="92"/>
      <c r="K35" s="253" t="s">
        <v>222</v>
      </c>
      <c r="L35" s="110"/>
      <c r="M35" s="110"/>
      <c r="N35" s="108">
        <f t="shared" si="12"/>
        <v>0</v>
      </c>
      <c r="O35" s="250" t="e">
        <f t="shared" si="13"/>
        <v>#DIV/0!</v>
      </c>
      <c r="P35" s="92"/>
    </row>
    <row r="36" spans="1:16">
      <c r="A36" s="106"/>
      <c r="B36" s="107"/>
      <c r="C36" s="106"/>
      <c r="D36" s="108"/>
      <c r="E36" s="108"/>
      <c r="F36" s="108">
        <f t="shared" ref="F36:F38" si="16">+D36-E36</f>
        <v>0</v>
      </c>
      <c r="G36" s="250" t="e">
        <f t="shared" ref="G36:G38" si="17">ROUND(F36/D36,10)</f>
        <v>#DIV/0!</v>
      </c>
      <c r="H36" s="109"/>
      <c r="I36" s="109"/>
      <c r="J36" s="92"/>
      <c r="K36" s="253" t="s">
        <v>222</v>
      </c>
      <c r="L36" s="110"/>
      <c r="M36" s="110"/>
      <c r="N36" s="108">
        <f t="shared" si="12"/>
        <v>0</v>
      </c>
      <c r="O36" s="250" t="e">
        <f t="shared" si="13"/>
        <v>#DIV/0!</v>
      </c>
      <c r="P36" s="92"/>
    </row>
    <row r="37" spans="1:16">
      <c r="A37" s="106"/>
      <c r="B37" s="107"/>
      <c r="C37" s="106"/>
      <c r="D37" s="93"/>
      <c r="E37" s="108"/>
      <c r="F37" s="108">
        <f t="shared" si="16"/>
        <v>0</v>
      </c>
      <c r="G37" s="250" t="e">
        <f t="shared" si="17"/>
        <v>#DIV/0!</v>
      </c>
      <c r="H37" s="109"/>
      <c r="I37" s="109"/>
      <c r="J37" s="92"/>
      <c r="K37" s="253" t="s">
        <v>222</v>
      </c>
      <c r="L37" s="110"/>
      <c r="M37" s="110"/>
      <c r="N37" s="108">
        <f t="shared" si="12"/>
        <v>0</v>
      </c>
      <c r="O37" s="250" t="e">
        <f t="shared" si="13"/>
        <v>#DIV/0!</v>
      </c>
      <c r="P37" s="92"/>
    </row>
    <row r="38" spans="1:16">
      <c r="A38" s="106"/>
      <c r="B38" s="107"/>
      <c r="C38" s="106"/>
      <c r="D38" s="93"/>
      <c r="E38" s="108"/>
      <c r="F38" s="108">
        <f t="shared" si="16"/>
        <v>0</v>
      </c>
      <c r="G38" s="250" t="e">
        <f t="shared" si="17"/>
        <v>#DIV/0!</v>
      </c>
      <c r="H38" s="109"/>
      <c r="I38" s="109"/>
      <c r="J38" s="92"/>
      <c r="K38" s="253" t="s">
        <v>222</v>
      </c>
      <c r="L38" s="110"/>
      <c r="M38" s="110"/>
      <c r="N38" s="108">
        <f t="shared" si="12"/>
        <v>0</v>
      </c>
      <c r="O38" s="250" t="e">
        <f t="shared" si="13"/>
        <v>#DIV/0!</v>
      </c>
      <c r="P38" s="92"/>
    </row>
    <row r="39" spans="1:16">
      <c r="A39" s="106"/>
      <c r="B39" s="107"/>
      <c r="C39" s="106"/>
      <c r="D39" s="93"/>
      <c r="E39" s="108"/>
      <c r="F39" s="108">
        <f t="shared" ref="F39:F44" si="18">+D39-E39</f>
        <v>0</v>
      </c>
      <c r="G39" s="250" t="e">
        <f t="shared" ref="G39:G45" si="19">ROUND(F39/D39,10)</f>
        <v>#DIV/0!</v>
      </c>
      <c r="H39" s="109"/>
      <c r="I39" s="109"/>
      <c r="J39" s="92"/>
      <c r="K39" s="253" t="s">
        <v>222</v>
      </c>
      <c r="L39" s="110"/>
      <c r="M39" s="110"/>
      <c r="N39" s="108">
        <f t="shared" si="12"/>
        <v>0</v>
      </c>
      <c r="O39" s="250" t="e">
        <f t="shared" si="13"/>
        <v>#DIV/0!</v>
      </c>
      <c r="P39" s="92"/>
    </row>
    <row r="40" spans="1:16">
      <c r="A40" s="106"/>
      <c r="B40" s="107"/>
      <c r="C40" s="106"/>
      <c r="D40" s="92"/>
      <c r="E40" s="108"/>
      <c r="F40" s="108">
        <f t="shared" si="18"/>
        <v>0</v>
      </c>
      <c r="G40" s="250" t="e">
        <f t="shared" si="19"/>
        <v>#DIV/0!</v>
      </c>
      <c r="H40" s="109"/>
      <c r="I40" s="109"/>
      <c r="J40" s="92"/>
      <c r="K40" s="253" t="s">
        <v>222</v>
      </c>
      <c r="L40" s="110"/>
      <c r="M40" s="110"/>
      <c r="N40" s="108">
        <f t="shared" si="12"/>
        <v>0</v>
      </c>
      <c r="O40" s="250" t="e">
        <f t="shared" si="13"/>
        <v>#DIV/0!</v>
      </c>
      <c r="P40" s="92"/>
    </row>
    <row r="41" spans="1:16">
      <c r="A41" s="92"/>
      <c r="B41" s="92"/>
      <c r="C41" s="93"/>
      <c r="D41" s="93"/>
      <c r="E41" s="108"/>
      <c r="F41" s="108">
        <f t="shared" si="18"/>
        <v>0</v>
      </c>
      <c r="G41" s="250" t="e">
        <f t="shared" si="19"/>
        <v>#DIV/0!</v>
      </c>
      <c r="H41" s="95"/>
      <c r="I41" s="95"/>
      <c r="J41" s="92"/>
      <c r="K41" s="253" t="s">
        <v>222</v>
      </c>
      <c r="L41" s="110"/>
      <c r="M41" s="110"/>
      <c r="N41" s="108">
        <f t="shared" si="12"/>
        <v>0</v>
      </c>
      <c r="O41" s="250" t="e">
        <f t="shared" si="13"/>
        <v>#DIV/0!</v>
      </c>
      <c r="P41" s="92"/>
    </row>
    <row r="42" spans="1:16">
      <c r="A42" s="106"/>
      <c r="B42" s="107"/>
      <c r="C42" s="112"/>
      <c r="D42" s="93"/>
      <c r="E42" s="108"/>
      <c r="F42" s="108">
        <f t="shared" si="18"/>
        <v>0</v>
      </c>
      <c r="G42" s="250" t="e">
        <f t="shared" si="19"/>
        <v>#DIV/0!</v>
      </c>
      <c r="H42" s="109"/>
      <c r="I42" s="109"/>
      <c r="J42" s="92"/>
      <c r="K42" s="253" t="s">
        <v>222</v>
      </c>
      <c r="L42" s="110"/>
      <c r="M42" s="113"/>
      <c r="N42" s="108">
        <f t="shared" si="12"/>
        <v>0</v>
      </c>
      <c r="O42" s="250" t="e">
        <f t="shared" si="13"/>
        <v>#DIV/0!</v>
      </c>
      <c r="P42" s="92"/>
    </row>
    <row r="43" spans="1:16">
      <c r="A43" s="106"/>
      <c r="B43" s="107"/>
      <c r="C43" s="112"/>
      <c r="D43" s="93"/>
      <c r="E43" s="108"/>
      <c r="F43" s="108">
        <f t="shared" si="18"/>
        <v>0</v>
      </c>
      <c r="G43" s="250" t="e">
        <f t="shared" si="19"/>
        <v>#DIV/0!</v>
      </c>
      <c r="H43" s="109"/>
      <c r="I43" s="109"/>
      <c r="J43" s="92"/>
      <c r="K43" s="253" t="s">
        <v>222</v>
      </c>
      <c r="L43" s="110"/>
      <c r="M43" s="113"/>
      <c r="N43" s="108">
        <f t="shared" si="12"/>
        <v>0</v>
      </c>
      <c r="O43" s="250" t="e">
        <f t="shared" si="13"/>
        <v>#DIV/0!</v>
      </c>
      <c r="P43" s="92"/>
    </row>
    <row r="44" spans="1:16">
      <c r="A44" s="92"/>
      <c r="B44" s="92"/>
      <c r="C44" s="93"/>
      <c r="D44" s="123"/>
      <c r="E44" s="123"/>
      <c r="F44" s="108">
        <f t="shared" si="18"/>
        <v>0</v>
      </c>
      <c r="G44" s="250" t="e">
        <f t="shared" si="19"/>
        <v>#DIV/0!</v>
      </c>
      <c r="H44" s="96"/>
      <c r="I44" s="96"/>
      <c r="J44" s="92"/>
      <c r="K44" s="253" t="s">
        <v>222</v>
      </c>
      <c r="L44" s="110"/>
      <c r="M44" s="110"/>
      <c r="N44" s="108">
        <f t="shared" ref="N44" si="20">+L44-M44</f>
        <v>0</v>
      </c>
      <c r="O44" s="250" t="e">
        <f t="shared" ref="O44" si="21">ROUND(N44/L44,10)</f>
        <v>#DIV/0!</v>
      </c>
      <c r="P44" s="92"/>
    </row>
    <row r="45" spans="1:16" ht="13.5" thickBot="1">
      <c r="A45" s="118"/>
      <c r="B45" s="118" t="s">
        <v>106</v>
      </c>
      <c r="C45" s="124"/>
      <c r="D45" s="4">
        <f>SUM(D24:D44)</f>
        <v>0</v>
      </c>
      <c r="E45" s="4">
        <f>SUM(E24:E44)</f>
        <v>0</v>
      </c>
      <c r="F45" s="4">
        <f>SUM(F24:F44)</f>
        <v>0</v>
      </c>
      <c r="G45" s="250" t="e">
        <f t="shared" si="19"/>
        <v>#DIV/0!</v>
      </c>
      <c r="H45" s="125"/>
      <c r="I45" s="125"/>
      <c r="J45" s="125"/>
      <c r="K45" s="125"/>
      <c r="L45" s="115">
        <f>SUM(L24:L44)</f>
        <v>0</v>
      </c>
      <c r="M45" s="115">
        <f>SUM(M24:M44)</f>
        <v>0</v>
      </c>
      <c r="N45" s="4">
        <f>SUM(N24:N44)</f>
        <v>0</v>
      </c>
      <c r="O45" s="250" t="e">
        <f t="shared" ref="O45" si="22">ROUND(N45/L45,10)</f>
        <v>#DIV/0!</v>
      </c>
      <c r="P45" s="92"/>
    </row>
    <row r="46" spans="1:16" ht="13.5" thickTop="1"/>
    <row r="48" spans="1:16">
      <c r="E48" s="46"/>
      <c r="F48" s="46"/>
    </row>
    <row r="49" spans="5:6">
      <c r="E49" s="46"/>
      <c r="F49" s="46"/>
    </row>
    <row r="51" spans="5:6">
      <c r="E51" s="46"/>
      <c r="F51" s="46"/>
    </row>
  </sheetData>
  <sortState xmlns:xlrd2="http://schemas.microsoft.com/office/spreadsheetml/2017/richdata2" ref="A34:I53">
    <sortCondition ref="B34:B53"/>
  </sortState>
  <phoneticPr fontId="0" type="noConversion"/>
  <pageMargins left="0.1" right="0.1" top="0.5" bottom="0.5" header="0.25" footer="0.25"/>
  <pageSetup scale="61"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27</vt:i4>
      </vt:variant>
    </vt:vector>
  </HeadingPairs>
  <TitlesOfParts>
    <vt:vector size="38" baseType="lpstr">
      <vt:lpstr>Instructions</vt:lpstr>
      <vt:lpstr>Procedure</vt:lpstr>
      <vt:lpstr>Schedule_A</vt:lpstr>
      <vt:lpstr>Share_Cost_Mkt</vt:lpstr>
      <vt:lpstr>Cash</vt:lpstr>
      <vt:lpstr>Dividends</vt:lpstr>
      <vt:lpstr>Interest</vt:lpstr>
      <vt:lpstr>Tax_Reclaims</vt:lpstr>
      <vt:lpstr>Open_Trades</vt:lpstr>
      <vt:lpstr>Pending_FX </vt:lpstr>
      <vt:lpstr>Sheet1</vt:lpstr>
      <vt:lpstr>DIST_INSERTED_ROWS</vt:lpstr>
      <vt:lpstr>DIST2_INSERTED_ROWS</vt:lpstr>
      <vt:lpstr>DIST4_AN_COL</vt:lpstr>
      <vt:lpstr>DIST4_DETAIL_ROW</vt:lpstr>
      <vt:lpstr>DIST4_GB_COL</vt:lpstr>
      <vt:lpstr>DIST4_SD_COL</vt:lpstr>
      <vt:lpstr>DIST4_SN_COL</vt:lpstr>
      <vt:lpstr>INT_BNI_IM</vt:lpstr>
      <vt:lpstr>INT_BNI_SSC</vt:lpstr>
      <vt:lpstr>OSI_BNP_IM</vt:lpstr>
      <vt:lpstr>OTS_BNP_IM</vt:lpstr>
      <vt:lpstr>OTS_BNP_SSC</vt:lpstr>
      <vt:lpstr>Cash!Print_Area</vt:lpstr>
      <vt:lpstr>Dividends!Print_Area</vt:lpstr>
      <vt:lpstr>Open_Trades!Print_Area</vt:lpstr>
      <vt:lpstr>'Pending_FX '!Print_Area</vt:lpstr>
      <vt:lpstr>Procedure!Print_Area</vt:lpstr>
      <vt:lpstr>Share_Cost_Mkt!Print_Area</vt:lpstr>
      <vt:lpstr>Tax_Reclaims!Print_Area</vt:lpstr>
      <vt:lpstr>Cash!Print_Titles</vt:lpstr>
      <vt:lpstr>Dividends!Print_Titles</vt:lpstr>
      <vt:lpstr>Interest!Print_Titles</vt:lpstr>
      <vt:lpstr>Open_Trades!Print_Titles</vt:lpstr>
      <vt:lpstr>Share_Cost_Mkt!Print_Titles</vt:lpstr>
      <vt:lpstr>Tax_Reclaims!Print_Titles</vt:lpstr>
      <vt:lpstr>TRAN3_INSERTED_ROWS</vt:lpstr>
      <vt:lpstr>'Pending_FX '!TRAN5_INSERTED_ROWS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Mompoint, James</dc:creator>
  <cp:lastModifiedBy>Axys Service</cp:lastModifiedBy>
  <cp:lastPrinted>2019-07-23T14:29:16Z</cp:lastPrinted>
  <dcterms:created xsi:type="dcterms:W3CDTF">2007-04-09T18:06:04Z</dcterms:created>
  <dcterms:modified xsi:type="dcterms:W3CDTF">2025-04-02T14:02:42Z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SessionID">
    <vt:lpwstr>{4A93C5C5-F2A9-4EED-A922-E85F4E1E23DF}</vt:lpwstr>
  </property>
  <property fmtid="{D5CDD505-2E9C-101B-9397-08002B2CF9AE}" pid="3" name="_NewReviewCycle">
    <vt:lpwstr/>
  </property>
</Properties>
</file>