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E:\Home\Shared\Institutional Reports\Reports\20250228\"/>
    </mc:Choice>
  </mc:AlternateContent>
  <xr:revisionPtr revIDLastSave="0" documentId="13_ncr:1_{91F57F6C-32EB-4047-A3A5-B5BF7E19E92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2" i="2"/>
  <c r="I72" i="2"/>
  <c r="J72" i="2"/>
  <c r="K72" i="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72" i="2"/>
  <c r="F72" i="2"/>
  <c r="G72" i="2"/>
  <c r="M72" i="2"/>
  <c r="N72" i="2"/>
  <c r="O72" i="2"/>
  <c r="E64" i="2"/>
  <c r="F64" i="2"/>
  <c r="G64" i="2"/>
  <c r="M63" i="2"/>
  <c r="N63" i="2"/>
  <c r="O63" i="2"/>
  <c r="Q64" i="2"/>
  <c r="R64" i="2"/>
  <c r="S64" i="2"/>
  <c r="E65" i="2"/>
  <c r="F65" i="2"/>
  <c r="G65" i="2"/>
  <c r="M67" i="2"/>
  <c r="N67" i="2"/>
  <c r="O67" i="2"/>
  <c r="Q68" i="2"/>
  <c r="R68" i="2"/>
  <c r="S68" i="2"/>
  <c r="E69" i="2"/>
  <c r="F69" i="2"/>
  <c r="G69" i="2"/>
  <c r="M71" i="2"/>
  <c r="N71" i="2"/>
  <c r="O71" i="2"/>
  <c r="Q72" i="2"/>
  <c r="R72" i="2"/>
  <c r="S72"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<sst xmlns="http://schemas.openxmlformats.org/spreadsheetml/2006/main" count="1325" uniqueCount="528">
  <si>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</si>
  <si>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</si>
  <si>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</si>
  <si>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</si>
  <si>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</si>
  <si>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</si>
  <si>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</si>
  <si>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</si>
  <si>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</si>
  <si>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</si>
  <si>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</si>
  <si>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</si>
  <si>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</si>
  <si>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</si>
  <si>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</si>
  <si>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</si>
  <si>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</si>
  <si>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</si>
  <si>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</si>
  <si>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</si>
  <si>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</si>
  <si>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</si>
  <si>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</si>
  <si>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</si>
  <si>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</si>
  <si>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</si>
  <si>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</si>
  <si>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</si>
  <si>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</si>
  <si>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</si>
  <si>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</si>
  <si>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</si>
  <si>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</si>
  <si>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</si>
  <si>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</si>
  <si>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</si>
  <si>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</si>
  <si>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</si>
  <si>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</si>
  <si>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</si>
  <si>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</si>
  <si>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</si>
  <si>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</si>
  <si>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</si>
  <si>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</si>
  <si>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</si>
  <si>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</si>
  <si>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</si>
  <si>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</si>
  <si>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</si>
  <si>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</si>
  <si>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</si>
  <si>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</si>
  <si>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</si>
  <si>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</si>
  <si>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</si>
  <si>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</si>
  <si>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</si>
  <si>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</si>
  <si>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</si>
  <si>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</si>
  <si>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</si>
  <si>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</si>
  <si>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</si>
  <si>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</si>
  <si>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</si>
  <si>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</si>
  <si>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</si>
  <si>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</si>
  <si>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</si>
  <si>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</si>
  <si>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</si>
  <si>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</si>
  <si>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</si>
  <si>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</si>
  <si>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</si>
  <si>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</si>
  <si>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</si>
  <si>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</si>
  <si>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</si>
  <si>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</si>
  <si>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</si>
  <si>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</si>
  <si>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</si>
  <si>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</si>
  <si>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</si>
  <si>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</si>
  <si>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</si>
  <si>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</si>
  <si>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</si>
  <si>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</si>
  <si>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</si>
  <si>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</si>
  <si>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</si>
  <si>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</si>
  <si>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</si>
  <si>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</si>
  <si>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</si>
  <si>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</si>
  <si>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</si>
  <si>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</si>
  <si>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</si>
  <si>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</si>
  <si>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</si>
  <si>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</si>
  <si>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</si>
  <si>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</si>
  <si>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</si>
  <si>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</si>
  <si>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</si>
  <si>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</si>
  <si>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</si>
  <si>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</si>
  <si>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</si>
  <si>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</si>
  <si>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</si>
  <si>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</si>
  <si>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</si>
  <si>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</si>
  <si>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</si>
  <si>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</si>
  <si>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</si>
  <si>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</si>
  <si>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</si>
  <si>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</si>
  <si>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</si>
  <si>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</si>
  <si>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</si>
  <si>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</si>
  <si>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</si>
  <si>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</si>
  <si>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</si>
  <si>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</si>
  <si>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</si>
  <si>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</si>
  <si>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</si>
  <si>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</si>
  <si>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</si>
  <si>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</si>
  <si>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</si>
  <si>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</si>
  <si>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</si>
  <si>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</si>
  <si>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</si>
  <si>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</si>
  <si>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</si>
  <si>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</si>
  <si>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</si>
  <si>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</si>
  <si>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</si>
  <si>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</si>
  <si>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</si>
  <si>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</si>
  <si>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</si>
  <si>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</si>
  <si>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</si>
  <si>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</si>
  <si>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</si>
  <si>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</si>
  <si>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</si>
  <si>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</si>
  <si>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</si>
  <si>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</si>
  <si>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</si>
  <si>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</si>
  <si>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</si>
  <si>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</si>
  <si>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</si>
  <si>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</si>
  <si>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</si>
  <si>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</si>
  <si>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</si>
  <si>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</si>
  <si>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</si>
  <si>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</si>
  <si>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</si>
  <si>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</si>
  <si>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</si>
  <si>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</si>
  <si>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</si>
  <si>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</si>
  <si>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</si>
  <si>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</si>
  <si>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</si>
  <si>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</si>
  <si>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</si>
  <si>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</si>
  <si>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</si>
  <si>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</si>
  <si>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</si>
  <si>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</si>
  <si>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</si>
  <si>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</si>
  <si>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</si>
  <si>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</si>
  <si>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</si>
  <si>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</si>
  <si>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</si>
  <si>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</si>
  <si>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</si>
  <si>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</si>
  <si>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</si>
  <si>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</si>
  <si>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</si>
  <si>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</si>
  <si>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</si>
  <si>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</si>
  <si>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</si>
  <si>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</si>
  <si>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</si>
  <si>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</si>
  <si>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</si>
  <si>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</si>
  <si>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</si>
  <si>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</si>
  <si>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</si>
  <si>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</si>
  <si>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</si>
  <si>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</si>
  <si>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</si>
  <si>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</si>
  <si>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</si>
  <si>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</si>
  <si>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</si>
  <si>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</si>
  <si>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</si>
  <si>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</si>
  <si>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</si>
  <si>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</si>
  <si>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</si>
  <si>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</si>
  <si>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</si>
  <si>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</si>
  <si>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</si>
  <si>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</si>
  <si>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</si>
  <si>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</si>
  <si>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</si>
  <si>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</si>
  <si>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</si>
  <si>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</si>
  <si>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</si>
  <si>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</si>
  <si>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</si>
  <si>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</si>
  <si>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</si>
  <si>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</si>
  <si>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</si>
  <si>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</si>
  <si>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</si>
  <si>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</si>
  <si>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</si>
  <si>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</si>
  <si>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</si>
  <si>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</si>
  <si>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</si>
  <si>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</si>
  <si>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</si>
  <si>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</si>
  <si>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</si>
  <si>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</si>
  <si>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</si>
  <si>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</si>
  <si>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</si>
  <si>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</si>
  <si>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</si>
  <si>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</si>
  <si>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</si>
  <si>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</si>
  <si>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</si>
  <si>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</si>
  <si>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</si>
  <si>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</si>
  <si>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</si>
  <si>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</si>
  <si>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</si>
  <si>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</si>
  <si>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</si>
  <si>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</si>
  <si>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</si>
  <si>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</si>
  <si>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</si>
  <si>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</si>
  <si>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</si>
  <si>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</si>
  <si>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</si>
  <si>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</si>
  <si>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</si>
  <si>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</si>
  <si>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</si>
  <si>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</si>
  <si>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</si>
  <si>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</si>
  <si>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</si>
  <si>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</si>
  <si>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</si>
  <si>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</si>
  <si>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</si>
  <si>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</si>
  <si>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</si>
  <si>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</si>
  <si>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</si>
  <si>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</si>
  <si>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</si>
  <si>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</si>
  <si>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</si>
  <si>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</si>
  <si>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</si>
  <si>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</si>
  <si>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</si>
  <si>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</si>
  <si>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</si>
  <si>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</si>
  <si>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</si>
  <si>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</si>
  <si>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</si>
  <si>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</si>
  <si>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</si>
  <si>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</si>
  <si>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</si>
  <si>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</si>
  <si>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</si>
  <si>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</si>
  <si>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</si>
  <si>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</si>
  <si>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</si>
  <si>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</si>
  <si>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</si>
  <si>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</si>
  <si>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</si>
  <si>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</si>
  <si>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</si>
  <si>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</si>
  <si>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</si>
  <si>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</si>
  <si>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</si>
  <si>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</si>
  <si>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</si>
  <si>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</si>
  <si>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</si>
  <si>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</si>
  <si>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</si>
  <si>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</si>
  <si>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</si>
  <si>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</si>
  <si>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</si>
  <si>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</si>
  <si>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</si>
  <si>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</si>
  <si>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</si>
  <si>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</si>
  <si>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</si>
  <si>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</si>
  <si>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</si>
  <si>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</si>
  <si>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</si>
  <si>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</si>
  <si>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</si>
  <si>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</si>
  <si>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</si>
  <si>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</si>
  <si>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</si>
  <si>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</si>
  <si>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</si>
  <si>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</si>
  <si>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</si>
  <si>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</si>
  <si>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</si>
  <si>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</si>
  <si>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</si>
  <si>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</si>
  <si>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</si>
  <si>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</si>
  <si>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</si>
  <si>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</si>
  <si>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</si>
  <si>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</si>
  <si>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</si>
  <si>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</si>
  <si>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</si>
  <si>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</si>
  <si>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</si>
  <si>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</si>
  <si>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</si>
  <si>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</si>
  <si>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</si>
  <si>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</si>
  <si>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</si>
  <si>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</si>
  <si>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</si>
  <si>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</si>
  <si>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</si>
  <si>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</si>
  <si>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</si>
  <si>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</si>
  <si>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</si>
  <si>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</si>
  <si>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</si>
  <si>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</si>
  <si>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</si>
  <si>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</si>
  <si>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</si>
  <si>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</si>
  <si>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</si>
  <si>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</si>
  <si>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</si>
  <si>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</si>
  <si>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</si>
  <si>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</si>
  <si>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</si>
  <si>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</si>
  <si>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</si>
  <si>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</si>
  <si>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</si>
  <si>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</si>
  <si>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</si>
  <si>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</si>
  <si>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</si>
  <si>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</si>
  <si>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</si>
  <si>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</si>
  <si>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</si>
  <si>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</si>
  <si>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</si>
  <si>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</si>
  <si>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</si>
  <si>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</si>
  <si>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</si>
  <si>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</si>
  <si>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</si>
  <si>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</si>
  <si>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</si>
  <si>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</si>
  <si>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</si>
  <si>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</si>
  <si>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</si>
  <si>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</si>
  <si>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</si>
  <si>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</si>
  <si>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</si>
  <si>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</si>
  <si>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</si>
  <si>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</si>
  <si>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</si>
  <si>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</si>
  <si>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</si>
  <si>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</si>
  <si>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</si>
  <si>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</si>
  <si>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</si>
  <si>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</si>
  <si>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</si>
  <si>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</si>
  <si>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</si>
  <si>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</si>
  <si>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</si>
  <si>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</si>
  <si>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</si>
  <si>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</si>
  <si>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</si>
  <si>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</si>
  <si>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</si>
  <si>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</si>
  <si>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</si>
  <si>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</si>
  <si>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</si>
  <si>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</si>
  <si>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</si>
  <si>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</si>
  <si>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</si>
  <si>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</si>
  <si>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</si>
  <si>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</si>
  <si>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</si>
  <si>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</si>
  <si>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</si>
  <si>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</si>
  <si>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</si>
  <si>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</si>
  <si>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</si>
  <si>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</si>
  <si>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</si>
  <si>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</si>
  <si>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</si>
  <si>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</si>
  <si>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</si>
  <si>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</si>
  <si>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</si>
  <si>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</si>
  <si>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</si>
  <si>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</si>
  <si>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</si>
  <si>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</si>
  <si>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</si>
  <si>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</si>
  <si>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</si>
  <si>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</si>
  <si>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</si>
  <si>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</si>
  <si>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</si>
  <si>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</si>
  <si>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</si>
  <si>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</si>
  <si>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</si>
  <si>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</si>
  <si>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</si>
  <si>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</si>
  <si>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</si>
  <si>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</si>
  <si>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</si>
  <si>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</si>
  <si>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</si>
  <si>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</si>
  <si>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</si>
  <si>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</si>
  <si>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</si>
  <si>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</si>
  <si>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</si>
  <si>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</si>
  <si>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</si>
  <si>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</si>
  <si>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JPY</t>
  </si>
  <si>
    <t>DEUTSCHE BANK AG REGISTERED</t>
  </si>
  <si>
    <t>48137C108</t>
  </si>
  <si>
    <t>JULIUS BAER GROUP LTD UN ADR</t>
  </si>
  <si>
    <t>BJ2KSG907</t>
  </si>
  <si>
    <t>AKZO NOBEL N.V.</t>
  </si>
  <si>
    <t>CAD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</si>
</sst>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448</v>
      </c>
      <c r="B4" s="273">
        <v>11451.29</v>
      </c>
      <c r="C4" s="273"/>
      <c r="D4" s="273" t="s">
        <v>442</v>
      </c>
      <c r="E4" s="273">
        <v>11451.29</v>
      </c>
      <c r="F4" s="273"/>
      <c r="G4" s="273">
        <v>-6.33</v>
      </c>
      <c r="H4" s="273"/>
      <c r="I4" s="98"/>
      <c r="J4" s="130">
        <v>45716</v>
      </c>
      <c r="K4" s="130">
        <v>45719</v>
      </c>
      <c r="L4" s="98"/>
    </row>
    <row r="5" spans="1:16">
      <c r="A5" s="273" t="s">
        <v>448</v>
      </c>
      <c r="B5" s="273">
        <v>3404.58</v>
      </c>
      <c r="C5" s="273"/>
      <c r="D5" s="273" t="s">
        <v>444</v>
      </c>
      <c r="E5" s="273">
        <v>3404.58</v>
      </c>
      <c r="F5" s="273"/>
      <c r="G5" s="273">
        <v>-3.51</v>
      </c>
      <c r="H5" s="273"/>
      <c r="I5" s="98"/>
      <c r="J5" s="130">
        <v>45716</v>
      </c>
      <c r="K5" s="130">
        <v>45719</v>
      </c>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14855.87</v>
      </c>
      <c r="C11" s="73">
        <f t="shared" ref="C11:H11" si="0">SUM(C4:C10)</f>
        <v>0</v>
      </c>
      <c r="D11" s="73">
        <f t="shared" si="0"/>
        <v>0</v>
      </c>
      <c r="E11" s="73">
        <f>SUM(E4:E10)</f>
        <v>14855.87</v>
      </c>
      <c r="F11" s="73">
        <f t="shared" si="0"/>
        <v>0</v>
      </c>
      <c r="G11" s="73">
        <f t="shared" si="0"/>
        <v>-9.84</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-9.84</v>
      </c>
      <c r="E25" s="81">
        <f>H11</f>
        <v>0</v>
      </c>
      <c r="F25" s="82">
        <f>D25-E25</f>
        <v>-9.84</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255.42</v>
      </c>
      <c r="H2" s="315">
        <v>367805.79</v>
      </c>
      <c r="I2" s="315">
        <v>262481.90999999997</v>
      </c>
      <c r="J2">
        <v>246.2</v>
      </c>
      <c r="K2" s="315">
        <v>354528</v>
      </c>
      <c r="L2" t="s">
        <v>297</v>
      </c>
      <c r="M2" s="278">
        <v>45716</v>
      </c>
    </row>
    <row r="3" spans="1:13">
      <c r="A3" t="s">
        <v>295</v>
      </c>
      <c r="B3" s="281" t="s">
        <v>298</v>
      </c>
      <c r="C3" s="279" t="s">
        <v>299</v>
      </c>
      <c r="D3" t="s">
        <v>300</v>
      </c>
      <c r="E3">
        <v>9437</v>
      </c>
      <c r="F3" s="315">
        <v>640918.34</v>
      </c>
      <c r="G3">
        <v>103.1</v>
      </c>
      <c r="H3" s="315">
        <v>972954.7</v>
      </c>
      <c r="I3" s="315">
        <v>640918.34</v>
      </c>
      <c r="J3">
        <v>103.1</v>
      </c>
      <c r="K3" s="315">
        <v>972954.7</v>
      </c>
      <c r="L3" t="s">
        <v>301</v>
      </c>
      <c r="M3" s="278">
        <v>45716</v>
      </c>
    </row>
    <row r="4" spans="1:13">
      <c r="A4" t="s">
        <v>295</v>
      </c>
      <c r="B4" s="294" t="s">
        <v>437</v>
      </c>
      <c r="C4" s="279" t="s">
        <v>302</v>
      </c>
      <c r="D4" t="s">
        <v>303</v>
      </c>
      <c r="E4">
        <v>17708</v>
      </c>
      <c r="F4" s="315">
        <v>591370.25</v>
      </c>
      <c r="G4">
        <v>30.72</v>
      </c>
      <c r="H4" s="315">
        <v>543989.76000000001</v>
      </c>
      <c r="I4" s="315">
        <v>591370.25</v>
      </c>
      <c r="J4">
        <v>30.72</v>
      </c>
      <c r="K4" s="315">
        <v>543989.76000000001</v>
      </c>
      <c r="L4" t="s">
        <v>301</v>
      </c>
      <c r="M4" s="278">
        <v>45716</v>
      </c>
    </row>
    <row r="5" spans="1:13">
      <c r="A5" t="s">
        <v>295</v>
      </c>
      <c r="B5" s="279" t="s">
        <v>304</v>
      </c>
      <c r="C5" s="279" t="s">
        <v>305</v>
      </c>
      <c r="D5" t="s">
        <v>306</v>
      </c>
      <c r="E5">
        <v>4461</v>
      </c>
      <c r="F5" s="315">
        <v>527101.53</v>
      </c>
      <c r="G5">
        <v>132.51</v>
      </c>
      <c r="H5" s="315">
        <v>591127.11</v>
      </c>
      <c r="I5" s="315">
        <v>527101.53</v>
      </c>
      <c r="J5">
        <v>132.51</v>
      </c>
      <c r="K5" s="315">
        <v>591127.11</v>
      </c>
      <c r="L5" t="s">
        <v>301</v>
      </c>
      <c r="M5" s="278">
        <v>45716</v>
      </c>
    </row>
    <row r="6" spans="1:13">
      <c r="A6" t="s">
        <v>295</v>
      </c>
      <c r="B6" s="279" t="s">
        <v>307</v>
      </c>
      <c r="C6" s="279" t="s">
        <v>308</v>
      </c>
      <c r="D6" t="s">
        <v>309</v>
      </c>
      <c r="E6">
        <v>27629</v>
      </c>
      <c r="F6" s="315">
        <v>472842.89</v>
      </c>
      <c r="G6">
        <v>14.23</v>
      </c>
      <c r="H6" s="315">
        <v>393160.67</v>
      </c>
      <c r="I6" s="315">
        <v>472842.89</v>
      </c>
      <c r="J6">
        <v>14.23</v>
      </c>
      <c r="K6" s="315">
        <v>393160.67</v>
      </c>
      <c r="L6" t="s">
        <v>301</v>
      </c>
      <c r="M6" s="278">
        <v>45716</v>
      </c>
    </row>
    <row r="7" spans="1:13">
      <c r="A7" t="s">
        <v>295</v>
      </c>
      <c r="B7" s="279" t="s">
        <v>310</v>
      </c>
      <c r="C7" s="279" t="s">
        <v>311</v>
      </c>
      <c r="D7" t="s">
        <v>312</v>
      </c>
      <c r="E7">
        <v>10487</v>
      </c>
      <c r="F7" s="315">
        <v>245596.1</v>
      </c>
      <c r="G7">
        <v>29.47</v>
      </c>
      <c r="H7" s="315">
        <v>309051.89</v>
      </c>
      <c r="I7" s="315">
        <v>245596.1</v>
      </c>
      <c r="J7">
        <v>29.47</v>
      </c>
      <c r="K7" s="315">
        <v>309051.89</v>
      </c>
      <c r="L7" t="s">
        <v>301</v>
      </c>
      <c r="M7" s="278">
        <v>45716</v>
      </c>
    </row>
    <row r="8" spans="1:13">
      <c r="A8" t="s">
        <v>295</v>
      </c>
      <c r="B8" s="279" t="s">
        <v>313</v>
      </c>
      <c r="C8" s="279" t="s">
        <v>314</v>
      </c>
      <c r="D8" t="s">
        <v>315</v>
      </c>
      <c r="E8">
        <v>1350</v>
      </c>
      <c r="F8" s="315">
        <v>398626.42</v>
      </c>
      <c r="G8">
        <v>709.08</v>
      </c>
      <c r="H8" s="315">
        <v>957258</v>
      </c>
      <c r="I8" s="315">
        <v>398626.42</v>
      </c>
      <c r="J8">
        <v>709.08</v>
      </c>
      <c r="K8" s="315">
        <v>957258</v>
      </c>
      <c r="L8" t="s">
        <v>301</v>
      </c>
      <c r="M8" s="278">
        <v>45716</v>
      </c>
    </row>
    <row r="9" spans="1:13">
      <c r="A9" t="s">
        <v>295</v>
      </c>
      <c r="B9" s="294" t="s">
        <v>438</v>
      </c>
      <c r="C9" s="279">
        <v>2989044</v>
      </c>
      <c r="D9" t="s">
        <v>316</v>
      </c>
      <c r="E9">
        <v>6600</v>
      </c>
      <c r="F9" s="315">
        <v>439013.44</v>
      </c>
      <c r="G9">
        <v>76.209999999999994</v>
      </c>
      <c r="H9" s="315">
        <v>502986</v>
      </c>
      <c r="I9" s="315">
        <v>439013.44</v>
      </c>
      <c r="J9">
        <v>76.209999999999994</v>
      </c>
      <c r="K9" s="315">
        <v>502986</v>
      </c>
      <c r="L9" t="s">
        <v>301</v>
      </c>
      <c r="M9" s="278">
        <v>45716</v>
      </c>
    </row>
    <row r="10" spans="1:13">
      <c r="A10" t="s">
        <v>295</v>
      </c>
      <c r="B10" s="294" t="s">
        <v>439</v>
      </c>
      <c r="C10" s="294" t="s">
        <v>439</v>
      </c>
      <c r="D10" t="s">
        <v>317</v>
      </c>
      <c r="E10">
        <v>61802</v>
      </c>
      <c r="F10" s="315">
        <v>481213.92</v>
      </c>
      <c r="G10">
        <v>17.690000000000001</v>
      </c>
      <c r="H10" s="315">
        <v>1093252.58</v>
      </c>
      <c r="I10" s="315">
        <v>372244.19</v>
      </c>
      <c r="J10">
        <v>14.06</v>
      </c>
      <c r="K10" s="315">
        <v>869245.13</v>
      </c>
      <c r="L10" t="s">
        <v>318</v>
      </c>
      <c r="M10" s="278">
        <v>45716</v>
      </c>
    </row>
    <row r="11" spans="1:13">
      <c r="A11" t="s">
        <v>295</v>
      </c>
      <c r="B11" s="279">
        <v>7124594</v>
      </c>
      <c r="C11" s="279">
        <v>7124594</v>
      </c>
      <c r="D11" t="s">
        <v>319</v>
      </c>
      <c r="E11">
        <v>2178</v>
      </c>
      <c r="F11" s="315">
        <v>324303.28000000003</v>
      </c>
      <c r="G11">
        <v>192.32</v>
      </c>
      <c r="H11" s="315">
        <v>418864.7</v>
      </c>
      <c r="I11" s="315">
        <v>325499.77</v>
      </c>
      <c r="J11">
        <v>173.7</v>
      </c>
      <c r="K11" s="315">
        <v>378318.6</v>
      </c>
      <c r="L11" t="s">
        <v>320</v>
      </c>
      <c r="M11" s="278">
        <v>45716</v>
      </c>
    </row>
    <row r="12" spans="1:13">
      <c r="A12" t="s">
        <v>295</v>
      </c>
      <c r="B12" s="279" t="s">
        <v>321</v>
      </c>
      <c r="C12" s="279">
        <v>2136646</v>
      </c>
      <c r="D12" t="s">
        <v>322</v>
      </c>
      <c r="E12">
        <v>12096</v>
      </c>
      <c r="F12" s="315">
        <v>300882.83</v>
      </c>
      <c r="G12">
        <v>21.64</v>
      </c>
      <c r="H12" s="315">
        <v>261757.44</v>
      </c>
      <c r="I12" s="315">
        <v>300882.83</v>
      </c>
      <c r="J12">
        <v>21.64</v>
      </c>
      <c r="K12" s="315">
        <v>261757.44</v>
      </c>
      <c r="L12" t="s">
        <v>301</v>
      </c>
      <c r="M12" s="278">
        <v>45716</v>
      </c>
    </row>
    <row r="13" spans="1:13">
      <c r="A13" t="s">
        <v>295</v>
      </c>
      <c r="B13" s="279" t="s">
        <v>323</v>
      </c>
      <c r="C13" s="279" t="s">
        <v>323</v>
      </c>
      <c r="D13" t="s">
        <v>324</v>
      </c>
      <c r="E13">
        <v>14699</v>
      </c>
      <c r="F13" s="315">
        <v>444045.83</v>
      </c>
      <c r="G13">
        <v>42.36</v>
      </c>
      <c r="H13" s="315">
        <v>622641.57999999996</v>
      </c>
      <c r="I13" s="315">
        <v>344128.08</v>
      </c>
      <c r="J13">
        <v>33.68</v>
      </c>
      <c r="K13" s="315">
        <v>495062.32</v>
      </c>
      <c r="L13" t="s">
        <v>318</v>
      </c>
      <c r="M13" s="278">
        <v>45716</v>
      </c>
    </row>
    <row r="14" spans="1:13">
      <c r="A14" t="s">
        <v>295</v>
      </c>
      <c r="B14" s="279">
        <v>124765108</v>
      </c>
      <c r="C14" s="279">
        <v>2125097</v>
      </c>
      <c r="D14" t="s">
        <v>325</v>
      </c>
      <c r="E14">
        <v>22870</v>
      </c>
      <c r="F14" s="315">
        <v>395475.22</v>
      </c>
      <c r="G14">
        <v>24.3</v>
      </c>
      <c r="H14" s="315">
        <v>555741</v>
      </c>
      <c r="I14" s="315">
        <v>395475.22</v>
      </c>
      <c r="J14">
        <v>24.3</v>
      </c>
      <c r="K14" s="315">
        <v>555741</v>
      </c>
      <c r="L14" t="s">
        <v>301</v>
      </c>
      <c r="M14" s="278">
        <v>45716</v>
      </c>
    </row>
    <row r="15" spans="1:13">
      <c r="A15" t="s">
        <v>295</v>
      </c>
      <c r="B15" s="279" t="s">
        <v>326</v>
      </c>
      <c r="C15" s="279" t="s">
        <v>327</v>
      </c>
      <c r="D15" t="s">
        <v>328</v>
      </c>
      <c r="E15">
        <v>3806</v>
      </c>
      <c r="F15" s="315">
        <v>251177.12</v>
      </c>
      <c r="G15">
        <v>103.62</v>
      </c>
      <c r="H15" s="315">
        <v>394377.72</v>
      </c>
      <c r="I15" s="315">
        <v>251177.12</v>
      </c>
      <c r="J15">
        <v>103.62</v>
      </c>
      <c r="K15" s="315">
        <v>394377.72</v>
      </c>
      <c r="L15" t="s">
        <v>301</v>
      </c>
      <c r="M15" s="278">
        <v>45716</v>
      </c>
    </row>
    <row r="16" spans="1:13">
      <c r="A16" t="s">
        <v>295</v>
      </c>
      <c r="B16" s="279">
        <v>202712600</v>
      </c>
      <c r="C16" s="279" t="s">
        <v>329</v>
      </c>
      <c r="D16" t="s">
        <v>330</v>
      </c>
      <c r="E16">
        <v>7600</v>
      </c>
      <c r="F16" s="315">
        <v>650947.67000000004</v>
      </c>
      <c r="G16">
        <v>98</v>
      </c>
      <c r="H16" s="315">
        <v>744800</v>
      </c>
      <c r="I16" s="315">
        <v>650947.67000000004</v>
      </c>
      <c r="J16">
        <v>98</v>
      </c>
      <c r="K16" s="315">
        <v>744800</v>
      </c>
      <c r="L16" t="s">
        <v>301</v>
      </c>
      <c r="M16" s="278">
        <v>45716</v>
      </c>
    </row>
    <row r="17" spans="1:13">
      <c r="A17" t="s">
        <v>295</v>
      </c>
      <c r="B17" s="279" t="s">
        <v>331</v>
      </c>
      <c r="C17" s="279" t="s">
        <v>331</v>
      </c>
      <c r="D17" t="s">
        <v>332</v>
      </c>
      <c r="E17">
        <v>16620</v>
      </c>
      <c r="F17" s="315">
        <v>330913.09999999998</v>
      </c>
      <c r="G17">
        <v>39.4</v>
      </c>
      <c r="H17" s="315">
        <v>654868.35</v>
      </c>
      <c r="I17" s="315">
        <v>301155.67</v>
      </c>
      <c r="J17">
        <v>37.979999999999997</v>
      </c>
      <c r="K17" s="315">
        <v>631227.6</v>
      </c>
      <c r="L17" t="s">
        <v>297</v>
      </c>
      <c r="M17" s="278">
        <v>45716</v>
      </c>
    </row>
    <row r="18" spans="1:13">
      <c r="A18" t="s">
        <v>295</v>
      </c>
      <c r="B18" s="279" t="s">
        <v>333</v>
      </c>
      <c r="C18" s="279" t="s">
        <v>334</v>
      </c>
      <c r="D18" t="s">
        <v>335</v>
      </c>
      <c r="E18">
        <v>3800</v>
      </c>
      <c r="F18" s="315">
        <v>181005.51</v>
      </c>
      <c r="G18">
        <v>47.34</v>
      </c>
      <c r="H18" s="315">
        <v>179892</v>
      </c>
      <c r="I18" s="315">
        <v>181005.51</v>
      </c>
      <c r="J18">
        <v>47.34</v>
      </c>
      <c r="K18" s="315">
        <v>179892</v>
      </c>
      <c r="L18" t="s">
        <v>301</v>
      </c>
      <c r="M18" s="278">
        <v>45716</v>
      </c>
    </row>
    <row r="19" spans="1:13">
      <c r="A19" t="s">
        <v>295</v>
      </c>
      <c r="B19" s="279" t="s">
        <v>336</v>
      </c>
      <c r="C19" s="279" t="s">
        <v>337</v>
      </c>
      <c r="D19" t="s">
        <v>338</v>
      </c>
      <c r="E19">
        <v>2696</v>
      </c>
      <c r="F19" s="315">
        <v>253842.26</v>
      </c>
      <c r="G19">
        <v>464.57</v>
      </c>
      <c r="H19" s="315">
        <v>1252480.72</v>
      </c>
      <c r="I19" s="315">
        <v>253842.26</v>
      </c>
      <c r="J19">
        <v>464.57</v>
      </c>
      <c r="K19" s="315">
        <v>1252480.72</v>
      </c>
      <c r="L19" t="s">
        <v>301</v>
      </c>
      <c r="M19" s="278">
        <v>45716</v>
      </c>
    </row>
    <row r="20" spans="1:13">
      <c r="A20" t="s">
        <v>295</v>
      </c>
      <c r="B20" s="279">
        <v>398438408</v>
      </c>
      <c r="C20" s="279" t="s">
        <v>339</v>
      </c>
      <c r="D20" t="s">
        <v>340</v>
      </c>
      <c r="E20">
        <v>21729</v>
      </c>
      <c r="F20" s="315">
        <v>439438.74</v>
      </c>
      <c r="G20">
        <v>8.44</v>
      </c>
      <c r="H20" s="315">
        <v>183392.76</v>
      </c>
      <c r="I20" s="315">
        <v>439438.74</v>
      </c>
      <c r="J20">
        <v>8.44</v>
      </c>
      <c r="K20" s="315">
        <v>183392.76</v>
      </c>
      <c r="L20" t="s">
        <v>301</v>
      </c>
      <c r="M20" s="278">
        <v>45716</v>
      </c>
    </row>
    <row r="21" spans="1:13">
      <c r="A21" t="s">
        <v>295</v>
      </c>
      <c r="B21" s="279" t="s">
        <v>341</v>
      </c>
      <c r="C21" s="279">
        <v>2781648</v>
      </c>
      <c r="D21" t="s">
        <v>342</v>
      </c>
      <c r="E21">
        <v>8173</v>
      </c>
      <c r="F21" s="315">
        <v>548506.52</v>
      </c>
      <c r="G21">
        <v>61.62</v>
      </c>
      <c r="H21" s="315">
        <v>503620.26</v>
      </c>
      <c r="I21" s="315">
        <v>548506.52</v>
      </c>
      <c r="J21">
        <v>61.62</v>
      </c>
      <c r="K21" s="315">
        <v>503620.26</v>
      </c>
      <c r="L21" t="s">
        <v>301</v>
      </c>
      <c r="M21" s="278">
        <v>45716</v>
      </c>
    </row>
    <row r="22" spans="1:13">
      <c r="A22" t="s">
        <v>295</v>
      </c>
      <c r="B22" s="279" t="s">
        <v>343</v>
      </c>
      <c r="C22" s="279">
        <v>2569286</v>
      </c>
      <c r="D22" t="s">
        <v>344</v>
      </c>
      <c r="E22">
        <v>28900</v>
      </c>
      <c r="F22" s="315">
        <v>396696.63</v>
      </c>
      <c r="G22">
        <v>27.88</v>
      </c>
      <c r="H22" s="315">
        <v>805732</v>
      </c>
      <c r="I22" s="315">
        <v>396696.63</v>
      </c>
      <c r="J22">
        <v>27.88</v>
      </c>
      <c r="K22" s="315">
        <v>805732</v>
      </c>
      <c r="L22" t="s">
        <v>301</v>
      </c>
      <c r="M22" s="278">
        <v>45716</v>
      </c>
    </row>
    <row r="23" spans="1:13">
      <c r="A23" t="s">
        <v>295</v>
      </c>
      <c r="B23" s="279" t="s">
        <v>345</v>
      </c>
      <c r="C23" s="279" t="s">
        <v>346</v>
      </c>
      <c r="D23" t="s">
        <v>347</v>
      </c>
      <c r="E23">
        <v>1291</v>
      </c>
      <c r="F23" s="315">
        <v>226128.97</v>
      </c>
      <c r="G23">
        <v>190.02</v>
      </c>
      <c r="H23" s="315">
        <v>245315.82</v>
      </c>
      <c r="I23" s="315">
        <v>226128.97</v>
      </c>
      <c r="J23">
        <v>190.02</v>
      </c>
      <c r="K23" s="315">
        <v>245315.82</v>
      </c>
      <c r="L23" t="s">
        <v>301</v>
      </c>
      <c r="M23" s="278">
        <v>45716</v>
      </c>
    </row>
    <row r="24" spans="1:13">
      <c r="A24" t="s">
        <v>295</v>
      </c>
      <c r="B24" s="279">
        <v>5889505</v>
      </c>
      <c r="C24" s="279">
        <v>5889505</v>
      </c>
      <c r="D24" t="s">
        <v>348</v>
      </c>
      <c r="E24">
        <v>12717</v>
      </c>
      <c r="F24" s="315">
        <v>368426.93</v>
      </c>
      <c r="G24">
        <v>36.840000000000003</v>
      </c>
      <c r="H24" s="315">
        <v>468493.28</v>
      </c>
      <c r="I24" s="315">
        <v>336038.65</v>
      </c>
      <c r="J24">
        <v>35.51</v>
      </c>
      <c r="K24" s="315">
        <v>451580.67</v>
      </c>
      <c r="L24" t="s">
        <v>297</v>
      </c>
      <c r="M24" s="278">
        <v>45716</v>
      </c>
    </row>
    <row r="25" spans="1:13">
      <c r="A25" t="s">
        <v>295</v>
      </c>
      <c r="B25" s="279">
        <v>456788108</v>
      </c>
      <c r="C25" s="279">
        <v>2398822</v>
      </c>
      <c r="D25" t="s">
        <v>349</v>
      </c>
      <c r="E25">
        <v>1000</v>
      </c>
      <c r="F25" s="315">
        <v>19835.2</v>
      </c>
      <c r="G25">
        <v>20.100000000000001</v>
      </c>
      <c r="H25" s="315">
        <v>20100</v>
      </c>
      <c r="I25" s="315">
        <v>19835.2</v>
      </c>
      <c r="J25">
        <v>20.100000000000001</v>
      </c>
      <c r="K25" s="315">
        <v>20100</v>
      </c>
      <c r="L25" t="s">
        <v>301</v>
      </c>
      <c r="M25" s="278">
        <v>45716</v>
      </c>
    </row>
    <row r="26" spans="1:13">
      <c r="A26" t="s">
        <v>295</v>
      </c>
      <c r="B26" s="279" t="s">
        <v>350</v>
      </c>
      <c r="C26" s="279" t="s">
        <v>351</v>
      </c>
      <c r="D26" t="s">
        <v>352</v>
      </c>
      <c r="E26">
        <v>11830</v>
      </c>
      <c r="F26" s="315">
        <v>738890.28</v>
      </c>
      <c r="G26">
        <v>126.84</v>
      </c>
      <c r="H26" s="315">
        <v>1500517.2</v>
      </c>
      <c r="I26" s="315">
        <v>738890.28</v>
      </c>
      <c r="J26">
        <v>126.84</v>
      </c>
      <c r="K26" s="315">
        <v>1500517.2</v>
      </c>
      <c r="L26" t="s">
        <v>301</v>
      </c>
      <c r="M26" s="278">
        <v>45716</v>
      </c>
    </row>
    <row r="27" spans="1:13">
      <c r="A27" t="s">
        <v>295</v>
      </c>
      <c r="B27" s="279" t="s">
        <v>353</v>
      </c>
      <c r="C27" s="279" t="s">
        <v>354</v>
      </c>
      <c r="D27" t="s">
        <v>355</v>
      </c>
      <c r="E27">
        <v>10663</v>
      </c>
      <c r="F27" s="315">
        <v>466594.13</v>
      </c>
      <c r="G27">
        <v>54.32</v>
      </c>
      <c r="H27" s="315">
        <v>579214.16</v>
      </c>
      <c r="I27" s="315">
        <v>466594.13</v>
      </c>
      <c r="J27">
        <v>54.32</v>
      </c>
      <c r="K27" s="315">
        <v>579214.16</v>
      </c>
      <c r="L27" t="s">
        <v>301</v>
      </c>
      <c r="M27" s="278">
        <v>45716</v>
      </c>
    </row>
    <row r="28" spans="1:13">
      <c r="A28" t="s">
        <v>295</v>
      </c>
      <c r="B28" s="279">
        <v>6499260</v>
      </c>
      <c r="C28" s="279">
        <v>6499260</v>
      </c>
      <c r="D28" t="s">
        <v>356</v>
      </c>
      <c r="E28">
        <v>13088</v>
      </c>
      <c r="F28" s="315">
        <v>177650.57</v>
      </c>
      <c r="G28">
        <v>11.02</v>
      </c>
      <c r="H28" s="315">
        <v>144176.57</v>
      </c>
      <c r="I28" s="315">
        <v>19543706</v>
      </c>
      <c r="J28">
        <v>1659</v>
      </c>
      <c r="K28" s="315">
        <v>21712992</v>
      </c>
      <c r="L28" t="s">
        <v>357</v>
      </c>
      <c r="M28" s="278">
        <v>45716</v>
      </c>
    </row>
    <row r="29" spans="1:13">
      <c r="A29" t="s">
        <v>295</v>
      </c>
      <c r="B29" s="279" t="s">
        <v>358</v>
      </c>
      <c r="C29" s="279" t="s">
        <v>359</v>
      </c>
      <c r="D29" t="s">
        <v>360</v>
      </c>
      <c r="E29">
        <v>3300</v>
      </c>
      <c r="F29" s="315">
        <v>308484.12</v>
      </c>
      <c r="G29">
        <v>98.94</v>
      </c>
      <c r="H29" s="315">
        <v>326502</v>
      </c>
      <c r="I29" s="315">
        <v>308484.12</v>
      </c>
      <c r="J29">
        <v>98.94</v>
      </c>
      <c r="K29" s="315">
        <v>326502</v>
      </c>
      <c r="L29" t="s">
        <v>301</v>
      </c>
      <c r="M29" s="278">
        <v>45716</v>
      </c>
    </row>
    <row r="30" spans="1:13">
      <c r="A30" t="s">
        <v>295</v>
      </c>
      <c r="B30" s="279" t="s">
        <v>361</v>
      </c>
      <c r="C30" s="279" t="s">
        <v>361</v>
      </c>
      <c r="D30" t="s">
        <v>362</v>
      </c>
      <c r="E30">
        <v>5956</v>
      </c>
      <c r="F30" s="315">
        <v>339052.08</v>
      </c>
      <c r="G30">
        <v>148.97</v>
      </c>
      <c r="H30" s="315">
        <v>887294.93</v>
      </c>
      <c r="I30" s="315">
        <v>256640.27</v>
      </c>
      <c r="J30">
        <v>118.45</v>
      </c>
      <c r="K30" s="315">
        <v>705488.2</v>
      </c>
      <c r="L30" t="s">
        <v>318</v>
      </c>
      <c r="M30" s="278">
        <v>45716</v>
      </c>
    </row>
    <row r="31" spans="1:13">
      <c r="A31" t="s">
        <v>295</v>
      </c>
      <c r="B31" s="279">
        <v>7333378</v>
      </c>
      <c r="C31" s="279">
        <v>7333378</v>
      </c>
      <c r="D31" t="s">
        <v>363</v>
      </c>
      <c r="E31">
        <v>1035</v>
      </c>
      <c r="F31" s="315">
        <v>168029.25</v>
      </c>
      <c r="G31">
        <v>629.54</v>
      </c>
      <c r="H31" s="315">
        <v>651573.29</v>
      </c>
      <c r="I31" s="315">
        <v>168237.22</v>
      </c>
      <c r="J31">
        <v>568.6</v>
      </c>
      <c r="K31" s="315">
        <v>588501</v>
      </c>
      <c r="L31" t="s">
        <v>320</v>
      </c>
      <c r="M31" s="278">
        <v>45716</v>
      </c>
    </row>
    <row r="32" spans="1:13">
      <c r="A32" t="s">
        <v>295</v>
      </c>
      <c r="B32" s="279">
        <v>502441306</v>
      </c>
      <c r="C32" s="279">
        <v>2165747</v>
      </c>
      <c r="D32" t="s">
        <v>364</v>
      </c>
      <c r="E32">
        <v>3050</v>
      </c>
      <c r="F32" s="315">
        <v>463076.08</v>
      </c>
      <c r="G32">
        <v>143.68</v>
      </c>
      <c r="H32" s="315">
        <v>438224</v>
      </c>
      <c r="I32" s="315">
        <v>463076.08</v>
      </c>
      <c r="J32">
        <v>143.68</v>
      </c>
      <c r="K32" s="315">
        <v>438224</v>
      </c>
      <c r="L32" t="s">
        <v>301</v>
      </c>
      <c r="M32" s="278">
        <v>45716</v>
      </c>
    </row>
    <row r="33" spans="1:13">
      <c r="A33" t="s">
        <v>295</v>
      </c>
      <c r="B33" s="279" t="s">
        <v>365</v>
      </c>
      <c r="C33" s="279" t="s">
        <v>365</v>
      </c>
      <c r="D33" t="s">
        <v>366</v>
      </c>
      <c r="E33">
        <v>42</v>
      </c>
      <c r="F33" s="315">
        <v>4322.5</v>
      </c>
      <c r="G33">
        <v>140.63999999999999</v>
      </c>
      <c r="H33" s="315">
        <v>5949.34</v>
      </c>
      <c r="I33" s="315">
        <v>6776.68</v>
      </c>
      <c r="J33">
        <v>226.59</v>
      </c>
      <c r="K33" s="315">
        <v>9584.98</v>
      </c>
      <c r="L33" t="s">
        <v>367</v>
      </c>
      <c r="M33" s="278">
        <v>45716</v>
      </c>
    </row>
    <row r="34" spans="1:13">
      <c r="A34" t="s">
        <v>295</v>
      </c>
      <c r="B34" s="279">
        <v>6555805</v>
      </c>
      <c r="C34" s="279">
        <v>6555805</v>
      </c>
      <c r="D34" t="s">
        <v>368</v>
      </c>
      <c r="E34">
        <v>9634</v>
      </c>
      <c r="F34" s="315">
        <v>314789.96000000002</v>
      </c>
      <c r="G34">
        <v>32.46</v>
      </c>
      <c r="H34" s="315">
        <v>312689.19</v>
      </c>
      <c r="I34" s="315">
        <v>36942053</v>
      </c>
      <c r="J34">
        <v>4888</v>
      </c>
      <c r="K34" s="315">
        <v>47090992</v>
      </c>
      <c r="L34" t="s">
        <v>357</v>
      </c>
      <c r="M34" s="278">
        <v>45716</v>
      </c>
    </row>
    <row r="35" spans="1:13">
      <c r="A35" t="s">
        <v>295</v>
      </c>
      <c r="B35" s="279">
        <v>4741844</v>
      </c>
      <c r="C35" s="279">
        <v>4741844</v>
      </c>
      <c r="D35" t="s">
        <v>369</v>
      </c>
      <c r="E35">
        <v>3066</v>
      </c>
      <c r="F35" s="315">
        <v>340469.01</v>
      </c>
      <c r="G35">
        <v>141.15</v>
      </c>
      <c r="H35" s="315">
        <v>432751.63</v>
      </c>
      <c r="I35" s="315">
        <v>314585.15000000002</v>
      </c>
      <c r="J35">
        <v>136.05000000000001</v>
      </c>
      <c r="K35" s="315">
        <v>417129.3</v>
      </c>
      <c r="L35" t="s">
        <v>297</v>
      </c>
      <c r="M35" s="278">
        <v>45716</v>
      </c>
    </row>
    <row r="36" spans="1:13">
      <c r="A36" t="s">
        <v>295</v>
      </c>
      <c r="B36" s="279">
        <v>636274409</v>
      </c>
      <c r="C36" s="279" t="s">
        <v>370</v>
      </c>
      <c r="D36" t="s">
        <v>371</v>
      </c>
      <c r="E36">
        <v>6263</v>
      </c>
      <c r="F36" s="315">
        <v>425095.33</v>
      </c>
      <c r="G36">
        <v>62.13</v>
      </c>
      <c r="H36" s="315">
        <v>389120.19</v>
      </c>
      <c r="I36" s="315">
        <v>425095.33</v>
      </c>
      <c r="J36">
        <v>62.13</v>
      </c>
      <c r="K36" s="315">
        <v>389120.19</v>
      </c>
      <c r="L36" t="s">
        <v>301</v>
      </c>
      <c r="M36" s="278">
        <v>45716</v>
      </c>
    </row>
    <row r="37" spans="1:13">
      <c r="A37" t="s">
        <v>295</v>
      </c>
      <c r="B37" s="279">
        <v>641069406</v>
      </c>
      <c r="C37" s="279" t="s">
        <v>372</v>
      </c>
      <c r="D37" t="s">
        <v>373</v>
      </c>
      <c r="E37">
        <v>3900</v>
      </c>
      <c r="F37" s="315">
        <v>455755.84</v>
      </c>
      <c r="G37">
        <v>96.5</v>
      </c>
      <c r="H37" s="315">
        <v>376350</v>
      </c>
      <c r="I37" s="315">
        <v>455755.84</v>
      </c>
      <c r="J37">
        <v>96.5</v>
      </c>
      <c r="K37" s="315">
        <v>376350</v>
      </c>
      <c r="L37" t="s">
        <v>301</v>
      </c>
      <c r="M37" s="278">
        <v>45716</v>
      </c>
    </row>
    <row r="38" spans="1:13">
      <c r="A38" t="s">
        <v>295</v>
      </c>
      <c r="B38" s="279">
        <v>6640682</v>
      </c>
      <c r="C38" s="279">
        <v>6640682</v>
      </c>
      <c r="D38" t="s">
        <v>374</v>
      </c>
      <c r="E38">
        <v>6068</v>
      </c>
      <c r="F38" s="315">
        <v>173045.49</v>
      </c>
      <c r="G38">
        <v>17.829999999999998</v>
      </c>
      <c r="H38" s="315">
        <v>108164.32</v>
      </c>
      <c r="I38" s="315">
        <v>19419438</v>
      </c>
      <c r="J38">
        <v>2684.5</v>
      </c>
      <c r="K38" s="315">
        <v>16289546</v>
      </c>
      <c r="L38" t="s">
        <v>357</v>
      </c>
      <c r="M38" s="278">
        <v>45716</v>
      </c>
    </row>
    <row r="39" spans="1:13">
      <c r="A39" t="s">
        <v>295</v>
      </c>
      <c r="B39" s="279">
        <v>654902204</v>
      </c>
      <c r="C39" s="279">
        <v>2640891</v>
      </c>
      <c r="D39" t="s">
        <v>375</v>
      </c>
      <c r="E39">
        <v>122058</v>
      </c>
      <c r="F39" s="315">
        <v>551227.68999999994</v>
      </c>
      <c r="G39">
        <v>4.8</v>
      </c>
      <c r="H39" s="315">
        <v>585878.4</v>
      </c>
      <c r="I39" s="315">
        <v>551227.68999999994</v>
      </c>
      <c r="J39">
        <v>4.8</v>
      </c>
      <c r="K39" s="315">
        <v>585878.4</v>
      </c>
      <c r="L39" t="s">
        <v>301</v>
      </c>
      <c r="M39" s="278">
        <v>45716</v>
      </c>
    </row>
    <row r="40" spans="1:13">
      <c r="A40" t="s">
        <v>295</v>
      </c>
      <c r="B40" s="279" t="s">
        <v>376</v>
      </c>
      <c r="C40" s="279">
        <v>2620105</v>
      </c>
      <c r="D40" t="s">
        <v>377</v>
      </c>
      <c r="E40">
        <v>4150</v>
      </c>
      <c r="F40" s="315">
        <v>435192.85</v>
      </c>
      <c r="G40">
        <v>109.05</v>
      </c>
      <c r="H40" s="315">
        <v>452557.5</v>
      </c>
      <c r="I40" s="315">
        <v>435192.85</v>
      </c>
      <c r="J40">
        <v>109.05</v>
      </c>
      <c r="K40" s="315">
        <v>452557.5</v>
      </c>
      <c r="L40" t="s">
        <v>301</v>
      </c>
      <c r="M40" s="278">
        <v>45716</v>
      </c>
    </row>
    <row r="41" spans="1:13">
      <c r="A41" t="s">
        <v>295</v>
      </c>
      <c r="B41" s="279">
        <v>670100205</v>
      </c>
      <c r="C41" s="279">
        <v>2651202</v>
      </c>
      <c r="D41" t="s">
        <v>378</v>
      </c>
      <c r="E41">
        <v>3900</v>
      </c>
      <c r="F41" s="315">
        <v>367909.17</v>
      </c>
      <c r="G41">
        <v>90.65</v>
      </c>
      <c r="H41" s="315">
        <v>353535</v>
      </c>
      <c r="I41" s="315">
        <v>367909.17</v>
      </c>
      <c r="J41">
        <v>90.65</v>
      </c>
      <c r="K41" s="315">
        <v>353535</v>
      </c>
      <c r="L41" t="s">
        <v>301</v>
      </c>
      <c r="M41" s="278">
        <v>45716</v>
      </c>
    </row>
    <row r="42" spans="1:13">
      <c r="A42" t="s">
        <v>295</v>
      </c>
      <c r="B42" s="279">
        <v>6659428</v>
      </c>
      <c r="C42" s="279">
        <v>6659428</v>
      </c>
      <c r="D42" t="s">
        <v>379</v>
      </c>
      <c r="E42">
        <v>3010</v>
      </c>
      <c r="F42" s="315">
        <v>154844.03</v>
      </c>
      <c r="G42">
        <v>29.93</v>
      </c>
      <c r="H42" s="315">
        <v>90080.15</v>
      </c>
      <c r="I42" s="315">
        <v>17246527.870000001</v>
      </c>
      <c r="J42">
        <v>4507</v>
      </c>
      <c r="K42" s="315">
        <v>13566070</v>
      </c>
      <c r="L42" t="s">
        <v>357</v>
      </c>
      <c r="M42" s="278">
        <v>45716</v>
      </c>
    </row>
    <row r="43" spans="1:13">
      <c r="A43" t="s">
        <v>295</v>
      </c>
      <c r="B43" s="279">
        <v>683715106</v>
      </c>
      <c r="C43" s="279">
        <v>2655657</v>
      </c>
      <c r="D43" t="s">
        <v>380</v>
      </c>
      <c r="E43">
        <v>11099</v>
      </c>
      <c r="F43" s="315">
        <v>377559.24</v>
      </c>
      <c r="G43">
        <v>25.82</v>
      </c>
      <c r="H43" s="315">
        <v>286576.18</v>
      </c>
      <c r="I43" s="315">
        <v>377559.24</v>
      </c>
      <c r="J43">
        <v>25.82</v>
      </c>
      <c r="K43" s="315">
        <v>286576.18</v>
      </c>
      <c r="L43" t="s">
        <v>301</v>
      </c>
      <c r="M43" s="278">
        <v>45716</v>
      </c>
    </row>
    <row r="44" spans="1:13">
      <c r="A44" t="s">
        <v>295</v>
      </c>
      <c r="B44" s="279">
        <v>6661144</v>
      </c>
      <c r="C44" s="279">
        <v>6661144</v>
      </c>
      <c r="D44" t="s">
        <v>381</v>
      </c>
      <c r="E44">
        <v>14933</v>
      </c>
      <c r="F44" s="315">
        <v>235912.44</v>
      </c>
      <c r="G44">
        <v>20.5</v>
      </c>
      <c r="H44" s="315">
        <v>306195.90999999997</v>
      </c>
      <c r="I44" s="315">
        <v>26147720.5</v>
      </c>
      <c r="J44">
        <v>3088</v>
      </c>
      <c r="K44" s="315">
        <v>46113104</v>
      </c>
      <c r="L44" t="s">
        <v>357</v>
      </c>
      <c r="M44" s="278">
        <v>45716</v>
      </c>
    </row>
    <row r="45" spans="1:13">
      <c r="A45" t="s">
        <v>295</v>
      </c>
      <c r="B45" s="279">
        <v>722304102</v>
      </c>
      <c r="C45" s="279" t="s">
        <v>382</v>
      </c>
      <c r="D45" t="s">
        <v>383</v>
      </c>
      <c r="E45">
        <v>2900</v>
      </c>
      <c r="F45" s="315">
        <v>408968.65</v>
      </c>
      <c r="G45">
        <v>113.69</v>
      </c>
      <c r="H45" s="315">
        <v>329701</v>
      </c>
      <c r="I45" s="315">
        <v>408968.65</v>
      </c>
      <c r="J45">
        <v>113.69</v>
      </c>
      <c r="K45" s="315">
        <v>329701</v>
      </c>
      <c r="L45" t="s">
        <v>301</v>
      </c>
      <c r="M45" s="278">
        <v>45716</v>
      </c>
    </row>
    <row r="46" spans="1:13">
      <c r="A46" t="s">
        <v>295</v>
      </c>
      <c r="B46" s="279">
        <v>705015105</v>
      </c>
      <c r="C46" s="279">
        <v>2704485</v>
      </c>
      <c r="D46" t="s">
        <v>384</v>
      </c>
      <c r="E46">
        <v>30701</v>
      </c>
      <c r="F46" s="315">
        <v>366308.25</v>
      </c>
      <c r="G46">
        <v>17.260000000000002</v>
      </c>
      <c r="H46" s="315">
        <v>529899.26</v>
      </c>
      <c r="I46" s="315">
        <v>366308.25</v>
      </c>
      <c r="J46">
        <v>17.260000000000002</v>
      </c>
      <c r="K46" s="315">
        <v>529899.26</v>
      </c>
      <c r="L46" t="s">
        <v>301</v>
      </c>
      <c r="M46" s="278">
        <v>45716</v>
      </c>
    </row>
    <row r="47" spans="1:13">
      <c r="A47" t="s">
        <v>295</v>
      </c>
      <c r="B47" s="279" t="s">
        <v>385</v>
      </c>
      <c r="C47" s="279" t="s">
        <v>386</v>
      </c>
      <c r="D47" t="s">
        <v>387</v>
      </c>
      <c r="E47">
        <v>31759</v>
      </c>
      <c r="F47" s="315">
        <v>328745.74</v>
      </c>
      <c r="G47">
        <v>11.29</v>
      </c>
      <c r="H47" s="315">
        <v>358559.11</v>
      </c>
      <c r="I47" s="315">
        <v>328745.74</v>
      </c>
      <c r="J47">
        <v>11.29</v>
      </c>
      <c r="K47" s="315">
        <v>358559.11</v>
      </c>
      <c r="L47" t="s">
        <v>301</v>
      </c>
      <c r="M47" s="278">
        <v>45716</v>
      </c>
    </row>
    <row r="48" spans="1:13">
      <c r="A48" t="s">
        <v>295</v>
      </c>
      <c r="B48" s="279">
        <v>6229597</v>
      </c>
      <c r="C48" s="279">
        <v>6229597</v>
      </c>
      <c r="D48" t="s">
        <v>388</v>
      </c>
      <c r="E48">
        <v>19281</v>
      </c>
      <c r="F48" s="315">
        <v>161677.73000000001</v>
      </c>
      <c r="G48">
        <v>6.11</v>
      </c>
      <c r="H48" s="315">
        <v>117875.28</v>
      </c>
      <c r="I48" s="315">
        <v>18007665.84</v>
      </c>
      <c r="J48">
        <v>920.7</v>
      </c>
      <c r="K48" s="315">
        <v>17752016.699999999</v>
      </c>
      <c r="L48" t="s">
        <v>357</v>
      </c>
      <c r="M48" s="278">
        <v>45716</v>
      </c>
    </row>
    <row r="49" spans="1:13">
      <c r="A49" t="s">
        <v>295</v>
      </c>
      <c r="B49" s="279">
        <v>759530108</v>
      </c>
      <c r="C49" s="279" t="s">
        <v>389</v>
      </c>
      <c r="D49" t="s">
        <v>390</v>
      </c>
      <c r="E49">
        <v>13784</v>
      </c>
      <c r="F49" s="315">
        <v>305304.59999999998</v>
      </c>
      <c r="G49">
        <v>48.37</v>
      </c>
      <c r="H49" s="315">
        <v>666732.07999999996</v>
      </c>
      <c r="I49" s="315">
        <v>305304.59999999998</v>
      </c>
      <c r="J49">
        <v>48.37</v>
      </c>
      <c r="K49" s="315">
        <v>666732.07999999996</v>
      </c>
      <c r="L49" t="s">
        <v>301</v>
      </c>
      <c r="M49" s="278">
        <v>45716</v>
      </c>
    </row>
    <row r="50" spans="1:13">
      <c r="A50" t="s">
        <v>295</v>
      </c>
      <c r="B50" s="279">
        <v>775781206</v>
      </c>
      <c r="C50" s="279">
        <v>2739001</v>
      </c>
      <c r="D50" t="s">
        <v>391</v>
      </c>
      <c r="E50">
        <v>95000</v>
      </c>
      <c r="F50" s="315">
        <v>373277.5</v>
      </c>
      <c r="G50">
        <v>9.56</v>
      </c>
      <c r="H50" s="315">
        <v>908200</v>
      </c>
      <c r="I50" s="315">
        <v>373277.5</v>
      </c>
      <c r="J50">
        <v>9.56</v>
      </c>
      <c r="K50" s="315">
        <v>908200</v>
      </c>
      <c r="L50" t="s">
        <v>301</v>
      </c>
      <c r="M50" s="278">
        <v>45716</v>
      </c>
    </row>
    <row r="51" spans="1:13">
      <c r="A51" t="s">
        <v>295</v>
      </c>
      <c r="B51" s="279">
        <v>799926100</v>
      </c>
      <c r="C51" s="279" t="s">
        <v>392</v>
      </c>
      <c r="D51" t="s">
        <v>393</v>
      </c>
      <c r="E51">
        <v>9290</v>
      </c>
      <c r="F51" s="315">
        <v>310153.81</v>
      </c>
      <c r="G51">
        <v>43.8</v>
      </c>
      <c r="H51" s="315">
        <v>406902</v>
      </c>
      <c r="I51" s="315">
        <v>310153.81</v>
      </c>
      <c r="J51">
        <v>43.8</v>
      </c>
      <c r="K51" s="315">
        <v>406902</v>
      </c>
      <c r="L51" t="s">
        <v>301</v>
      </c>
      <c r="M51" s="278">
        <v>45716</v>
      </c>
    </row>
    <row r="52" spans="1:13">
      <c r="A52" t="s">
        <v>295</v>
      </c>
      <c r="B52" s="279">
        <v>803054204</v>
      </c>
      <c r="C52" s="279">
        <v>2775135</v>
      </c>
      <c r="D52" t="s">
        <v>394</v>
      </c>
      <c r="E52">
        <v>4565</v>
      </c>
      <c r="F52" s="315">
        <v>614899.44999999995</v>
      </c>
      <c r="G52">
        <v>275</v>
      </c>
      <c r="H52" s="315">
        <v>1255375</v>
      </c>
      <c r="I52" s="315">
        <v>614899.44999999995</v>
      </c>
      <c r="J52">
        <v>275</v>
      </c>
      <c r="K52" s="315">
        <v>1255375</v>
      </c>
      <c r="L52" t="s">
        <v>301</v>
      </c>
      <c r="M52" s="278">
        <v>45716</v>
      </c>
    </row>
    <row r="53" spans="1:13">
      <c r="A53" t="s">
        <v>295</v>
      </c>
      <c r="B53" s="279" t="s">
        <v>395</v>
      </c>
      <c r="C53" s="279" t="s">
        <v>396</v>
      </c>
      <c r="D53" t="s">
        <v>397</v>
      </c>
      <c r="E53">
        <v>13723</v>
      </c>
      <c r="F53" s="315">
        <v>651653.47</v>
      </c>
      <c r="G53">
        <v>112</v>
      </c>
      <c r="H53" s="315">
        <v>1536976</v>
      </c>
      <c r="I53" s="315">
        <v>651653.47</v>
      </c>
      <c r="J53">
        <v>112</v>
      </c>
      <c r="K53" s="315">
        <v>1536976</v>
      </c>
      <c r="L53" t="s">
        <v>301</v>
      </c>
      <c r="M53" s="278">
        <v>45716</v>
      </c>
    </row>
    <row r="54" spans="1:13">
      <c r="A54" t="s">
        <v>295</v>
      </c>
      <c r="B54" s="279" t="s">
        <v>398</v>
      </c>
      <c r="C54" s="279" t="s">
        <v>399</v>
      </c>
      <c r="D54" t="s">
        <v>400</v>
      </c>
      <c r="E54">
        <v>11429</v>
      </c>
      <c r="F54" s="315">
        <v>335136.33</v>
      </c>
      <c r="G54">
        <v>21.89</v>
      </c>
      <c r="H54" s="315">
        <v>250180.81</v>
      </c>
      <c r="I54" s="315">
        <v>335136.33</v>
      </c>
      <c r="J54">
        <v>21.89</v>
      </c>
      <c r="K54" s="315">
        <v>250180.81</v>
      </c>
      <c r="L54" t="s">
        <v>301</v>
      </c>
      <c r="M54" s="278">
        <v>45716</v>
      </c>
    </row>
    <row r="55" spans="1:13">
      <c r="A55" t="s">
        <v>295</v>
      </c>
      <c r="B55" s="279" t="s">
        <v>401</v>
      </c>
      <c r="C55" s="279" t="s">
        <v>401</v>
      </c>
      <c r="D55" t="s">
        <v>402</v>
      </c>
      <c r="E55">
        <v>11407</v>
      </c>
      <c r="F55" s="315">
        <v>221843.02</v>
      </c>
      <c r="G55">
        <v>21.56</v>
      </c>
      <c r="H55" s="315">
        <v>245950.74</v>
      </c>
      <c r="I55" s="315">
        <v>1991662.2</v>
      </c>
      <c r="J55">
        <v>231.8</v>
      </c>
      <c r="K55" s="315">
        <v>2644142.6</v>
      </c>
      <c r="L55" t="s">
        <v>403</v>
      </c>
      <c r="M55" s="278">
        <v>45716</v>
      </c>
    </row>
    <row r="56" spans="1:13">
      <c r="A56" t="s">
        <v>295</v>
      </c>
      <c r="B56" s="279" t="s">
        <v>404</v>
      </c>
      <c r="C56" s="279">
        <v>2615565</v>
      </c>
      <c r="D56" t="s">
        <v>405</v>
      </c>
      <c r="E56">
        <v>17436</v>
      </c>
      <c r="F56" s="315">
        <v>576320.72</v>
      </c>
      <c r="G56">
        <v>28.96</v>
      </c>
      <c r="H56" s="315">
        <v>504946.56</v>
      </c>
      <c r="I56" s="315">
        <v>576320.72</v>
      </c>
      <c r="J56">
        <v>28.96</v>
      </c>
      <c r="K56" s="315">
        <v>504946.56</v>
      </c>
      <c r="L56" t="s">
        <v>301</v>
      </c>
      <c r="M56" s="278">
        <v>45716</v>
      </c>
    </row>
    <row r="57" spans="1:13">
      <c r="A57" t="s">
        <v>295</v>
      </c>
      <c r="B57" s="279" t="s">
        <v>406</v>
      </c>
      <c r="C57" s="279" t="s">
        <v>406</v>
      </c>
      <c r="D57" t="s">
        <v>407</v>
      </c>
      <c r="E57">
        <v>18839</v>
      </c>
      <c r="F57" s="315">
        <v>374958.81</v>
      </c>
      <c r="G57">
        <v>25.33</v>
      </c>
      <c r="H57" s="315">
        <v>477194.64</v>
      </c>
      <c r="I57" s="315">
        <v>292261.44</v>
      </c>
      <c r="J57">
        <v>20.14</v>
      </c>
      <c r="K57" s="315">
        <v>379417.46</v>
      </c>
      <c r="L57" t="s">
        <v>318</v>
      </c>
      <c r="M57" s="278">
        <v>45716</v>
      </c>
    </row>
    <row r="58" spans="1:13">
      <c r="A58" t="s">
        <v>295</v>
      </c>
      <c r="B58" s="279">
        <v>833635105</v>
      </c>
      <c r="C58" s="279">
        <v>2771122</v>
      </c>
      <c r="D58" t="s">
        <v>408</v>
      </c>
      <c r="E58">
        <v>5465</v>
      </c>
      <c r="F58" s="315">
        <v>259298.46</v>
      </c>
      <c r="G58">
        <v>38.369999999999997</v>
      </c>
      <c r="H58" s="315">
        <v>209692.05</v>
      </c>
      <c r="I58" s="315">
        <v>259298.46</v>
      </c>
      <c r="J58">
        <v>38.369999999999997</v>
      </c>
      <c r="K58" s="315">
        <v>209692.05</v>
      </c>
      <c r="L58" t="s">
        <v>301</v>
      </c>
      <c r="M58" s="278">
        <v>45716</v>
      </c>
    </row>
    <row r="59" spans="1:13">
      <c r="A59" t="s">
        <v>295</v>
      </c>
      <c r="B59" s="279" t="s">
        <v>409</v>
      </c>
      <c r="C59" s="279" t="s">
        <v>410</v>
      </c>
      <c r="D59" t="s">
        <v>411</v>
      </c>
      <c r="E59">
        <v>4800</v>
      </c>
      <c r="F59" s="315">
        <v>177855.39</v>
      </c>
      <c r="G59">
        <v>27.67</v>
      </c>
      <c r="H59" s="315">
        <v>132816</v>
      </c>
      <c r="I59" s="315">
        <v>177855.39</v>
      </c>
      <c r="J59">
        <v>27.67</v>
      </c>
      <c r="K59" s="315">
        <v>132816</v>
      </c>
      <c r="L59" t="s">
        <v>301</v>
      </c>
      <c r="M59" s="278">
        <v>45716</v>
      </c>
    </row>
    <row r="60" spans="1:13">
      <c r="A60" t="s">
        <v>295</v>
      </c>
      <c r="B60" s="279">
        <v>835699307</v>
      </c>
      <c r="C60" s="279">
        <v>2821481</v>
      </c>
      <c r="D60" t="s">
        <v>412</v>
      </c>
      <c r="E60">
        <v>24835</v>
      </c>
      <c r="F60" s="315">
        <v>279580.71999999997</v>
      </c>
      <c r="G60">
        <v>25.04</v>
      </c>
      <c r="H60" s="315">
        <v>621868.4</v>
      </c>
      <c r="I60" s="315">
        <v>279580.71999999997</v>
      </c>
      <c r="J60">
        <v>25.04</v>
      </c>
      <c r="K60" s="315">
        <v>621868.4</v>
      </c>
      <c r="L60" t="s">
        <v>301</v>
      </c>
      <c r="M60" s="278">
        <v>45716</v>
      </c>
    </row>
    <row r="61" spans="1:13">
      <c r="A61" t="s">
        <v>295</v>
      </c>
      <c r="B61" s="279">
        <v>861012102</v>
      </c>
      <c r="C61" s="279">
        <v>2430025</v>
      </c>
      <c r="D61" t="s">
        <v>413</v>
      </c>
      <c r="E61">
        <v>9700</v>
      </c>
      <c r="F61" s="315">
        <v>442036.23</v>
      </c>
      <c r="G61">
        <v>24.69</v>
      </c>
      <c r="H61" s="315">
        <v>239493</v>
      </c>
      <c r="I61" s="315">
        <v>442036.23</v>
      </c>
      <c r="J61">
        <v>24.69</v>
      </c>
      <c r="K61" s="315">
        <v>239493</v>
      </c>
      <c r="L61" t="s">
        <v>301</v>
      </c>
      <c r="M61" s="278">
        <v>45716</v>
      </c>
    </row>
    <row r="62" spans="1:13">
      <c r="A62" t="s">
        <v>295</v>
      </c>
      <c r="B62" s="279">
        <v>6356406</v>
      </c>
      <c r="C62" s="279">
        <v>6356406</v>
      </c>
      <c r="D62" t="s">
        <v>414</v>
      </c>
      <c r="E62">
        <v>13692</v>
      </c>
      <c r="F62" s="315">
        <v>298866.31</v>
      </c>
      <c r="G62">
        <v>18.28</v>
      </c>
      <c r="H62" s="315">
        <v>250338.13</v>
      </c>
      <c r="I62" s="315">
        <v>35469123</v>
      </c>
      <c r="J62">
        <v>2753.5</v>
      </c>
      <c r="K62" s="315">
        <v>37700922</v>
      </c>
      <c r="L62" t="s">
        <v>357</v>
      </c>
      <c r="M62" s="278">
        <v>45716</v>
      </c>
    </row>
    <row r="63" spans="1:13">
      <c r="A63" t="s">
        <v>295</v>
      </c>
      <c r="B63" s="279" t="s">
        <v>415</v>
      </c>
      <c r="C63" s="279" t="s">
        <v>415</v>
      </c>
      <c r="D63" t="s">
        <v>416</v>
      </c>
      <c r="E63">
        <v>5885</v>
      </c>
      <c r="F63" s="315">
        <v>477438.44</v>
      </c>
      <c r="G63">
        <v>100.76</v>
      </c>
      <c r="H63" s="315">
        <v>592956.94999999995</v>
      </c>
      <c r="I63" s="315">
        <v>428144.46</v>
      </c>
      <c r="J63">
        <v>97.12</v>
      </c>
      <c r="K63" s="315">
        <v>571551.19999999995</v>
      </c>
      <c r="L63" t="s">
        <v>297</v>
      </c>
      <c r="M63" s="278">
        <v>45716</v>
      </c>
    </row>
    <row r="64" spans="1:13">
      <c r="A64" t="s">
        <v>295</v>
      </c>
      <c r="B64" s="279">
        <v>874039100</v>
      </c>
      <c r="C64" s="279">
        <v>2113382</v>
      </c>
      <c r="D64" t="s">
        <v>417</v>
      </c>
      <c r="E64">
        <v>7702</v>
      </c>
      <c r="F64" s="315">
        <v>738843.28</v>
      </c>
      <c r="G64">
        <v>180.53</v>
      </c>
      <c r="H64" s="315">
        <v>1390442.06</v>
      </c>
      <c r="I64" s="315">
        <v>738843.28</v>
      </c>
      <c r="J64">
        <v>180.53</v>
      </c>
      <c r="K64" s="315">
        <v>1390442.06</v>
      </c>
      <c r="L64" t="s">
        <v>301</v>
      </c>
      <c r="M64" s="278">
        <v>45716</v>
      </c>
    </row>
    <row r="65" spans="1:13">
      <c r="A65" t="s">
        <v>295</v>
      </c>
      <c r="B65" s="279">
        <v>6869302</v>
      </c>
      <c r="C65" s="279">
        <v>6869302</v>
      </c>
      <c r="D65" t="s">
        <v>418</v>
      </c>
      <c r="E65">
        <v>30180</v>
      </c>
      <c r="F65" s="315">
        <v>180680.05</v>
      </c>
      <c r="G65">
        <v>10.53</v>
      </c>
      <c r="H65" s="315">
        <v>317831.87</v>
      </c>
      <c r="I65" s="315">
        <v>20557965</v>
      </c>
      <c r="J65">
        <v>1586</v>
      </c>
      <c r="K65" s="315">
        <v>47865480</v>
      </c>
      <c r="L65" t="s">
        <v>357</v>
      </c>
      <c r="M65" s="278">
        <v>45716</v>
      </c>
    </row>
    <row r="66" spans="1:13">
      <c r="A66" t="s">
        <v>295</v>
      </c>
      <c r="B66" s="279">
        <v>5999330</v>
      </c>
      <c r="C66" s="279">
        <v>5999330</v>
      </c>
      <c r="D66" t="s">
        <v>419</v>
      </c>
      <c r="E66">
        <v>2433</v>
      </c>
      <c r="F66" s="315">
        <v>427696</v>
      </c>
      <c r="G66">
        <v>96.13</v>
      </c>
      <c r="H66" s="315">
        <v>233885.03</v>
      </c>
      <c r="I66" s="315">
        <v>374934.63</v>
      </c>
      <c r="J66">
        <v>92.66</v>
      </c>
      <c r="K66" s="315">
        <v>225441.78</v>
      </c>
      <c r="L66" t="s">
        <v>297</v>
      </c>
      <c r="M66" s="278">
        <v>45716</v>
      </c>
    </row>
    <row r="67" spans="1:13">
      <c r="A67" t="s">
        <v>295</v>
      </c>
      <c r="B67" s="279" t="s">
        <v>420</v>
      </c>
      <c r="C67" s="279" t="s">
        <v>421</v>
      </c>
      <c r="D67" t="s">
        <v>422</v>
      </c>
      <c r="E67">
        <v>12700</v>
      </c>
      <c r="F67" s="315">
        <v>570724.71</v>
      </c>
      <c r="G67">
        <v>61.61</v>
      </c>
      <c r="H67" s="315">
        <v>782447</v>
      </c>
      <c r="I67" s="315">
        <v>570724.71</v>
      </c>
      <c r="J67">
        <v>61.61</v>
      </c>
      <c r="K67" s="315">
        <v>782447</v>
      </c>
      <c r="L67" t="s">
        <v>301</v>
      </c>
      <c r="M67" s="278">
        <v>45716</v>
      </c>
    </row>
    <row r="68" spans="1:13">
      <c r="A68" t="s">
        <v>295</v>
      </c>
      <c r="B68" s="279" t="s">
        <v>423</v>
      </c>
      <c r="C68" s="279" t="s">
        <v>424</v>
      </c>
      <c r="D68" t="s">
        <v>425</v>
      </c>
      <c r="E68">
        <v>36900</v>
      </c>
      <c r="F68" s="315">
        <v>664109.43000000005</v>
      </c>
      <c r="G68">
        <v>34.29</v>
      </c>
      <c r="H68" s="315">
        <v>1265301</v>
      </c>
      <c r="I68" s="315">
        <v>664109.43000000005</v>
      </c>
      <c r="J68">
        <v>34.29</v>
      </c>
      <c r="K68" s="315">
        <v>1265301</v>
      </c>
      <c r="L68" t="s">
        <v>301</v>
      </c>
      <c r="M68" s="278">
        <v>45716</v>
      </c>
    </row>
    <row r="69" spans="1:13">
      <c r="A69" t="s">
        <v>295</v>
      </c>
      <c r="B69" s="279">
        <v>4031879</v>
      </c>
      <c r="C69" s="279">
        <v>4031879</v>
      </c>
      <c r="D69" t="s">
        <v>426</v>
      </c>
      <c r="E69">
        <v>18153</v>
      </c>
      <c r="F69" s="315">
        <v>371512.25</v>
      </c>
      <c r="G69">
        <v>29.84</v>
      </c>
      <c r="H69" s="315">
        <v>541633.24</v>
      </c>
      <c r="I69" s="315">
        <v>335348.11</v>
      </c>
      <c r="J69">
        <v>28.76</v>
      </c>
      <c r="K69" s="315">
        <v>522080.28</v>
      </c>
      <c r="L69" t="s">
        <v>297</v>
      </c>
      <c r="M69" s="278">
        <v>45716</v>
      </c>
    </row>
    <row r="70" spans="1:13">
      <c r="A70" t="s">
        <v>295</v>
      </c>
      <c r="B70" s="279">
        <v>6986041</v>
      </c>
      <c r="C70" s="279">
        <v>6986041</v>
      </c>
      <c r="D70" t="s">
        <v>427</v>
      </c>
      <c r="E70">
        <v>5285</v>
      </c>
      <c r="F70" s="315">
        <v>141177.9</v>
      </c>
      <c r="G70">
        <v>26.78</v>
      </c>
      <c r="H70" s="315">
        <v>141529.91</v>
      </c>
      <c r="I70" s="315">
        <v>15953102.18</v>
      </c>
      <c r="J70">
        <v>4033</v>
      </c>
      <c r="K70" s="315">
        <v>21314405</v>
      </c>
      <c r="L70" t="s">
        <v>357</v>
      </c>
      <c r="M70" s="278">
        <v>45716</v>
      </c>
    </row>
    <row r="71" spans="1:13">
      <c r="A71" t="s">
        <v>295</v>
      </c>
      <c r="B71" s="281" t="s">
        <v>428</v>
      </c>
      <c r="C71" s="281" t="s">
        <v>429</v>
      </c>
      <c r="D71" t="s">
        <v>430</v>
      </c>
      <c r="E71">
        <v>7107</v>
      </c>
      <c r="F71" s="315">
        <v>363946.82</v>
      </c>
      <c r="G71">
        <v>49.41</v>
      </c>
      <c r="H71" s="315">
        <v>351156.87</v>
      </c>
      <c r="I71" s="315">
        <v>363946.82</v>
      </c>
      <c r="J71">
        <v>49.41</v>
      </c>
      <c r="K71" s="315">
        <v>351156.87</v>
      </c>
      <c r="L71" t="s">
        <v>301</v>
      </c>
      <c r="M71" s="278">
        <v>45716</v>
      </c>
    </row>
    <row r="72" spans="1:13">
      <c r="A72" t="s">
        <v>295</v>
      </c>
      <c r="B72" s="279" t="s">
        <v>431</v>
      </c>
      <c r="C72" s="279" t="s">
        <v>431</v>
      </c>
      <c r="D72" t="s">
        <v>432</v>
      </c>
      <c r="F72" s="315">
        <v>426791.61</v>
      </c>
      <c r="H72" s="315">
        <v>426791.61</v>
      </c>
      <c r="I72" s="315">
        <v>426791.61</v>
      </c>
      <c r="K72" s="315">
        <v>426791.61</v>
      </c>
      <c r="L72" t="s">
        <v>301</v>
      </c>
      <c r="M72" s="278">
        <v>45716</v>
      </c>
    </row>
    <row r="73" spans="1:13">
      <c r="A73" t="s">
        <v>295</v>
      </c>
      <c r="B73" s="279" t="s">
        <v>431</v>
      </c>
      <c r="C73" s="279" t="s">
        <v>431</v>
      </c>
      <c r="D73" t="s">
        <v>433</v>
      </c>
      <c r="E73">
        <v>109.2</v>
      </c>
      <c r="F73" s="315">
        <v>69.569999999999993</v>
      </c>
      <c r="G73">
        <v>0.62</v>
      </c>
      <c r="H73" s="315">
        <v>67.78</v>
      </c>
      <c r="I73" s="315">
        <v>109.2</v>
      </c>
      <c r="J73">
        <v>1</v>
      </c>
      <c r="K73" s="315">
        <v>109.2</v>
      </c>
      <c r="L73" t="s">
        <v>367</v>
      </c>
      <c r="M73" s="278">
        <v>45716</v>
      </c>
    </row>
    <row r="74" spans="1:13">
      <c r="A74" t="s">
        <v>295</v>
      </c>
      <c r="B74" s="279" t="s">
        <v>431</v>
      </c>
      <c r="C74" s="279" t="s">
        <v>431</v>
      </c>
      <c r="D74" t="s">
        <v>434</v>
      </c>
      <c r="E74">
        <v>10374.77</v>
      </c>
      <c r="F74" s="315">
        <v>11371.02</v>
      </c>
      <c r="G74">
        <v>1.1100000000000001</v>
      </c>
      <c r="H74" s="315">
        <v>11486.68</v>
      </c>
      <c r="I74" s="315">
        <v>10374.77</v>
      </c>
      <c r="J74">
        <v>1</v>
      </c>
      <c r="K74" s="315">
        <v>10374.77</v>
      </c>
      <c r="L74" t="s">
        <v>320</v>
      </c>
      <c r="M74" s="278">
        <v>45716</v>
      </c>
    </row>
    <row r="75" spans="1:13">
      <c r="A75" t="s">
        <v>295</v>
      </c>
      <c r="B75" s="279" t="s">
        <v>431</v>
      </c>
      <c r="C75" s="279" t="s">
        <v>431</v>
      </c>
      <c r="D75" t="s">
        <v>435</v>
      </c>
      <c r="E75">
        <v>3309.81</v>
      </c>
      <c r="F75" s="315">
        <v>3480.56</v>
      </c>
      <c r="G75">
        <v>1.04</v>
      </c>
      <c r="H75" s="315">
        <v>3433.77</v>
      </c>
      <c r="I75" s="315">
        <v>3309.81</v>
      </c>
      <c r="J75">
        <v>1</v>
      </c>
      <c r="K75" s="315">
        <v>3309.81</v>
      </c>
      <c r="L75" t="s">
        <v>297</v>
      </c>
      <c r="M75" s="278">
        <v>45716</v>
      </c>
    </row>
    <row r="76" spans="1:13">
      <c r="A76" t="s">
        <v>295</v>
      </c>
      <c r="B76" s="279" t="s">
        <v>431</v>
      </c>
      <c r="C76" s="279" t="s">
        <v>431</v>
      </c>
      <c r="D76" t="s">
        <v>436</v>
      </c>
      <c r="E76">
        <v>-2.61</v>
      </c>
      <c r="F76" s="315">
        <v>-3.25</v>
      </c>
      <c r="G76">
        <v>1.26</v>
      </c>
      <c r="H76" s="315">
        <v>-3.28</v>
      </c>
      <c r="I76" s="315">
        <v>-2.61</v>
      </c>
      <c r="J76">
        <v>1</v>
      </c>
      <c r="K76" s="315">
        <v>-2.61</v>
      </c>
      <c r="L76" t="s">
        <v>318</v>
      </c>
      <c r="M76" s="278">
        <v>45716</v>
      </c>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45716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441797.21</v>
      </c>
      <c r="D14" s="183">
        <f>Cash!D18</f>
        <v>441776.56</v>
      </c>
      <c r="E14" s="184">
        <f>C14-D14</f>
        <v>20.650000000023283</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1003085</v>
      </c>
      <c r="D17" s="187">
        <f>Share_Cost_Mkt!E81</f>
        <v>1003085</v>
      </c>
      <c r="E17" s="184">
        <f>C17-D17</f>
        <v>0</v>
      </c>
      <c r="F17" s="28"/>
      <c r="G17" s="29" t="s">
        <v>51</v>
      </c>
      <c r="H17" s="30"/>
    </row>
    <row r="18" spans="1:8" ht="15.75">
      <c r="A18" s="36"/>
      <c r="B18" s="27" t="s">
        <v>39</v>
      </c>
      <c r="C18" s="184">
        <f>Share_Cost_Mkt!H81</f>
        <v>25957371.109999999</v>
      </c>
      <c r="D18" s="184">
        <f>Share_Cost_Mkt!I81</f>
        <v>26134756.589999992</v>
      </c>
      <c r="E18" s="184">
        <f>C18-D18</f>
        <v>-177385.479999993</v>
      </c>
      <c r="F18" s="28"/>
      <c r="G18" s="29" t="s">
        <v>51</v>
      </c>
      <c r="H18" s="30"/>
    </row>
    <row r="19" spans="1:8" ht="79.900000000000006" customHeight="1">
      <c r="A19" s="36"/>
      <c r="B19" s="27" t="s">
        <v>40</v>
      </c>
      <c r="C19" s="184">
        <f>Share_Cost_Mkt!P81</f>
        <v>35942852.449999981</v>
      </c>
      <c r="D19" s="184">
        <f>Share_Cost_Mkt!Q81</f>
        <v>35930898.079999991</v>
      </c>
      <c r="E19" s="184">
        <f>C19-D19</f>
        <v>11954.369999989867</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1540.12</v>
      </c>
      <c r="D23" s="184">
        <f>SUM(INT_BNI_IM)</f>
        <v>0</v>
      </c>
      <c r="E23" s="184">
        <f t="shared" si="0"/>
        <v>1540.12</v>
      </c>
      <c r="F23" s="28"/>
      <c r="G23" s="29" t="s">
        <v>3</v>
      </c>
      <c r="H23" s="30"/>
    </row>
    <row r="24" spans="1:8" ht="27.75" customHeight="1">
      <c r="A24" s="36"/>
      <c r="B24" s="36" t="s">
        <v>227</v>
      </c>
      <c r="C24" s="184">
        <f>SUM(Dividends!I104)</f>
        <v>17644.61</v>
      </c>
      <c r="D24" s="184">
        <f>SUM(Dividends!J104)</f>
        <v>0</v>
      </c>
      <c r="E24" s="184">
        <f t="shared" si="0"/>
        <v>17644.61</v>
      </c>
      <c r="F24" s="28"/>
      <c r="G24" s="29" t="s">
        <v>1</v>
      </c>
      <c r="H24" s="30"/>
    </row>
    <row r="25" spans="1:8" ht="15.75">
      <c r="A25" s="36"/>
      <c r="B25" s="36" t="s">
        <v>242</v>
      </c>
      <c r="C25" s="184">
        <f>Tax_Reclaims!J103</f>
        <v>99202.76</v>
      </c>
      <c r="D25" s="184">
        <f>SUM(Tax_Reclaims!M103)</f>
        <v>0</v>
      </c>
      <c r="E25" s="184">
        <f t="shared" si="0"/>
        <v>99202.76</v>
      </c>
      <c r="F25" s="28"/>
      <c r="G25" s="29" t="s">
        <v>2</v>
      </c>
      <c r="H25" s="30"/>
    </row>
    <row r="26" spans="1:8" ht="23.25" customHeight="1">
      <c r="A26" s="36"/>
      <c r="B26" s="27" t="s">
        <v>49</v>
      </c>
      <c r="C26" s="184">
        <f>SUM('Pending_FX '!B11,'Pending_FX '!B22)</f>
        <v>14855.87</v>
      </c>
      <c r="D26" s="184">
        <f>SUM('Pending_FX '!C11,'Pending_FX '!C22)</f>
        <v>0</v>
      </c>
      <c r="E26" s="184">
        <f t="shared" si="0"/>
        <v>14855.87</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14855.87</v>
      </c>
      <c r="D32" s="184">
        <f>SUM('Pending_FX '!C11,'Pending_FX '!C22)</f>
        <v>0</v>
      </c>
      <c r="E32" s="184">
        <f t="shared" ref="E32:E41" si="1">C32-D32</f>
        <v>14855.87</v>
      </c>
      <c r="F32" s="28"/>
      <c r="G32" s="29" t="s">
        <v>45</v>
      </c>
      <c r="H32" s="30"/>
    </row>
    <row r="33" spans="1:8" ht="15.75">
      <c r="A33" s="254"/>
      <c r="B33" s="36" t="s">
        <v>224</v>
      </c>
      <c r="C33" s="188">
        <v>32197.07</v>
      </c>
      <c r="D33" s="188"/>
      <c r="E33" s="184">
        <f>C33-D33</f>
        <v>32197.07</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-3271.3999999999996</v>
      </c>
      <c r="D37" s="188">
        <f>SUM(Dividends!R104,Tax_Reclaims!O103)</f>
        <v>0</v>
      </c>
      <c r="E37" s="184">
        <f t="shared" si="1"/>
        <v>-3271.3999999999996</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-9.84</v>
      </c>
      <c r="D41" s="184">
        <f>'Pending_FX '!E25</f>
        <v>0</v>
      </c>
      <c r="E41" s="184">
        <f t="shared" si="1"/>
        <v>-9.84</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36467558.839999974</v>
      </c>
      <c r="D43" s="184">
        <f>SUM(D14+D19+D22+D23+D24+D25+D26+D27+D28)-SUM(D31:D35)+SUM(D37:D41)</f>
        <v>36372674.639999993</v>
      </c>
      <c r="E43" s="187">
        <f>C43-D43</f>
        <v>94884.199999980628</v>
      </c>
      <c r="F43" s="259">
        <f>(E43/$D43)*10000</f>
        <v>26.086671090069895</v>
      </c>
      <c r="G43" s="29" t="s">
        <v>247</v>
      </c>
      <c r="H43" s="37"/>
    </row>
    <row r="44" spans="1:8" ht="20.25" customHeight="1">
      <c r="A44" s="36"/>
      <c r="B44" s="260" t="s">
        <v>50</v>
      </c>
      <c r="C44" s="36"/>
      <c r="D44" s="36"/>
      <c r="E44" s="258">
        <f>IF(ISERROR(E43/C43),0,E43/C43)</f>
        <v>2.6018796710874301E-3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99202.76</v>
      </c>
      <c r="E48" s="184"/>
      <c r="F48" s="311"/>
      <c r="G48" s="29"/>
      <c r="H48" s="37"/>
    </row>
    <row r="49" spans="1:8" ht="20.25" customHeight="1">
      <c r="B49" s="312" t="s">
        <v>292</v>
      </c>
      <c r="C49" s="36"/>
      <c r="D49" s="187">
        <f>C23+C24+C27+C28</f>
        <v>19184.73</v>
      </c>
      <c r="E49" s="184"/>
      <c r="F49" s="311"/>
      <c r="G49" s="29"/>
      <c r="H49" s="37"/>
    </row>
    <row r="50" spans="1:8" ht="20.25" customHeight="1">
      <c r="B50" s="312" t="s">
        <v>282</v>
      </c>
      <c r="C50" s="36"/>
      <c r="D50" s="187">
        <f>C33</f>
        <v>32197.07</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36467558.839999974</v>
      </c>
      <c r="D53" s="187">
        <f>D43+D48+D49-D50-D51-D52</f>
        <v>36458865.059999987</v>
      </c>
      <c r="E53" s="184">
        <f>C53-D53</f>
        <v>8693.7799999862909</v>
      </c>
      <c r="F53" s="314">
        <f>(E53/$D53)*10000</f>
        <v>2.3845448797374864</v>
      </c>
      <c r="G53" s="29" t="s">
        <v>286</v>
      </c>
      <c r="H53" s="37"/>
    </row>
    <row r="54" spans="1:8">
      <c r="A54" s="41"/>
      <c r="B54" s="309" t="s">
        <v>287</v>
      </c>
      <c r="C54" s="36"/>
      <c r="D54" s="36"/>
      <c r="E54" s="258">
        <f>IF(ISERROR(E53/C53),0,E53/C53)</f>
        <v>2.3839764098633308E-4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36467558.840000004</v>
      </c>
      <c r="D57" s="271">
        <v>36467558.840000004</v>
      </c>
      <c r="E57" s="184">
        <f t="shared" ref="E57" si="2">C57-D57</f>
        <v>0</v>
      </c>
      <c r="F57" s="259">
        <f>(E57/$D57)*10000</f>
        <v>0</v>
      </c>
      <c r="G57" s="29" t="s">
        <v>236</v>
      </c>
      <c r="H57" s="37"/>
    </row>
    <row r="58" spans="1:8">
      <c r="A58" s="41"/>
      <c r="C58" s="257"/>
    </row>
    <row r="59" spans="1:8" ht="16.5" thickBot="1">
      <c r="B59" s="34" t="s">
        <v>241</v>
      </c>
      <c r="C59" s="261">
        <f>C57-C43</f>
        <v>0</v>
      </c>
      <c r="D59" s="261">
        <f>D57-D43</f>
        <v>94884.200000010431</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256.04812299999998</v>
      </c>
      <c r="M3" s="204">
        <f>VLOOKUP(A3,Sheet1!$C$2:$G$84,5,FALSE)</f>
        <v>255.42</v>
      </c>
      <c r="N3" s="205">
        <f t="shared" ref="N3:N61" si="2">L3-M3</f>
        <v>0.628122999999988</v>
      </c>
      <c r="O3" s="219">
        <f t="shared" ref="O3:O61" si="3">ROUND(N3/L3,10)</f>
        <v>2.4531443000000001E-3</v>
      </c>
      <c r="P3">
        <v>368709.3</v>
      </c>
      <c r="Q3" s="204">
        <f>VLOOKUP(A3,Sheet1!$C$2:$H$84,6,FALSE)</f>
        <v>367805.79</v>
      </c>
      <c r="R3" s="205">
        <f>P3-Q3</f>
        <v>903.51000000000931</v>
      </c>
      <c r="S3" s="219">
        <f>ROUND(R3/P3,10)</f>
        <v>2.4504671E-3</v>
      </c>
      <c r="T3" s="1"/>
      <c r="U3" s="279">
        <v>4031976</v>
      </c>
    </row>
    <row r="4" spans="1:21">
      <c r="A4" s="251" t="str">
        <f>VLOOKUP(U4,Sheet1!$C$2:$C$84,1,FALSE)</f>
        <v>B1HHKD3</v>
      </c>
      <c r="B4" s="279" t="s">
        <v>298</v>
      </c>
      <c r="C4" s="279" t="s">
        <v>450</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103.1</v>
      </c>
      <c r="M4" s="204">
        <f>VLOOKUP(A4,Sheet1!$C$2:$G$84,5,FALSE)</f>
        <v>103.1</v>
      </c>
      <c r="N4" s="205">
        <f t="shared" si="2"/>
        <v>0</v>
      </c>
      <c r="O4" s="219">
        <f t="shared" si="3"/>
        <v>0</v>
      </c>
      <c r="P4">
        <v>972954.7</v>
      </c>
      <c r="Q4" s="204">
        <f>VLOOKUP(A4,Sheet1!$C$2:$H$84,6,FALSE)</f>
        <v>972954.7</v>
      </c>
      <c r="R4" s="205">
        <f t="shared" ref="R4:R55" si="6">P4-Q4</f>
        <v>0</v>
      </c>
      <c r="S4" s="219">
        <f t="shared" ref="S4:S61" si="7">ROUND(R4/P4,10)</f>
        <v>0</v>
      </c>
      <c r="T4" s="1"/>
      <c r="U4" s="279" t="s">
        <v>299</v>
      </c>
    </row>
    <row r="5" spans="1:21">
      <c r="A5" s="251" t="str">
        <f>VLOOKUP(U5,Sheet1!$C$2:$C$84,1,FALSE)</f>
        <v>B6331J3</v>
      </c>
      <c r="B5" s="279" t="s">
        <v>437</v>
      </c>
      <c r="C5" s="279" t="s">
        <v>451</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30.72</v>
      </c>
      <c r="M5" s="204">
        <f>VLOOKUP(A5,Sheet1!$C$2:$G$84,5,FALSE)</f>
        <v>30.72</v>
      </c>
      <c r="N5" s="205">
        <f t="shared" si="2"/>
        <v>0</v>
      </c>
      <c r="O5" s="219">
        <f t="shared" si="3"/>
        <v>0</v>
      </c>
      <c r="P5">
        <v>543989.76000000001</v>
      </c>
      <c r="Q5" s="204">
        <f>VLOOKUP(A5,Sheet1!$C$2:$H$84,6,FALSE)</f>
        <v>543989.76000000001</v>
      </c>
      <c r="R5" s="205">
        <f t="shared" si="6"/>
        <v>0</v>
      </c>
      <c r="S5" s="219">
        <f t="shared" si="7"/>
        <v>0</v>
      </c>
      <c r="T5" s="1"/>
      <c r="U5" s="279" t="s">
        <v>302</v>
      </c>
    </row>
    <row r="6" spans="1:21">
      <c r="A6" s="251" t="str">
        <f>VLOOKUP(U6,Sheet1!$C$2:$C$84,1,FALSE)</f>
        <v>BP41ZD1</v>
      </c>
      <c r="B6" s="279" t="s">
        <v>304</v>
      </c>
      <c r="C6" s="279" t="s">
        <v>452</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132.51</v>
      </c>
      <c r="M6" s="204">
        <f>VLOOKUP(A6,Sheet1!$C$2:$G$84,5,FALSE)</f>
        <v>132.51</v>
      </c>
      <c r="N6" s="205">
        <f t="shared" si="2"/>
        <v>0</v>
      </c>
      <c r="O6" s="219">
        <f t="shared" si="3"/>
        <v>0</v>
      </c>
      <c r="P6">
        <v>591127.11</v>
      </c>
      <c r="Q6" s="204">
        <f>VLOOKUP(A6,Sheet1!$C$2:$H$84,6,FALSE)</f>
        <v>591127.11</v>
      </c>
      <c r="R6" s="205">
        <f t="shared" si="6"/>
        <v>0</v>
      </c>
      <c r="S6" s="219">
        <f t="shared" si="7"/>
        <v>0</v>
      </c>
      <c r="T6" s="1"/>
      <c r="U6" s="279" t="s">
        <v>305</v>
      </c>
    </row>
    <row r="7" spans="1:21">
      <c r="A7" s="251" t="str">
        <f>VLOOKUP(U7,Sheet1!$C$2:$C$84,1,FALSE)</f>
        <v>BNHN4P5</v>
      </c>
      <c r="B7" s="279" t="s">
        <v>307</v>
      </c>
      <c r="C7" s="279" t="s">
        <v>453</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14.23</v>
      </c>
      <c r="M7" s="204">
        <f>VLOOKUP(A7,Sheet1!$C$2:$G$84,5,FALSE)</f>
        <v>14.23</v>
      </c>
      <c r="N7" s="205">
        <f t="shared" si="2"/>
        <v>0</v>
      </c>
      <c r="O7" s="219">
        <f t="shared" si="3"/>
        <v>0</v>
      </c>
      <c r="P7">
        <v>393160.67</v>
      </c>
      <c r="Q7" s="204">
        <f>VLOOKUP(A7,Sheet1!$C$2:$H$84,6,FALSE)</f>
        <v>393160.67</v>
      </c>
      <c r="R7" s="205">
        <f t="shared" si="6"/>
        <v>0</v>
      </c>
      <c r="S7" s="219">
        <f t="shared" si="7"/>
        <v>0</v>
      </c>
      <c r="T7" s="1"/>
      <c r="U7" s="279" t="s">
        <v>308</v>
      </c>
    </row>
    <row r="8" spans="1:21">
      <c r="A8" s="251" t="str">
        <f>VLOOKUP(U8,Sheet1!$C$2:$C$84,1,FALSE)</f>
        <v>BRXH266</v>
      </c>
      <c r="B8" s="279" t="s">
        <v>310</v>
      </c>
      <c r="C8" s="279" t="s">
        <v>454</v>
      </c>
      <c r="D8">
        <v>10487</v>
      </c>
      <c r="E8" s="204">
        <f>VLOOKUP(A8,Sheet1!$C$2:$E$84,3,FALSE)</f>
        <v>10487</v>
      </c>
      <c r="F8" s="205">
        <f t="shared" si="0"/>
        <v>0</v>
      </c>
      <c r="G8" s="219">
        <f t="shared" si="4"/>
        <v>0</v>
      </c>
      <c r="H8">
        <v>245596.1</v>
      </c>
      <c r="I8" s="207">
        <f>VLOOKUP(A8,Sheet1!$C$2:$F$84,4,FALSE)</f>
        <v>245596.1</v>
      </c>
      <c r="J8" s="205">
        <f t="shared" si="1"/>
        <v>0</v>
      </c>
      <c r="K8" s="219">
        <f t="shared" si="5"/>
        <v>0</v>
      </c>
      <c r="L8" s="289">
        <v>29.47</v>
      </c>
      <c r="M8" s="204">
        <f>VLOOKUP(A8,Sheet1!$C$2:$G$84,5,FALSE)</f>
        <v>29.47</v>
      </c>
      <c r="N8" s="205">
        <f t="shared" si="2"/>
        <v>0</v>
      </c>
      <c r="O8" s="219">
        <f t="shared" si="3"/>
        <v>0</v>
      </c>
      <c r="P8">
        <v>309051.89</v>
      </c>
      <c r="Q8" s="204">
        <f>VLOOKUP(A8,Sheet1!$C$2:$H$84,6,FALSE)</f>
        <v>309051.89</v>
      </c>
      <c r="R8" s="205">
        <f t="shared" si="6"/>
        <v>0</v>
      </c>
      <c r="S8" s="219">
        <f t="shared" si="7"/>
        <v>0</v>
      </c>
      <c r="T8" s="1"/>
      <c r="U8" s="279" t="s">
        <v>311</v>
      </c>
    </row>
    <row r="9" spans="1:21">
      <c r="A9" s="251" t="str">
        <f>VLOOKUP(U9,Sheet1!$C$2:$C$84,1,FALSE)</f>
        <v>B908F01</v>
      </c>
      <c r="B9" s="279" t="s">
        <v>313</v>
      </c>
      <c r="C9" s="279" t="s">
        <v>455</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709.08</v>
      </c>
      <c r="M9" s="204">
        <f>VLOOKUP(A9,Sheet1!$C$2:$G$84,5,FALSE)</f>
        <v>709.08</v>
      </c>
      <c r="N9" s="205">
        <f t="shared" si="2"/>
        <v>0</v>
      </c>
      <c r="O9" s="219">
        <f t="shared" si="3"/>
        <v>0</v>
      </c>
      <c r="P9">
        <v>957258</v>
      </c>
      <c r="Q9" s="204">
        <f>VLOOKUP(A9,Sheet1!$C$2:$H$84,6,FALSE)</f>
        <v>957258</v>
      </c>
      <c r="R9" s="205">
        <f t="shared" si="6"/>
        <v>0</v>
      </c>
      <c r="S9" s="219">
        <f t="shared" si="7"/>
        <v>0</v>
      </c>
      <c r="T9" s="1"/>
      <c r="U9" s="279" t="s">
        <v>314</v>
      </c>
    </row>
    <row r="10" spans="1:21">
      <c r="A10" s="251">
        <f>VLOOKUP(U10,Sheet1!$C$2:$C$84,1,FALSE)</f>
        <v>2989044</v>
      </c>
      <c r="B10" s="279" t="s">
        <v>438</v>
      </c>
      <c r="C10" s="279" t="s">
        <v>456</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76.209999999999994</v>
      </c>
      <c r="M10" s="204">
        <f>VLOOKUP(A10,Sheet1!$C$2:$G$84,5,FALSE)</f>
        <v>76.209999999999994</v>
      </c>
      <c r="N10" s="205">
        <f t="shared" si="2"/>
        <v>0</v>
      </c>
      <c r="O10" s="219">
        <f t="shared" si="3"/>
        <v>0</v>
      </c>
      <c r="P10">
        <v>502986</v>
      </c>
      <c r="Q10" s="204">
        <f>VLOOKUP(A10,Sheet1!$C$2:$H$84,6,FALSE)</f>
        <v>502986</v>
      </c>
      <c r="R10" s="205">
        <f t="shared" si="6"/>
        <v>0</v>
      </c>
      <c r="S10" s="219">
        <f t="shared" si="7"/>
        <v>0</v>
      </c>
      <c r="T10" s="1"/>
      <c r="U10" s="279">
        <v>2989044</v>
      </c>
    </row>
    <row r="11" spans="1:21">
      <c r="A11" s="251" t="str">
        <f>VLOOKUP(U11,Sheet1!$C$2:$C$84,1,FALSE)</f>
        <v>0263494</v>
      </c>
      <c r="B11" s="279" t="s">
        <v>457</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17.709935000000002</v>
      </c>
      <c r="M11" s="204">
        <f>VLOOKUP(A11,Sheet1!$C$2:$G$84,5,FALSE)</f>
        <v>17.690000000000001</v>
      </c>
      <c r="N11" s="205">
        <f t="shared" si="2"/>
        <v>1.9935000000000258E-2</v>
      </c>
      <c r="O11" s="219">
        <f t="shared" si="3"/>
        <v>1.1256394E-3</v>
      </c>
      <c r="P11">
        <v>1094509.3899999999</v>
      </c>
      <c r="Q11" s="204">
        <f>VLOOKUP(A11,Sheet1!$C$2:$H$84,6,FALSE)</f>
        <v>1093252.58</v>
      </c>
      <c r="R11" s="205">
        <f t="shared" si="6"/>
        <v>1256.809999999823</v>
      </c>
      <c r="S11" s="219">
        <f t="shared" si="7"/>
        <v>1.1482861999999999E-3</v>
      </c>
      <c r="T11" s="1"/>
      <c r="U11" s="279" t="s">
        <v>439</v>
      </c>
    </row>
    <row r="12" spans="1:21">
      <c r="A12" s="251">
        <f>VLOOKUP(U12,Sheet1!$C$2:$C$84,1,FALSE)</f>
        <v>7124594</v>
      </c>
      <c r="B12" s="279">
        <v>712459908</v>
      </c>
      <c r="C12" s="279" t="s">
        <v>458</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192.51870299999999</v>
      </c>
      <c r="M12" s="204">
        <f>VLOOKUP(A12,Sheet1!$C$2:$G$84,5,FALSE)</f>
        <v>192.32</v>
      </c>
      <c r="N12" s="205">
        <f t="shared" si="2"/>
        <v>0.19870299999999474</v>
      </c>
      <c r="O12" s="219">
        <f t="shared" si="3"/>
        <v>1.0321231000000001E-3</v>
      </c>
      <c r="P12">
        <v>419305.74</v>
      </c>
      <c r="Q12" s="204">
        <f>VLOOKUP(A12,Sheet1!$C$2:$H$84,6,FALSE)</f>
        <v>418864.7</v>
      </c>
      <c r="R12" s="205">
        <f t="shared" si="6"/>
        <v>441.03999999997905</v>
      </c>
      <c r="S12" s="219">
        <f t="shared" si="7"/>
        <v>1.0518338999999999E-3</v>
      </c>
      <c r="T12" s="1"/>
      <c r="U12" s="279">
        <v>7124594</v>
      </c>
    </row>
    <row r="13" spans="1:21">
      <c r="A13" s="251">
        <f>VLOOKUP(U13,Sheet1!$C$2:$C$84,1,FALSE)</f>
        <v>2136646</v>
      </c>
      <c r="B13" s="279" t="s">
        <v>321</v>
      </c>
      <c r="C13" s="279" t="s">
        <v>459</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21.64</v>
      </c>
      <c r="M13" s="204">
        <f>VLOOKUP(A13,Sheet1!$C$2:$G$84,5,FALSE)</f>
        <v>21.64</v>
      </c>
      <c r="N13" s="205">
        <f t="shared" si="2"/>
        <v>0</v>
      </c>
      <c r="O13" s="219">
        <f t="shared" si="3"/>
        <v>0</v>
      </c>
      <c r="P13">
        <v>261757.44</v>
      </c>
      <c r="Q13" s="204">
        <f>VLOOKUP(A13,Sheet1!$C$2:$H$84,6,FALSE)</f>
        <v>261757.44</v>
      </c>
      <c r="R13" s="205">
        <f t="shared" si="6"/>
        <v>0</v>
      </c>
      <c r="S13" s="219">
        <f t="shared" si="7"/>
        <v>0</v>
      </c>
      <c r="T13" s="1"/>
      <c r="U13" s="279">
        <v>2136646</v>
      </c>
    </row>
    <row r="14" spans="1:21">
      <c r="A14" s="251" t="str">
        <f>VLOOKUP(U14,Sheet1!$C$2:$C$84,1,FALSE)</f>
        <v>B3VCFN3</v>
      </c>
      <c r="B14" s="279" t="s">
        <v>385</v>
      </c>
      <c r="C14" s="279" t="s">
        <v>460</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11.29</v>
      </c>
      <c r="M14" s="204">
        <f>VLOOKUP(A14,Sheet1!$C$2:$G$84,5,FALSE)</f>
        <v>11.29</v>
      </c>
      <c r="N14" s="205">
        <f t="shared" si="2"/>
        <v>0</v>
      </c>
      <c r="O14" s="219">
        <f t="shared" si="3"/>
        <v>0</v>
      </c>
      <c r="P14">
        <v>358559.11</v>
      </c>
      <c r="Q14" s="204">
        <f>VLOOKUP(A14,Sheet1!$C$2:$H$84,6,FALSE)</f>
        <v>358559.11</v>
      </c>
      <c r="R14" s="205">
        <f t="shared" si="6"/>
        <v>0</v>
      </c>
      <c r="S14" s="219">
        <f t="shared" si="7"/>
        <v>0</v>
      </c>
      <c r="T14" s="1"/>
      <c r="U14" s="294" t="s">
        <v>386</v>
      </c>
    </row>
    <row r="15" spans="1:21">
      <c r="A15" s="251" t="str">
        <f>VLOOKUP(U15,Sheet1!$C$2:$C$84,1,FALSE)</f>
        <v>B0744B3</v>
      </c>
      <c r="B15" s="279" t="s">
        <v>461</v>
      </c>
      <c r="C15" s="279" t="s">
        <v>462</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42.408147999999997</v>
      </c>
      <c r="M15" s="204">
        <f>VLOOKUP(A15,Sheet1!$C$2:$G$84,5,FALSE)</f>
        <v>42.36</v>
      </c>
      <c r="N15" s="205">
        <f t="shared" si="2"/>
        <v>4.8147999999997637E-2</v>
      </c>
      <c r="O15" s="219">
        <f t="shared" si="3"/>
        <v>1.1353479E-3</v>
      </c>
      <c r="P15">
        <v>623357.37</v>
      </c>
      <c r="Q15" s="204">
        <f>VLOOKUP(A15,Sheet1!$C$2:$H$84,6,FALSE)</f>
        <v>622641.57999999996</v>
      </c>
      <c r="R15" s="205">
        <f t="shared" si="6"/>
        <v>715.79000000003725</v>
      </c>
      <c r="S15" s="219">
        <f t="shared" si="7"/>
        <v>1.1482819E-3</v>
      </c>
      <c r="T15" s="1"/>
      <c r="U15" s="279" t="s">
        <v>323</v>
      </c>
    </row>
    <row r="16" spans="1:21">
      <c r="A16" s="251">
        <f>VLOOKUP(U16,Sheet1!$C$2:$C$84,1,FALSE)</f>
        <v>2125097</v>
      </c>
      <c r="B16" s="279">
        <v>124765108</v>
      </c>
      <c r="C16" s="279" t="s">
        <v>463</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24.3</v>
      </c>
      <c r="M16" s="204">
        <f>VLOOKUP(A16,Sheet1!$C$2:$G$84,5,FALSE)</f>
        <v>24.3</v>
      </c>
      <c r="N16" s="205">
        <f t="shared" si="2"/>
        <v>0</v>
      </c>
      <c r="O16" s="219">
        <f t="shared" si="3"/>
        <v>0</v>
      </c>
      <c r="P16">
        <v>555741</v>
      </c>
      <c r="Q16" s="204">
        <f>VLOOKUP(A16,Sheet1!$C$2:$H$84,6,FALSE)</f>
        <v>555741</v>
      </c>
      <c r="R16" s="205">
        <f t="shared" si="6"/>
        <v>0</v>
      </c>
      <c r="S16" s="219">
        <f t="shared" si="7"/>
        <v>0</v>
      </c>
      <c r="T16" s="1"/>
      <c r="U16" s="279">
        <v>2125097</v>
      </c>
    </row>
    <row r="17" spans="1:21">
      <c r="A17" s="251" t="str">
        <f>VLOOKUP(U17,Sheet1!$C$2:$C$84,1,FALSE)</f>
        <v>BJ2L553</v>
      </c>
      <c r="B17" s="279" t="s">
        <v>326</v>
      </c>
      <c r="C17" s="279" t="s">
        <v>464</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103.62</v>
      </c>
      <c r="M17" s="204">
        <f>VLOOKUP(A17,Sheet1!$C$2:$G$84,5,FALSE)</f>
        <v>103.62</v>
      </c>
      <c r="N17" s="205">
        <f t="shared" si="2"/>
        <v>0</v>
      </c>
      <c r="O17" s="219">
        <f t="shared" si="3"/>
        <v>0</v>
      </c>
      <c r="P17">
        <v>394377.72</v>
      </c>
      <c r="Q17" s="204">
        <f>VLOOKUP(A17,Sheet1!$C$2:$H$84,6,FALSE)</f>
        <v>394377.72</v>
      </c>
      <c r="R17" s="205">
        <f t="shared" si="6"/>
        <v>0</v>
      </c>
      <c r="S17" s="219">
        <f t="shared" si="7"/>
        <v>0</v>
      </c>
      <c r="T17" s="1"/>
      <c r="U17" s="279" t="s">
        <v>327</v>
      </c>
    </row>
    <row r="18" spans="1:21">
      <c r="A18" s="251" t="str">
        <f>VLOOKUP(U18,Sheet1!$C$2:$C$84,1,FALSE)</f>
        <v>B3B1QJ3</v>
      </c>
      <c r="B18" s="279">
        <v>202712600</v>
      </c>
      <c r="C18" s="279" t="s">
        <v>465</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98</v>
      </c>
      <c r="M18" s="204">
        <f>VLOOKUP(A18,Sheet1!$C$2:$G$84,5,FALSE)</f>
        <v>98</v>
      </c>
      <c r="N18" s="205">
        <f t="shared" si="2"/>
        <v>0</v>
      </c>
      <c r="O18" s="219">
        <f t="shared" si="3"/>
        <v>0</v>
      </c>
      <c r="P18">
        <v>744800</v>
      </c>
      <c r="Q18" s="204">
        <f>VLOOKUP(A18,Sheet1!$C$2:$H$84,6,FALSE)</f>
        <v>744800</v>
      </c>
      <c r="R18" s="205">
        <f t="shared" si="6"/>
        <v>0</v>
      </c>
      <c r="S18" s="219">
        <f t="shared" si="7"/>
        <v>0</v>
      </c>
      <c r="T18" s="1"/>
      <c r="U18" s="279" t="s">
        <v>329</v>
      </c>
    </row>
    <row r="19" spans="1:21">
      <c r="A19" s="251" t="str">
        <f>VLOOKUP(U19,Sheet1!$C$2:$C$84,1,FALSE)</f>
        <v>BM8H5Y5</v>
      </c>
      <c r="B19" s="279" t="s">
        <v>466</v>
      </c>
      <c r="C19" s="279" t="s">
        <v>467</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39.499218999999997</v>
      </c>
      <c r="M19" s="204">
        <f>VLOOKUP(A19,Sheet1!$C$2:$G$84,5,FALSE)</f>
        <v>39.4</v>
      </c>
      <c r="N19" s="205">
        <f t="shared" si="2"/>
        <v>9.9218999999997948E-2</v>
      </c>
      <c r="O19" s="219">
        <f t="shared" si="3"/>
        <v>2.5119231000000001E-3</v>
      </c>
      <c r="P19">
        <v>656477.02</v>
      </c>
      <c r="Q19" s="204">
        <f>VLOOKUP(A19,Sheet1!$C$2:$H$84,6,FALSE)</f>
        <v>654868.35</v>
      </c>
      <c r="R19" s="205">
        <f t="shared" si="6"/>
        <v>1608.6700000000419</v>
      </c>
      <c r="S19" s="219">
        <f t="shared" si="7"/>
        <v>2.4504589999999999E-3</v>
      </c>
      <c r="T19" s="1"/>
      <c r="U19" s="279" t="s">
        <v>331</v>
      </c>
    </row>
    <row r="20" spans="1:21">
      <c r="A20" s="251" t="str">
        <f>VLOOKUP(U20,Sheet1!$C$2:$C$84,1,FALSE)</f>
        <v>B1FWBH1</v>
      </c>
      <c r="B20" s="279" t="s">
        <v>333</v>
      </c>
      <c r="C20" s="279" t="s">
        <v>468</v>
      </c>
      <c r="D20">
        <v>3800</v>
      </c>
      <c r="E20" s="204">
        <f>VLOOKUP(A20,Sheet1!$C$2:$E$84,3,FALSE)</f>
        <v>3800</v>
      </c>
      <c r="F20" s="205">
        <f t="shared" si="0"/>
        <v>0</v>
      </c>
      <c r="G20" s="219">
        <f t="shared" si="4"/>
        <v>0</v>
      </c>
      <c r="H20">
        <v>181005.51</v>
      </c>
      <c r="I20" s="207">
        <f>VLOOKUP(A20,Sheet1!$C$2:$F$84,4,FALSE)</f>
        <v>181005.51</v>
      </c>
      <c r="J20" s="205">
        <f t="shared" si="1"/>
        <v>0</v>
      </c>
      <c r="K20" s="219">
        <f t="shared" si="5"/>
        <v>0</v>
      </c>
      <c r="L20" s="289">
        <v>47.34</v>
      </c>
      <c r="M20" s="204">
        <f>VLOOKUP(A20,Sheet1!$C$2:$G$84,5,FALSE)</f>
        <v>47.34</v>
      </c>
      <c r="N20" s="205">
        <f t="shared" si="2"/>
        <v>0</v>
      </c>
      <c r="O20" s="219">
        <f t="shared" si="3"/>
        <v>0</v>
      </c>
      <c r="P20">
        <v>179892</v>
      </c>
      <c r="Q20" s="204">
        <f>VLOOKUP(A20,Sheet1!$C$2:$H$84,6,FALSE)</f>
        <v>179892</v>
      </c>
      <c r="R20" s="205">
        <f t="shared" si="6"/>
        <v>0</v>
      </c>
      <c r="S20" s="219">
        <f t="shared" si="7"/>
        <v>0</v>
      </c>
      <c r="T20" s="1"/>
      <c r="U20" s="279" t="s">
        <v>334</v>
      </c>
    </row>
    <row r="21" spans="1:21">
      <c r="A21" s="251" t="str">
        <f>VLOOKUP(U21,Sheet1!$C$2:$C$84,1,FALSE)</f>
        <v>BZ1GMK5</v>
      </c>
      <c r="B21" s="279" t="s">
        <v>336</v>
      </c>
      <c r="C21" s="279" t="s">
        <v>469</v>
      </c>
      <c r="D21">
        <v>2696</v>
      </c>
      <c r="E21" s="204">
        <f>VLOOKUP(A21,Sheet1!$C$2:$E$84,3,FALSE)</f>
        <v>2696</v>
      </c>
      <c r="F21" s="205">
        <f t="shared" si="0"/>
        <v>0</v>
      </c>
      <c r="G21" s="219">
        <f t="shared" si="4"/>
        <v>0</v>
      </c>
      <c r="H21">
        <v>242074.95</v>
      </c>
      <c r="I21" s="207">
        <f>VLOOKUP(A21,Sheet1!$C$2:$F$84,4,FALSE)</f>
        <v>253842.26</v>
      </c>
      <c r="J21" s="205">
        <f t="shared" si="1"/>
        <v>-11767.309999999998</v>
      </c>
      <c r="K21" s="219">
        <f t="shared" si="5"/>
        <v>-4.86101928E-2</v>
      </c>
      <c r="L21" s="289">
        <v>464.57</v>
      </c>
      <c r="M21" s="204">
        <f>VLOOKUP(A21,Sheet1!$C$2:$G$84,5,FALSE)</f>
        <v>464.57</v>
      </c>
      <c r="N21" s="205">
        <f t="shared" si="2"/>
        <v>0</v>
      </c>
      <c r="O21" s="219">
        <f t="shared" si="3"/>
        <v>0</v>
      </c>
      <c r="P21">
        <v>1252480.72</v>
      </c>
      <c r="Q21" s="204">
        <f>VLOOKUP(A21,Sheet1!$C$2:$H$84,6,FALSE)</f>
        <v>1252480.72</v>
      </c>
      <c r="R21" s="205">
        <f t="shared" si="6"/>
        <v>0</v>
      </c>
      <c r="S21" s="219">
        <f t="shared" si="7"/>
        <v>0</v>
      </c>
      <c r="T21" s="1"/>
      <c r="U21" s="279" t="s">
        <v>337</v>
      </c>
    </row>
    <row r="22" spans="1:21">
      <c r="A22" s="251" t="str">
        <f>VLOOKUP(U22,Sheet1!$C$2:$C$84,1,FALSE)</f>
        <v>B8K7T65</v>
      </c>
      <c r="B22" s="279">
        <v>398438408</v>
      </c>
      <c r="C22" s="279" t="s">
        <v>470</v>
      </c>
      <c r="D22">
        <v>21729</v>
      </c>
      <c r="E22" s="204">
        <f>VLOOKUP(A22,Sheet1!$C$2:$E$84,3,FALSE)</f>
        <v>21729</v>
      </c>
      <c r="F22" s="205">
        <f t="shared" si="0"/>
        <v>0</v>
      </c>
      <c r="G22" s="219">
        <f t="shared" si="4"/>
        <v>0</v>
      </c>
      <c r="H22">
        <v>438026.4</v>
      </c>
      <c r="I22" s="207">
        <f>VLOOKUP(A22,Sheet1!$C$2:$F$84,4,FALSE)</f>
        <v>439438.74</v>
      </c>
      <c r="J22" s="205">
        <f t="shared" si="1"/>
        <v>-1412.3399999999674</v>
      </c>
      <c r="K22" s="219">
        <f t="shared" si="5"/>
        <v>-3.2243262000000001E-3</v>
      </c>
      <c r="L22" s="289">
        <v>8.44</v>
      </c>
      <c r="M22" s="204">
        <f>VLOOKUP(A22,Sheet1!$C$2:$G$84,5,FALSE)</f>
        <v>8.44</v>
      </c>
      <c r="N22" s="205">
        <f t="shared" si="2"/>
        <v>0</v>
      </c>
      <c r="O22" s="219">
        <f t="shared" si="3"/>
        <v>0</v>
      </c>
      <c r="P22">
        <v>183392.76</v>
      </c>
      <c r="Q22" s="204">
        <f>VLOOKUP(A22,Sheet1!$C$2:$H$84,6,FALSE)</f>
        <v>183392.76</v>
      </c>
      <c r="R22" s="205">
        <f t="shared" si="6"/>
        <v>0</v>
      </c>
      <c r="S22" s="219">
        <f t="shared" si="7"/>
        <v>0</v>
      </c>
      <c r="T22" s="1"/>
      <c r="U22" s="279" t="s">
        <v>339</v>
      </c>
    </row>
    <row r="23" spans="1:21">
      <c r="A23" s="251">
        <f>VLOOKUP(U23,Sheet1!$C$2:$C$84,1,FALSE)</f>
        <v>2781648</v>
      </c>
      <c r="B23" s="279" t="s">
        <v>341</v>
      </c>
      <c r="C23" s="279" t="s">
        <v>471</v>
      </c>
      <c r="D23">
        <v>8173</v>
      </c>
      <c r="E23" s="204">
        <f>VLOOKUP(A23,Sheet1!$C$2:$E$84,3,FALSE)</f>
        <v>8173</v>
      </c>
      <c r="F23" s="205">
        <f t="shared" si="0"/>
        <v>0</v>
      </c>
      <c r="G23" s="219">
        <f t="shared" si="4"/>
        <v>0</v>
      </c>
      <c r="H23">
        <v>546901.93000000005</v>
      </c>
      <c r="I23" s="207">
        <f>VLOOKUP(A23,Sheet1!$C$2:$F$84,4,FALSE)</f>
        <v>548506.52</v>
      </c>
      <c r="J23" s="205">
        <f t="shared" si="1"/>
        <v>-1604.5899999999674</v>
      </c>
      <c r="K23" s="219">
        <f t="shared" si="5"/>
        <v>-2.9339629999999999E-3</v>
      </c>
      <c r="L23" s="289">
        <v>61.62</v>
      </c>
      <c r="M23" s="204">
        <f>VLOOKUP(A23,Sheet1!$C$2:$G$84,5,FALSE)</f>
        <v>61.62</v>
      </c>
      <c r="N23" s="205">
        <f t="shared" si="2"/>
        <v>0</v>
      </c>
      <c r="O23" s="219">
        <f t="shared" si="3"/>
        <v>0</v>
      </c>
      <c r="P23">
        <v>503620.26</v>
      </c>
      <c r="Q23" s="204">
        <f>VLOOKUP(A23,Sheet1!$C$2:$H$84,6,FALSE)</f>
        <v>503620.26</v>
      </c>
      <c r="R23" s="205">
        <f t="shared" si="6"/>
        <v>0</v>
      </c>
      <c r="S23" s="219">
        <f t="shared" si="7"/>
        <v>0</v>
      </c>
      <c r="T23" s="1"/>
      <c r="U23" s="279">
        <v>2781648</v>
      </c>
    </row>
    <row r="24" spans="1:21">
      <c r="A24" s="251">
        <f>VLOOKUP(U24,Sheet1!$C$2:$C$84,1,FALSE)</f>
        <v>2569286</v>
      </c>
      <c r="B24" s="279" t="s">
        <v>343</v>
      </c>
      <c r="C24" s="279" t="s">
        <v>472</v>
      </c>
      <c r="D24">
        <v>28900</v>
      </c>
      <c r="E24" s="204">
        <f>VLOOKUP(A24,Sheet1!$C$2:$E$84,3,FALSE)</f>
        <v>28900</v>
      </c>
      <c r="F24" s="205">
        <f t="shared" si="0"/>
        <v>0</v>
      </c>
      <c r="G24" s="219">
        <f t="shared" si="4"/>
        <v>0</v>
      </c>
      <c r="H24">
        <v>377827.46</v>
      </c>
      <c r="I24" s="207">
        <f>VLOOKUP(A24,Sheet1!$C$2:$F$84,4,FALSE)</f>
        <v>396696.63</v>
      </c>
      <c r="J24" s="205">
        <f t="shared" si="1"/>
        <v>-18869.169999999984</v>
      </c>
      <c r="K24" s="219">
        <f t="shared" si="5"/>
        <v>-4.9941235100000002E-2</v>
      </c>
      <c r="L24" s="289">
        <v>27.88</v>
      </c>
      <c r="M24" s="204">
        <f>VLOOKUP(A24,Sheet1!$C$2:$G$84,5,FALSE)</f>
        <v>27.88</v>
      </c>
      <c r="N24" s="205">
        <f t="shared" si="2"/>
        <v>0</v>
      </c>
      <c r="O24" s="219">
        <f t="shared" si="3"/>
        <v>0</v>
      </c>
      <c r="P24">
        <v>805732</v>
      </c>
      <c r="Q24" s="204">
        <f>VLOOKUP(A24,Sheet1!$C$2:$H$84,6,FALSE)</f>
        <v>805732</v>
      </c>
      <c r="R24" s="205">
        <f t="shared" si="6"/>
        <v>0</v>
      </c>
      <c r="S24" s="219">
        <f t="shared" si="7"/>
        <v>0</v>
      </c>
      <c r="T24" s="1"/>
      <c r="U24" s="279">
        <v>2569286</v>
      </c>
    </row>
    <row r="25" spans="1:21">
      <c r="A25" s="251" t="str">
        <f>VLOOKUP(U25,Sheet1!$C$2:$C$84,1,FALSE)</f>
        <v>B94G471</v>
      </c>
      <c r="B25" s="279" t="s">
        <v>345</v>
      </c>
      <c r="C25" s="279" t="s">
        <v>473</v>
      </c>
      <c r="D25">
        <v>1291</v>
      </c>
      <c r="E25" s="204">
        <f>VLOOKUP(A25,Sheet1!$C$2:$E$84,3,FALSE)</f>
        <v>1291</v>
      </c>
      <c r="F25" s="205">
        <f t="shared" si="0"/>
        <v>0</v>
      </c>
      <c r="G25" s="219">
        <f t="shared" si="4"/>
        <v>0</v>
      </c>
      <c r="H25">
        <v>226128.97</v>
      </c>
      <c r="I25" s="207">
        <f>VLOOKUP(A25,Sheet1!$C$2:$F$84,4,FALSE)</f>
        <v>226128.97</v>
      </c>
      <c r="J25" s="205">
        <f t="shared" si="1"/>
        <v>0</v>
      </c>
      <c r="K25" s="219">
        <f t="shared" si="5"/>
        <v>0</v>
      </c>
      <c r="L25" s="289">
        <v>190.02</v>
      </c>
      <c r="M25" s="204">
        <f>VLOOKUP(A25,Sheet1!$C$2:$G$84,5,FALSE)</f>
        <v>190.02</v>
      </c>
      <c r="N25" s="205">
        <f t="shared" si="2"/>
        <v>0</v>
      </c>
      <c r="O25" s="219">
        <f t="shared" si="3"/>
        <v>0</v>
      </c>
      <c r="P25">
        <v>245315.82</v>
      </c>
      <c r="Q25" s="204">
        <f>VLOOKUP(A25,Sheet1!$C$2:$H$84,6,FALSE)</f>
        <v>245315.82</v>
      </c>
      <c r="R25" s="205">
        <f t="shared" si="6"/>
        <v>0</v>
      </c>
      <c r="S25" s="219">
        <f t="shared" si="7"/>
        <v>0</v>
      </c>
      <c r="T25" s="1"/>
      <c r="U25" s="279" t="s">
        <v>346</v>
      </c>
    </row>
    <row r="26" spans="1:21">
      <c r="A26" s="251">
        <f>VLOOKUP(U26,Sheet1!$C$2:$C$84,1,FALSE)</f>
        <v>5889505</v>
      </c>
      <c r="B26" s="279">
        <v>588950907</v>
      </c>
      <c r="C26" s="279" t="s">
        <v>348</v>
      </c>
      <c r="D26">
        <v>12717</v>
      </c>
      <c r="E26" s="204">
        <f>VLOOKUP(A26,Sheet1!$C$2:$E$84,3,FALSE)</f>
        <v>12717</v>
      </c>
      <c r="F26" s="205">
        <f t="shared" si="0"/>
        <v>0</v>
      </c>
      <c r="G26" s="219">
        <f t="shared" si="4"/>
        <v>0</v>
      </c>
      <c r="H26">
        <v>367390.74</v>
      </c>
      <c r="I26" s="207">
        <f>VLOOKUP(A26,Sheet1!$C$2:$F$84,4,FALSE)</f>
        <v>368426.93</v>
      </c>
      <c r="J26" s="205">
        <f t="shared" si="1"/>
        <v>-1036.1900000000023</v>
      </c>
      <c r="K26" s="219">
        <f t="shared" si="5"/>
        <v>-2.8204031E-3</v>
      </c>
      <c r="L26" s="289">
        <v>36.930418000000003</v>
      </c>
      <c r="M26" s="204">
        <f>VLOOKUP(A26,Sheet1!$C$2:$G$84,5,FALSE)</f>
        <v>36.840000000000003</v>
      </c>
      <c r="N26" s="205">
        <f t="shared" si="2"/>
        <v>9.0417999999999665E-2</v>
      </c>
      <c r="O26" s="219">
        <f t="shared" si="3"/>
        <v>2.4483341E-3</v>
      </c>
      <c r="P26">
        <v>469644.12</v>
      </c>
      <c r="Q26" s="204">
        <f>VLOOKUP(A26,Sheet1!$C$2:$H$84,6,FALSE)</f>
        <v>468493.28</v>
      </c>
      <c r="R26" s="205">
        <f t="shared" si="6"/>
        <v>1150.8399999999674</v>
      </c>
      <c r="S26" s="219">
        <f t="shared" si="7"/>
        <v>2.4504511999999998E-3</v>
      </c>
      <c r="T26" s="1"/>
      <c r="U26" s="279">
        <v>5889505</v>
      </c>
    </row>
    <row r="27" spans="1:21">
      <c r="A27" s="251">
        <f>VLOOKUP(U27,Sheet1!$C$2:$C$84,1,FALSE)</f>
        <v>2398822</v>
      </c>
      <c r="B27" s="279">
        <v>456788108</v>
      </c>
      <c r="C27" s="279" t="s">
        <v>474</v>
      </c>
      <c r="D27">
        <v>1000</v>
      </c>
      <c r="E27" s="204">
        <f>VLOOKUP(A27,Sheet1!$C$2:$E$84,3,FALSE)</f>
        <v>1000</v>
      </c>
      <c r="F27" s="205">
        <f t="shared" si="0"/>
        <v>0</v>
      </c>
      <c r="G27" s="219">
        <f t="shared" si="4"/>
        <v>0</v>
      </c>
      <c r="H27">
        <v>19835.2</v>
      </c>
      <c r="I27" s="207">
        <f>VLOOKUP(A27,Sheet1!$C$2:$F$84,4,FALSE)</f>
        <v>19835.2</v>
      </c>
      <c r="J27" s="205">
        <f t="shared" si="1"/>
        <v>0</v>
      </c>
      <c r="K27" s="219">
        <f t="shared" si="5"/>
        <v>0</v>
      </c>
      <c r="L27" s="289">
        <v>20.100000000000001</v>
      </c>
      <c r="M27" s="204">
        <f>VLOOKUP(A27,Sheet1!$C$2:$G$84,5,FALSE)</f>
        <v>20.100000000000001</v>
      </c>
      <c r="N27" s="205">
        <f t="shared" si="2"/>
        <v>0</v>
      </c>
      <c r="O27" s="219">
        <f t="shared" si="3"/>
        <v>0</v>
      </c>
      <c r="P27">
        <v>20100</v>
      </c>
      <c r="Q27" s="204">
        <f>VLOOKUP(A27,Sheet1!$C$2:$H$84,6,FALSE)</f>
        <v>20100</v>
      </c>
      <c r="R27" s="205">
        <f t="shared" si="6"/>
        <v>0</v>
      </c>
      <c r="S27" s="219">
        <f t="shared" si="7"/>
        <v>0</v>
      </c>
      <c r="T27" s="1"/>
      <c r="U27" s="279">
        <v>2398822</v>
      </c>
    </row>
    <row r="28" spans="1:21">
      <c r="A28" s="251" t="str">
        <f>VLOOKUP(U28,Sheet1!$C$2:$C$84,1,FALSE)</f>
        <v>BF7NT10</v>
      </c>
      <c r="B28" s="279" t="s">
        <v>350</v>
      </c>
      <c r="C28" s="279" t="s">
        <v>475</v>
      </c>
      <c r="D28">
        <v>11830</v>
      </c>
      <c r="E28" s="204">
        <f>VLOOKUP(A28,Sheet1!$C$2:$E$84,3,FALSE)</f>
        <v>11830</v>
      </c>
      <c r="F28" s="205">
        <f t="shared" si="0"/>
        <v>0</v>
      </c>
      <c r="G28" s="219">
        <f t="shared" si="4"/>
        <v>0</v>
      </c>
      <c r="H28">
        <v>734368.53</v>
      </c>
      <c r="I28" s="207">
        <f>VLOOKUP(A28,Sheet1!$C$2:$F$84,4,FALSE)</f>
        <v>738890.28</v>
      </c>
      <c r="J28" s="205">
        <f t="shared" si="1"/>
        <v>-4521.75</v>
      </c>
      <c r="K28" s="219">
        <f t="shared" si="5"/>
        <v>-6.1573308000000002E-3</v>
      </c>
      <c r="L28" s="289">
        <v>126.84</v>
      </c>
      <c r="M28" s="204">
        <f>VLOOKUP(A28,Sheet1!$C$2:$G$84,5,FALSE)</f>
        <v>126.84</v>
      </c>
      <c r="N28" s="205">
        <f t="shared" si="2"/>
        <v>0</v>
      </c>
      <c r="O28" s="219">
        <f t="shared" si="3"/>
        <v>0</v>
      </c>
      <c r="P28">
        <v>1500517.2</v>
      </c>
      <c r="Q28" s="204">
        <f>VLOOKUP(A28,Sheet1!$C$2:$H$84,6,FALSE)</f>
        <v>1500517.2</v>
      </c>
      <c r="R28" s="205">
        <f t="shared" si="6"/>
        <v>0</v>
      </c>
      <c r="S28" s="219">
        <f t="shared" si="7"/>
        <v>0</v>
      </c>
      <c r="T28" s="1"/>
      <c r="U28" s="279" t="s">
        <v>351</v>
      </c>
    </row>
    <row r="29" spans="1:21">
      <c r="A29" s="251" t="str">
        <f>VLOOKUP(U29,Sheet1!$C$2:$C$84,1,FALSE)</f>
        <v>B3DG2Y3</v>
      </c>
      <c r="B29" s="279" t="s">
        <v>353</v>
      </c>
      <c r="C29" s="279" t="s">
        <v>476</v>
      </c>
      <c r="D29">
        <v>10663</v>
      </c>
      <c r="E29" s="204">
        <f>VLOOKUP(A29,Sheet1!$C$2:$E$84,3,FALSE)</f>
        <v>10663</v>
      </c>
      <c r="F29" s="205">
        <f t="shared" si="0"/>
        <v>0</v>
      </c>
      <c r="G29" s="219">
        <f t="shared" si="4"/>
        <v>0</v>
      </c>
      <c r="H29">
        <v>469364.9</v>
      </c>
      <c r="I29" s="207">
        <f>VLOOKUP(A29,Sheet1!$C$2:$F$84,4,FALSE)</f>
        <v>466594.13</v>
      </c>
      <c r="J29" s="205">
        <f t="shared" si="1"/>
        <v>2770.7700000000186</v>
      </c>
      <c r="K29" s="219">
        <f t="shared" si="5"/>
        <v>5.9032321999999996E-3</v>
      </c>
      <c r="L29" s="289">
        <v>54.32</v>
      </c>
      <c r="M29" s="204">
        <f>VLOOKUP(A29,Sheet1!$C$2:$G$84,5,FALSE)</f>
        <v>54.32</v>
      </c>
      <c r="N29" s="205">
        <f t="shared" si="2"/>
        <v>0</v>
      </c>
      <c r="O29" s="219">
        <f t="shared" si="3"/>
        <v>0</v>
      </c>
      <c r="P29">
        <v>579214.16</v>
      </c>
      <c r="Q29" s="204">
        <f>VLOOKUP(A29,Sheet1!$C$2:$H$84,6,FALSE)</f>
        <v>579214.16</v>
      </c>
      <c r="R29" s="205">
        <f t="shared" si="6"/>
        <v>0</v>
      </c>
      <c r="S29" s="219">
        <f t="shared" si="7"/>
        <v>0</v>
      </c>
      <c r="T29" s="1"/>
      <c r="U29" s="279" t="s">
        <v>354</v>
      </c>
    </row>
    <row r="30" spans="1:21">
      <c r="A30" s="251">
        <f>VLOOKUP(U30,Sheet1!$C$2:$C$84,1,FALSE)</f>
        <v>6499260</v>
      </c>
      <c r="B30" s="279">
        <v>649926003</v>
      </c>
      <c r="C30" s="279" t="s">
        <v>356</v>
      </c>
      <c r="D30">
        <v>13088</v>
      </c>
      <c r="E30" s="204">
        <f>VLOOKUP(A30,Sheet1!$C$2:$E$84,3,FALSE)</f>
        <v>13088</v>
      </c>
      <c r="F30" s="205">
        <f t="shared" si="0"/>
        <v>0</v>
      </c>
      <c r="G30" s="219">
        <f t="shared" si="4"/>
        <v>0</v>
      </c>
      <c r="H30">
        <v>177673.53</v>
      </c>
      <c r="I30" s="207">
        <f>VLOOKUP(A30,Sheet1!$C$2:$F$84,4,FALSE)</f>
        <v>177650.57</v>
      </c>
      <c r="J30" s="205">
        <f t="shared" si="1"/>
        <v>22.959999999991851</v>
      </c>
      <c r="K30" s="219">
        <f t="shared" si="5"/>
        <v>1.2922580000000001E-4</v>
      </c>
      <c r="L30" s="289">
        <v>11.008991999999999</v>
      </c>
      <c r="M30" s="204">
        <f>VLOOKUP(A30,Sheet1!$C$2:$G$84,5,FALSE)</f>
        <v>11.02</v>
      </c>
      <c r="N30" s="205">
        <f t="shared" si="2"/>
        <v>-1.1008000000000351E-2</v>
      </c>
      <c r="O30" s="219">
        <f t="shared" si="3"/>
        <v>-9.9990990000000009E-4</v>
      </c>
      <c r="P30">
        <v>144085.68</v>
      </c>
      <c r="Q30" s="204">
        <f>VLOOKUP(A30,Sheet1!$C$2:$H$84,6,FALSE)</f>
        <v>144176.57</v>
      </c>
      <c r="R30" s="205">
        <f t="shared" si="6"/>
        <v>-90.89000000001397</v>
      </c>
      <c r="S30" s="219">
        <f t="shared" si="7"/>
        <v>-6.3080519999999998E-4</v>
      </c>
      <c r="T30" s="1"/>
      <c r="U30" s="279">
        <v>6499260</v>
      </c>
    </row>
    <row r="31" spans="1:21">
      <c r="A31" s="251" t="str">
        <f>VLOOKUP(U31,Sheet1!$C$2:$C$84,1,FALSE)</f>
        <v>B1921K0</v>
      </c>
      <c r="B31" s="279" t="s">
        <v>358</v>
      </c>
      <c r="C31" s="279" t="s">
        <v>477</v>
      </c>
      <c r="D31">
        <v>3300</v>
      </c>
      <c r="E31" s="204">
        <f>VLOOKUP(A31,Sheet1!$C$2:$E$84,3,FALSE)</f>
        <v>3300</v>
      </c>
      <c r="F31" s="205">
        <f t="shared" si="0"/>
        <v>0</v>
      </c>
      <c r="G31" s="219">
        <f t="shared" si="4"/>
        <v>0</v>
      </c>
      <c r="H31">
        <v>308484.12</v>
      </c>
      <c r="I31" s="207">
        <f>VLOOKUP(A31,Sheet1!$C$2:$F$84,4,FALSE)</f>
        <v>308484.12</v>
      </c>
      <c r="J31" s="205">
        <f t="shared" si="1"/>
        <v>0</v>
      </c>
      <c r="K31" s="219">
        <f t="shared" si="5"/>
        <v>0</v>
      </c>
      <c r="L31" s="289">
        <v>98.94</v>
      </c>
      <c r="M31" s="204">
        <f>VLOOKUP(A31,Sheet1!$C$2:$G$84,5,FALSE)</f>
        <v>98.94</v>
      </c>
      <c r="N31" s="205">
        <f t="shared" ref="N31:N51" si="8">L31-M31</f>
        <v>0</v>
      </c>
      <c r="O31" s="219">
        <f t="shared" ref="O31:O51" si="9">ROUND(N31/L31,10)</f>
        <v>0</v>
      </c>
      <c r="P31">
        <v>326502</v>
      </c>
      <c r="Q31" s="204">
        <f>VLOOKUP(A31,Sheet1!$C$2:$H$84,6,FALSE)</f>
        <v>326502</v>
      </c>
      <c r="R31" s="205">
        <f t="shared" ref="R31:R51" si="10">P31-Q31</f>
        <v>0</v>
      </c>
      <c r="S31" s="219">
        <f t="shared" ref="S31:S51" si="11">ROUND(R31/P31,10)</f>
        <v>0</v>
      </c>
      <c r="T31" s="1"/>
      <c r="U31" s="279" t="s">
        <v>359</v>
      </c>
    </row>
    <row r="32" spans="1:21">
      <c r="A32" s="251" t="str">
        <f>VLOOKUP(U32,Sheet1!$C$2:$C$84,1,FALSE)</f>
        <v>B0SWJX3</v>
      </c>
      <c r="B32" s="279" t="s">
        <v>478</v>
      </c>
      <c r="C32" s="279" t="s">
        <v>479</v>
      </c>
      <c r="D32">
        <v>5956</v>
      </c>
      <c r="E32" s="204">
        <f>VLOOKUP(A32,Sheet1!$C$2:$E$84,3,FALSE)</f>
        <v>5956</v>
      </c>
      <c r="F32" s="205">
        <f t="shared" si="0"/>
        <v>0</v>
      </c>
      <c r="G32" s="219">
        <f t="shared" si="4"/>
        <v>0</v>
      </c>
      <c r="H32">
        <v>341181.13</v>
      </c>
      <c r="I32" s="207">
        <f>VLOOKUP(A32,Sheet1!$C$2:$F$84,4,FALSE)</f>
        <v>339052.08</v>
      </c>
      <c r="J32" s="205">
        <f t="shared" si="1"/>
        <v>2129.0499999999884</v>
      </c>
      <c r="K32" s="219">
        <f t="shared" si="5"/>
        <v>6.2402337000000002E-3</v>
      </c>
      <c r="L32" s="289">
        <v>149.14623399999999</v>
      </c>
      <c r="M32" s="204">
        <f>VLOOKUP(A32,Sheet1!$C$2:$G$84,5,FALSE)</f>
        <v>148.97</v>
      </c>
      <c r="N32" s="205">
        <f t="shared" si="8"/>
        <v>0.17623399999999378</v>
      </c>
      <c r="O32" s="219">
        <f t="shared" si="9"/>
        <v>1.1816188E-3</v>
      </c>
      <c r="P32">
        <v>888314.97</v>
      </c>
      <c r="Q32" s="204">
        <f>VLOOKUP(A32,Sheet1!$C$2:$H$84,6,FALSE)</f>
        <v>887294.93</v>
      </c>
      <c r="R32" s="205">
        <f t="shared" si="10"/>
        <v>1020.0399999999208</v>
      </c>
      <c r="S32" s="219">
        <f t="shared" si="11"/>
        <v>1.1482864E-3</v>
      </c>
      <c r="T32" s="1"/>
      <c r="U32" s="279" t="s">
        <v>361</v>
      </c>
    </row>
    <row r="33" spans="1:21">
      <c r="A33" s="251">
        <f>VLOOKUP(U33,Sheet1!$C$2:$C$84,1,FALSE)</f>
        <v>7333378</v>
      </c>
      <c r="B33" s="279">
        <v>733337901</v>
      </c>
      <c r="C33" s="279" t="s">
        <v>480</v>
      </c>
      <c r="D33">
        <v>1035</v>
      </c>
      <c r="E33" s="204">
        <f>VLOOKUP(A33,Sheet1!$C$2:$E$84,3,FALSE)</f>
        <v>1035</v>
      </c>
      <c r="F33" s="205">
        <f t="shared" si="0"/>
        <v>0</v>
      </c>
      <c r="G33" s="219">
        <f t="shared" si="4"/>
        <v>0</v>
      </c>
      <c r="H33">
        <v>185845.91</v>
      </c>
      <c r="I33" s="207">
        <f>VLOOKUP(A33,Sheet1!$C$2:$F$84,4,FALSE)</f>
        <v>168029.25</v>
      </c>
      <c r="J33" s="205">
        <f t="shared" si="1"/>
        <v>17816.660000000003</v>
      </c>
      <c r="K33" s="219">
        <f t="shared" si="5"/>
        <v>9.5867915499999998E-2</v>
      </c>
      <c r="L33" s="289">
        <v>630.20227199999999</v>
      </c>
      <c r="M33" s="204">
        <f>VLOOKUP(A33,Sheet1!$C$2:$G$84,5,FALSE)</f>
        <v>629.54</v>
      </c>
      <c r="N33" s="205">
        <f t="shared" si="8"/>
        <v>0.66227200000002995</v>
      </c>
      <c r="O33" s="219">
        <f t="shared" si="9"/>
        <v>1.050888E-3</v>
      </c>
      <c r="P33">
        <v>652259.35</v>
      </c>
      <c r="Q33" s="204">
        <f>VLOOKUP(A33,Sheet1!$C$2:$H$84,6,FALSE)</f>
        <v>651573.29</v>
      </c>
      <c r="R33" s="205">
        <f t="shared" si="10"/>
        <v>686.05999999993946</v>
      </c>
      <c r="S33" s="219">
        <f t="shared" si="11"/>
        <v>1.0518209000000001E-3</v>
      </c>
      <c r="T33" s="1"/>
      <c r="U33" s="279">
        <v>7333378</v>
      </c>
    </row>
    <row r="34" spans="1:21">
      <c r="A34" s="251">
        <f>VLOOKUP(U34,Sheet1!$C$2:$C$84,1,FALSE)</f>
        <v>2165747</v>
      </c>
      <c r="B34" s="279">
        <v>502441306</v>
      </c>
      <c r="C34" s="279" t="s">
        <v>481</v>
      </c>
      <c r="D34">
        <v>3050</v>
      </c>
      <c r="E34" s="204">
        <f>VLOOKUP(A34,Sheet1!$C$2:$E$84,3,FALSE)</f>
        <v>3050</v>
      </c>
      <c r="F34" s="205">
        <f t="shared" si="0"/>
        <v>0</v>
      </c>
      <c r="G34" s="219">
        <f t="shared" si="4"/>
        <v>0</v>
      </c>
      <c r="H34">
        <v>463076.08</v>
      </c>
      <c r="I34" s="207">
        <f>VLOOKUP(A34,Sheet1!$C$2:$F$84,4,FALSE)</f>
        <v>463076.08</v>
      </c>
      <c r="J34" s="205">
        <f t="shared" si="1"/>
        <v>0</v>
      </c>
      <c r="K34" s="219">
        <f t="shared" si="5"/>
        <v>0</v>
      </c>
      <c r="L34" s="289">
        <v>143.68</v>
      </c>
      <c r="M34" s="204">
        <f>VLOOKUP(A34,Sheet1!$C$2:$G$84,5,FALSE)</f>
        <v>143.68</v>
      </c>
      <c r="N34" s="205">
        <f t="shared" si="8"/>
        <v>0</v>
      </c>
      <c r="O34" s="219">
        <f t="shared" si="9"/>
        <v>0</v>
      </c>
      <c r="P34">
        <v>438224</v>
      </c>
      <c r="Q34" s="204">
        <f>VLOOKUP(A34,Sheet1!$C$2:$H$84,6,FALSE)</f>
        <v>438224</v>
      </c>
      <c r="R34" s="205">
        <f t="shared" si="10"/>
        <v>0</v>
      </c>
      <c r="S34" s="219">
        <f t="shared" si="11"/>
        <v>0</v>
      </c>
      <c r="T34" s="1"/>
      <c r="U34" s="279">
        <v>2165747</v>
      </c>
    </row>
    <row r="35" spans="1:21">
      <c r="A35" s="251" t="str">
        <f>VLOOKUP(U35,Sheet1!$C$2:$C$84,1,FALSE)</f>
        <v>B28YTC2</v>
      </c>
      <c r="B35" s="279" t="s">
        <v>482</v>
      </c>
      <c r="C35" s="279" t="s">
        <v>366</v>
      </c>
      <c r="D35">
        <v>42</v>
      </c>
      <c r="E35" s="204">
        <f>VLOOKUP(A35,Sheet1!$C$2:$E$84,3,FALSE)</f>
        <v>42</v>
      </c>
      <c r="F35" s="205">
        <f t="shared" si="0"/>
        <v>0</v>
      </c>
      <c r="G35" s="219">
        <f t="shared" si="4"/>
        <v>0</v>
      </c>
      <c r="H35">
        <v>4297.13</v>
      </c>
      <c r="I35" s="207">
        <f>VLOOKUP(A35,Sheet1!$C$2:$F$84,4,FALSE)</f>
        <v>4322.5</v>
      </c>
      <c r="J35" s="205">
        <f t="shared" si="1"/>
        <v>-25.369999999999891</v>
      </c>
      <c r="K35" s="219">
        <f t="shared" si="5"/>
        <v>-5.9039404999999996E-3</v>
      </c>
      <c r="L35" s="289">
        <v>140.904978</v>
      </c>
      <c r="M35" s="204">
        <f>VLOOKUP(A35,Sheet1!$C$2:$G$84,5,FALSE)</f>
        <v>140.63999999999999</v>
      </c>
      <c r="N35" s="205">
        <f t="shared" si="8"/>
        <v>0.26497800000001348</v>
      </c>
      <c r="O35" s="219">
        <f t="shared" si="9"/>
        <v>1.8805439E-3</v>
      </c>
      <c r="P35">
        <v>5918.01</v>
      </c>
      <c r="Q35" s="204">
        <f>VLOOKUP(A35,Sheet1!$C$2:$H$84,6,FALSE)</f>
        <v>5949.34</v>
      </c>
      <c r="R35" s="205">
        <f t="shared" si="10"/>
        <v>-31.329999999999927</v>
      </c>
      <c r="S35" s="219">
        <f t="shared" si="11"/>
        <v>-5.2940093000000002E-3</v>
      </c>
      <c r="T35" s="1"/>
      <c r="U35" s="279" t="s">
        <v>365</v>
      </c>
    </row>
    <row r="36" spans="1:21">
      <c r="A36" s="251">
        <f>VLOOKUP(U36,Sheet1!$C$2:$C$84,1,FALSE)</f>
        <v>6555805</v>
      </c>
      <c r="B36" s="279">
        <v>655580009</v>
      </c>
      <c r="C36" s="279" t="s">
        <v>483</v>
      </c>
      <c r="D36">
        <v>9634</v>
      </c>
      <c r="E36" s="204">
        <f>VLOOKUP(A36,Sheet1!$C$2:$E$84,3,FALSE)</f>
        <v>9634</v>
      </c>
      <c r="F36" s="205">
        <f t="shared" si="0"/>
        <v>0</v>
      </c>
      <c r="G36" s="219">
        <f t="shared" si="4"/>
        <v>0</v>
      </c>
      <c r="H36">
        <v>314366.24</v>
      </c>
      <c r="I36" s="207">
        <f>VLOOKUP(A36,Sheet1!$C$2:$F$84,4,FALSE)</f>
        <v>314789.96000000002</v>
      </c>
      <c r="J36" s="205">
        <f t="shared" si="1"/>
        <v>-423.72000000003027</v>
      </c>
      <c r="K36" s="219">
        <f t="shared" si="5"/>
        <v>-1.3478546999999999E-3</v>
      </c>
      <c r="L36" s="289">
        <v>32.436377999999998</v>
      </c>
      <c r="M36" s="204">
        <f>VLOOKUP(A36,Sheet1!$C$2:$G$84,5,FALSE)</f>
        <v>32.46</v>
      </c>
      <c r="N36" s="205">
        <f t="shared" si="8"/>
        <v>-2.362200000000314E-2</v>
      </c>
      <c r="O36" s="219">
        <f t="shared" si="9"/>
        <v>-7.2825639999999996E-4</v>
      </c>
      <c r="P36">
        <v>312492.07</v>
      </c>
      <c r="Q36" s="204">
        <f>VLOOKUP(A36,Sheet1!$C$2:$H$84,6,FALSE)</f>
        <v>312689.19</v>
      </c>
      <c r="R36" s="205">
        <f t="shared" si="10"/>
        <v>-197.11999999999534</v>
      </c>
      <c r="S36" s="219">
        <f t="shared" si="11"/>
        <v>-6.3080000000000005E-4</v>
      </c>
      <c r="T36" s="1"/>
      <c r="U36" s="279">
        <v>6555805</v>
      </c>
    </row>
    <row r="37" spans="1:21">
      <c r="A37" s="251">
        <f>VLOOKUP(U37,Sheet1!$C$2:$C$84,1,FALSE)</f>
        <v>4741844</v>
      </c>
      <c r="B37" s="279">
        <v>474184900</v>
      </c>
      <c r="C37" s="279" t="s">
        <v>369</v>
      </c>
      <c r="D37">
        <v>3066</v>
      </c>
      <c r="E37" s="204">
        <f>VLOOKUP(A37,Sheet1!$C$2:$E$84,3,FALSE)</f>
        <v>3066</v>
      </c>
      <c r="F37" s="205">
        <f t="shared" si="0"/>
        <v>0</v>
      </c>
      <c r="G37" s="219">
        <f t="shared" si="4"/>
        <v>0</v>
      </c>
      <c r="H37">
        <v>340632.1</v>
      </c>
      <c r="I37" s="207">
        <f>VLOOKUP(A37,Sheet1!$C$2:$F$84,4,FALSE)</f>
        <v>340469.01</v>
      </c>
      <c r="J37" s="205">
        <f t="shared" si="1"/>
        <v>163.0899999999674</v>
      </c>
      <c r="K37" s="219">
        <f t="shared" si="5"/>
        <v>4.7878640000000001E-4</v>
      </c>
      <c r="L37" s="289">
        <v>141.49206799999999</v>
      </c>
      <c r="M37" s="204">
        <f>VLOOKUP(A37,Sheet1!$C$2:$G$84,5,FALSE)</f>
        <v>141.15</v>
      </c>
      <c r="N37" s="205">
        <f t="shared" si="8"/>
        <v>0.34206799999998339</v>
      </c>
      <c r="O37" s="219">
        <f t="shared" si="9"/>
        <v>2.4175771999999998E-3</v>
      </c>
      <c r="P37">
        <v>433814.68</v>
      </c>
      <c r="Q37" s="204">
        <f>VLOOKUP(A37,Sheet1!$C$2:$H$84,6,FALSE)</f>
        <v>432751.63</v>
      </c>
      <c r="R37" s="205">
        <f t="shared" si="10"/>
        <v>1063.0499999999884</v>
      </c>
      <c r="S37" s="219">
        <f t="shared" si="11"/>
        <v>2.4504702999999998E-3</v>
      </c>
      <c r="T37" s="1"/>
      <c r="U37" s="279">
        <v>4741844</v>
      </c>
    </row>
    <row r="38" spans="1:21">
      <c r="A38" s="251" t="str">
        <f>VLOOKUP(U38,Sheet1!$C$2:$C$84,1,FALSE)</f>
        <v>BZ8FYV0</v>
      </c>
      <c r="B38" s="279">
        <v>636274409</v>
      </c>
      <c r="C38" s="279" t="s">
        <v>484</v>
      </c>
      <c r="D38">
        <v>6263</v>
      </c>
      <c r="E38" s="204">
        <f>VLOOKUP(A38,Sheet1!$C$2:$E$84,3,FALSE)</f>
        <v>6263</v>
      </c>
      <c r="F38" s="205">
        <f t="shared" si="0"/>
        <v>0</v>
      </c>
      <c r="G38" s="219">
        <f t="shared" si="4"/>
        <v>0</v>
      </c>
      <c r="H38">
        <v>425099.7</v>
      </c>
      <c r="I38" s="207">
        <f>VLOOKUP(A38,Sheet1!$C$2:$F$84,4,FALSE)</f>
        <v>425095.33</v>
      </c>
      <c r="J38" s="205">
        <f t="shared" si="1"/>
        <v>4.3699999999953434</v>
      </c>
      <c r="K38" s="219">
        <f t="shared" si="5"/>
        <v>1.02799E-5</v>
      </c>
      <c r="L38" s="289">
        <v>62.13</v>
      </c>
      <c r="M38" s="204">
        <f>VLOOKUP(A38,Sheet1!$C$2:$G$84,5,FALSE)</f>
        <v>62.13</v>
      </c>
      <c r="N38" s="205">
        <f t="shared" si="8"/>
        <v>0</v>
      </c>
      <c r="O38" s="219">
        <f t="shared" si="9"/>
        <v>0</v>
      </c>
      <c r="P38">
        <v>389120.19</v>
      </c>
      <c r="Q38" s="204">
        <f>VLOOKUP(A38,Sheet1!$C$2:$H$84,6,FALSE)</f>
        <v>389120.19</v>
      </c>
      <c r="R38" s="205">
        <f t="shared" si="10"/>
        <v>0</v>
      </c>
      <c r="S38" s="219">
        <f t="shared" si="11"/>
        <v>0</v>
      </c>
      <c r="T38" s="1"/>
      <c r="U38" s="279" t="s">
        <v>370</v>
      </c>
    </row>
    <row r="39" spans="1:21">
      <c r="A39" s="251" t="str">
        <f>VLOOKUP(U39,Sheet1!$C$2:$C$84,1,FALSE)</f>
        <v>B014JG9</v>
      </c>
      <c r="B39" s="279">
        <v>641069406</v>
      </c>
      <c r="C39" s="279" t="s">
        <v>485</v>
      </c>
      <c r="D39">
        <v>3900</v>
      </c>
      <c r="E39" s="204">
        <f>VLOOKUP(A39,Sheet1!$C$2:$E$84,3,FALSE)</f>
        <v>3900</v>
      </c>
      <c r="F39" s="205">
        <f t="shared" si="0"/>
        <v>0</v>
      </c>
      <c r="G39" s="219">
        <f t="shared" si="4"/>
        <v>0</v>
      </c>
      <c r="H39">
        <v>455755.84</v>
      </c>
      <c r="I39" s="207">
        <f>VLOOKUP(A39,Sheet1!$C$2:$F$84,4,FALSE)</f>
        <v>455755.84</v>
      </c>
      <c r="J39" s="205">
        <f t="shared" si="1"/>
        <v>0</v>
      </c>
      <c r="K39" s="219">
        <f t="shared" si="5"/>
        <v>0</v>
      </c>
      <c r="L39" s="289">
        <v>96.5</v>
      </c>
      <c r="M39" s="204">
        <f>VLOOKUP(A39,Sheet1!$C$2:$G$84,5,FALSE)</f>
        <v>96.5</v>
      </c>
      <c r="N39" s="205">
        <f t="shared" si="8"/>
        <v>0</v>
      </c>
      <c r="O39" s="219">
        <f t="shared" si="9"/>
        <v>0</v>
      </c>
      <c r="P39">
        <v>376350</v>
      </c>
      <c r="Q39" s="204">
        <f>VLOOKUP(A39,Sheet1!$C$2:$H$84,6,FALSE)</f>
        <v>376350</v>
      </c>
      <c r="R39" s="205">
        <f t="shared" si="10"/>
        <v>0</v>
      </c>
      <c r="S39" s="219">
        <f t="shared" si="11"/>
        <v>0</v>
      </c>
      <c r="T39" s="1"/>
      <c r="U39" s="279" t="s">
        <v>372</v>
      </c>
    </row>
    <row r="40" spans="1:21">
      <c r="A40" s="251">
        <f>VLOOKUP(U40,Sheet1!$C$2:$C$84,1,FALSE)</f>
        <v>6640682</v>
      </c>
      <c r="B40" s="279">
        <v>664068004</v>
      </c>
      <c r="C40" s="279" t="s">
        <v>486</v>
      </c>
      <c r="D40">
        <v>6068</v>
      </c>
      <c r="E40" s="204">
        <f>VLOOKUP(A40,Sheet1!$C$2:$E$84,3,FALSE)</f>
        <v>6068</v>
      </c>
      <c r="F40" s="205">
        <f t="shared" si="0"/>
        <v>0</v>
      </c>
      <c r="G40" s="219">
        <f t="shared" si="4"/>
        <v>0</v>
      </c>
      <c r="H40">
        <v>150308.28</v>
      </c>
      <c r="I40" s="207">
        <f>VLOOKUP(A40,Sheet1!$C$2:$F$84,4,FALSE)</f>
        <v>173045.49</v>
      </c>
      <c r="J40" s="205">
        <f t="shared" si="1"/>
        <v>-22737.209999999992</v>
      </c>
      <c r="K40" s="219">
        <f t="shared" si="5"/>
        <v>-0.15127050889999999</v>
      </c>
      <c r="L40" s="289">
        <v>17.814128</v>
      </c>
      <c r="M40" s="204">
        <f>VLOOKUP(A40,Sheet1!$C$2:$G$84,5,FALSE)</f>
        <v>17.829999999999998</v>
      </c>
      <c r="N40" s="205">
        <f t="shared" si="8"/>
        <v>-1.587199999999811E-2</v>
      </c>
      <c r="O40" s="219">
        <f t="shared" si="9"/>
        <v>-8.9097820000000002E-4</v>
      </c>
      <c r="P40">
        <v>108096.13</v>
      </c>
      <c r="Q40" s="204">
        <f>VLOOKUP(A40,Sheet1!$C$2:$H$84,6,FALSE)</f>
        <v>108164.32</v>
      </c>
      <c r="R40" s="205">
        <f t="shared" si="10"/>
        <v>-68.190000000002328</v>
      </c>
      <c r="S40" s="219">
        <f t="shared" si="11"/>
        <v>-6.3082739999999996E-4</v>
      </c>
      <c r="T40" s="1"/>
      <c r="U40" s="279">
        <v>6640682</v>
      </c>
    </row>
    <row r="41" spans="1:21">
      <c r="A41" s="251">
        <f>VLOOKUP(U41,Sheet1!$C$2:$C$84,1,FALSE)</f>
        <v>2640891</v>
      </c>
      <c r="B41" s="279">
        <v>654902204</v>
      </c>
      <c r="C41" s="279" t="s">
        <v>487</v>
      </c>
      <c r="D41">
        <v>122058</v>
      </c>
      <c r="E41" s="204">
        <f>VLOOKUP(A41,Sheet1!$C$2:$E$84,3,FALSE)</f>
        <v>122058</v>
      </c>
      <c r="F41" s="205">
        <f t="shared" si="0"/>
        <v>0</v>
      </c>
      <c r="G41" s="219">
        <f t="shared" si="4"/>
        <v>0</v>
      </c>
      <c r="H41">
        <v>539855.97</v>
      </c>
      <c r="I41" s="207">
        <f>VLOOKUP(A41,Sheet1!$C$2:$F$84,4,FALSE)</f>
        <v>551227.68999999994</v>
      </c>
      <c r="J41" s="205">
        <f t="shared" si="1"/>
        <v>-11371.719999999972</v>
      </c>
      <c r="K41" s="219">
        <f t="shared" si="5"/>
        <v>-2.1064359099999999E-2</v>
      </c>
      <c r="L41" s="289">
        <v>4.8</v>
      </c>
      <c r="M41" s="204">
        <f>VLOOKUP(A41,Sheet1!$C$2:$G$84,5,FALSE)</f>
        <v>4.8</v>
      </c>
      <c r="N41" s="205">
        <f t="shared" si="8"/>
        <v>0</v>
      </c>
      <c r="O41" s="219">
        <f t="shared" si="9"/>
        <v>0</v>
      </c>
      <c r="P41">
        <v>585878.4</v>
      </c>
      <c r="Q41" s="204">
        <f>VLOOKUP(A41,Sheet1!$C$2:$H$84,6,FALSE)</f>
        <v>585878.4</v>
      </c>
      <c r="R41" s="205">
        <f t="shared" si="10"/>
        <v>0</v>
      </c>
      <c r="S41" s="219">
        <f t="shared" si="11"/>
        <v>0</v>
      </c>
      <c r="T41" s="1"/>
      <c r="U41" s="279">
        <v>2640891</v>
      </c>
    </row>
    <row r="42" spans="1:21">
      <c r="A42" s="251">
        <f>VLOOKUP(U42,Sheet1!$C$2:$C$84,1,FALSE)</f>
        <v>2620105</v>
      </c>
      <c r="B42" s="279" t="s">
        <v>376</v>
      </c>
      <c r="C42" s="279" t="s">
        <v>488</v>
      </c>
      <c r="D42">
        <v>4150</v>
      </c>
      <c r="E42" s="204">
        <f>VLOOKUP(A42,Sheet1!$C$2:$E$84,3,FALSE)</f>
        <v>4150</v>
      </c>
      <c r="F42" s="205">
        <f t="shared" si="0"/>
        <v>0</v>
      </c>
      <c r="G42" s="219">
        <f t="shared" si="4"/>
        <v>0</v>
      </c>
      <c r="H42">
        <v>435473.35</v>
      </c>
      <c r="I42" s="207">
        <f>VLOOKUP(A42,Sheet1!$C$2:$F$84,4,FALSE)</f>
        <v>435192.85</v>
      </c>
      <c r="J42" s="205">
        <f t="shared" si="1"/>
        <v>280.5</v>
      </c>
      <c r="K42" s="219">
        <f t="shared" si="5"/>
        <v>6.4412669999999999E-4</v>
      </c>
      <c r="L42" s="289">
        <v>109.05</v>
      </c>
      <c r="M42" s="204">
        <f>VLOOKUP(A42,Sheet1!$C$2:$G$84,5,FALSE)</f>
        <v>109.05</v>
      </c>
      <c r="N42" s="205">
        <f t="shared" si="8"/>
        <v>0</v>
      </c>
      <c r="O42" s="219">
        <f t="shared" si="9"/>
        <v>0</v>
      </c>
      <c r="P42">
        <v>452557.5</v>
      </c>
      <c r="Q42" s="204">
        <f>VLOOKUP(A42,Sheet1!$C$2:$H$84,6,FALSE)</f>
        <v>452557.5</v>
      </c>
      <c r="R42" s="205">
        <f t="shared" si="10"/>
        <v>0</v>
      </c>
      <c r="S42" s="219">
        <f t="shared" si="11"/>
        <v>0</v>
      </c>
      <c r="T42" s="1"/>
      <c r="U42" s="279">
        <v>2620105</v>
      </c>
    </row>
    <row r="43" spans="1:21">
      <c r="A43" s="251">
        <f>VLOOKUP(U43,Sheet1!$C$2:$C$84,1,FALSE)</f>
        <v>2651202</v>
      </c>
      <c r="B43" s="279">
        <v>670100205</v>
      </c>
      <c r="C43" s="279" t="s">
        <v>489</v>
      </c>
      <c r="D43">
        <v>3900</v>
      </c>
      <c r="E43" s="204">
        <f>VLOOKUP(A43,Sheet1!$C$2:$E$84,3,FALSE)</f>
        <v>3900</v>
      </c>
      <c r="F43" s="205">
        <f t="shared" si="0"/>
        <v>0</v>
      </c>
      <c r="G43" s="219">
        <f t="shared" si="4"/>
        <v>0</v>
      </c>
      <c r="H43">
        <v>367909.17</v>
      </c>
      <c r="I43" s="207">
        <f>VLOOKUP(A43,Sheet1!$C$2:$F$84,4,FALSE)</f>
        <v>367909.17</v>
      </c>
      <c r="J43" s="205">
        <f t="shared" si="1"/>
        <v>0</v>
      </c>
      <c r="K43" s="219">
        <f t="shared" si="5"/>
        <v>0</v>
      </c>
      <c r="L43" s="289">
        <v>90.65</v>
      </c>
      <c r="M43" s="204">
        <f>VLOOKUP(A43,Sheet1!$C$2:$G$84,5,FALSE)</f>
        <v>90.65</v>
      </c>
      <c r="N43" s="205">
        <f t="shared" si="8"/>
        <v>0</v>
      </c>
      <c r="O43" s="219">
        <f t="shared" si="9"/>
        <v>0</v>
      </c>
      <c r="P43">
        <v>353535</v>
      </c>
      <c r="Q43" s="204">
        <f>VLOOKUP(A43,Sheet1!$C$2:$H$84,6,FALSE)</f>
        <v>353535</v>
      </c>
      <c r="R43" s="205">
        <f t="shared" si="10"/>
        <v>0</v>
      </c>
      <c r="S43" s="219">
        <f t="shared" si="11"/>
        <v>0</v>
      </c>
      <c r="T43" s="1"/>
      <c r="U43" s="279">
        <v>2651202</v>
      </c>
    </row>
    <row r="44" spans="1:21">
      <c r="A44" s="251">
        <f>VLOOKUP(U44,Sheet1!$C$2:$C$84,1,FALSE)</f>
        <v>6659428</v>
      </c>
      <c r="B44" s="279">
        <v>665942009</v>
      </c>
      <c r="C44" s="279" t="s">
        <v>490</v>
      </c>
      <c r="D44">
        <v>3010</v>
      </c>
      <c r="E44" s="204">
        <f>VLOOKUP(A44,Sheet1!$C$2:$E$84,3,FALSE)</f>
        <v>3010</v>
      </c>
      <c r="F44" s="205">
        <f t="shared" si="0"/>
        <v>0</v>
      </c>
      <c r="G44" s="219">
        <f t="shared" si="4"/>
        <v>0</v>
      </c>
      <c r="H44">
        <v>134053.29</v>
      </c>
      <c r="I44" s="207">
        <f>VLOOKUP(A44,Sheet1!$C$2:$F$84,4,FALSE)</f>
        <v>154844.03</v>
      </c>
      <c r="J44" s="205">
        <f t="shared" si="1"/>
        <v>-20790.739999999991</v>
      </c>
      <c r="K44" s="219">
        <f t="shared" si="5"/>
        <v>-0.15509309769999999</v>
      </c>
      <c r="L44" s="289">
        <v>29.908093000000001</v>
      </c>
      <c r="M44" s="204">
        <f>VLOOKUP(A44,Sheet1!$C$2:$G$84,5,FALSE)</f>
        <v>29.93</v>
      </c>
      <c r="N44" s="205">
        <f t="shared" si="8"/>
        <v>-2.1906999999998789E-2</v>
      </c>
      <c r="O44" s="219">
        <f t="shared" si="9"/>
        <v>-7.3247730000000004E-4</v>
      </c>
      <c r="P44">
        <v>90023.360000000001</v>
      </c>
      <c r="Q44" s="204">
        <f>VLOOKUP(A44,Sheet1!$C$2:$H$84,6,FALSE)</f>
        <v>90080.15</v>
      </c>
      <c r="R44" s="205">
        <f t="shared" si="10"/>
        <v>-56.789999999993597</v>
      </c>
      <c r="S44" s="219">
        <f t="shared" si="11"/>
        <v>-6.3083629999999996E-4</v>
      </c>
      <c r="T44" s="1"/>
      <c r="U44" s="279">
        <v>6659428</v>
      </c>
    </row>
    <row r="45" spans="1:21">
      <c r="A45" s="251">
        <f>VLOOKUP(U45,Sheet1!$C$2:$C$84,1,FALSE)</f>
        <v>2655657</v>
      </c>
      <c r="B45" s="279">
        <v>683715106</v>
      </c>
      <c r="C45" s="279" t="s">
        <v>491</v>
      </c>
      <c r="D45">
        <v>11099</v>
      </c>
      <c r="E45" s="204">
        <f>VLOOKUP(A45,Sheet1!$C$2:$E$84,3,FALSE)</f>
        <v>11099</v>
      </c>
      <c r="F45" s="205">
        <f t="shared" si="0"/>
        <v>0</v>
      </c>
      <c r="G45" s="219">
        <f t="shared" si="4"/>
        <v>0</v>
      </c>
      <c r="H45">
        <v>378343.67</v>
      </c>
      <c r="I45" s="207">
        <f>VLOOKUP(A45,Sheet1!$C$2:$F$84,4,FALSE)</f>
        <v>377559.24</v>
      </c>
      <c r="J45" s="205">
        <f t="shared" si="1"/>
        <v>784.42999999999302</v>
      </c>
      <c r="K45" s="219">
        <f t="shared" si="5"/>
        <v>2.0733266000000001E-3</v>
      </c>
      <c r="L45" s="289">
        <v>25.82</v>
      </c>
      <c r="M45" s="204">
        <f>VLOOKUP(A45,Sheet1!$C$2:$G$84,5,FALSE)</f>
        <v>25.82</v>
      </c>
      <c r="N45" s="205">
        <f t="shared" si="8"/>
        <v>0</v>
      </c>
      <c r="O45" s="219">
        <f t="shared" si="9"/>
        <v>0</v>
      </c>
      <c r="P45">
        <v>286576.18</v>
      </c>
      <c r="Q45" s="204">
        <f>VLOOKUP(A45,Sheet1!$C$2:$H$84,6,FALSE)</f>
        <v>286576.18</v>
      </c>
      <c r="R45" s="205">
        <f t="shared" si="10"/>
        <v>0</v>
      </c>
      <c r="S45" s="219">
        <f t="shared" si="11"/>
        <v>0</v>
      </c>
      <c r="T45" s="1"/>
      <c r="U45" s="279">
        <v>2655657</v>
      </c>
    </row>
    <row r="46" spans="1:21">
      <c r="A46" s="251">
        <f>VLOOKUP(U46,Sheet1!$C$2:$C$84,1,FALSE)</f>
        <v>6661144</v>
      </c>
      <c r="B46" s="279">
        <v>666114004</v>
      </c>
      <c r="C46" s="279" t="s">
        <v>492</v>
      </c>
      <c r="D46">
        <v>14933</v>
      </c>
      <c r="E46" s="204">
        <f>VLOOKUP(A46,Sheet1!$C$2:$E$84,3,FALSE)</f>
        <v>14933</v>
      </c>
      <c r="F46" s="205">
        <f t="shared" si="0"/>
        <v>0</v>
      </c>
      <c r="G46" s="219">
        <f t="shared" si="4"/>
        <v>0</v>
      </c>
      <c r="H46">
        <v>235333.08</v>
      </c>
      <c r="I46" s="207">
        <f>VLOOKUP(A46,Sheet1!$C$2:$F$84,4,FALSE)</f>
        <v>235912.44</v>
      </c>
      <c r="J46" s="205">
        <f t="shared" si="1"/>
        <v>-579.36000000001513</v>
      </c>
      <c r="K46" s="219">
        <f t="shared" si="5"/>
        <v>-2.4618723E-3</v>
      </c>
      <c r="L46" s="289">
        <v>20.491721999999999</v>
      </c>
      <c r="M46" s="204">
        <f>VLOOKUP(A46,Sheet1!$C$2:$G$84,5,FALSE)</f>
        <v>20.5</v>
      </c>
      <c r="N46" s="205">
        <f t="shared" si="8"/>
        <v>-8.2780000000006737E-3</v>
      </c>
      <c r="O46" s="219">
        <f t="shared" si="9"/>
        <v>-4.0396799999999999E-4</v>
      </c>
      <c r="P46">
        <v>306002.88</v>
      </c>
      <c r="Q46" s="204">
        <f>VLOOKUP(A46,Sheet1!$C$2:$H$84,6,FALSE)</f>
        <v>306195.90999999997</v>
      </c>
      <c r="R46" s="205">
        <f t="shared" si="10"/>
        <v>-193.02999999996973</v>
      </c>
      <c r="S46" s="219">
        <f t="shared" si="11"/>
        <v>-6.3081110000000004E-4</v>
      </c>
      <c r="T46" s="1"/>
      <c r="U46" s="279">
        <v>6661144</v>
      </c>
    </row>
    <row r="47" spans="1:21">
      <c r="A47" s="251" t="str">
        <f>VLOOKUP(U47,Sheet1!$C$2:$C$84,1,FALSE)</f>
        <v>BYVW0F7</v>
      </c>
      <c r="B47" s="279">
        <v>722304102</v>
      </c>
      <c r="C47" s="279" t="s">
        <v>493</v>
      </c>
      <c r="D47">
        <v>2900</v>
      </c>
      <c r="E47" s="204">
        <f>VLOOKUP(A47,Sheet1!$C$2:$E$84,3,FALSE)</f>
        <v>2900</v>
      </c>
      <c r="F47" s="205">
        <f t="shared" si="0"/>
        <v>0</v>
      </c>
      <c r="G47" s="219">
        <f t="shared" si="4"/>
        <v>0</v>
      </c>
      <c r="H47">
        <v>408968.65</v>
      </c>
      <c r="I47" s="207">
        <f>VLOOKUP(A47,Sheet1!$C$2:$F$84,4,FALSE)</f>
        <v>408968.65</v>
      </c>
      <c r="J47" s="205">
        <f t="shared" si="1"/>
        <v>0</v>
      </c>
      <c r="K47" s="219">
        <f t="shared" si="5"/>
        <v>0</v>
      </c>
      <c r="L47" s="289">
        <v>113.69</v>
      </c>
      <c r="M47" s="204">
        <f>VLOOKUP(A47,Sheet1!$C$2:$G$84,5,FALSE)</f>
        <v>113.69</v>
      </c>
      <c r="N47" s="205">
        <f t="shared" si="8"/>
        <v>0</v>
      </c>
      <c r="O47" s="219">
        <f t="shared" si="9"/>
        <v>0</v>
      </c>
      <c r="P47">
        <v>329701</v>
      </c>
      <c r="Q47" s="204">
        <f>VLOOKUP(A47,Sheet1!$C$2:$H$84,6,FALSE)</f>
        <v>329701</v>
      </c>
      <c r="R47" s="205">
        <f t="shared" si="10"/>
        <v>0</v>
      </c>
      <c r="S47" s="219">
        <f t="shared" si="11"/>
        <v>0</v>
      </c>
      <c r="T47" s="1"/>
      <c r="U47" s="279" t="s">
        <v>382</v>
      </c>
    </row>
    <row r="48" spans="1:21">
      <c r="A48" s="251">
        <f>VLOOKUP(U48,Sheet1!$C$2:$C$84,1,FALSE)</f>
        <v>2704485</v>
      </c>
      <c r="B48" s="279">
        <v>705015105</v>
      </c>
      <c r="C48" s="279" t="s">
        <v>494</v>
      </c>
      <c r="D48">
        <v>30701</v>
      </c>
      <c r="E48" s="204">
        <f>VLOOKUP(A48,Sheet1!$C$2:$E$84,3,FALSE)</f>
        <v>30701</v>
      </c>
      <c r="F48" s="205">
        <f t="shared" si="0"/>
        <v>0</v>
      </c>
      <c r="G48" s="219">
        <f t="shared" si="4"/>
        <v>0</v>
      </c>
      <c r="H48">
        <v>367210.76</v>
      </c>
      <c r="I48" s="207">
        <f>VLOOKUP(A48,Sheet1!$C$2:$F$84,4,FALSE)</f>
        <v>366308.25</v>
      </c>
      <c r="J48" s="205">
        <f t="shared" si="1"/>
        <v>902.51000000000931</v>
      </c>
      <c r="K48" s="219">
        <f t="shared" si="5"/>
        <v>2.4577439E-3</v>
      </c>
      <c r="L48" s="289">
        <v>17.260000000000002</v>
      </c>
      <c r="M48" s="204">
        <f>VLOOKUP(A48,Sheet1!$C$2:$G$84,5,FALSE)</f>
        <v>17.260000000000002</v>
      </c>
      <c r="N48" s="205">
        <f t="shared" si="8"/>
        <v>0</v>
      </c>
      <c r="O48" s="219">
        <f t="shared" si="9"/>
        <v>0</v>
      </c>
      <c r="P48">
        <v>529899.26</v>
      </c>
      <c r="Q48" s="204">
        <f>VLOOKUP(A48,Sheet1!$C$2:$H$84,6,FALSE)</f>
        <v>529899.26</v>
      </c>
      <c r="R48" s="205">
        <f t="shared" si="10"/>
        <v>0</v>
      </c>
      <c r="S48" s="219">
        <f t="shared" si="11"/>
        <v>0</v>
      </c>
      <c r="T48" s="1"/>
      <c r="U48" s="279">
        <v>2704485</v>
      </c>
    </row>
    <row r="49" spans="1:37">
      <c r="A49" s="251">
        <f>VLOOKUP(U49,Sheet1!$C$2:$C$84,1,FALSE)</f>
        <v>2771122</v>
      </c>
      <c r="B49" s="279">
        <v>833635105</v>
      </c>
      <c r="C49" s="279" t="s">
        <v>495</v>
      </c>
      <c r="D49">
        <v>5465</v>
      </c>
      <c r="E49" s="204">
        <f>VLOOKUP(A49,Sheet1!$C$2:$E$84,3,FALSE)</f>
        <v>5465</v>
      </c>
      <c r="F49" s="205">
        <f t="shared" si="0"/>
        <v>0</v>
      </c>
      <c r="G49" s="219">
        <f t="shared" si="4"/>
        <v>0</v>
      </c>
      <c r="H49">
        <v>256412.78</v>
      </c>
      <c r="I49" s="207">
        <f>VLOOKUP(A49,Sheet1!$C$2:$F$84,4,FALSE)</f>
        <v>259298.46</v>
      </c>
      <c r="J49" s="205">
        <f t="shared" si="1"/>
        <v>-2885.679999999993</v>
      </c>
      <c r="K49" s="219">
        <f t="shared" si="5"/>
        <v>-1.12540412E-2</v>
      </c>
      <c r="L49" s="289">
        <v>38.369999999999997</v>
      </c>
      <c r="M49" s="204">
        <f>VLOOKUP(A49,Sheet1!$C$2:$G$84,5,FALSE)</f>
        <v>38.369999999999997</v>
      </c>
      <c r="N49" s="205">
        <f t="shared" si="8"/>
        <v>0</v>
      </c>
      <c r="O49" s="219">
        <f t="shared" si="9"/>
        <v>0</v>
      </c>
      <c r="P49">
        <v>209692.05</v>
      </c>
      <c r="Q49" s="204">
        <f>VLOOKUP(A49,Sheet1!$C$2:$H$84,6,FALSE)</f>
        <v>209692.05</v>
      </c>
      <c r="R49" s="205">
        <f t="shared" si="10"/>
        <v>0</v>
      </c>
      <c r="S49" s="219">
        <f t="shared" si="11"/>
        <v>0</v>
      </c>
      <c r="T49" s="1"/>
      <c r="U49" s="279">
        <v>2771122</v>
      </c>
    </row>
    <row r="50" spans="1:37">
      <c r="A50" s="251">
        <f>VLOOKUP(U50,Sheet1!$C$2:$C$84,1,FALSE)</f>
        <v>6229597</v>
      </c>
      <c r="B50" s="279">
        <v>622959906</v>
      </c>
      <c r="C50" s="279" t="s">
        <v>496</v>
      </c>
      <c r="D50">
        <v>19281</v>
      </c>
      <c r="E50" s="204">
        <f>VLOOKUP(A50,Sheet1!$C$2:$E$84,3,FALSE)</f>
        <v>19281</v>
      </c>
      <c r="F50" s="205">
        <f t="shared" si="0"/>
        <v>0</v>
      </c>
      <c r="G50" s="219">
        <f t="shared" si="4"/>
        <v>0</v>
      </c>
      <c r="H50">
        <v>154095.65</v>
      </c>
      <c r="I50" s="207">
        <f>VLOOKUP(A50,Sheet1!$C$2:$F$84,4,FALSE)</f>
        <v>161677.73000000001</v>
      </c>
      <c r="J50" s="205">
        <f t="shared" si="1"/>
        <v>-7582.0800000000163</v>
      </c>
      <c r="K50" s="219">
        <f t="shared" si="5"/>
        <v>-4.9203725099999998E-2</v>
      </c>
      <c r="L50" s="289">
        <v>6.1096919999999999</v>
      </c>
      <c r="M50" s="204">
        <f>VLOOKUP(A50,Sheet1!$C$2:$G$84,5,FALSE)</f>
        <v>6.11</v>
      </c>
      <c r="N50" s="205">
        <f t="shared" si="8"/>
        <v>-3.0800000000041905E-4</v>
      </c>
      <c r="O50" s="219">
        <f t="shared" si="9"/>
        <v>-5.0411699999999997E-5</v>
      </c>
      <c r="P50">
        <v>117800.97</v>
      </c>
      <c r="Q50" s="204">
        <f>VLOOKUP(A50,Sheet1!$C$2:$H$84,6,FALSE)</f>
        <v>117875.28</v>
      </c>
      <c r="R50" s="205">
        <f t="shared" si="10"/>
        <v>-74.309999999997672</v>
      </c>
      <c r="S50" s="219">
        <f t="shared" si="11"/>
        <v>-6.3080969999999999E-4</v>
      </c>
      <c r="T50" s="1"/>
      <c r="U50" s="279">
        <v>6229597</v>
      </c>
    </row>
    <row r="51" spans="1:37">
      <c r="A51" s="251" t="str">
        <f>VLOOKUP(U51,Sheet1!$C$2:$C$84,1,FALSE)</f>
        <v>BYRY2M8</v>
      </c>
      <c r="B51" s="279">
        <v>759530108</v>
      </c>
      <c r="C51" s="279" t="s">
        <v>497</v>
      </c>
      <c r="D51">
        <v>13784</v>
      </c>
      <c r="E51" s="204">
        <f>VLOOKUP(A51,Sheet1!$C$2:$E$84,3,FALSE)</f>
        <v>13784</v>
      </c>
      <c r="F51" s="205">
        <f t="shared" si="0"/>
        <v>0</v>
      </c>
      <c r="G51" s="219">
        <f t="shared" si="4"/>
        <v>0</v>
      </c>
      <c r="H51">
        <v>302326.33</v>
      </c>
      <c r="I51" s="207">
        <f>VLOOKUP(A51,Sheet1!$C$2:$F$84,4,FALSE)</f>
        <v>305304.59999999998</v>
      </c>
      <c r="J51" s="205">
        <f t="shared" si="1"/>
        <v>-2978.2699999999604</v>
      </c>
      <c r="K51" s="219">
        <f t="shared" si="5"/>
        <v>-9.8511763999999998E-3</v>
      </c>
      <c r="L51" s="289">
        <v>48.37</v>
      </c>
      <c r="M51" s="204">
        <f>VLOOKUP(A51,Sheet1!$C$2:$G$84,5,FALSE)</f>
        <v>48.37</v>
      </c>
      <c r="N51" s="205">
        <f t="shared" si="8"/>
        <v>0</v>
      </c>
      <c r="O51" s="219">
        <f t="shared" si="9"/>
        <v>0</v>
      </c>
      <c r="P51">
        <v>666732.07999999996</v>
      </c>
      <c r="Q51" s="204">
        <f>VLOOKUP(A51,Sheet1!$C$2:$H$84,6,FALSE)</f>
        <v>666732.07999999996</v>
      </c>
      <c r="R51" s="205">
        <f t="shared" si="10"/>
        <v>0</v>
      </c>
      <c r="S51" s="219">
        <f t="shared" si="11"/>
        <v>0</v>
      </c>
      <c r="T51" s="1"/>
      <c r="U51" s="279" t="s">
        <v>389</v>
      </c>
    </row>
    <row r="52" spans="1:37">
      <c r="A52" s="251">
        <f>VLOOKUP(U52,Sheet1!$C$2:$C$84,1,FALSE)</f>
        <v>2739001</v>
      </c>
      <c r="B52" s="279">
        <v>775781206</v>
      </c>
      <c r="C52" s="279" t="s">
        <v>498</v>
      </c>
      <c r="D52">
        <v>95000</v>
      </c>
      <c r="E52" s="204">
        <f>VLOOKUP(A52,Sheet1!$C$2:$E$84,3,FALSE)</f>
        <v>95000</v>
      </c>
      <c r="F52" s="205">
        <f t="shared" si="0"/>
        <v>0</v>
      </c>
      <c r="G52" s="219">
        <f t="shared" si="4"/>
        <v>0</v>
      </c>
      <c r="H52">
        <v>373277.5</v>
      </c>
      <c r="I52" s="207">
        <f>VLOOKUP(A52,Sheet1!$C$2:$F$84,4,FALSE)</f>
        <v>373277.5</v>
      </c>
      <c r="J52" s="205">
        <f t="shared" si="1"/>
        <v>0</v>
      </c>
      <c r="K52" s="219">
        <f t="shared" si="5"/>
        <v>0</v>
      </c>
      <c r="L52" s="289">
        <v>9.56</v>
      </c>
      <c r="M52" s="204">
        <f>VLOOKUP(A52,Sheet1!$C$2:$G$84,5,FALSE)</f>
        <v>9.56</v>
      </c>
      <c r="N52" s="205">
        <f t="shared" si="2"/>
        <v>0</v>
      </c>
      <c r="O52" s="219">
        <f t="shared" si="3"/>
        <v>0</v>
      </c>
      <c r="P52">
        <v>908200</v>
      </c>
      <c r="Q52" s="204">
        <f>VLOOKUP(A52,Sheet1!$C$2:$H$84,6,FALSE)</f>
        <v>908200</v>
      </c>
      <c r="R52" s="205">
        <f t="shared" si="6"/>
        <v>0</v>
      </c>
      <c r="S52" s="219">
        <f t="shared" si="7"/>
        <v>0</v>
      </c>
      <c r="T52" s="1"/>
      <c r="U52" s="279">
        <v>2739001</v>
      </c>
    </row>
    <row r="53" spans="1:37">
      <c r="A53" s="251" t="str">
        <f>VLOOKUP(U53,Sheet1!$C$2:$C$84,1,FALSE)</f>
        <v>BS1L687</v>
      </c>
      <c r="B53" s="279">
        <v>799926100</v>
      </c>
      <c r="C53" s="279" t="s">
        <v>499</v>
      </c>
      <c r="D53">
        <v>9290</v>
      </c>
      <c r="E53" s="204">
        <f>VLOOKUP(A53,Sheet1!$C$2:$E$84,3,FALSE)</f>
        <v>9290</v>
      </c>
      <c r="F53" s="205">
        <f t="shared" si="0"/>
        <v>0</v>
      </c>
      <c r="G53" s="219">
        <f t="shared" si="4"/>
        <v>0</v>
      </c>
      <c r="H53">
        <v>309873.31</v>
      </c>
      <c r="I53" s="207">
        <f>VLOOKUP(A53,Sheet1!$C$2:$F$84,4,FALSE)</f>
        <v>310153.81</v>
      </c>
      <c r="J53" s="205">
        <f t="shared" si="1"/>
        <v>-280.5</v>
      </c>
      <c r="K53" s="219">
        <f t="shared" si="5"/>
        <v>-9.052086E-4</v>
      </c>
      <c r="L53" s="289">
        <v>43.8</v>
      </c>
      <c r="M53" s="204">
        <f>VLOOKUP(A53,Sheet1!$C$2:$G$84,5,FALSE)</f>
        <v>43.8</v>
      </c>
      <c r="N53" s="205">
        <f t="shared" si="2"/>
        <v>0</v>
      </c>
      <c r="O53" s="219">
        <f t="shared" si="3"/>
        <v>0</v>
      </c>
      <c r="P53">
        <v>406902</v>
      </c>
      <c r="Q53" s="204">
        <f>VLOOKUP(A53,Sheet1!$C$2:$H$84,6,FALSE)</f>
        <v>406902</v>
      </c>
      <c r="R53" s="205">
        <f t="shared" si="6"/>
        <v>0</v>
      </c>
      <c r="S53" s="219">
        <f t="shared" si="7"/>
        <v>0</v>
      </c>
      <c r="T53" s="1"/>
      <c r="U53" s="279" t="s">
        <v>392</v>
      </c>
    </row>
    <row r="54" spans="1:37">
      <c r="A54" s="251">
        <f>VLOOKUP(U54,Sheet1!$C$2:$C$84,1,FALSE)</f>
        <v>2775135</v>
      </c>
      <c r="B54" s="279">
        <v>803054204</v>
      </c>
      <c r="C54" s="279" t="s">
        <v>500</v>
      </c>
      <c r="D54">
        <v>4565</v>
      </c>
      <c r="E54" s="204">
        <f>VLOOKUP(A54,Sheet1!$C$2:$E$84,3,FALSE)</f>
        <v>4565</v>
      </c>
      <c r="F54" s="205">
        <f t="shared" si="0"/>
        <v>0</v>
      </c>
      <c r="G54" s="219">
        <f t="shared" si="4"/>
        <v>0</v>
      </c>
      <c r="H54">
        <v>600939.02</v>
      </c>
      <c r="I54" s="207">
        <f>VLOOKUP(A54,Sheet1!$C$2:$F$84,4,FALSE)</f>
        <v>614899.44999999995</v>
      </c>
      <c r="J54" s="205">
        <f t="shared" si="1"/>
        <v>-13960.429999999935</v>
      </c>
      <c r="K54" s="219">
        <f t="shared" si="5"/>
        <v>-2.3231025999999998E-2</v>
      </c>
      <c r="L54" s="289">
        <v>275</v>
      </c>
      <c r="M54" s="204">
        <f>VLOOKUP(A54,Sheet1!$C$2:$G$84,5,FALSE)</f>
        <v>275</v>
      </c>
      <c r="N54" s="205">
        <f t="shared" si="2"/>
        <v>0</v>
      </c>
      <c r="O54" s="219">
        <f t="shared" si="3"/>
        <v>0</v>
      </c>
      <c r="P54">
        <v>1255375</v>
      </c>
      <c r="Q54" s="204">
        <f>VLOOKUP(A54,Sheet1!$C$2:$H$84,6,FALSE)</f>
        <v>1255375</v>
      </c>
      <c r="R54" s="205">
        <f t="shared" si="6"/>
        <v>0</v>
      </c>
      <c r="S54" s="219">
        <f t="shared" si="7"/>
        <v>0</v>
      </c>
      <c r="T54" s="1"/>
      <c r="U54" s="279">
        <v>2775135</v>
      </c>
    </row>
    <row r="55" spans="1:37">
      <c r="A55" s="251" t="str">
        <f>VLOOKUP(U55,Sheet1!$C$2:$C$84,1,FALSE)</f>
        <v>BXDZ9Z0</v>
      </c>
      <c r="B55" s="279" t="s">
        <v>395</v>
      </c>
      <c r="C55" s="279" t="s">
        <v>501</v>
      </c>
      <c r="D55">
        <v>13723</v>
      </c>
      <c r="E55" s="204">
        <f>VLOOKUP(A55,Sheet1!$C$2:$E$84,3,FALSE)</f>
        <v>13723</v>
      </c>
      <c r="F55" s="205">
        <f t="shared" si="0"/>
        <v>0</v>
      </c>
      <c r="G55" s="219">
        <f t="shared" si="4"/>
        <v>0</v>
      </c>
      <c r="H55">
        <v>573988.49</v>
      </c>
      <c r="I55" s="207">
        <f>VLOOKUP(A55,Sheet1!$C$2:$F$84,4,FALSE)</f>
        <v>651653.47</v>
      </c>
      <c r="J55" s="205">
        <f t="shared" si="1"/>
        <v>-77664.979999999981</v>
      </c>
      <c r="K55" s="219">
        <f t="shared" si="5"/>
        <v>-0.1353075564</v>
      </c>
      <c r="L55" s="289">
        <v>112</v>
      </c>
      <c r="M55" s="204">
        <f>VLOOKUP(A55,Sheet1!$C$2:$G$84,5,FALSE)</f>
        <v>112</v>
      </c>
      <c r="N55" s="205">
        <f t="shared" si="2"/>
        <v>0</v>
      </c>
      <c r="O55" s="219">
        <f t="shared" si="3"/>
        <v>0</v>
      </c>
      <c r="P55">
        <v>1536976</v>
      </c>
      <c r="Q55" s="204">
        <f>VLOOKUP(A55,Sheet1!$C$2:$H$84,6,FALSE)</f>
        <v>1536976</v>
      </c>
      <c r="R55" s="205">
        <f t="shared" si="6"/>
        <v>0</v>
      </c>
      <c r="S55" s="219">
        <f t="shared" si="7"/>
        <v>0</v>
      </c>
      <c r="T55" s="1"/>
      <c r="U55" s="279" t="s">
        <v>396</v>
      </c>
    </row>
    <row r="56" spans="1:37">
      <c r="A56" s="251" t="str">
        <f>VLOOKUP(U56,Sheet1!$C$2:$C$84,1,FALSE)</f>
        <v>BMCNGB3</v>
      </c>
      <c r="B56" s="279" t="s">
        <v>398</v>
      </c>
      <c r="C56" s="279" t="s">
        <v>502</v>
      </c>
      <c r="D56">
        <v>11429</v>
      </c>
      <c r="E56" s="204">
        <f>VLOOKUP(A56,Sheet1!$C$2:$E$84,3,FALSE)</f>
        <v>11429</v>
      </c>
      <c r="F56" s="205">
        <f t="shared" ref="F56:F59" si="12">D56-E56</f>
        <v>0</v>
      </c>
      <c r="G56" s="219">
        <f t="shared" ref="G56:G59" si="13">ROUND(F56/D56,10)</f>
        <v>0</v>
      </c>
      <c r="H56">
        <v>346383.17</v>
      </c>
      <c r="I56" s="207">
        <f>VLOOKUP(A56,Sheet1!$C$2:$F$84,4,FALSE)</f>
        <v>335136.33</v>
      </c>
      <c r="J56" s="205">
        <f t="shared" ref="J56:J58" si="14">H56-I56</f>
        <v>11246.839999999967</v>
      </c>
      <c r="K56" s="219">
        <f t="shared" ref="K56:K58" si="15">ROUND(J56/H56,10)</f>
        <v>3.2469360400000001E-2</v>
      </c>
      <c r="L56" s="289">
        <v>21.89</v>
      </c>
      <c r="M56" s="204">
        <f>VLOOKUP(A56,Sheet1!$C$2:$G$84,5,FALSE)</f>
        <v>21.89</v>
      </c>
      <c r="N56" s="205">
        <f t="shared" ref="N56" si="16">L56-M56</f>
        <v>0</v>
      </c>
      <c r="O56" s="219">
        <f t="shared" ref="O56" si="17">ROUND(N56/L56,10)</f>
        <v>0</v>
      </c>
      <c r="P56">
        <v>250180.81</v>
      </c>
      <c r="Q56" s="204">
        <f>VLOOKUP(A56,Sheet1!$C$2:$H$84,6,FALSE)</f>
        <v>250180.81</v>
      </c>
      <c r="R56" s="205">
        <f t="shared" ref="R56" si="18">P56-Q56</f>
        <v>0</v>
      </c>
      <c r="S56" s="219">
        <f t="shared" ref="S56" si="19">ROUND(R56/P56,10)</f>
        <v>0</v>
      </c>
      <c r="T56" s="126"/>
      <c r="U56" s="279" t="s">
        <v>399</v>
      </c>
      <c r="V56" s="280"/>
      <c r="W56" s="280"/>
      <c r="X56" s="205"/>
      <c r="Y56" s="219"/>
      <c r="Z56" s="205"/>
      <c r="AA56" s="205"/>
      <c r="AB56" s="205"/>
      <c r="AC56" s="219"/>
      <c r="AD56" s="280"/>
      <c r="AE56" s="280"/>
      <c r="AF56" s="205"/>
      <c r="AG56" s="219"/>
      <c r="AH56" s="280"/>
      <c r="AI56" s="280"/>
      <c r="AJ56" s="205"/>
      <c r="AK56" s="219"/>
    </row>
    <row r="57" spans="1:37">
      <c r="A57" s="251" t="str">
        <f>VLOOKUP(U57,Sheet1!$C$2:$C$84,1,FALSE)</f>
        <v>B1Q3J35</v>
      </c>
      <c r="B57" s="279" t="s">
        <v>503</v>
      </c>
      <c r="C57" s="279" t="s">
        <v>504</v>
      </c>
      <c r="D57">
        <v>11407</v>
      </c>
      <c r="E57" s="204">
        <f>VLOOKUP(A57,Sheet1!$C$2:$E$84,3,FALSE)</f>
        <v>11407</v>
      </c>
      <c r="F57" s="205">
        <f t="shared" si="12"/>
        <v>0</v>
      </c>
      <c r="G57" s="219">
        <f t="shared" si="13"/>
        <v>0</v>
      </c>
      <c r="H57">
        <v>221843.02</v>
      </c>
      <c r="I57" s="207">
        <f>VLOOKUP(A57,Sheet1!$C$2:$F$84,4,FALSE)</f>
        <v>221843.02</v>
      </c>
      <c r="J57" s="205">
        <f t="shared" si="14"/>
        <v>0</v>
      </c>
      <c r="K57" s="219">
        <f t="shared" si="15"/>
        <v>0</v>
      </c>
      <c r="L57" s="289">
        <v>21.592718999999999</v>
      </c>
      <c r="M57" s="204">
        <f>VLOOKUP(A57,Sheet1!$C$2:$G$84,5,FALSE)</f>
        <v>21.56</v>
      </c>
      <c r="N57" s="205">
        <f t="shared" si="2"/>
        <v>3.2719000000000165E-2</v>
      </c>
      <c r="O57" s="219">
        <f t="shared" si="3"/>
        <v>1.5152792999999999E-3</v>
      </c>
      <c r="P57">
        <v>246308.15</v>
      </c>
      <c r="Q57" s="204">
        <f>VLOOKUP(A57,Sheet1!$C$2:$H$84,6,FALSE)</f>
        <v>245950.74</v>
      </c>
      <c r="R57" s="205">
        <f t="shared" ref="R57:R61" si="20">P57-Q57</f>
        <v>357.41000000000349</v>
      </c>
      <c r="S57" s="219">
        <f t="shared" si="7"/>
        <v>1.4510685E-3</v>
      </c>
      <c r="T57" s="1"/>
      <c r="U57" s="279" t="s">
        <v>401</v>
      </c>
    </row>
    <row r="58" spans="1:37">
      <c r="A58" s="251">
        <f>VLOOKUP(U58,Sheet1!$C$2:$C$84,1,FALSE)</f>
        <v>2615565</v>
      </c>
      <c r="B58" s="279" t="s">
        <v>404</v>
      </c>
      <c r="C58" s="279" t="s">
        <v>505</v>
      </c>
      <c r="D58">
        <v>17436</v>
      </c>
      <c r="E58" s="204">
        <f>VLOOKUP(A58,Sheet1!$C$2:$E$84,3,FALSE)</f>
        <v>17436</v>
      </c>
      <c r="F58" s="205">
        <f t="shared" si="12"/>
        <v>0</v>
      </c>
      <c r="G58" s="219">
        <f t="shared" si="13"/>
        <v>0</v>
      </c>
      <c r="H58">
        <v>571330.01</v>
      </c>
      <c r="I58" s="207">
        <f>VLOOKUP(A58,Sheet1!$C$2:$F$84,4,FALSE)</f>
        <v>576320.72</v>
      </c>
      <c r="J58" s="205">
        <f t="shared" si="14"/>
        <v>-4990.7099999999627</v>
      </c>
      <c r="K58" s="219">
        <f t="shared" si="15"/>
        <v>-8.7352491999999997E-3</v>
      </c>
      <c r="L58" s="289">
        <v>28.96</v>
      </c>
      <c r="M58" s="204">
        <f>VLOOKUP(A58,Sheet1!$C$2:$G$84,5,FALSE)</f>
        <v>28.96</v>
      </c>
      <c r="N58" s="205">
        <f t="shared" si="2"/>
        <v>0</v>
      </c>
      <c r="O58" s="219">
        <f t="shared" si="3"/>
        <v>0</v>
      </c>
      <c r="P58">
        <v>504946.56</v>
      </c>
      <c r="Q58" s="204">
        <f>VLOOKUP(A58,Sheet1!$C$2:$H$84,6,FALSE)</f>
        <v>504946.56</v>
      </c>
      <c r="R58" s="205">
        <f t="shared" si="20"/>
        <v>0</v>
      </c>
      <c r="S58" s="219">
        <f t="shared" si="7"/>
        <v>0</v>
      </c>
      <c r="T58" s="1"/>
      <c r="U58" s="279">
        <v>2615565</v>
      </c>
    </row>
    <row r="59" spans="1:37">
      <c r="A59" s="251" t="str">
        <f>VLOOKUP(U59,Sheet1!$C$2:$C$84,1,FALSE)</f>
        <v>B1WY233</v>
      </c>
      <c r="B59" s="279" t="s">
        <v>506</v>
      </c>
      <c r="C59" s="279" t="s">
        <v>507</v>
      </c>
      <c r="D59">
        <v>18839</v>
      </c>
      <c r="E59" s="204">
        <f>VLOOKUP(A59,Sheet1!$C$2:$E$84,3,FALSE)</f>
        <v>18839</v>
      </c>
      <c r="F59" s="205">
        <f t="shared" si="12"/>
        <v>0</v>
      </c>
      <c r="G59" s="219">
        <f t="shared" si="13"/>
        <v>0</v>
      </c>
      <c r="H59">
        <v>376041.69</v>
      </c>
      <c r="I59" s="207">
        <f>VLOOKUP(A59,Sheet1!$C$2:$F$84,4,FALSE)</f>
        <v>374958.81</v>
      </c>
      <c r="J59" s="205">
        <f t="shared" si="1"/>
        <v>1082.8800000000047</v>
      </c>
      <c r="K59" s="219">
        <f t="shared" si="5"/>
        <v>2.8796807000000002E-3</v>
      </c>
      <c r="L59" s="289">
        <v>25.359266999999999</v>
      </c>
      <c r="M59" s="204">
        <f>VLOOKUP(A59,Sheet1!$C$2:$G$84,5,FALSE)</f>
        <v>25.33</v>
      </c>
      <c r="N59" s="205">
        <f t="shared" si="2"/>
        <v>2.926700000000082E-2</v>
      </c>
      <c r="O59" s="219">
        <f t="shared" si="3"/>
        <v>1.1540948999999999E-3</v>
      </c>
      <c r="P59">
        <v>477743.23</v>
      </c>
      <c r="Q59" s="204">
        <f>VLOOKUP(A59,Sheet1!$C$2:$H$84,6,FALSE)</f>
        <v>477194.64</v>
      </c>
      <c r="R59" s="205">
        <f t="shared" si="20"/>
        <v>548.5899999999674</v>
      </c>
      <c r="S59" s="219">
        <f t="shared" si="7"/>
        <v>1.1482947E-3</v>
      </c>
      <c r="T59" s="1"/>
      <c r="U59" s="279" t="s">
        <v>406</v>
      </c>
    </row>
    <row r="60" spans="1:37">
      <c r="A60" s="251" t="str">
        <f>VLOOKUP(U60,Sheet1!$C$2:$C$84,1,FALSE)</f>
        <v>B3DTRW5</v>
      </c>
      <c r="B60" s="279" t="s">
        <v>409</v>
      </c>
      <c r="C60" s="279" t="s">
        <v>508</v>
      </c>
      <c r="D60">
        <v>4800</v>
      </c>
      <c r="E60" s="204">
        <f>VLOOKUP(A60,Sheet1!$C$2:$E$84,3,FALSE)</f>
        <v>4800</v>
      </c>
      <c r="F60" s="205">
        <f t="shared" si="0"/>
        <v>0</v>
      </c>
      <c r="G60" s="219">
        <f t="shared" si="4"/>
        <v>0</v>
      </c>
      <c r="H60">
        <v>177855.39</v>
      </c>
      <c r="I60" s="207">
        <f>VLOOKUP(A60,Sheet1!$C$2:$F$84,4,FALSE)</f>
        <v>177855.39</v>
      </c>
      <c r="J60" s="205">
        <f t="shared" si="1"/>
        <v>0</v>
      </c>
      <c r="K60" s="219">
        <f t="shared" si="5"/>
        <v>0</v>
      </c>
      <c r="L60" s="289">
        <v>27.67</v>
      </c>
      <c r="M60" s="204">
        <f>VLOOKUP(A60,Sheet1!$C$2:$G$84,5,FALSE)</f>
        <v>27.67</v>
      </c>
      <c r="N60" s="205">
        <f t="shared" si="2"/>
        <v>0</v>
      </c>
      <c r="O60" s="219">
        <f t="shared" si="3"/>
        <v>0</v>
      </c>
      <c r="P60">
        <v>132816</v>
      </c>
      <c r="Q60" s="204">
        <f>VLOOKUP(A60,Sheet1!$C$2:$H$84,6,FALSE)</f>
        <v>132816</v>
      </c>
      <c r="R60" s="205">
        <f t="shared" si="20"/>
        <v>0</v>
      </c>
      <c r="S60" s="219">
        <f t="shared" si="7"/>
        <v>0</v>
      </c>
      <c r="T60" s="1"/>
      <c r="U60" s="279" t="s">
        <v>410</v>
      </c>
    </row>
    <row r="61" spans="1:37">
      <c r="A61" s="251">
        <f>VLOOKUP(U61,Sheet1!$C$2:$C$84,1,FALSE)</f>
        <v>2821481</v>
      </c>
      <c r="B61" s="279">
        <v>835699307</v>
      </c>
      <c r="C61" s="279" t="s">
        <v>509</v>
      </c>
      <c r="D61">
        <v>24835</v>
      </c>
      <c r="E61" s="204">
        <f>VLOOKUP(A61,Sheet1!$C$2:$E$84,3,FALSE)</f>
        <v>24835</v>
      </c>
      <c r="F61" s="205">
        <f t="shared" si="0"/>
        <v>0</v>
      </c>
      <c r="G61" s="219">
        <f t="shared" si="4"/>
        <v>0</v>
      </c>
      <c r="H61">
        <v>220210.29</v>
      </c>
      <c r="I61" s="207">
        <f>VLOOKUP(A61,Sheet1!$C$2:$F$84,4,FALSE)</f>
        <v>279580.71999999997</v>
      </c>
      <c r="J61" s="205">
        <f t="shared" si="1"/>
        <v>-59370.429999999964</v>
      </c>
      <c r="K61" s="219">
        <f t="shared" si="5"/>
        <v>-0.26960788250000001</v>
      </c>
      <c r="L61" s="289">
        <v>25.04</v>
      </c>
      <c r="M61" s="204">
        <f>VLOOKUP(A61,Sheet1!$C$2:$G$84,5,FALSE)</f>
        <v>25.04</v>
      </c>
      <c r="N61" s="205">
        <f t="shared" si="2"/>
        <v>0</v>
      </c>
      <c r="O61" s="219">
        <f t="shared" si="3"/>
        <v>0</v>
      </c>
      <c r="P61">
        <v>621868.4</v>
      </c>
      <c r="Q61" s="204">
        <f>VLOOKUP(A61,Sheet1!$C$2:$H$84,6,FALSE)</f>
        <v>621868.4</v>
      </c>
      <c r="R61" s="205">
        <f t="shared" si="20"/>
        <v>0</v>
      </c>
      <c r="S61" s="219">
        <f t="shared" si="7"/>
        <v>0</v>
      </c>
      <c r="T61" s="1"/>
      <c r="U61" s="279">
        <v>2821481</v>
      </c>
    </row>
    <row r="62" spans="1:37">
      <c r="A62" s="251">
        <f>VLOOKUP(U62,Sheet1!$C$2:$C$84,1,FALSE)</f>
        <v>2430025</v>
      </c>
      <c r="B62" s="279">
        <v>861012102</v>
      </c>
      <c r="C62" s="279" t="s">
        <v>510</v>
      </c>
      <c r="D62">
        <v>9700</v>
      </c>
      <c r="E62" s="204">
        <f>VLOOKUP(A62,Sheet1!$C$2:$E$84,3,FALSE)</f>
        <v>9700</v>
      </c>
      <c r="F62" s="205">
        <f t="shared" ref="F62" si="21">D62-E62</f>
        <v>0</v>
      </c>
      <c r="G62" s="219">
        <f t="shared" ref="G62" si="22">ROUND(F62/D62,10)</f>
        <v>0</v>
      </c>
      <c r="H62">
        <v>442036.23</v>
      </c>
      <c r="I62" s="207">
        <f>VLOOKUP(A62,Sheet1!$C$2:$F$84,4,FALSE)</f>
        <v>442036.23</v>
      </c>
      <c r="J62" s="205">
        <f t="shared" ref="J62" si="23">H62-I62</f>
        <v>0</v>
      </c>
      <c r="K62" s="219">
        <f t="shared" ref="K62" si="24">ROUND(J62/H62,10)</f>
        <v>0</v>
      </c>
      <c r="L62" s="289">
        <v>24.69</v>
      </c>
      <c r="M62" s="204">
        <f>VLOOKUP(A62,Sheet1!$C$2:$G$84,5,FALSE)</f>
        <v>24.69</v>
      </c>
      <c r="N62" s="205">
        <f t="shared" ref="N62" si="25">L62-M62</f>
        <v>0</v>
      </c>
      <c r="O62" s="219">
        <f t="shared" ref="O62" si="26">ROUND(N62/L62,10)</f>
        <v>0</v>
      </c>
      <c r="P62">
        <v>239493</v>
      </c>
      <c r="Q62" s="204">
        <f>VLOOKUP(A62,Sheet1!$C$2:$H$84,6,FALSE)</f>
        <v>239493</v>
      </c>
      <c r="R62" s="205">
        <f t="shared" ref="R62" si="27">P62-Q62</f>
        <v>0</v>
      </c>
      <c r="S62" s="219">
        <f t="shared" ref="S62" si="28">ROUND(R62/P62,10)</f>
        <v>0</v>
      </c>
      <c r="T62" s="1"/>
      <c r="U62" s="279">
        <v>2430025</v>
      </c>
    </row>
    <row r="63" spans="1:37">
      <c r="A63" s="251">
        <f>VLOOKUP(U63,Sheet1!$C$2:$C$84,1,FALSE)</f>
        <v>6356406</v>
      </c>
      <c r="B63" s="279">
        <v>635640006</v>
      </c>
      <c r="C63" s="279" t="s">
        <v>414</v>
      </c>
      <c r="D63">
        <v>13692</v>
      </c>
      <c r="E63" s="204">
        <f>VLOOKUP(A63,Sheet1!$C$2:$E$84,3,FALSE)</f>
        <v>13692</v>
      </c>
      <c r="F63" s="205">
        <f t="shared" ref="F63:F77" si="29">D63-E63</f>
        <v>0</v>
      </c>
      <c r="G63" s="219">
        <f t="shared" ref="G63:G77" si="30">ROUND(F63/D63,10)</f>
        <v>0</v>
      </c>
      <c r="H63">
        <v>315200.44</v>
      </c>
      <c r="I63" s="207">
        <f>VLOOKUP(A63,Sheet1!$C$2:$F$84,4,FALSE)</f>
        <v>298866.31</v>
      </c>
      <c r="J63" s="205">
        <f t="shared" ref="J63:J77" si="31">H63-I63</f>
        <v>16334.130000000005</v>
      </c>
      <c r="K63" s="219">
        <f t="shared" ref="K63:K77" si="32">ROUND(J63/H63,10)</f>
        <v>5.1821406100000002E-2</v>
      </c>
      <c r="L63" s="289">
        <v>18.272006000000001</v>
      </c>
      <c r="M63" s="204">
        <f>VLOOKUP(A63,Sheet1!$C$2:$G$84,5,FALSE)</f>
        <v>18.28</v>
      </c>
      <c r="N63" s="205">
        <f t="shared" ref="N63:N77" si="33">L63-M63</f>
        <v>-7.9940000000000566E-3</v>
      </c>
      <c r="O63" s="219">
        <f t="shared" ref="O63:O77" si="34">ROUND(N63/L63,10)</f>
        <v>-4.3749989999999998E-4</v>
      </c>
      <c r="P63">
        <v>250180.31</v>
      </c>
      <c r="Q63" s="204">
        <f>VLOOKUP(A63,Sheet1!$C$2:$H$84,6,FALSE)</f>
        <v>250338.13</v>
      </c>
      <c r="R63" s="205">
        <f t="shared" ref="R63:R77" si="35">P63-Q63</f>
        <v>-157.82000000000698</v>
      </c>
      <c r="S63" s="219">
        <f t="shared" ref="S63:S77" si="36">ROUND(R63/P63,10)</f>
        <v>-6.3082500000000001E-4</v>
      </c>
      <c r="T63" s="1"/>
      <c r="U63" s="279">
        <v>6356406</v>
      </c>
    </row>
    <row r="64" spans="1:37">
      <c r="A64" s="251" t="str">
        <f>VLOOKUP(U64,Sheet1!$C$2:$C$84,1,FALSE)</f>
        <v>B1JB4K8</v>
      </c>
      <c r="B64" s="279" t="s">
        <v>511</v>
      </c>
      <c r="C64" s="279" t="s">
        <v>512</v>
      </c>
      <c r="D64">
        <v>5885</v>
      </c>
      <c r="E64" s="204">
        <f>VLOOKUP(A64,Sheet1!$C$2:$E$84,3,FALSE)</f>
        <v>5885</v>
      </c>
      <c r="F64" s="205">
        <f t="shared" si="29"/>
        <v>0</v>
      </c>
      <c r="G64" s="219">
        <f t="shared" si="30"/>
        <v>0</v>
      </c>
      <c r="H64">
        <v>463992.49</v>
      </c>
      <c r="I64" s="207">
        <f>VLOOKUP(A64,Sheet1!$C$2:$F$84,4,FALSE)</f>
        <v>477438.44</v>
      </c>
      <c r="J64" s="205">
        <f t="shared" si="31"/>
        <v>-13445.950000000012</v>
      </c>
      <c r="K64" s="219">
        <f t="shared" si="32"/>
        <v>-2.8978809500000001E-2</v>
      </c>
      <c r="L64" s="289">
        <v>101.004848</v>
      </c>
      <c r="M64" s="204">
        <f>VLOOKUP(A64,Sheet1!$C$2:$G$84,5,FALSE)</f>
        <v>100.76</v>
      </c>
      <c r="N64" s="205">
        <f t="shared" si="33"/>
        <v>0.24484799999999041</v>
      </c>
      <c r="O64" s="219">
        <f t="shared" si="34"/>
        <v>2.4241213000000001E-3</v>
      </c>
      <c r="P64">
        <v>594413.53</v>
      </c>
      <c r="Q64" s="204">
        <f>VLOOKUP(A64,Sheet1!$C$2:$H$84,6,FALSE)</f>
        <v>592956.94999999995</v>
      </c>
      <c r="R64" s="205">
        <f t="shared" si="35"/>
        <v>1456.5800000000745</v>
      </c>
      <c r="S64" s="219">
        <f t="shared" si="36"/>
        <v>2.4504488999999999E-3</v>
      </c>
      <c r="T64" s="1"/>
      <c r="U64" s="279" t="s">
        <v>415</v>
      </c>
    </row>
    <row r="65" spans="1:21">
      <c r="A65" s="251">
        <f>VLOOKUP(U65,Sheet1!$C$2:$C$84,1,FALSE)</f>
        <v>2113382</v>
      </c>
      <c r="B65" s="279">
        <v>874039100</v>
      </c>
      <c r="C65" s="279" t="s">
        <v>513</v>
      </c>
      <c r="D65">
        <v>7702</v>
      </c>
      <c r="E65" s="204">
        <f>VLOOKUP(A65,Sheet1!$C$2:$E$84,3,FALSE)</f>
        <v>7702</v>
      </c>
      <c r="F65" s="205">
        <f t="shared" si="29"/>
        <v>0</v>
      </c>
      <c r="G65" s="219">
        <f t="shared" si="30"/>
        <v>0</v>
      </c>
      <c r="H65">
        <v>818161.3</v>
      </c>
      <c r="I65" s="207">
        <f>VLOOKUP(A65,Sheet1!$C$2:$F$84,4,FALSE)</f>
        <v>738843.28</v>
      </c>
      <c r="J65" s="205">
        <f t="shared" si="31"/>
        <v>79318.020000000019</v>
      </c>
      <c r="K65" s="219">
        <f t="shared" si="32"/>
        <v>9.69466779E-2</v>
      </c>
      <c r="L65" s="289">
        <v>180.53</v>
      </c>
      <c r="M65" s="204">
        <f>VLOOKUP(A65,Sheet1!$C$2:$G$84,5,FALSE)</f>
        <v>180.53</v>
      </c>
      <c r="N65" s="205">
        <f t="shared" si="33"/>
        <v>0</v>
      </c>
      <c r="O65" s="219">
        <f t="shared" si="34"/>
        <v>0</v>
      </c>
      <c r="P65">
        <v>1390442.06</v>
      </c>
      <c r="Q65" s="204">
        <f>VLOOKUP(A65,Sheet1!$C$2:$H$84,6,FALSE)</f>
        <v>1390442.06</v>
      </c>
      <c r="R65" s="205">
        <f t="shared" si="35"/>
        <v>0</v>
      </c>
      <c r="S65" s="219">
        <f t="shared" si="36"/>
        <v>0</v>
      </c>
      <c r="T65" s="1"/>
      <c r="U65" s="279">
        <v>2113382</v>
      </c>
    </row>
    <row r="66" spans="1:21">
      <c r="A66" s="251">
        <f>VLOOKUP(U66,Sheet1!$C$2:$C$84,1,FALSE)</f>
        <v>6869302</v>
      </c>
      <c r="B66" s="279">
        <v>686930009</v>
      </c>
      <c r="C66" s="279" t="s">
        <v>514</v>
      </c>
      <c r="D66">
        <v>30180</v>
      </c>
      <c r="E66" s="204">
        <f>VLOOKUP(A66,Sheet1!$C$2:$E$84,3,FALSE)</f>
        <v>30180</v>
      </c>
      <c r="F66" s="205">
        <f t="shared" si="29"/>
        <v>0</v>
      </c>
      <c r="G66" s="219">
        <f t="shared" si="30"/>
        <v>0</v>
      </c>
      <c r="H66">
        <v>145005.07</v>
      </c>
      <c r="I66" s="207">
        <f>VLOOKUP(A66,Sheet1!$C$2:$F$84,4,FALSE)</f>
        <v>180680.05</v>
      </c>
      <c r="J66" s="205">
        <f t="shared" si="31"/>
        <v>-35674.979999999981</v>
      </c>
      <c r="K66" s="219">
        <f t="shared" si="32"/>
        <v>-0.2460257424</v>
      </c>
      <c r="L66" s="289">
        <v>10.524569</v>
      </c>
      <c r="M66" s="204">
        <f>VLOOKUP(A66,Sheet1!$C$2:$G$84,5,FALSE)</f>
        <v>10.53</v>
      </c>
      <c r="N66" s="205">
        <f t="shared" si="33"/>
        <v>-5.4309999999997416E-3</v>
      </c>
      <c r="O66" s="219">
        <f t="shared" si="34"/>
        <v>-5.1603059999999999E-4</v>
      </c>
      <c r="P66">
        <v>317631.51</v>
      </c>
      <c r="Q66" s="204">
        <f>VLOOKUP(A66,Sheet1!$C$2:$H$84,6,FALSE)</f>
        <v>317831.87</v>
      </c>
      <c r="R66" s="205">
        <f t="shared" si="35"/>
        <v>-200.35999999998603</v>
      </c>
      <c r="S66" s="219">
        <f t="shared" si="36"/>
        <v>-6.3079379999999999E-4</v>
      </c>
      <c r="T66" s="1"/>
      <c r="U66" s="279">
        <v>6869302</v>
      </c>
    </row>
    <row r="67" spans="1:21">
      <c r="A67" s="251">
        <f>VLOOKUP(U67,Sheet1!$C$2:$C$84,1,FALSE)</f>
        <v>5999330</v>
      </c>
      <c r="B67" s="279">
        <v>599933900</v>
      </c>
      <c r="C67" s="279" t="s">
        <v>515</v>
      </c>
      <c r="D67">
        <v>2433</v>
      </c>
      <c r="E67" s="204">
        <f>VLOOKUP(A67,Sheet1!$C$2:$E$84,3,FALSE)</f>
        <v>2433</v>
      </c>
      <c r="F67" s="205">
        <f t="shared" si="29"/>
        <v>0</v>
      </c>
      <c r="G67" s="219">
        <f t="shared" si="30"/>
        <v>0</v>
      </c>
      <c r="H67">
        <v>430435.38</v>
      </c>
      <c r="I67" s="207">
        <f>VLOOKUP(A67,Sheet1!$C$2:$F$84,4,FALSE)</f>
        <v>427696</v>
      </c>
      <c r="J67" s="205">
        <f t="shared" si="31"/>
        <v>2739.3800000000047</v>
      </c>
      <c r="K67" s="219">
        <f t="shared" si="32"/>
        <v>6.3642072999999999E-3</v>
      </c>
      <c r="L67" s="289">
        <v>96.366445999999996</v>
      </c>
      <c r="M67" s="204">
        <f>VLOOKUP(A67,Sheet1!$C$2:$G$84,5,FALSE)</f>
        <v>96.13</v>
      </c>
      <c r="N67" s="205">
        <f t="shared" si="33"/>
        <v>0.23644600000000082</v>
      </c>
      <c r="O67" s="219">
        <f t="shared" si="34"/>
        <v>2.4536134E-3</v>
      </c>
      <c r="P67">
        <v>234459.56</v>
      </c>
      <c r="Q67" s="204">
        <f>VLOOKUP(A67,Sheet1!$C$2:$H$84,6,FALSE)</f>
        <v>233885.03</v>
      </c>
      <c r="R67" s="205">
        <f t="shared" si="35"/>
        <v>574.52999999999884</v>
      </c>
      <c r="S67" s="219">
        <f t="shared" si="36"/>
        <v>2.4504438999999999E-3</v>
      </c>
      <c r="T67" s="1"/>
      <c r="U67" s="279">
        <v>5999330</v>
      </c>
    </row>
    <row r="68" spans="1:21">
      <c r="A68" s="251" t="str">
        <f>VLOOKUP(U68,Sheet1!$C$2:$C$84,1,FALSE)</f>
        <v>B3F2DZ7</v>
      </c>
      <c r="B68" s="279" t="s">
        <v>420</v>
      </c>
      <c r="C68" s="279" t="s">
        <v>516</v>
      </c>
      <c r="D68">
        <v>12700</v>
      </c>
      <c r="E68" s="204">
        <f>VLOOKUP(A68,Sheet1!$C$2:$E$84,3,FALSE)</f>
        <v>12700</v>
      </c>
      <c r="F68" s="205">
        <f t="shared" si="29"/>
        <v>0</v>
      </c>
      <c r="G68" s="219">
        <f t="shared" si="30"/>
        <v>0</v>
      </c>
      <c r="H68">
        <v>570724.71</v>
      </c>
      <c r="I68" s="207">
        <f>VLOOKUP(A68,Sheet1!$C$2:$F$84,4,FALSE)</f>
        <v>570724.71</v>
      </c>
      <c r="J68" s="205">
        <f t="shared" si="31"/>
        <v>0</v>
      </c>
      <c r="K68" s="219">
        <f t="shared" si="32"/>
        <v>0</v>
      </c>
      <c r="L68" s="289">
        <v>61.61</v>
      </c>
      <c r="M68" s="204">
        <f>VLOOKUP(A68,Sheet1!$C$2:$G$84,5,FALSE)</f>
        <v>61.61</v>
      </c>
      <c r="N68" s="205">
        <f t="shared" si="33"/>
        <v>0</v>
      </c>
      <c r="O68" s="219">
        <f t="shared" si="34"/>
        <v>0</v>
      </c>
      <c r="P68">
        <v>782447</v>
      </c>
      <c r="Q68" s="204">
        <f>VLOOKUP(A68,Sheet1!$C$2:$H$84,6,FALSE)</f>
        <v>782447</v>
      </c>
      <c r="R68" s="205">
        <f t="shared" si="35"/>
        <v>0</v>
      </c>
      <c r="S68" s="219">
        <f t="shared" si="36"/>
        <v>0</v>
      </c>
      <c r="T68" s="1"/>
      <c r="U68" s="279" t="s">
        <v>421</v>
      </c>
    </row>
    <row r="69" spans="1:21">
      <c r="A69" s="251" t="str">
        <f>VLOOKUP(U69,Sheet1!$C$2:$C$84,1,FALSE)</f>
        <v>BRTR118</v>
      </c>
      <c r="B69" s="279" t="s">
        <v>423</v>
      </c>
      <c r="C69" s="279" t="s">
        <v>517</v>
      </c>
      <c r="D69">
        <v>36900</v>
      </c>
      <c r="E69" s="204">
        <f>VLOOKUP(A69,Sheet1!$C$2:$E$84,3,FALSE)</f>
        <v>36900</v>
      </c>
      <c r="F69" s="205">
        <f t="shared" si="29"/>
        <v>0</v>
      </c>
      <c r="G69" s="219">
        <f t="shared" si="30"/>
        <v>0</v>
      </c>
      <c r="H69">
        <v>664109.43000000005</v>
      </c>
      <c r="I69" s="207">
        <f>VLOOKUP(A69,Sheet1!$C$2:$F$84,4,FALSE)</f>
        <v>664109.43000000005</v>
      </c>
      <c r="J69" s="205">
        <f t="shared" si="31"/>
        <v>0</v>
      </c>
      <c r="K69" s="219">
        <f t="shared" si="32"/>
        <v>0</v>
      </c>
      <c r="L69" s="289">
        <v>34.29</v>
      </c>
      <c r="M69" s="204">
        <f>VLOOKUP(A69,Sheet1!$C$2:$G$84,5,FALSE)</f>
        <v>34.29</v>
      </c>
      <c r="N69" s="205">
        <f t="shared" si="33"/>
        <v>0</v>
      </c>
      <c r="O69" s="219">
        <f t="shared" si="34"/>
        <v>0</v>
      </c>
      <c r="P69">
        <v>1265301</v>
      </c>
      <c r="Q69" s="204">
        <f>VLOOKUP(A69,Sheet1!$C$2:$H$84,6,FALSE)</f>
        <v>1265301</v>
      </c>
      <c r="R69" s="205">
        <f t="shared" si="35"/>
        <v>0</v>
      </c>
      <c r="S69" s="219">
        <f t="shared" si="36"/>
        <v>0</v>
      </c>
      <c r="T69" s="1"/>
      <c r="U69" s="279" t="s">
        <v>424</v>
      </c>
    </row>
    <row r="70" spans="1:21">
      <c r="A70" s="251">
        <f>VLOOKUP(U70,Sheet1!$C$2:$C$84,1,FALSE)</f>
        <v>4031879</v>
      </c>
      <c r="B70" s="279">
        <v>403187909</v>
      </c>
      <c r="C70" s="279" t="s">
        <v>518</v>
      </c>
      <c r="D70">
        <v>18153</v>
      </c>
      <c r="E70" s="204">
        <f>VLOOKUP(A70,Sheet1!$C$2:$E$84,3,FALSE)</f>
        <v>18153</v>
      </c>
      <c r="F70" s="205">
        <f t="shared" si="29"/>
        <v>0</v>
      </c>
      <c r="G70" s="219">
        <f t="shared" si="30"/>
        <v>0</v>
      </c>
      <c r="H70">
        <v>365103.39</v>
      </c>
      <c r="I70" s="207">
        <f>VLOOKUP(A70,Sheet1!$C$2:$F$84,4,FALSE)</f>
        <v>371512.25</v>
      </c>
      <c r="J70" s="205">
        <f t="shared" si="31"/>
        <v>-6408.859999999986</v>
      </c>
      <c r="K70" s="219">
        <f t="shared" si="32"/>
        <v>-1.7553548299999999E-2</v>
      </c>
      <c r="L70" s="289">
        <v>29.910413999999999</v>
      </c>
      <c r="M70" s="204">
        <f>VLOOKUP(A70,Sheet1!$C$2:$G$84,5,FALSE)</f>
        <v>29.84</v>
      </c>
      <c r="N70" s="205">
        <f t="shared" si="33"/>
        <v>7.0413999999999533E-2</v>
      </c>
      <c r="O70" s="219">
        <f t="shared" si="34"/>
        <v>2.3541632999999999E-3</v>
      </c>
      <c r="P70">
        <v>542963.75</v>
      </c>
      <c r="Q70" s="204">
        <f>VLOOKUP(A70,Sheet1!$C$2:$H$84,6,FALSE)</f>
        <v>541633.24</v>
      </c>
      <c r="R70" s="205">
        <f t="shared" si="35"/>
        <v>1330.5100000000093</v>
      </c>
      <c r="S70" s="219">
        <f t="shared" si="36"/>
        <v>2.4504582E-3</v>
      </c>
      <c r="T70" s="1"/>
      <c r="U70" s="279">
        <v>4031879</v>
      </c>
    </row>
    <row r="71" spans="1:21">
      <c r="A71" s="251">
        <f>VLOOKUP(U71,Sheet1!$C$2:$C$84,1,FALSE)</f>
        <v>6986041</v>
      </c>
      <c r="B71" s="279">
        <v>698604006</v>
      </c>
      <c r="C71" s="279" t="s">
        <v>519</v>
      </c>
      <c r="D71">
        <v>5285</v>
      </c>
      <c r="E71" s="204">
        <f>VLOOKUP(A71,Sheet1!$C$2:$E$84,3,FALSE)</f>
        <v>5285</v>
      </c>
      <c r="F71" s="205">
        <f t="shared" si="29"/>
        <v>0</v>
      </c>
      <c r="G71" s="219">
        <f t="shared" si="30"/>
        <v>0</v>
      </c>
      <c r="H71">
        <v>141177.89000000001</v>
      </c>
      <c r="I71" s="207">
        <f>VLOOKUP(A71,Sheet1!$C$2:$F$84,4,FALSE)</f>
        <v>141177.9</v>
      </c>
      <c r="J71" s="205">
        <f t="shared" si="31"/>
        <v>-9.9999999802093953E-3</v>
      </c>
      <c r="K71" s="219">
        <f t="shared" si="32"/>
        <v>-7.0799999999999999E-8</v>
      </c>
      <c r="L71" s="289">
        <v>26.762665999999999</v>
      </c>
      <c r="M71" s="204">
        <f>VLOOKUP(A71,Sheet1!$C$2:$G$84,5,FALSE)</f>
        <v>26.78</v>
      </c>
      <c r="N71" s="205">
        <f t="shared" si="33"/>
        <v>-1.7334000000001737E-2</v>
      </c>
      <c r="O71" s="219">
        <f t="shared" si="34"/>
        <v>-6.4769329999999996E-4</v>
      </c>
      <c r="P71">
        <v>141440.69</v>
      </c>
      <c r="Q71" s="204">
        <f>VLOOKUP(A71,Sheet1!$C$2:$H$84,6,FALSE)</f>
        <v>141529.91</v>
      </c>
      <c r="R71" s="205">
        <f t="shared" si="35"/>
        <v>-89.220000000001164</v>
      </c>
      <c r="S71" s="219">
        <f t="shared" si="36"/>
        <v>-6.3079439999999998E-4</v>
      </c>
      <c r="T71" s="1"/>
      <c r="U71" s="279">
        <v>6986041</v>
      </c>
    </row>
    <row r="72" spans="1:21">
      <c r="A72" s="251" t="str">
        <f>VLOOKUP(U72,Sheet1!$C$2:$C$84,1,FALSE)</f>
        <v>BYW4289</v>
      </c>
      <c r="B72" s="279" t="s">
        <v>428</v>
      </c>
      <c r="C72" s="279" t="s">
        <v>520</v>
      </c>
      <c r="D72">
        <v>7107</v>
      </c>
      <c r="E72" s="204">
        <f>VLOOKUP(A72,Sheet1!$C$2:$E$84,3,FALSE)</f>
        <v>7107</v>
      </c>
      <c r="F72" s="205">
        <f t="shared" si="29"/>
        <v>0</v>
      </c>
      <c r="G72" s="219">
        <f t="shared" si="30"/>
        <v>0</v>
      </c>
      <c r="H72">
        <v>363946.82</v>
      </c>
      <c r="I72" s="207">
        <f>VLOOKUP(A72,Sheet1!$C$2:$F$84,4,FALSE)</f>
        <v>363946.82</v>
      </c>
      <c r="J72" s="205">
        <f t="shared" si="31"/>
        <v>0</v>
      </c>
      <c r="K72" s="219">
        <f t="shared" si="32"/>
        <v>0</v>
      </c>
      <c r="L72" s="289">
        <v>49.41</v>
      </c>
      <c r="M72" s="204">
        <f>VLOOKUP(A72,Sheet1!$C$2:$G$84,5,FALSE)</f>
        <v>49.41</v>
      </c>
      <c r="N72" s="205">
        <f t="shared" si="33"/>
        <v>0</v>
      </c>
      <c r="O72" s="219">
        <f t="shared" si="34"/>
        <v>0</v>
      </c>
      <c r="P72">
        <v>351156.87</v>
      </c>
      <c r="Q72" s="204">
        <f>VLOOKUP(A72,Sheet1!$C$2:$H$84,6,FALSE)</f>
        <v>351156.87</v>
      </c>
      <c r="R72" s="205">
        <f t="shared" si="35"/>
        <v>0</v>
      </c>
      <c r="S72" s="219">
        <f t="shared" si="36"/>
        <v>0</v>
      </c>
      <c r="T72" s="1"/>
      <c r="U72" s="279" t="s">
        <v>429</v>
      </c>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1003085</v>
      </c>
      <c r="E81" s="213">
        <f t="shared" si="37"/>
        <v>1003085</v>
      </c>
      <c r="F81" s="214">
        <f t="shared" si="37"/>
        <v>0</v>
      </c>
      <c r="G81" s="246">
        <f t="shared" si="4"/>
        <v>0</v>
      </c>
      <c r="H81" s="212">
        <f>SUM(H3:H79)</f>
        <v>25957371.109999999</v>
      </c>
      <c r="I81" s="213">
        <f>SUM(I3:I79)</f>
        <v>26134756.589999992</v>
      </c>
      <c r="J81" s="214">
        <f t="shared" si="37"/>
        <v>-177385.47999999981</v>
      </c>
      <c r="K81" s="247">
        <f>ROUND(J81/H81,10)</f>
        <v>-6.8337227999999998E-3</v>
      </c>
      <c r="L81" s="292">
        <f t="shared" si="37"/>
        <v>6193.4320379999981</v>
      </c>
      <c r="M81" s="213">
        <f t="shared" si="37"/>
        <v>6190.3999999999987</v>
      </c>
      <c r="N81" s="214">
        <f t="shared" si="37"/>
        <v>3.0320379999999876</v>
      </c>
      <c r="O81" s="247">
        <f>ROUND(N81/L81,10)</f>
        <v>4.8955699999999995E-4</v>
      </c>
      <c r="P81" s="212">
        <f t="shared" si="37"/>
        <v>35942852.449999981</v>
      </c>
      <c r="Q81" s="213">
        <f t="shared" si="37"/>
        <v>35930898.079999991</v>
      </c>
      <c r="R81" s="214">
        <f t="shared" si="37"/>
        <v>11954.369999999793</v>
      </c>
      <c r="S81" s="270">
        <f t="shared" si="37"/>
        <v>1.43297589E-2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426791.64</v>
      </c>
      <c r="D4">
        <v>426791.61</v>
      </c>
      <c r="E4" s="64">
        <f>C4-D4</f>
        <v>3.0000000027939677E-2</v>
      </c>
      <c r="F4" s="228">
        <f>ROUND(E4/C4,10)</f>
        <v>7.0300000000000001E-8</v>
      </c>
      <c r="G4" s="58"/>
    </row>
    <row r="5" spans="1:7" ht="13.9" customHeight="1">
      <c r="A5" t="s">
        <v>440</v>
      </c>
      <c r="B5" t="s">
        <v>441</v>
      </c>
      <c r="C5">
        <v>67.91</v>
      </c>
      <c r="D5">
        <v>67.78</v>
      </c>
      <c r="E5" s="64">
        <f t="shared" ref="E5:E16" si="0">C5-D5</f>
        <v>0.12999999999999545</v>
      </c>
      <c r="F5" s="228">
        <f t="shared" ref="F5:F18" si="1">ROUND(E5/C5,10)</f>
        <v>1.9142982999999999E-3</v>
      </c>
      <c r="G5" s="58"/>
    </row>
    <row r="6" spans="1:7" ht="13.9" customHeight="1">
      <c r="A6" t="s">
        <v>442</v>
      </c>
      <c r="B6" t="s">
        <v>443</v>
      </c>
      <c r="C6">
        <v>11498.78</v>
      </c>
      <c r="D6">
        <v>11486.68</v>
      </c>
      <c r="E6" s="64">
        <f t="shared" si="0"/>
        <v>12.100000000000364</v>
      </c>
      <c r="F6" s="228">
        <f t="shared" si="1"/>
        <v>1.0522855E-3</v>
      </c>
      <c r="G6" s="58"/>
    </row>
    <row r="7" spans="1:7" ht="12.75">
      <c r="A7" t="s">
        <v>444</v>
      </c>
      <c r="B7" t="s">
        <v>445</v>
      </c>
      <c r="C7">
        <v>3442.2</v>
      </c>
      <c r="D7">
        <v>3433.77</v>
      </c>
      <c r="E7" s="64">
        <f t="shared" si="0"/>
        <v>8.4299999999998363</v>
      </c>
      <c r="F7" s="228">
        <f t="shared" si="1"/>
        <v>2.4490152000000002E-3</v>
      </c>
      <c r="G7" s="56"/>
    </row>
    <row r="8" spans="1:7" ht="12.75">
      <c r="A8" t="s">
        <v>446</v>
      </c>
      <c r="B8" t="s">
        <v>447</v>
      </c>
      <c r="C8">
        <v>-3.29</v>
      </c>
      <c r="D8">
        <v>-3.28</v>
      </c>
      <c r="E8" s="64">
        <f t="shared" si="0"/>
        <v>-1.0000000000000231E-2</v>
      </c>
      <c r="F8" s="228">
        <f t="shared" si="1"/>
        <v>3.0395137E-3</v>
      </c>
    </row>
    <row r="9" spans="1:7" ht="12.75">
      <c r="A9" t="s">
        <v>448</v>
      </c>
      <c r="B9" t="s">
        <v>449</v>
      </c>
      <c r="C9">
        <v>-0.03</v>
      </c>
      <c r="D9">
        <v>0</v>
      </c>
      <c r="E9" s="64">
        <f t="shared" si="0"/>
        <v>-0.03</v>
      </c>
      <c r="F9" s="228">
        <f t="shared" si="1"/>
        <v>1</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441797.21</v>
      </c>
      <c r="D18" s="69">
        <f>SUM(D4:D17)</f>
        <v>441776.56</v>
      </c>
      <c r="E18" s="69">
        <f>SUM(E4:E17)</f>
        <v>20.650000000028133</v>
      </c>
      <c r="F18" s="228">
        <f t="shared" si="1"/>
        <v>4.6740899999999998E-5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444</v>
      </c>
      <c r="C2" s="279">
        <v>599933900</v>
      </c>
      <c r="D2" t="s">
        <v>515</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448</v>
      </c>
      <c r="C3" s="279" t="s">
        <v>438</v>
      </c>
      <c r="D3" t="s">
        <v>456</v>
      </c>
      <c r="E3">
        <v>6600</v>
      </c>
      <c r="F3"/>
      <c r="G3" s="226">
        <f t="shared" ref="G3" si="0">E3-F3</f>
        <v>6600</v>
      </c>
      <c r="H3" s="238">
        <f t="shared" ref="H3" si="1">ROUND(G3/E3,10)</f>
        <v>1</v>
      </c>
      <c r="I3">
        <v>6930</v>
      </c>
      <c r="J3"/>
      <c r="K3" s="226">
        <f t="shared" ref="K3" si="2">I3-J3</f>
        <v>6930</v>
      </c>
      <c r="L3" s="238">
        <f t="shared" ref="L3" si="3">ROUND(K3/I3,10)</f>
        <v>1</v>
      </c>
      <c r="M3">
        <v>0</v>
      </c>
      <c r="N3"/>
      <c r="O3" s="226">
        <f t="shared" ref="O3:O100" si="4">M3-N3</f>
        <v>0</v>
      </c>
      <c r="P3" s="238" t="e">
        <f t="shared" ref="P3:P100" si="5">ROUND(O3/M3,10)</f>
        <v>#DIV/0!</v>
      </c>
      <c r="Q3">
        <v>0</v>
      </c>
      <c r="R3"/>
      <c r="S3" s="226">
        <f t="shared" ref="S3:S100" si="6">Q3-R3</f>
        <v>0</v>
      </c>
      <c r="T3" s="238" t="e">
        <f t="shared" ref="T3:T100" si="7">ROUND(S3/Q3,10)</f>
        <v>#DIV/0!</v>
      </c>
      <c r="U3" s="135"/>
    </row>
    <row r="4" spans="1:24" s="56" customFormat="1" ht="12.75">
      <c r="A4" t="s">
        <v>275</v>
      </c>
      <c r="B4" t="s">
        <v>521</v>
      </c>
      <c r="C4" s="279">
        <v>698604006</v>
      </c>
      <c r="D4" t="s">
        <v>519</v>
      </c>
      <c r="E4">
        <v>5285</v>
      </c>
      <c r="F4"/>
      <c r="G4" s="226">
        <f t="shared" ref="G4:G5" si="8">E4-F4</f>
        <v>5285</v>
      </c>
      <c r="H4" s="238">
        <f t="shared" ref="H4:H5" si="9">ROUND(G4/E4,10)</f>
        <v>1</v>
      </c>
      <c r="I4">
        <v>1198.21</v>
      </c>
      <c r="J4"/>
      <c r="K4" s="226">
        <f t="shared" ref="K4:K53" si="10">I4-J4</f>
        <v>1198.21</v>
      </c>
      <c r="L4" s="238">
        <f t="shared" ref="L4:L53" si="11">ROUND(K4/I4,10)</f>
        <v>1</v>
      </c>
      <c r="M4">
        <v>0</v>
      </c>
      <c r="N4"/>
      <c r="O4" s="226">
        <f t="shared" si="4"/>
        <v>0</v>
      </c>
      <c r="P4" s="238" t="e">
        <f t="shared" si="5"/>
        <v>#DIV/0!</v>
      </c>
      <c r="Q4">
        <v>-5.8</v>
      </c>
      <c r="R4"/>
      <c r="S4" s="226">
        <f t="shared" si="6"/>
        <v>-5.8</v>
      </c>
      <c r="T4" s="238">
        <f t="shared" si="7"/>
        <v>1</v>
      </c>
      <c r="U4" s="135"/>
    </row>
    <row r="5" spans="1:24" s="56" customFormat="1" ht="12.75">
      <c r="A5" t="s">
        <v>275</v>
      </c>
      <c r="B5" t="s">
        <v>444</v>
      </c>
      <c r="C5" s="279">
        <v>403197908</v>
      </c>
      <c r="D5" t="s">
        <v>296</v>
      </c>
      <c r="E5">
        <v>1416</v>
      </c>
      <c r="F5"/>
      <c r="G5" s="226">
        <f t="shared" si="8"/>
        <v>1416</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444</v>
      </c>
      <c r="C6" s="279">
        <v>403197908</v>
      </c>
      <c r="D6" t="s">
        <v>296</v>
      </c>
      <c r="E6">
        <v>1716</v>
      </c>
      <c r="F6"/>
      <c r="G6" s="226">
        <f t="shared" ref="G6:G52" si="12">E6-F6</f>
        <v>1716</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444</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444</v>
      </c>
      <c r="C8" s="279">
        <v>403197908</v>
      </c>
      <c r="D8" t="s">
        <v>296</v>
      </c>
      <c r="E8">
        <v>1440</v>
      </c>
      <c r="F8"/>
      <c r="G8" s="226">
        <f t="shared" ref="G8:G40" si="14">E8-F8</f>
        <v>1440</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444</v>
      </c>
      <c r="C9" s="279">
        <v>403197908</v>
      </c>
      <c r="D9" t="s">
        <v>296</v>
      </c>
      <c r="E9">
        <v>1716</v>
      </c>
      <c r="F9"/>
      <c r="G9" s="226">
        <f t="shared" si="14"/>
        <v>1716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444</v>
      </c>
      <c r="C10" s="279">
        <v>474184900</v>
      </c>
      <c r="D10" t="s">
        <v>369</v>
      </c>
      <c r="E10">
        <v>3154</v>
      </c>
      <c r="F10"/>
      <c r="G10" s="226">
        <f t="shared" si="14"/>
        <v>3154</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444</v>
      </c>
      <c r="C11" s="279">
        <v>474184900</v>
      </c>
      <c r="D11" t="s">
        <v>369</v>
      </c>
      <c r="E11">
        <v>3154</v>
      </c>
      <c r="F11"/>
      <c r="G11" s="226">
        <f t="shared" si="14"/>
        <v>3154</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444</v>
      </c>
      <c r="C12" s="279">
        <v>474184900</v>
      </c>
      <c r="D12" t="s">
        <v>369</v>
      </c>
      <c r="E12">
        <v>3654</v>
      </c>
      <c r="F12"/>
      <c r="G12" s="226">
        <f t="shared" si="14"/>
        <v>3654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444</v>
      </c>
      <c r="C13" s="279">
        <v>474184900</v>
      </c>
      <c r="D13" t="s">
        <v>369</v>
      </c>
      <c r="E13">
        <v>3654</v>
      </c>
      <c r="F13"/>
      <c r="G13" s="226">
        <f t="shared" si="14"/>
        <v>3654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444</v>
      </c>
      <c r="C14" s="279">
        <v>474184900</v>
      </c>
      <c r="D14" t="s">
        <v>369</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444</v>
      </c>
      <c r="C15" s="279">
        <v>474184900</v>
      </c>
      <c r="D15" t="s">
        <v>369</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444</v>
      </c>
      <c r="C16" s="279">
        <v>474184900</v>
      </c>
      <c r="D16" t="s">
        <v>369</v>
      </c>
      <c r="E16">
        <v>3066</v>
      </c>
      <c r="F16"/>
      <c r="G16" s="226">
        <f t="shared" si="14"/>
        <v>3066</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444</v>
      </c>
      <c r="C17" s="279">
        <v>474184900</v>
      </c>
      <c r="D17" t="s">
        <v>369</v>
      </c>
      <c r="E17">
        <v>3066</v>
      </c>
      <c r="F17"/>
      <c r="G17" s="226">
        <f t="shared" si="14"/>
        <v>3066</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444</v>
      </c>
      <c r="C18" s="279">
        <v>533004909</v>
      </c>
      <c r="D18" t="s">
        <v>467</v>
      </c>
      <c r="E18">
        <v>5188</v>
      </c>
      <c r="F18"/>
      <c r="G18" s="226">
        <f t="shared" ref="G18" si="22">E18-F18</f>
        <v>5188</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444</v>
      </c>
      <c r="C19" s="279">
        <v>575035902</v>
      </c>
      <c r="D19" t="s">
        <v>522</v>
      </c>
      <c r="E19">
        <v>15713</v>
      </c>
      <c r="F19"/>
      <c r="G19" s="226">
        <f t="shared" si="14"/>
        <v>15713</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444</v>
      </c>
      <c r="C20" s="279">
        <v>575035902</v>
      </c>
      <c r="D20" t="s">
        <v>522</v>
      </c>
      <c r="E20">
        <v>15713</v>
      </c>
      <c r="F20"/>
      <c r="G20" s="226">
        <f t="shared" ref="G20:G30" si="30">E20-F20</f>
        <v>15713</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444</v>
      </c>
      <c r="C21" s="279">
        <v>575035902</v>
      </c>
      <c r="D21" t="s">
        <v>522</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444</v>
      </c>
      <c r="C22" s="279">
        <v>588950907</v>
      </c>
      <c r="D22" t="s">
        <v>348</v>
      </c>
      <c r="E22">
        <v>19754</v>
      </c>
      <c r="F22"/>
      <c r="G22" s="226">
        <f t="shared" si="30"/>
        <v>19754</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444</v>
      </c>
      <c r="C23" s="279">
        <v>588950907</v>
      </c>
      <c r="D23" t="s">
        <v>348</v>
      </c>
      <c r="E23">
        <v>19754</v>
      </c>
      <c r="F23"/>
      <c r="G23" s="226">
        <f t="shared" si="30"/>
        <v>19754</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444</v>
      </c>
      <c r="C24" s="279">
        <v>588950907</v>
      </c>
      <c r="D24" t="s">
        <v>348</v>
      </c>
      <c r="E24">
        <v>19754</v>
      </c>
      <c r="F24"/>
      <c r="G24" s="226">
        <f t="shared" si="30"/>
        <v>19754</v>
      </c>
      <c r="H24" s="238">
        <f t="shared" si="31"/>
        <v>1</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444</v>
      </c>
      <c r="C25" s="279">
        <v>588950907</v>
      </c>
      <c r="D25" t="s">
        <v>348</v>
      </c>
      <c r="E25">
        <v>19754</v>
      </c>
      <c r="F25"/>
      <c r="G25" s="226">
        <f t="shared" si="30"/>
        <v>19754</v>
      </c>
      <c r="H25" s="238">
        <f t="shared" si="31"/>
        <v>1</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444</v>
      </c>
      <c r="C26" s="279">
        <v>588950907</v>
      </c>
      <c r="D26" t="s">
        <v>348</v>
      </c>
      <c r="E26">
        <v>7517</v>
      </c>
      <c r="F26"/>
      <c r="G26" s="226">
        <f t="shared" si="30"/>
        <v>7517</v>
      </c>
      <c r="H26" s="238">
        <f t="shared" si="31"/>
        <v>1</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444</v>
      </c>
      <c r="C27" s="279">
        <v>588950907</v>
      </c>
      <c r="D27" t="s">
        <v>348</v>
      </c>
      <c r="E27">
        <v>12717</v>
      </c>
      <c r="F27"/>
      <c r="G27" s="226">
        <f t="shared" si="30"/>
        <v>12717</v>
      </c>
      <c r="H27" s="238">
        <f t="shared" si="31"/>
        <v>1</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444</v>
      </c>
      <c r="C28" s="279">
        <v>588950907</v>
      </c>
      <c r="D28" t="s">
        <v>348</v>
      </c>
      <c r="E28">
        <v>12717</v>
      </c>
      <c r="F28"/>
      <c r="G28" s="226">
        <f t="shared" si="30"/>
        <v>12717</v>
      </c>
      <c r="H28" s="238">
        <f t="shared" si="31"/>
        <v>1</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448</v>
      </c>
      <c r="C29" s="279">
        <v>641069406</v>
      </c>
      <c r="D29" t="s">
        <v>485</v>
      </c>
      <c r="E29">
        <v>3900</v>
      </c>
      <c r="F29"/>
      <c r="G29" s="226">
        <f t="shared" si="30"/>
        <v>3900</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448</v>
      </c>
      <c r="C30" s="279" t="s">
        <v>376</v>
      </c>
      <c r="D30" t="s">
        <v>488</v>
      </c>
      <c r="E30">
        <v>4150</v>
      </c>
      <c r="F30"/>
      <c r="G30" s="226">
        <f t="shared" si="30"/>
        <v>4150</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448</v>
      </c>
      <c r="C31" s="279">
        <v>670100205</v>
      </c>
      <c r="D31" t="s">
        <v>489</v>
      </c>
      <c r="E31">
        <v>3900</v>
      </c>
      <c r="F31"/>
      <c r="G31" s="226">
        <f t="shared" si="14"/>
        <v>3900</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448</v>
      </c>
      <c r="C32" s="279">
        <v>803054204</v>
      </c>
      <c r="D32" t="s">
        <v>500</v>
      </c>
      <c r="E32">
        <v>2685</v>
      </c>
      <c r="F32"/>
      <c r="G32" s="226">
        <f t="shared" si="14"/>
        <v>2685</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448</v>
      </c>
      <c r="C33" s="279">
        <v>803054204</v>
      </c>
      <c r="D33" t="s">
        <v>500</v>
      </c>
      <c r="E33">
        <v>3700</v>
      </c>
      <c r="F33"/>
      <c r="G33" s="226">
        <f t="shared" si="14"/>
        <v>3700</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448</v>
      </c>
      <c r="C34" s="279">
        <v>803054204</v>
      </c>
      <c r="D34" t="s">
        <v>500</v>
      </c>
      <c r="E34">
        <v>3700</v>
      </c>
      <c r="F34"/>
      <c r="G34" s="226">
        <f t="shared" si="14"/>
        <v>3700</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448</v>
      </c>
      <c r="C35" s="279">
        <v>803054204</v>
      </c>
      <c r="D35" t="s">
        <v>500</v>
      </c>
      <c r="E35">
        <v>7300</v>
      </c>
      <c r="F35"/>
      <c r="G35" s="226">
        <f t="shared" si="14"/>
        <v>7300</v>
      </c>
      <c r="H35" s="238">
        <f t="shared" si="15"/>
        <v>1</v>
      </c>
      <c r="I35">
        <v>0</v>
      </c>
      <c r="J35"/>
      <c r="K35" s="226">
        <f t="shared" si="16"/>
        <v>0</v>
      </c>
      <c r="L35" s="238" t="e">
        <f t="shared" si="17"/>
        <v>#DIV/0!</v>
      </c>
      <c r="M35">
        <v>0</v>
      </c>
      <c r="N35"/>
      <c r="O35" s="226">
        <f t="shared" si="18"/>
        <v>0</v>
      </c>
      <c r="P35" s="238" t="e">
        <f t="shared" si="19"/>
        <v>#DIV/0!</v>
      </c>
      <c r="Q35">
        <v>0</v>
      </c>
      <c r="R35"/>
      <c r="S35" s="226">
        <f t="shared" si="20"/>
        <v>0</v>
      </c>
      <c r="T35" s="238" t="e">
        <f t="shared" si="21"/>
        <v>#DIV/0!</v>
      </c>
      <c r="U35" s="135"/>
    </row>
    <row r="36" spans="1:21" s="56" customFormat="1" ht="12.75">
      <c r="A36" t="s">
        <v>275</v>
      </c>
      <c r="B36" t="s">
        <v>448</v>
      </c>
      <c r="C36" s="279">
        <v>803054204</v>
      </c>
      <c r="D36" t="s">
        <v>500</v>
      </c>
      <c r="E36">
        <v>2685</v>
      </c>
      <c r="F36"/>
      <c r="G36" s="226">
        <f t="shared" si="14"/>
        <v>2685</v>
      </c>
      <c r="H36" s="238">
        <f t="shared" si="15"/>
        <v>1</v>
      </c>
      <c r="I36">
        <v>0</v>
      </c>
      <c r="J36"/>
      <c r="K36" s="226">
        <f t="shared" si="16"/>
        <v>0</v>
      </c>
      <c r="L36" s="238" t="e">
        <f t="shared" si="17"/>
        <v>#DIV/0!</v>
      </c>
      <c r="M36">
        <v>0</v>
      </c>
      <c r="N36"/>
      <c r="O36" s="226">
        <f t="shared" si="18"/>
        <v>0</v>
      </c>
      <c r="P36" s="238" t="e">
        <f t="shared" si="19"/>
        <v>#DIV/0!</v>
      </c>
      <c r="Q36">
        <v>0</v>
      </c>
      <c r="R36"/>
      <c r="S36" s="226">
        <f t="shared" si="20"/>
        <v>0</v>
      </c>
      <c r="T36" s="238" t="e">
        <f t="shared" si="21"/>
        <v>#DIV/0!</v>
      </c>
      <c r="U36" s="135"/>
    </row>
    <row r="37" spans="1:21" s="56" customFormat="1" ht="12.75">
      <c r="A37" t="s">
        <v>275</v>
      </c>
      <c r="B37" t="s">
        <v>448</v>
      </c>
      <c r="C37" s="279">
        <v>803054204</v>
      </c>
      <c r="D37" t="s">
        <v>500</v>
      </c>
      <c r="E37">
        <v>3565</v>
      </c>
      <c r="F37"/>
      <c r="G37" s="226">
        <f t="shared" si="14"/>
        <v>3565</v>
      </c>
      <c r="H37" s="238">
        <f t="shared" si="15"/>
        <v>1</v>
      </c>
      <c r="I37">
        <v>0</v>
      </c>
      <c r="J37"/>
      <c r="K37" s="226">
        <f t="shared" si="16"/>
        <v>0</v>
      </c>
      <c r="L37" s="238" t="e">
        <f t="shared" si="17"/>
        <v>#DIV/0!</v>
      </c>
      <c r="M37">
        <v>0</v>
      </c>
      <c r="N37"/>
      <c r="O37" s="226">
        <f t="shared" si="18"/>
        <v>0</v>
      </c>
      <c r="P37" s="238" t="e">
        <f t="shared" si="19"/>
        <v>#DIV/0!</v>
      </c>
      <c r="Q37">
        <v>0</v>
      </c>
      <c r="R37"/>
      <c r="S37" s="226">
        <f t="shared" si="20"/>
        <v>0</v>
      </c>
      <c r="T37" s="238" t="e">
        <f t="shared" si="21"/>
        <v>#DIV/0!</v>
      </c>
      <c r="U37" s="135"/>
    </row>
    <row r="38" spans="1:21" s="56" customFormat="1" ht="12.75">
      <c r="A38" t="s">
        <v>275</v>
      </c>
      <c r="B38" t="s">
        <v>448</v>
      </c>
      <c r="C38" s="279">
        <v>803054204</v>
      </c>
      <c r="D38" t="s">
        <v>500</v>
      </c>
      <c r="E38">
        <v>3200</v>
      </c>
      <c r="F38"/>
      <c r="G38" s="226">
        <f t="shared" si="14"/>
        <v>3200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448</v>
      </c>
      <c r="C39" s="279">
        <v>803054204</v>
      </c>
      <c r="D39" t="s">
        <v>500</v>
      </c>
      <c r="E39">
        <v>3865</v>
      </c>
      <c r="F39"/>
      <c r="G39" s="226">
        <f t="shared" si="14"/>
        <v>3865</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442</v>
      </c>
      <c r="C40" s="279">
        <v>712459908</v>
      </c>
      <c r="D40" t="s">
        <v>458</v>
      </c>
      <c r="E40">
        <v>2178</v>
      </c>
      <c r="F40"/>
      <c r="G40" s="226">
        <f t="shared" si="14"/>
        <v>2178</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442</v>
      </c>
      <c r="C41" s="279">
        <v>712459908</v>
      </c>
      <c r="D41" t="s">
        <v>458</v>
      </c>
      <c r="E41">
        <v>2178</v>
      </c>
      <c r="F41"/>
      <c r="G41" s="226">
        <f t="shared" si="12"/>
        <v>2178</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442</v>
      </c>
      <c r="C42" s="279">
        <v>733337901</v>
      </c>
      <c r="D42" t="s">
        <v>480</v>
      </c>
      <c r="E42">
        <v>1035</v>
      </c>
      <c r="F42"/>
      <c r="G42" s="226">
        <f t="shared" si="12"/>
        <v>1035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442</v>
      </c>
      <c r="C43" s="279">
        <v>733337901</v>
      </c>
      <c r="D43" t="s">
        <v>480</v>
      </c>
      <c r="E43">
        <v>1035</v>
      </c>
      <c r="F43"/>
      <c r="G43" s="226">
        <f t="shared" si="12"/>
        <v>1035</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448</v>
      </c>
      <c r="C44" s="279" t="s">
        <v>358</v>
      </c>
      <c r="D44" t="s">
        <v>477</v>
      </c>
      <c r="E44">
        <v>3300</v>
      </c>
      <c r="F44"/>
      <c r="G44" s="226">
        <f t="shared" si="12"/>
        <v>3300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444</v>
      </c>
      <c r="C45" s="279" t="s">
        <v>511</v>
      </c>
      <c r="D45" t="s">
        <v>512</v>
      </c>
      <c r="E45">
        <v>2702</v>
      </c>
      <c r="F45"/>
      <c r="G45" s="226">
        <f t="shared" si="12"/>
        <v>2702</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444</v>
      </c>
      <c r="C46" s="279" t="s">
        <v>511</v>
      </c>
      <c r="D46" t="s">
        <v>512</v>
      </c>
      <c r="E46">
        <v>2702</v>
      </c>
      <c r="F46"/>
      <c r="G46" s="226">
        <f t="shared" si="12"/>
        <v>2702</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444</v>
      </c>
      <c r="C47" s="279" t="s">
        <v>511</v>
      </c>
      <c r="D47" t="s">
        <v>512</v>
      </c>
      <c r="E47">
        <v>7015</v>
      </c>
      <c r="F47"/>
      <c r="G47" s="226">
        <f t="shared" si="12"/>
        <v>7015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444</v>
      </c>
      <c r="C48" s="279" t="s">
        <v>511</v>
      </c>
      <c r="D48" t="s">
        <v>512</v>
      </c>
      <c r="E48">
        <v>7015</v>
      </c>
      <c r="F48"/>
      <c r="G48" s="226">
        <f t="shared" si="12"/>
        <v>7015</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444</v>
      </c>
      <c r="C49" s="279" t="s">
        <v>511</v>
      </c>
      <c r="D49" t="s">
        <v>512</v>
      </c>
      <c r="E49">
        <v>7015</v>
      </c>
      <c r="F49"/>
      <c r="G49" s="226">
        <f t="shared" si="12"/>
        <v>7015</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444</v>
      </c>
      <c r="C50" s="279" t="s">
        <v>511</v>
      </c>
      <c r="D50" t="s">
        <v>512</v>
      </c>
      <c r="E50">
        <v>7015</v>
      </c>
      <c r="F50"/>
      <c r="G50" s="226">
        <f t="shared" si="12"/>
        <v>7015</v>
      </c>
      <c r="H50" s="238">
        <f t="shared" si="13"/>
        <v>1</v>
      </c>
      <c r="I50">
        <v>0</v>
      </c>
      <c r="J50"/>
      <c r="K50" s="226">
        <f t="shared" si="10"/>
        <v>0</v>
      </c>
      <c r="L50" s="238" t="e">
        <f t="shared" si="11"/>
        <v>#DIV/0!</v>
      </c>
      <c r="M50">
        <v>0</v>
      </c>
      <c r="N50"/>
      <c r="O50" s="226">
        <f t="shared" si="4"/>
        <v>0</v>
      </c>
      <c r="P50" s="238" t="e">
        <f t="shared" si="5"/>
        <v>#DIV/0!</v>
      </c>
      <c r="Q50">
        <v>0</v>
      </c>
      <c r="R50"/>
      <c r="S50" s="226">
        <f t="shared" si="6"/>
        <v>0</v>
      </c>
      <c r="T50" s="238" t="e">
        <f t="shared" si="7"/>
        <v>#DIV/0!</v>
      </c>
      <c r="U50" s="135"/>
    </row>
    <row r="51" spans="1:21" s="56" customFormat="1" ht="12.75">
      <c r="A51" t="s">
        <v>275</v>
      </c>
      <c r="B51" t="s">
        <v>444</v>
      </c>
      <c r="C51" s="279" t="s">
        <v>511</v>
      </c>
      <c r="D51" t="s">
        <v>512</v>
      </c>
      <c r="E51">
        <v>5885</v>
      </c>
      <c r="F51"/>
      <c r="G51" s="226">
        <f t="shared" si="12"/>
        <v>5885</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444</v>
      </c>
      <c r="C52" s="279" t="s">
        <v>511</v>
      </c>
      <c r="D52" t="s">
        <v>512</v>
      </c>
      <c r="E52">
        <v>5885</v>
      </c>
      <c r="F52"/>
      <c r="G52" s="226">
        <f t="shared" si="12"/>
        <v>5885</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448</v>
      </c>
      <c r="C53" s="279">
        <v>202712600</v>
      </c>
      <c r="D53" t="s">
        <v>465</v>
      </c>
      <c r="E53">
        <v>7600</v>
      </c>
      <c r="F53"/>
      <c r="G53" s="226">
        <f t="shared" ref="G53" si="38">E53-F53</f>
        <v>7600</v>
      </c>
      <c r="H53" s="238">
        <f t="shared" ref="H53" si="39">ROUND(G53/E53,10)</f>
        <v>1</v>
      </c>
      <c r="I53">
        <v>9113.44</v>
      </c>
      <c r="J53"/>
      <c r="K53" s="226">
        <f t="shared" si="10"/>
        <v>9113.44</v>
      </c>
      <c r="L53" s="238">
        <f t="shared" si="11"/>
        <v>1</v>
      </c>
      <c r="M53">
        <v>1608.26</v>
      </c>
      <c r="N53"/>
      <c r="O53" s="226">
        <f t="shared" si="4"/>
        <v>1608.26</v>
      </c>
      <c r="P53" s="238">
        <f t="shared" si="5"/>
        <v>1</v>
      </c>
      <c r="Q53">
        <v>0</v>
      </c>
      <c r="R53"/>
      <c r="S53" s="226">
        <f t="shared" si="6"/>
        <v>0</v>
      </c>
      <c r="T53" s="238" t="e">
        <f t="shared" si="7"/>
        <v>#DIV/0!</v>
      </c>
      <c r="U53" s="135"/>
    </row>
    <row r="54" spans="1:21" s="56" customFormat="1" ht="12.75">
      <c r="A54" t="s">
        <v>275</v>
      </c>
      <c r="B54" t="s">
        <v>448</v>
      </c>
      <c r="C54" s="279" t="s">
        <v>523</v>
      </c>
      <c r="D54" t="s">
        <v>524</v>
      </c>
      <c r="E54">
        <v>909.19</v>
      </c>
      <c r="F54"/>
      <c r="G54" s="226">
        <f t="shared" ref="G54:G100" si="40">E54-F54</f>
        <v>909.19</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448</v>
      </c>
      <c r="C55" s="279" t="s">
        <v>423</v>
      </c>
      <c r="D55" t="s">
        <v>517</v>
      </c>
      <c r="E55">
        <v>36900</v>
      </c>
      <c r="F55"/>
      <c r="G55" s="226">
        <f t="shared" si="40"/>
        <v>36900</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448</v>
      </c>
      <c r="C56" s="279" t="s">
        <v>423</v>
      </c>
      <c r="D56" t="s">
        <v>517</v>
      </c>
      <c r="E56">
        <v>20000</v>
      </c>
      <c r="F56"/>
      <c r="G56" s="226">
        <f t="shared" si="40"/>
        <v>20000</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448</v>
      </c>
      <c r="C57" s="279" t="s">
        <v>423</v>
      </c>
      <c r="D57" t="s">
        <v>517</v>
      </c>
      <c r="E57">
        <v>20000</v>
      </c>
      <c r="F57"/>
      <c r="G57" s="226">
        <f t="shared" si="40"/>
        <v>20000</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448</v>
      </c>
      <c r="C58" s="279" t="s">
        <v>423</v>
      </c>
      <c r="D58" t="s">
        <v>517</v>
      </c>
      <c r="E58">
        <v>23700</v>
      </c>
      <c r="F58"/>
      <c r="G58" s="226">
        <f t="shared" si="40"/>
        <v>23700</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448</v>
      </c>
      <c r="C59" s="279" t="s">
        <v>336</v>
      </c>
      <c r="D59" t="s">
        <v>469</v>
      </c>
      <c r="E59">
        <v>5800</v>
      </c>
      <c r="F59"/>
      <c r="G59" s="226">
        <f t="shared" si="40"/>
        <v>5800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444</v>
      </c>
      <c r="C60" s="279" t="s">
        <v>525</v>
      </c>
      <c r="D60" t="s">
        <v>526</v>
      </c>
      <c r="E60">
        <v>3384</v>
      </c>
      <c r="F60"/>
      <c r="G60" s="226">
        <f t="shared" si="40"/>
        <v>3384</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444</v>
      </c>
      <c r="C61" s="279" t="s">
        <v>525</v>
      </c>
      <c r="D61" t="s">
        <v>526</v>
      </c>
      <c r="E61">
        <v>3384</v>
      </c>
      <c r="F61"/>
      <c r="G61" s="226">
        <f t="shared" ref="G61:G70" si="44">E61-F61</f>
        <v>3384</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444</v>
      </c>
      <c r="C62" s="279" t="s">
        <v>525</v>
      </c>
      <c r="D62" t="s">
        <v>526</v>
      </c>
      <c r="E62">
        <v>4033</v>
      </c>
      <c r="F62"/>
      <c r="G62" s="226">
        <f t="shared" si="44"/>
        <v>4033</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444</v>
      </c>
      <c r="C63" s="279" t="s">
        <v>525</v>
      </c>
      <c r="D63" t="s">
        <v>526</v>
      </c>
      <c r="E63">
        <v>3384</v>
      </c>
      <c r="F63"/>
      <c r="G63" s="226">
        <f t="shared" si="44"/>
        <v>3384</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527</v>
      </c>
      <c r="C64" s="279" t="s">
        <v>326</v>
      </c>
      <c r="D64" t="s">
        <v>464</v>
      </c>
      <c r="E64">
        <v>3806</v>
      </c>
      <c r="F64"/>
      <c r="G64" s="226">
        <f t="shared" si="44"/>
        <v>3806</v>
      </c>
      <c r="H64" s="238">
        <f t="shared" si="45"/>
        <v>1</v>
      </c>
      <c r="I64">
        <v>402.96</v>
      </c>
      <c r="J64"/>
      <c r="K64" s="226">
        <f t="shared" si="46"/>
        <v>402.96</v>
      </c>
      <c r="L64" s="238">
        <f t="shared" si="47"/>
        <v>1</v>
      </c>
      <c r="M64">
        <v>0</v>
      </c>
      <c r="N64"/>
      <c r="O64" s="226">
        <f t="shared" si="48"/>
        <v>0</v>
      </c>
      <c r="P64" s="238" t="e">
        <f t="shared" si="49"/>
        <v>#DIV/0!</v>
      </c>
      <c r="Q64">
        <v>-6.65</v>
      </c>
      <c r="R64"/>
      <c r="S64" s="226">
        <f t="shared" si="50"/>
        <v>-6.65</v>
      </c>
      <c r="T64" s="238">
        <f t="shared" si="51"/>
        <v>1</v>
      </c>
      <c r="U64" s="135"/>
    </row>
    <row r="65" spans="1:21" s="56" customFormat="1" ht="12.75">
      <c r="A65" t="s">
        <v>275</v>
      </c>
      <c r="B65" t="s">
        <v>448</v>
      </c>
      <c r="C65" s="279">
        <v>799926100</v>
      </c>
      <c r="D65" t="s">
        <v>499</v>
      </c>
      <c r="E65">
        <v>9290</v>
      </c>
      <c r="F65"/>
      <c r="G65" s="226">
        <f t="shared" si="44"/>
        <v>9290</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c r="B66"/>
      <c r="C66" s="279"/>
      <c r="D66"/>
      <c r="E66"/>
      <c r="F66"/>
      <c r="G66" s="226">
        <f t="shared" si="44"/>
        <v>0</v>
      </c>
      <c r="H66" s="238" t="e">
        <f t="shared" si="45"/>
        <v>#DIV/0!</v>
      </c>
      <c r="I66"/>
      <c r="J66"/>
      <c r="K66" s="226">
        <f t="shared" si="46"/>
        <v>0</v>
      </c>
      <c r="L66" s="238" t="e">
        <f t="shared" si="47"/>
        <v>#DIV/0!</v>
      </c>
      <c r="M66"/>
      <c r="N66"/>
      <c r="O66" s="226">
        <f t="shared" si="48"/>
        <v>0</v>
      </c>
      <c r="P66" s="238" t="e">
        <f t="shared" si="49"/>
        <v>#DIV/0!</v>
      </c>
      <c r="Q66"/>
      <c r="R66"/>
      <c r="S66" s="226">
        <f t="shared" si="50"/>
        <v>0</v>
      </c>
      <c r="T66" s="238" t="e">
        <f t="shared" si="51"/>
        <v>#DIV/0!</v>
      </c>
      <c r="U66" s="135"/>
    </row>
    <row r="67" spans="1:21" s="56" customFormat="1" ht="12.75">
      <c r="A67"/>
      <c r="B67"/>
      <c r="C67" s="279"/>
      <c r="D67"/>
      <c r="E67"/>
      <c r="F67"/>
      <c r="G67" s="226">
        <f t="shared" si="44"/>
        <v>0</v>
      </c>
      <c r="H67" s="238" t="e">
        <f t="shared" si="45"/>
        <v>#DIV/0!</v>
      </c>
      <c r="I67"/>
      <c r="J67"/>
      <c r="K67" s="226">
        <f t="shared" si="46"/>
        <v>0</v>
      </c>
      <c r="L67" s="238" t="e">
        <f t="shared" si="47"/>
        <v>#DIV/0!</v>
      </c>
      <c r="M67"/>
      <c r="N67"/>
      <c r="O67" s="226">
        <f t="shared" si="48"/>
        <v>0</v>
      </c>
      <c r="P67" s="238" t="e">
        <f t="shared" si="49"/>
        <v>#DIV/0!</v>
      </c>
      <c r="Q67"/>
      <c r="R67"/>
      <c r="S67" s="226">
        <f t="shared" si="50"/>
        <v>0</v>
      </c>
      <c r="T67" s="238" t="e">
        <f t="shared" si="51"/>
        <v>#DIV/0!</v>
      </c>
      <c r="U67" s="135"/>
    </row>
    <row r="68" spans="1:21" s="56" customFormat="1" ht="12.75">
      <c r="A68"/>
      <c r="B68"/>
      <c r="C68" s="279"/>
      <c r="D68"/>
      <c r="E68"/>
      <c r="F68"/>
      <c r="G68" s="226">
        <f t="shared" si="44"/>
        <v>0</v>
      </c>
      <c r="H68" s="238" t="e">
        <f t="shared" si="45"/>
        <v>#DIV/0!</v>
      </c>
      <c r="I68"/>
      <c r="J68"/>
      <c r="K68" s="226">
        <f t="shared" si="46"/>
        <v>0</v>
      </c>
      <c r="L68" s="238" t="e">
        <f t="shared" si="47"/>
        <v>#DIV/0!</v>
      </c>
      <c r="M68"/>
      <c r="N68"/>
      <c r="O68" s="226">
        <f t="shared" si="48"/>
        <v>0</v>
      </c>
      <c r="P68" s="238" t="e">
        <f t="shared" si="49"/>
        <v>#DIV/0!</v>
      </c>
      <c r="Q68"/>
      <c r="R68"/>
      <c r="S68" s="226">
        <f t="shared" si="50"/>
        <v>0</v>
      </c>
      <c r="T68" s="238" t="e">
        <f t="shared" si="51"/>
        <v>#DIV/0!</v>
      </c>
      <c r="U68" s="135"/>
    </row>
    <row r="69" spans="1:21" s="56" customFormat="1" ht="12.75">
      <c r="A69"/>
      <c r="B69"/>
      <c r="C69" s="279"/>
      <c r="D69"/>
      <c r="E69"/>
      <c r="F69"/>
      <c r="G69" s="226">
        <f t="shared" si="44"/>
        <v>0</v>
      </c>
      <c r="H69" s="238" t="e">
        <f t="shared" si="45"/>
        <v>#DIV/0!</v>
      </c>
      <c r="I69"/>
      <c r="J69"/>
      <c r="K69" s="226">
        <f t="shared" si="46"/>
        <v>0</v>
      </c>
      <c r="L69" s="238" t="e">
        <f t="shared" si="47"/>
        <v>#DIV/0!</v>
      </c>
      <c r="M69"/>
      <c r="N69"/>
      <c r="O69" s="226">
        <f t="shared" si="48"/>
        <v>0</v>
      </c>
      <c r="P69" s="238" t="e">
        <f t="shared" si="49"/>
        <v>#DIV/0!</v>
      </c>
      <c r="Q69"/>
      <c r="R69"/>
      <c r="S69" s="226">
        <f t="shared" si="50"/>
        <v>0</v>
      </c>
      <c r="T69" s="238" t="e">
        <f t="shared" si="51"/>
        <v>#DIV/0!</v>
      </c>
      <c r="U69" s="135"/>
    </row>
    <row r="70" spans="1:21" s="56" customFormat="1" ht="12.75">
      <c r="A70"/>
      <c r="B70"/>
      <c r="C70" s="279"/>
      <c r="D70"/>
      <c r="E70"/>
      <c r="F70"/>
      <c r="G70" s="226">
        <f t="shared" si="44"/>
        <v>0</v>
      </c>
      <c r="H70" s="238" t="e">
        <f t="shared" si="45"/>
        <v>#DIV/0!</v>
      </c>
      <c r="I70"/>
      <c r="J70"/>
      <c r="K70" s="226">
        <f t="shared" si="46"/>
        <v>0</v>
      </c>
      <c r="L70" s="238" t="e">
        <f t="shared" si="47"/>
        <v>#DIV/0!</v>
      </c>
      <c r="M70"/>
      <c r="N70"/>
      <c r="O70" s="226">
        <f t="shared" si="48"/>
        <v>0</v>
      </c>
      <c r="P70" s="238" t="e">
        <f t="shared" si="49"/>
        <v>#DIV/0!</v>
      </c>
      <c r="Q70"/>
      <c r="R70"/>
      <c r="S70" s="226">
        <f t="shared" si="50"/>
        <v>0</v>
      </c>
      <c r="T70" s="238" t="e">
        <f t="shared" si="51"/>
        <v>#DIV/0!</v>
      </c>
      <c r="U70" s="135"/>
    </row>
    <row r="71" spans="1:21" s="56" customFormat="1" ht="12.75">
      <c r="A71"/>
      <c r="B71"/>
      <c r="C71" s="279"/>
      <c r="D71"/>
      <c r="E71"/>
      <c r="F71"/>
      <c r="G71" s="226">
        <f t="shared" si="40"/>
        <v>0</v>
      </c>
      <c r="H71" s="238" t="e">
        <f t="shared" si="41"/>
        <v>#DIV/0!</v>
      </c>
      <c r="I71"/>
      <c r="J71"/>
      <c r="K71" s="226">
        <f t="shared" si="42"/>
        <v>0</v>
      </c>
      <c r="L71" s="238" t="e">
        <f t="shared" si="43"/>
        <v>#DIV/0!</v>
      </c>
      <c r="M71"/>
      <c r="N71"/>
      <c r="O71" s="226">
        <f t="shared" si="4"/>
        <v>0</v>
      </c>
      <c r="P71" s="238" t="e">
        <f t="shared" si="5"/>
        <v>#DIV/0!</v>
      </c>
      <c r="Q71"/>
      <c r="R71"/>
      <c r="S71" s="226">
        <f t="shared" si="6"/>
        <v>0</v>
      </c>
      <c r="T71" s="238" t="e">
        <f t="shared" si="7"/>
        <v>#DIV/0!</v>
      </c>
      <c r="U71" s="135"/>
    </row>
    <row r="72" spans="1:21" s="56" customFormat="1" ht="12.75">
      <c r="A72"/>
      <c r="B72"/>
      <c r="C72" s="279"/>
      <c r="D72"/>
      <c r="E72"/>
      <c r="F72"/>
      <c r="G72" s="226">
        <f t="shared" si="40"/>
        <v>0</v>
      </c>
      <c r="H72" s="238" t="e">
        <f t="shared" si="41"/>
        <v>#DIV/0!</v>
      </c>
      <c r="I72"/>
      <c r="J72"/>
      <c r="K72" s="226">
        <f t="shared" si="42"/>
        <v>0</v>
      </c>
      <c r="L72" s="238" t="e">
        <f t="shared" si="43"/>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40"/>
        <v>0</v>
      </c>
      <c r="H73" s="238" t="e">
        <f t="shared" si="41"/>
        <v>#DIV/0!</v>
      </c>
      <c r="I73"/>
      <c r="J73"/>
      <c r="K73" s="226">
        <f t="shared" si="42"/>
        <v>0</v>
      </c>
      <c r="L73" s="238" t="e">
        <f t="shared" si="43"/>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si="40"/>
        <v>0</v>
      </c>
      <c r="H74" s="238" t="e">
        <f t="shared" si="41"/>
        <v>#DIV/0!</v>
      </c>
      <c r="I74"/>
      <c r="J74"/>
      <c r="K74" s="226">
        <f t="shared" si="42"/>
        <v>0</v>
      </c>
      <c r="L74" s="238" t="e">
        <f t="shared" si="43"/>
        <v>#DIV/0!</v>
      </c>
      <c r="M74"/>
      <c r="N74"/>
      <c r="O74" s="226">
        <f t="shared" si="4"/>
        <v>0</v>
      </c>
      <c r="P74" s="238" t="e">
        <f t="shared" si="5"/>
        <v>#DIV/0!</v>
      </c>
      <c r="Q74"/>
      <c r="R74"/>
      <c r="S74" s="226">
        <f t="shared" si="6"/>
        <v>0</v>
      </c>
      <c r="T74" s="238" t="e">
        <f t="shared" si="7"/>
        <v>#DIV/0!</v>
      </c>
      <c r="U74" s="135"/>
    </row>
    <row r="75" spans="1:21" s="56" customFormat="1" ht="12.75">
      <c r="A75"/>
      <c r="B75"/>
      <c r="C75" s="279"/>
      <c r="D75"/>
      <c r="E75"/>
      <c r="F75"/>
      <c r="G75" s="226">
        <f t="shared" si="40"/>
        <v>0</v>
      </c>
      <c r="H75" s="238" t="e">
        <f t="shared" si="41"/>
        <v>#DIV/0!</v>
      </c>
      <c r="I75"/>
      <c r="J75"/>
      <c r="K75" s="226">
        <f t="shared" si="42"/>
        <v>0</v>
      </c>
      <c r="L75" s="238" t="e">
        <f t="shared" si="43"/>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40"/>
        <v>0</v>
      </c>
      <c r="H76" s="238" t="e">
        <f t="shared" si="41"/>
        <v>#DIV/0!</v>
      </c>
      <c r="I76"/>
      <c r="J76"/>
      <c r="K76" s="226">
        <f t="shared" si="42"/>
        <v>0</v>
      </c>
      <c r="L76" s="238" t="e">
        <f t="shared" si="43"/>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40"/>
        <v>0</v>
      </c>
      <c r="H77" s="238" t="e">
        <f t="shared" si="41"/>
        <v>#DIV/0!</v>
      </c>
      <c r="I77"/>
      <c r="J77"/>
      <c r="K77" s="226">
        <f t="shared" si="42"/>
        <v>0</v>
      </c>
      <c r="L77" s="238" t="e">
        <f t="shared" si="43"/>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453639.19</v>
      </c>
      <c r="F104" s="234">
        <f>SUM(F2:F103)</f>
        <v>0</v>
      </c>
      <c r="G104" s="145">
        <f>SUM(G2:G103)</f>
        <v>453639.19</v>
      </c>
      <c r="H104" s="238">
        <f>ROUND(G104/E104,10)</f>
        <v>1</v>
      </c>
      <c r="I104" s="144">
        <f>SUM(I2:I103)</f>
        <v>17644.61</v>
      </c>
      <c r="J104" s="145">
        <f>SUM(J2:J103)</f>
        <v>0</v>
      </c>
      <c r="K104" s="145">
        <f>SUM(K2:K103)</f>
        <v>17644.61</v>
      </c>
      <c r="L104" s="239">
        <f>ROUND(K104/I104,10)</f>
        <v>1</v>
      </c>
      <c r="M104" s="144">
        <f>SUM(M2:M103)</f>
        <v>1608.26</v>
      </c>
      <c r="N104" s="145">
        <f>SUM(N2:N103)</f>
        <v>0</v>
      </c>
      <c r="O104" s="145">
        <f>SUM(O2:O103)</f>
        <v>1608.26</v>
      </c>
      <c r="P104" s="239">
        <f>ROUND(O104/M104,10)</f>
        <v>1</v>
      </c>
      <c r="Q104" s="144">
        <f>SUM(Q2:Q103)</f>
        <v>-12.45</v>
      </c>
      <c r="R104" s="145">
        <f>SUM(R2:R103)</f>
        <v>0</v>
      </c>
      <c r="S104" s="145">
        <f t="shared" ref="S104" si="76">SUM(S2:S103)</f>
        <v>-12.45</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1540.12</v>
      </c>
      <c r="E2" s="269"/>
      <c r="F2" s="172">
        <f>D2-E2</f>
        <v>1540.12</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1540.12</v>
      </c>
      <c r="E8" s="223">
        <f>SUM(E2:E7)</f>
        <v>0</v>
      </c>
      <c r="F8" s="4">
        <f>SUM(F2:F7)</f>
        <v>1540.12</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515</v>
      </c>
      <c r="C2">
        <v>2900</v>
      </c>
      <c r="D2" s="278">
        <v>44315</v>
      </c>
      <c r="E2" t="s">
        <v>444</v>
      </c>
      <c r="F2">
        <v>800.4</v>
      </c>
      <c r="G2"/>
      <c r="H2" s="172">
        <f t="shared" ref="H2:H101" si="0">F2-G2</f>
        <v>800.4</v>
      </c>
      <c r="I2" s="244">
        <f t="shared" ref="I2:I101" si="1">ROUND(H2/F2,10)</f>
        <v>1</v>
      </c>
      <c r="J2">
        <v>967</v>
      </c>
      <c r="K2">
        <v>832.42</v>
      </c>
      <c r="L2">
        <v>-134.58000000000001</v>
      </c>
      <c r="M2"/>
      <c r="N2"/>
      <c r="O2"/>
      <c r="P2" s="172">
        <f t="shared" ref="P2:P102" si="2">J2-N2</f>
        <v>967</v>
      </c>
      <c r="Q2" s="242">
        <f>ROUND(P2/J2,10)</f>
        <v>1</v>
      </c>
      <c r="R2" s="172">
        <f>K2-M2</f>
        <v>832.42</v>
      </c>
      <c r="S2" s="242">
        <f>ROUND(R2/K2,10)</f>
        <v>1</v>
      </c>
      <c r="T2" s="172">
        <f>L2-O2</f>
        <v>-134.58000000000001</v>
      </c>
      <c r="U2" s="242">
        <f>ROUND(T2/L2,10)</f>
        <v>1</v>
      </c>
      <c r="V2" s="2"/>
    </row>
    <row r="3" spans="1:22">
      <c r="A3" s="279" t="s">
        <v>293</v>
      </c>
      <c r="B3" t="s">
        <v>294</v>
      </c>
      <c r="C3">
        <v>426791.73</v>
      </c>
      <c r="D3" s="278">
        <v>45717</v>
      </c>
      <c r="E3" t="s">
        <v>448</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t="s">
        <v>438</v>
      </c>
      <c r="B4" t="s">
        <v>456</v>
      </c>
      <c r="C4">
        <v>6600</v>
      </c>
      <c r="D4" s="278">
        <v>45740</v>
      </c>
      <c r="E4" t="s">
        <v>448</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519</v>
      </c>
      <c r="C5">
        <v>5285</v>
      </c>
      <c r="D5" s="278">
        <v>45805</v>
      </c>
      <c r="E5" t="s">
        <v>521</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444</v>
      </c>
      <c r="F6">
        <v>746.94</v>
      </c>
      <c r="G6"/>
      <c r="H6" s="172">
        <f t="shared" si="0"/>
        <v>746.94</v>
      </c>
      <c r="I6" s="244">
        <f t="shared" si="1"/>
        <v>1</v>
      </c>
      <c r="J6">
        <v>815.88</v>
      </c>
      <c r="K6">
        <v>776.82</v>
      </c>
      <c r="L6">
        <v>-39.06</v>
      </c>
      <c r="M6"/>
      <c r="N6"/>
      <c r="O6"/>
      <c r="P6" s="172">
        <f t="shared" si="2"/>
        <v>815.88</v>
      </c>
      <c r="Q6" s="242">
        <f t="shared" si="3"/>
        <v>1</v>
      </c>
      <c r="R6" s="172">
        <f t="shared" si="4"/>
        <v>776.82</v>
      </c>
      <c r="S6" s="242">
        <f t="shared" si="5"/>
        <v>1</v>
      </c>
      <c r="T6" s="172">
        <f t="shared" si="6"/>
        <v>-39.06</v>
      </c>
      <c r="U6" s="242">
        <f t="shared" si="7"/>
        <v>1</v>
      </c>
      <c r="V6" s="2"/>
    </row>
    <row r="7" spans="1:22">
      <c r="A7" s="279">
        <v>403197908</v>
      </c>
      <c r="B7" t="s">
        <v>296</v>
      </c>
      <c r="C7">
        <v>1716</v>
      </c>
      <c r="D7" s="278">
        <v>44334</v>
      </c>
      <c r="E7" t="s">
        <v>444</v>
      </c>
      <c r="F7">
        <v>1357.78</v>
      </c>
      <c r="G7"/>
      <c r="H7" s="172">
        <f t="shared" si="0"/>
        <v>1357.78</v>
      </c>
      <c r="I7" s="244">
        <f t="shared" si="1"/>
        <v>1</v>
      </c>
      <c r="J7">
        <v>1639.38</v>
      </c>
      <c r="K7">
        <v>1412.09</v>
      </c>
      <c r="L7">
        <v>-227.29</v>
      </c>
      <c r="M7"/>
      <c r="N7"/>
      <c r="O7"/>
      <c r="P7" s="172">
        <f t="shared" si="2"/>
        <v>1639.38</v>
      </c>
      <c r="Q7" s="242">
        <f t="shared" si="3"/>
        <v>1</v>
      </c>
      <c r="R7" s="172">
        <f t="shared" si="4"/>
        <v>1412.09</v>
      </c>
      <c r="S7" s="242">
        <f t="shared" si="5"/>
        <v>1</v>
      </c>
      <c r="T7" s="172">
        <f t="shared" si="6"/>
        <v>-227.29</v>
      </c>
      <c r="U7" s="242">
        <f t="shared" si="7"/>
        <v>1</v>
      </c>
      <c r="V7" s="2"/>
    </row>
    <row r="8" spans="1:22">
      <c r="A8" s="279">
        <v>403197908</v>
      </c>
      <c r="B8" t="s">
        <v>296</v>
      </c>
      <c r="C8">
        <v>1416</v>
      </c>
      <c r="D8" s="278">
        <v>43235</v>
      </c>
      <c r="E8" t="s">
        <v>444</v>
      </c>
      <c r="F8">
        <v>971.02</v>
      </c>
      <c r="G8"/>
      <c r="H8" s="172">
        <f t="shared" ref="H8:H9" si="8">F8-G8</f>
        <v>971.02</v>
      </c>
      <c r="I8" s="244">
        <f t="shared" ref="I8:I9" si="9">ROUND(H8/F8,10)</f>
        <v>1</v>
      </c>
      <c r="J8">
        <v>1153.53</v>
      </c>
      <c r="K8">
        <v>1009.86</v>
      </c>
      <c r="L8">
        <v>-143.66999999999999</v>
      </c>
      <c r="M8"/>
      <c r="N8"/>
      <c r="O8"/>
      <c r="P8" s="172">
        <f t="shared" ref="P8:P9" si="10">J8-N8</f>
        <v>1153.53</v>
      </c>
      <c r="Q8" s="242">
        <f t="shared" ref="Q8:Q9" si="11">ROUND(P8/J8,10)</f>
        <v>1</v>
      </c>
      <c r="R8" s="172">
        <f t="shared" ref="R8:R9" si="12">K8-M8</f>
        <v>1009.86</v>
      </c>
      <c r="S8" s="242">
        <f t="shared" ref="S8:S9" si="13">ROUND(R8/K8,10)</f>
        <v>1</v>
      </c>
      <c r="T8" s="172">
        <f t="shared" ref="T8:T9" si="14">L8-O8</f>
        <v>-143.66999999999999</v>
      </c>
      <c r="U8" s="242">
        <f t="shared" ref="U8:U9" si="15">ROUND(T8/L8,10)</f>
        <v>1</v>
      </c>
      <c r="V8" s="2"/>
    </row>
    <row r="9" spans="1:22">
      <c r="A9" s="279">
        <v>403197908</v>
      </c>
      <c r="B9" t="s">
        <v>296</v>
      </c>
      <c r="C9">
        <v>1440</v>
      </c>
      <c r="D9" s="278">
        <v>44698</v>
      </c>
      <c r="E9" t="s">
        <v>444</v>
      </c>
      <c r="F9">
        <v>1253.3399999999999</v>
      </c>
      <c r="G9"/>
      <c r="H9" s="172">
        <f t="shared" si="8"/>
        <v>1253.3399999999999</v>
      </c>
      <c r="I9" s="244">
        <f t="shared" si="9"/>
        <v>1</v>
      </c>
      <c r="J9">
        <v>1302.79</v>
      </c>
      <c r="K9">
        <v>1303.47</v>
      </c>
      <c r="L9">
        <v>0.68</v>
      </c>
      <c r="M9"/>
      <c r="N9"/>
      <c r="O9"/>
      <c r="P9" s="172">
        <f t="shared" si="10"/>
        <v>1302.79</v>
      </c>
      <c r="Q9" s="242">
        <f t="shared" si="11"/>
        <v>1</v>
      </c>
      <c r="R9" s="172">
        <f t="shared" si="12"/>
        <v>1303.47</v>
      </c>
      <c r="S9" s="242">
        <f t="shared" si="13"/>
        <v>1</v>
      </c>
      <c r="T9" s="172">
        <f t="shared" si="14"/>
        <v>0.68</v>
      </c>
      <c r="U9" s="242">
        <f t="shared" si="15"/>
        <v>1</v>
      </c>
      <c r="V9" s="2"/>
    </row>
    <row r="10" spans="1:22">
      <c r="A10" s="279">
        <v>403197908</v>
      </c>
      <c r="B10" t="s">
        <v>296</v>
      </c>
      <c r="C10">
        <v>1716</v>
      </c>
      <c r="D10" s="278">
        <v>43599</v>
      </c>
      <c r="E10" t="s">
        <v>444</v>
      </c>
      <c r="F10">
        <v>1516.19</v>
      </c>
      <c r="G10"/>
      <c r="H10" s="172">
        <f t="shared" si="0"/>
        <v>1516.19</v>
      </c>
      <c r="I10" s="244">
        <f t="shared" si="1"/>
        <v>1</v>
      </c>
      <c r="J10">
        <v>1704.81</v>
      </c>
      <c r="K10">
        <v>1576.84</v>
      </c>
      <c r="L10">
        <v>-127.97</v>
      </c>
      <c r="M10"/>
      <c r="N10"/>
      <c r="O10"/>
      <c r="P10" s="172">
        <f t="shared" si="2"/>
        <v>1704.81</v>
      </c>
      <c r="Q10" s="242">
        <f t="shared" ref="Q10:Q20" si="16">ROUND(P10/J10,10)</f>
        <v>1</v>
      </c>
      <c r="R10" s="172">
        <f t="shared" si="4"/>
        <v>1576.84</v>
      </c>
      <c r="S10" s="242">
        <f t="shared" ref="S10:S20" si="17">ROUND(R10/K10,10)</f>
        <v>1</v>
      </c>
      <c r="T10" s="172">
        <f t="shared" si="6"/>
        <v>-127.97</v>
      </c>
      <c r="U10" s="242">
        <f t="shared" si="7"/>
        <v>1</v>
      </c>
      <c r="V10" s="2"/>
    </row>
    <row r="11" spans="1:22">
      <c r="A11" s="279">
        <v>474184900</v>
      </c>
      <c r="B11" t="s">
        <v>369</v>
      </c>
      <c r="C11">
        <v>3154</v>
      </c>
      <c r="D11" s="278">
        <v>42859</v>
      </c>
      <c r="E11" t="s">
        <v>444</v>
      </c>
      <c r="F11">
        <v>998.24</v>
      </c>
      <c r="G11"/>
      <c r="H11" s="172">
        <f t="shared" si="0"/>
        <v>998.24</v>
      </c>
      <c r="I11" s="244">
        <f t="shared" si="1"/>
        <v>1</v>
      </c>
      <c r="J11">
        <v>1088.23</v>
      </c>
      <c r="K11">
        <v>1038.17</v>
      </c>
      <c r="L11">
        <v>-50.06</v>
      </c>
      <c r="M11"/>
      <c r="N11"/>
      <c r="O11"/>
      <c r="P11" s="172">
        <f t="shared" si="2"/>
        <v>1088.23</v>
      </c>
      <c r="Q11" s="242">
        <f t="shared" si="16"/>
        <v>1</v>
      </c>
      <c r="R11" s="172">
        <f t="shared" si="4"/>
        <v>1038.17</v>
      </c>
      <c r="S11" s="242">
        <f t="shared" si="17"/>
        <v>1</v>
      </c>
      <c r="T11" s="172">
        <f t="shared" si="6"/>
        <v>-50.06</v>
      </c>
      <c r="U11" s="242">
        <f t="shared" si="7"/>
        <v>1</v>
      </c>
      <c r="V11" s="2"/>
    </row>
    <row r="12" spans="1:22">
      <c r="A12" s="279">
        <v>474184900</v>
      </c>
      <c r="B12" t="s">
        <v>369</v>
      </c>
      <c r="C12">
        <v>3154</v>
      </c>
      <c r="D12" s="278">
        <v>43223</v>
      </c>
      <c r="E12" t="s">
        <v>444</v>
      </c>
      <c r="F12">
        <v>1039.83</v>
      </c>
      <c r="G12"/>
      <c r="H12" s="172">
        <f t="shared" si="0"/>
        <v>1039.83</v>
      </c>
      <c r="I12" s="244">
        <f t="shared" si="1"/>
        <v>1</v>
      </c>
      <c r="J12">
        <v>1256.33</v>
      </c>
      <c r="K12">
        <v>1081.42</v>
      </c>
      <c r="L12">
        <v>-174.91</v>
      </c>
      <c r="M12"/>
      <c r="N12"/>
      <c r="O12"/>
      <c r="P12" s="172">
        <f t="shared" si="2"/>
        <v>1256.33</v>
      </c>
      <c r="Q12" s="242">
        <f t="shared" si="16"/>
        <v>1</v>
      </c>
      <c r="R12" s="172">
        <f t="shared" si="4"/>
        <v>1081.42</v>
      </c>
      <c r="S12" s="242">
        <f t="shared" si="17"/>
        <v>1</v>
      </c>
      <c r="T12" s="172">
        <f t="shared" si="6"/>
        <v>-174.91</v>
      </c>
      <c r="U12" s="242">
        <f t="shared" si="7"/>
        <v>1</v>
      </c>
      <c r="V12" s="2"/>
    </row>
    <row r="13" spans="1:22">
      <c r="A13" s="279">
        <v>474184900</v>
      </c>
      <c r="B13" t="s">
        <v>369</v>
      </c>
      <c r="C13">
        <v>3654</v>
      </c>
      <c r="D13" s="278">
        <v>43587</v>
      </c>
      <c r="E13" t="s">
        <v>444</v>
      </c>
      <c r="F13">
        <v>1204.68</v>
      </c>
      <c r="G13"/>
      <c r="H13" s="172">
        <f t="shared" si="0"/>
        <v>1204.68</v>
      </c>
      <c r="I13" s="244">
        <f t="shared" si="1"/>
        <v>1</v>
      </c>
      <c r="J13">
        <v>1345.14</v>
      </c>
      <c r="K13">
        <v>1252.8699999999999</v>
      </c>
      <c r="L13">
        <v>-92.27</v>
      </c>
      <c r="M13"/>
      <c r="N13"/>
      <c r="O13"/>
      <c r="P13" s="172">
        <f t="shared" si="2"/>
        <v>1345.14</v>
      </c>
      <c r="Q13" s="242">
        <f t="shared" si="16"/>
        <v>1</v>
      </c>
      <c r="R13" s="172">
        <f t="shared" si="4"/>
        <v>1252.8699999999999</v>
      </c>
      <c r="S13" s="242">
        <f t="shared" si="17"/>
        <v>1</v>
      </c>
      <c r="T13" s="172">
        <f t="shared" si="6"/>
        <v>-92.27</v>
      </c>
      <c r="U13" s="242">
        <f t="shared" si="7"/>
        <v>1</v>
      </c>
      <c r="V13" s="2"/>
    </row>
    <row r="14" spans="1:22">
      <c r="A14" s="279">
        <v>474184900</v>
      </c>
      <c r="B14" t="s">
        <v>369</v>
      </c>
      <c r="C14">
        <v>3654</v>
      </c>
      <c r="D14" s="278">
        <v>43985</v>
      </c>
      <c r="E14" t="s">
        <v>444</v>
      </c>
      <c r="F14">
        <v>1252.8699999999999</v>
      </c>
      <c r="G14"/>
      <c r="H14" s="172">
        <f t="shared" ref="H14:H20" si="18">F14-G14</f>
        <v>1252.8699999999999</v>
      </c>
      <c r="I14" s="244">
        <f t="shared" ref="I14:I20" si="19">ROUND(H14/F14,10)</f>
        <v>1</v>
      </c>
      <c r="J14">
        <v>1393.62</v>
      </c>
      <c r="K14">
        <v>1302.99</v>
      </c>
      <c r="L14">
        <v>-90.63</v>
      </c>
      <c r="M14"/>
      <c r="N14"/>
      <c r="O14"/>
      <c r="P14" s="172">
        <f t="shared" ref="P14:P20" si="20">J14-N14</f>
        <v>1393.62</v>
      </c>
      <c r="Q14" s="242">
        <f t="shared" si="16"/>
        <v>1</v>
      </c>
      <c r="R14" s="172">
        <f t="shared" ref="R14:R20" si="21">K14-M14</f>
        <v>1302.99</v>
      </c>
      <c r="S14" s="242">
        <f t="shared" si="17"/>
        <v>1</v>
      </c>
      <c r="T14" s="172">
        <f t="shared" ref="T14:T20" si="22">L14-O14</f>
        <v>-90.63</v>
      </c>
      <c r="U14" s="242">
        <f t="shared" ref="U14:U20" si="23">ROUND(T14/L14,10)</f>
        <v>1</v>
      </c>
      <c r="V14" s="2"/>
    </row>
    <row r="15" spans="1:22">
      <c r="A15" s="279">
        <v>474184900</v>
      </c>
      <c r="B15" t="s">
        <v>369</v>
      </c>
      <c r="C15">
        <v>3654</v>
      </c>
      <c r="D15" s="278">
        <v>44314</v>
      </c>
      <c r="E15" t="s">
        <v>444</v>
      </c>
      <c r="F15">
        <v>1349.24</v>
      </c>
      <c r="G15"/>
      <c r="H15" s="172">
        <f t="shared" si="18"/>
        <v>1349.24</v>
      </c>
      <c r="I15" s="244">
        <f t="shared" si="19"/>
        <v>1</v>
      </c>
      <c r="J15">
        <v>1630.22</v>
      </c>
      <c r="K15">
        <v>1403.21</v>
      </c>
      <c r="L15">
        <v>-227.01</v>
      </c>
      <c r="M15"/>
      <c r="N15"/>
      <c r="O15"/>
      <c r="P15" s="172">
        <f t="shared" si="20"/>
        <v>1630.22</v>
      </c>
      <c r="Q15" s="242">
        <f t="shared" si="16"/>
        <v>1</v>
      </c>
      <c r="R15" s="172">
        <f t="shared" si="21"/>
        <v>1403.21</v>
      </c>
      <c r="S15" s="242">
        <f t="shared" si="17"/>
        <v>1</v>
      </c>
      <c r="T15" s="172">
        <f t="shared" si="22"/>
        <v>-227.01</v>
      </c>
      <c r="U15" s="242">
        <f t="shared" si="23"/>
        <v>1</v>
      </c>
      <c r="V15" s="2"/>
    </row>
    <row r="16" spans="1:22">
      <c r="A16" s="279">
        <v>474184900</v>
      </c>
      <c r="B16" t="s">
        <v>369</v>
      </c>
      <c r="C16">
        <v>3654</v>
      </c>
      <c r="D16" s="278">
        <v>44678</v>
      </c>
      <c r="E16" t="s">
        <v>444</v>
      </c>
      <c r="F16">
        <v>1782.92</v>
      </c>
      <c r="G16"/>
      <c r="H16" s="172">
        <f t="shared" si="18"/>
        <v>1782.92</v>
      </c>
      <c r="I16" s="244">
        <f t="shared" si="19"/>
        <v>1</v>
      </c>
      <c r="J16">
        <v>1909.06</v>
      </c>
      <c r="K16">
        <v>1854.24</v>
      </c>
      <c r="L16">
        <v>-54.82</v>
      </c>
      <c r="M16"/>
      <c r="N16"/>
      <c r="O16"/>
      <c r="P16" s="172">
        <f t="shared" si="20"/>
        <v>1909.06</v>
      </c>
      <c r="Q16" s="242">
        <f t="shared" si="16"/>
        <v>1</v>
      </c>
      <c r="R16" s="172">
        <f t="shared" si="21"/>
        <v>1854.24</v>
      </c>
      <c r="S16" s="242">
        <f t="shared" si="17"/>
        <v>1</v>
      </c>
      <c r="T16" s="172">
        <f t="shared" si="22"/>
        <v>-54.82</v>
      </c>
      <c r="U16" s="242">
        <f t="shared" si="23"/>
        <v>1</v>
      </c>
      <c r="V16" s="2"/>
    </row>
    <row r="17" spans="1:22">
      <c r="A17" s="279">
        <v>474184900</v>
      </c>
      <c r="B17" t="s">
        <v>369</v>
      </c>
      <c r="C17">
        <v>3066</v>
      </c>
      <c r="D17" s="278">
        <v>45050</v>
      </c>
      <c r="E17" t="s">
        <v>444</v>
      </c>
      <c r="F17">
        <v>1779.05</v>
      </c>
      <c r="G17"/>
      <c r="H17" s="172">
        <f t="shared" si="18"/>
        <v>1779.05</v>
      </c>
      <c r="I17" s="244">
        <f t="shared" si="19"/>
        <v>1</v>
      </c>
      <c r="J17">
        <v>1953.21</v>
      </c>
      <c r="K17">
        <v>1850.21</v>
      </c>
      <c r="L17">
        <v>-103</v>
      </c>
      <c r="M17"/>
      <c r="N17"/>
      <c r="O17"/>
      <c r="P17" s="172">
        <f t="shared" si="20"/>
        <v>1953.21</v>
      </c>
      <c r="Q17" s="242">
        <f t="shared" si="16"/>
        <v>1</v>
      </c>
      <c r="R17" s="172">
        <f t="shared" si="21"/>
        <v>1850.21</v>
      </c>
      <c r="S17" s="242">
        <f t="shared" si="17"/>
        <v>1</v>
      </c>
      <c r="T17" s="172">
        <f t="shared" si="22"/>
        <v>-103</v>
      </c>
      <c r="U17" s="242">
        <f t="shared" si="23"/>
        <v>1</v>
      </c>
      <c r="V17" s="2"/>
    </row>
    <row r="18" spans="1:22">
      <c r="A18" s="279">
        <v>474184900</v>
      </c>
      <c r="B18" t="s">
        <v>369</v>
      </c>
      <c r="C18">
        <v>3066</v>
      </c>
      <c r="D18" s="278">
        <v>45414</v>
      </c>
      <c r="E18" t="s">
        <v>444</v>
      </c>
      <c r="F18">
        <v>1779.05</v>
      </c>
      <c r="G18"/>
      <c r="H18" s="172">
        <f t="shared" si="18"/>
        <v>1779.05</v>
      </c>
      <c r="I18" s="244">
        <f t="shared" si="19"/>
        <v>1</v>
      </c>
      <c r="J18">
        <v>1905.89</v>
      </c>
      <c r="K18">
        <v>1850.21</v>
      </c>
      <c r="L18">
        <v>-55.68</v>
      </c>
      <c r="M18"/>
      <c r="N18"/>
      <c r="O18"/>
      <c r="P18" s="172">
        <f t="shared" si="20"/>
        <v>1905.89</v>
      </c>
      <c r="Q18" s="242">
        <f t="shared" si="16"/>
        <v>1</v>
      </c>
      <c r="R18" s="172">
        <f t="shared" si="21"/>
        <v>1850.21</v>
      </c>
      <c r="S18" s="242">
        <f t="shared" si="17"/>
        <v>1</v>
      </c>
      <c r="T18" s="172">
        <f t="shared" si="22"/>
        <v>-55.68</v>
      </c>
      <c r="U18" s="242">
        <f t="shared" si="23"/>
        <v>1</v>
      </c>
      <c r="V18" s="2"/>
    </row>
    <row r="19" spans="1:22">
      <c r="A19" s="279">
        <v>533004909</v>
      </c>
      <c r="B19" t="s">
        <v>467</v>
      </c>
      <c r="C19">
        <v>5188</v>
      </c>
      <c r="D19" s="278">
        <v>44348</v>
      </c>
      <c r="E19" t="s">
        <v>444</v>
      </c>
      <c r="F19">
        <v>334.11</v>
      </c>
      <c r="G19"/>
      <c r="H19" s="172">
        <f t="shared" si="18"/>
        <v>334.11</v>
      </c>
      <c r="I19" s="244">
        <f t="shared" si="19"/>
        <v>1</v>
      </c>
      <c r="J19">
        <v>406.99</v>
      </c>
      <c r="K19">
        <v>347.47</v>
      </c>
      <c r="L19">
        <v>-59.52</v>
      </c>
      <c r="M19"/>
      <c r="N19"/>
      <c r="O19"/>
      <c r="P19" s="172">
        <f t="shared" si="20"/>
        <v>406.99</v>
      </c>
      <c r="Q19" s="242">
        <f t="shared" si="16"/>
        <v>1</v>
      </c>
      <c r="R19" s="172">
        <f t="shared" si="21"/>
        <v>347.47</v>
      </c>
      <c r="S19" s="242">
        <f t="shared" si="17"/>
        <v>1</v>
      </c>
      <c r="T19" s="172">
        <f t="shared" si="22"/>
        <v>-59.52</v>
      </c>
      <c r="U19" s="242">
        <f t="shared" si="23"/>
        <v>1</v>
      </c>
      <c r="V19" s="2"/>
    </row>
    <row r="20" spans="1:22">
      <c r="A20" s="279">
        <v>575035902</v>
      </c>
      <c r="B20" t="s">
        <v>522</v>
      </c>
      <c r="C20">
        <v>15713</v>
      </c>
      <c r="D20" s="278">
        <v>42878</v>
      </c>
      <c r="E20" t="s">
        <v>444</v>
      </c>
      <c r="F20">
        <v>331.54</v>
      </c>
      <c r="G20"/>
      <c r="H20" s="172">
        <f t="shared" si="18"/>
        <v>331.54</v>
      </c>
      <c r="I20" s="244">
        <f t="shared" si="19"/>
        <v>1</v>
      </c>
      <c r="J20">
        <v>371.16</v>
      </c>
      <c r="K20">
        <v>344.8</v>
      </c>
      <c r="L20">
        <v>-26.36</v>
      </c>
      <c r="M20"/>
      <c r="N20"/>
      <c r="O20"/>
      <c r="P20" s="172">
        <f t="shared" si="20"/>
        <v>371.16</v>
      </c>
      <c r="Q20" s="242">
        <f t="shared" si="16"/>
        <v>1</v>
      </c>
      <c r="R20" s="172">
        <f t="shared" si="21"/>
        <v>344.8</v>
      </c>
      <c r="S20" s="242">
        <f t="shared" si="17"/>
        <v>1</v>
      </c>
      <c r="T20" s="172">
        <f t="shared" si="22"/>
        <v>-26.36</v>
      </c>
      <c r="U20" s="242">
        <f t="shared" si="23"/>
        <v>1</v>
      </c>
      <c r="V20" s="2"/>
    </row>
    <row r="21" spans="1:22">
      <c r="A21" s="279">
        <v>575035902</v>
      </c>
      <c r="B21" t="s">
        <v>522</v>
      </c>
      <c r="C21">
        <v>15713</v>
      </c>
      <c r="D21" s="278">
        <v>42878</v>
      </c>
      <c r="E21" t="s">
        <v>444</v>
      </c>
      <c r="F21">
        <v>455.87</v>
      </c>
      <c r="G21"/>
      <c r="H21" s="172">
        <f t="shared" si="0"/>
        <v>455.87</v>
      </c>
      <c r="I21" s="244">
        <f t="shared" si="1"/>
        <v>1</v>
      </c>
      <c r="J21">
        <v>510.35</v>
      </c>
      <c r="K21">
        <v>474.11</v>
      </c>
      <c r="L21">
        <v>-36.24</v>
      </c>
      <c r="M21"/>
      <c r="N21"/>
      <c r="O21"/>
      <c r="P21" s="172">
        <f t="shared" si="2"/>
        <v>510.35</v>
      </c>
      <c r="Q21" s="242">
        <f t="shared" si="3"/>
        <v>1</v>
      </c>
      <c r="R21" s="172">
        <f t="shared" si="4"/>
        <v>474.11</v>
      </c>
      <c r="S21" s="242">
        <f t="shared" si="5"/>
        <v>1</v>
      </c>
      <c r="T21" s="172">
        <f t="shared" si="6"/>
        <v>-36.24</v>
      </c>
      <c r="U21" s="242">
        <f t="shared" si="7"/>
        <v>1</v>
      </c>
      <c r="V21" s="2"/>
    </row>
    <row r="22" spans="1:22">
      <c r="A22" s="279">
        <v>575035902</v>
      </c>
      <c r="B22" t="s">
        <v>522</v>
      </c>
      <c r="C22">
        <v>15713</v>
      </c>
      <c r="D22" s="278">
        <v>43249</v>
      </c>
      <c r="E22" t="s">
        <v>444</v>
      </c>
      <c r="F22">
        <v>455.87</v>
      </c>
      <c r="G22"/>
      <c r="H22" s="172">
        <f t="shared" ref="H22:H31" si="24">F22-G22</f>
        <v>455.87</v>
      </c>
      <c r="I22" s="244">
        <f t="shared" ref="I22:I31" si="25">ROUND(H22/F22,10)</f>
        <v>1</v>
      </c>
      <c r="J22">
        <v>531.29999999999995</v>
      </c>
      <c r="K22">
        <v>474.11</v>
      </c>
      <c r="L22">
        <v>-57.19</v>
      </c>
      <c r="M22"/>
      <c r="N22"/>
      <c r="O22"/>
      <c r="P22" s="172">
        <f t="shared" ref="P22:P31" si="26">J22-N22</f>
        <v>531.29999999999995</v>
      </c>
      <c r="Q22" s="242">
        <f t="shared" ref="Q22:Q31" si="27">ROUND(P22/J22,10)</f>
        <v>1</v>
      </c>
      <c r="R22" s="172">
        <f t="shared" ref="R22:R31" si="28">K22-M22</f>
        <v>474.11</v>
      </c>
      <c r="S22" s="242">
        <f t="shared" ref="S22:S31" si="29">ROUND(R22/K22,10)</f>
        <v>1</v>
      </c>
      <c r="T22" s="172">
        <f t="shared" ref="T22:T31" si="30">L22-O22</f>
        <v>-57.19</v>
      </c>
      <c r="U22" s="242">
        <f t="shared" ref="U22:U31" si="31">ROUND(T22/L22,10)</f>
        <v>1</v>
      </c>
      <c r="V22" s="2"/>
    </row>
    <row r="23" spans="1:22">
      <c r="A23" s="279">
        <v>588950907</v>
      </c>
      <c r="B23" t="s">
        <v>348</v>
      </c>
      <c r="C23">
        <v>19754</v>
      </c>
      <c r="D23" s="278">
        <v>44257</v>
      </c>
      <c r="E23" t="s">
        <v>444</v>
      </c>
      <c r="F23">
        <v>1146.23</v>
      </c>
      <c r="G23"/>
      <c r="H23" s="172">
        <f t="shared" si="24"/>
        <v>1146.23</v>
      </c>
      <c r="I23" s="244">
        <f t="shared" si="25"/>
        <v>1</v>
      </c>
      <c r="J23">
        <v>1391.29</v>
      </c>
      <c r="K23">
        <v>1192.08</v>
      </c>
      <c r="L23">
        <v>-199.21</v>
      </c>
      <c r="M23"/>
      <c r="N23"/>
      <c r="O23"/>
      <c r="P23" s="172">
        <f t="shared" si="26"/>
        <v>1391.29</v>
      </c>
      <c r="Q23" s="242">
        <f t="shared" si="27"/>
        <v>1</v>
      </c>
      <c r="R23" s="172">
        <f t="shared" si="28"/>
        <v>1192.08</v>
      </c>
      <c r="S23" s="242">
        <f t="shared" si="29"/>
        <v>1</v>
      </c>
      <c r="T23" s="172">
        <f t="shared" si="30"/>
        <v>-199.21</v>
      </c>
      <c r="U23" s="242">
        <f t="shared" si="31"/>
        <v>1</v>
      </c>
      <c r="V23" s="2"/>
    </row>
    <row r="24" spans="1:22">
      <c r="A24" s="279">
        <v>588950907</v>
      </c>
      <c r="B24" t="s">
        <v>348</v>
      </c>
      <c r="C24">
        <v>19754</v>
      </c>
      <c r="D24" s="278">
        <v>43522</v>
      </c>
      <c r="E24" t="s">
        <v>444</v>
      </c>
      <c r="F24">
        <v>1406.73</v>
      </c>
      <c r="G24"/>
      <c r="H24" s="172">
        <f t="shared" si="24"/>
        <v>1406.73</v>
      </c>
      <c r="I24" s="244">
        <f t="shared" si="25"/>
        <v>1</v>
      </c>
      <c r="J24">
        <v>1595.16</v>
      </c>
      <c r="K24">
        <v>1463</v>
      </c>
      <c r="L24">
        <v>-132.16</v>
      </c>
      <c r="M24"/>
      <c r="N24"/>
      <c r="O24"/>
      <c r="P24" s="172">
        <f t="shared" si="26"/>
        <v>1595.16</v>
      </c>
      <c r="Q24" s="242">
        <f t="shared" si="27"/>
        <v>1</v>
      </c>
      <c r="R24" s="172">
        <f t="shared" si="28"/>
        <v>1463</v>
      </c>
      <c r="S24" s="242">
        <f t="shared" si="29"/>
        <v>1</v>
      </c>
      <c r="T24" s="172">
        <f t="shared" si="30"/>
        <v>-132.16</v>
      </c>
      <c r="U24" s="242">
        <f t="shared" si="31"/>
        <v>1</v>
      </c>
      <c r="V24" s="2"/>
    </row>
    <row r="25" spans="1:22">
      <c r="A25" s="279">
        <v>588950907</v>
      </c>
      <c r="B25" t="s">
        <v>348</v>
      </c>
      <c r="C25">
        <v>19754</v>
      </c>
      <c r="D25" s="278">
        <v>43886</v>
      </c>
      <c r="E25" t="s">
        <v>444</v>
      </c>
      <c r="F25">
        <v>1406.73</v>
      </c>
      <c r="G25"/>
      <c r="H25" s="172">
        <f t="shared" si="24"/>
        <v>1406.73</v>
      </c>
      <c r="I25" s="244">
        <f t="shared" si="25"/>
        <v>1</v>
      </c>
      <c r="J25">
        <v>1526.59</v>
      </c>
      <c r="K25">
        <v>1463</v>
      </c>
      <c r="L25">
        <v>-63.59</v>
      </c>
      <c r="M25"/>
      <c r="N25"/>
      <c r="O25"/>
      <c r="P25" s="172">
        <f t="shared" si="26"/>
        <v>1526.59</v>
      </c>
      <c r="Q25" s="242">
        <f t="shared" si="27"/>
        <v>1</v>
      </c>
      <c r="R25" s="172">
        <f t="shared" si="28"/>
        <v>1463</v>
      </c>
      <c r="S25" s="242">
        <f t="shared" si="29"/>
        <v>1</v>
      </c>
      <c r="T25" s="172">
        <f t="shared" si="30"/>
        <v>-63.59</v>
      </c>
      <c r="U25" s="242">
        <f t="shared" si="31"/>
        <v>1</v>
      </c>
      <c r="V25" s="2"/>
    </row>
    <row r="26" spans="1:22">
      <c r="A26" s="279">
        <v>588950907</v>
      </c>
      <c r="B26" t="s">
        <v>348</v>
      </c>
      <c r="C26">
        <v>19754</v>
      </c>
      <c r="D26" s="278">
        <v>44614</v>
      </c>
      <c r="E26" t="s">
        <v>444</v>
      </c>
      <c r="F26">
        <v>1406.73</v>
      </c>
      <c r="G26"/>
      <c r="H26" s="172">
        <f t="shared" si="24"/>
        <v>1406.73</v>
      </c>
      <c r="I26" s="244">
        <f t="shared" si="25"/>
        <v>1</v>
      </c>
      <c r="J26">
        <v>1595.44</v>
      </c>
      <c r="K26">
        <v>1463</v>
      </c>
      <c r="L26">
        <v>-132.44</v>
      </c>
      <c r="M26"/>
      <c r="N26"/>
      <c r="O26"/>
      <c r="P26" s="172">
        <f t="shared" si="26"/>
        <v>1595.44</v>
      </c>
      <c r="Q26" s="242">
        <f t="shared" si="27"/>
        <v>1</v>
      </c>
      <c r="R26" s="172">
        <f t="shared" si="28"/>
        <v>1463</v>
      </c>
      <c r="S26" s="242">
        <f t="shared" si="29"/>
        <v>1</v>
      </c>
      <c r="T26" s="172">
        <f t="shared" si="30"/>
        <v>-132.44</v>
      </c>
      <c r="U26" s="242">
        <f t="shared" si="31"/>
        <v>1</v>
      </c>
      <c r="V26" s="2"/>
    </row>
    <row r="27" spans="1:22">
      <c r="A27" s="279">
        <v>588950907</v>
      </c>
      <c r="B27" t="s">
        <v>348</v>
      </c>
      <c r="C27">
        <v>7517</v>
      </c>
      <c r="D27" s="278">
        <v>44978</v>
      </c>
      <c r="E27" t="s">
        <v>444</v>
      </c>
      <c r="F27">
        <v>634.42999999999995</v>
      </c>
      <c r="G27"/>
      <c r="H27" s="172">
        <f t="shared" si="24"/>
        <v>634.42999999999995</v>
      </c>
      <c r="I27" s="244">
        <f t="shared" si="25"/>
        <v>1</v>
      </c>
      <c r="J27">
        <v>676.53</v>
      </c>
      <c r="K27">
        <v>659.81</v>
      </c>
      <c r="L27">
        <v>-16.72</v>
      </c>
      <c r="M27"/>
      <c r="N27"/>
      <c r="O27"/>
      <c r="P27" s="172">
        <f t="shared" si="26"/>
        <v>676.53</v>
      </c>
      <c r="Q27" s="242">
        <f t="shared" si="27"/>
        <v>1</v>
      </c>
      <c r="R27" s="172">
        <f t="shared" si="28"/>
        <v>659.81</v>
      </c>
      <c r="S27" s="242">
        <f t="shared" si="29"/>
        <v>1</v>
      </c>
      <c r="T27" s="172">
        <f t="shared" si="30"/>
        <v>-16.72</v>
      </c>
      <c r="U27" s="242">
        <f t="shared" si="31"/>
        <v>1</v>
      </c>
      <c r="V27" s="2"/>
    </row>
    <row r="28" spans="1:22">
      <c r="A28" s="279">
        <v>588950907</v>
      </c>
      <c r="B28" t="s">
        <v>348</v>
      </c>
      <c r="C28">
        <v>12717</v>
      </c>
      <c r="D28" s="278">
        <v>45350</v>
      </c>
      <c r="E28" t="s">
        <v>444</v>
      </c>
      <c r="F28">
        <v>1173.94</v>
      </c>
      <c r="G28"/>
      <c r="H28" s="172">
        <f t="shared" si="24"/>
        <v>1173.94</v>
      </c>
      <c r="I28" s="244">
        <f t="shared" si="25"/>
        <v>1</v>
      </c>
      <c r="J28">
        <v>1273.9000000000001</v>
      </c>
      <c r="K28">
        <v>1220.9000000000001</v>
      </c>
      <c r="L28">
        <v>-53</v>
      </c>
      <c r="M28"/>
      <c r="N28"/>
      <c r="O28"/>
      <c r="P28" s="172">
        <f t="shared" si="26"/>
        <v>1273.9000000000001</v>
      </c>
      <c r="Q28" s="242">
        <f t="shared" si="27"/>
        <v>1</v>
      </c>
      <c r="R28" s="172">
        <f t="shared" si="28"/>
        <v>1220.9000000000001</v>
      </c>
      <c r="S28" s="242">
        <f t="shared" si="29"/>
        <v>1</v>
      </c>
      <c r="T28" s="172">
        <f t="shared" si="30"/>
        <v>-53</v>
      </c>
      <c r="U28" s="242">
        <f t="shared" si="31"/>
        <v>1</v>
      </c>
      <c r="V28" s="2"/>
    </row>
    <row r="29" spans="1:22">
      <c r="A29" s="279">
        <v>588950907</v>
      </c>
      <c r="B29" t="s">
        <v>348</v>
      </c>
      <c r="C29">
        <v>12717</v>
      </c>
      <c r="D29" s="278">
        <v>45713</v>
      </c>
      <c r="E29" t="s">
        <v>444</v>
      </c>
      <c r="F29">
        <v>1173.94</v>
      </c>
      <c r="G29"/>
      <c r="H29" s="172">
        <f t="shared" si="24"/>
        <v>1173.94</v>
      </c>
      <c r="I29" s="244">
        <f t="shared" si="25"/>
        <v>1</v>
      </c>
      <c r="J29">
        <v>1227.3499999999999</v>
      </c>
      <c r="K29">
        <v>1220.9000000000001</v>
      </c>
      <c r="L29">
        <v>-6.45</v>
      </c>
      <c r="M29"/>
      <c r="N29"/>
      <c r="O29"/>
      <c r="P29" s="172">
        <f t="shared" si="26"/>
        <v>1227.3499999999999</v>
      </c>
      <c r="Q29" s="242">
        <f t="shared" si="27"/>
        <v>1</v>
      </c>
      <c r="R29" s="172">
        <f t="shared" si="28"/>
        <v>1220.9000000000001</v>
      </c>
      <c r="S29" s="242">
        <f t="shared" si="29"/>
        <v>1</v>
      </c>
      <c r="T29" s="172">
        <f t="shared" si="30"/>
        <v>-6.45</v>
      </c>
      <c r="U29" s="242">
        <f t="shared" si="31"/>
        <v>1</v>
      </c>
      <c r="V29" s="2"/>
    </row>
    <row r="30" spans="1:22">
      <c r="A30" s="279">
        <v>641069406</v>
      </c>
      <c r="B30" t="s">
        <v>485</v>
      </c>
      <c r="C30">
        <v>3900</v>
      </c>
      <c r="D30" s="278">
        <v>45443</v>
      </c>
      <c r="E30" t="s">
        <v>448</v>
      </c>
      <c r="F30">
        <v>4433.22</v>
      </c>
      <c r="G30"/>
      <c r="H30" s="172">
        <f t="shared" si="24"/>
        <v>4433.22</v>
      </c>
      <c r="I30" s="244">
        <f t="shared" si="25"/>
        <v>1</v>
      </c>
      <c r="J30">
        <v>4433.22</v>
      </c>
      <c r="K30">
        <v>4433.22</v>
      </c>
      <c r="L30">
        <v>0</v>
      </c>
      <c r="M30"/>
      <c r="N30"/>
      <c r="O30"/>
      <c r="P30" s="172">
        <f t="shared" si="26"/>
        <v>4433.22</v>
      </c>
      <c r="Q30" s="242">
        <f t="shared" si="27"/>
        <v>1</v>
      </c>
      <c r="R30" s="172">
        <f t="shared" si="28"/>
        <v>4433.22</v>
      </c>
      <c r="S30" s="242">
        <f t="shared" si="29"/>
        <v>1</v>
      </c>
      <c r="T30" s="172">
        <f t="shared" si="30"/>
        <v>0</v>
      </c>
      <c r="U30" s="242" t="e">
        <f t="shared" si="31"/>
        <v>#DIV/0!</v>
      </c>
      <c r="V30" s="2"/>
    </row>
    <row r="31" spans="1:22">
      <c r="A31" s="279" t="s">
        <v>376</v>
      </c>
      <c r="B31" t="s">
        <v>488</v>
      </c>
      <c r="C31">
        <v>4150</v>
      </c>
      <c r="D31" s="278">
        <v>45401</v>
      </c>
      <c r="E31" t="s">
        <v>448</v>
      </c>
      <c r="F31">
        <v>5431.69</v>
      </c>
      <c r="G31"/>
      <c r="H31" s="172">
        <f t="shared" si="24"/>
        <v>5431.69</v>
      </c>
      <c r="I31" s="244">
        <f t="shared" si="25"/>
        <v>1</v>
      </c>
      <c r="J31">
        <v>5431.69</v>
      </c>
      <c r="K31">
        <v>5431.69</v>
      </c>
      <c r="L31">
        <v>0</v>
      </c>
      <c r="M31"/>
      <c r="N31"/>
      <c r="O31"/>
      <c r="P31" s="172">
        <f t="shared" si="26"/>
        <v>5431.69</v>
      </c>
      <c r="Q31" s="242">
        <f t="shared" si="27"/>
        <v>1</v>
      </c>
      <c r="R31" s="172">
        <f t="shared" si="28"/>
        <v>5431.69</v>
      </c>
      <c r="S31" s="242">
        <f t="shared" si="29"/>
        <v>1</v>
      </c>
      <c r="T31" s="172">
        <f t="shared" si="30"/>
        <v>0</v>
      </c>
      <c r="U31" s="242" t="e">
        <f t="shared" si="31"/>
        <v>#DIV/0!</v>
      </c>
      <c r="V31" s="2"/>
    </row>
    <row r="32" spans="1:22">
      <c r="A32" s="279">
        <v>670100205</v>
      </c>
      <c r="B32" t="s">
        <v>489</v>
      </c>
      <c r="C32">
        <v>3900</v>
      </c>
      <c r="D32" s="278">
        <v>45384</v>
      </c>
      <c r="E32" t="s">
        <v>448</v>
      </c>
      <c r="F32">
        <v>543.66</v>
      </c>
      <c r="G32"/>
      <c r="H32" s="172">
        <f t="shared" si="0"/>
        <v>543.66</v>
      </c>
      <c r="I32" s="244">
        <f t="shared" si="1"/>
        <v>1</v>
      </c>
      <c r="J32">
        <v>543.66</v>
      </c>
      <c r="K32">
        <v>543.66</v>
      </c>
      <c r="L32">
        <v>0</v>
      </c>
      <c r="M32"/>
      <c r="N32"/>
      <c r="O32"/>
      <c r="P32" s="172">
        <f t="shared" si="2"/>
        <v>543.66</v>
      </c>
      <c r="Q32" s="242">
        <f t="shared" si="3"/>
        <v>1</v>
      </c>
      <c r="R32" s="172">
        <f t="shared" si="4"/>
        <v>543.66</v>
      </c>
      <c r="S32" s="242">
        <f t="shared" si="5"/>
        <v>1</v>
      </c>
      <c r="T32" s="172">
        <f t="shared" si="6"/>
        <v>0</v>
      </c>
      <c r="U32" s="242" t="e">
        <f t="shared" si="7"/>
        <v>#DIV/0!</v>
      </c>
      <c r="V32" s="2"/>
    </row>
    <row r="33" spans="1:22">
      <c r="A33" s="279">
        <v>803054204</v>
      </c>
      <c r="B33" t="s">
        <v>500</v>
      </c>
      <c r="C33">
        <v>2685</v>
      </c>
      <c r="D33" s="278">
        <v>44712</v>
      </c>
      <c r="E33" t="s">
        <v>448</v>
      </c>
      <c r="F33">
        <v>376.99</v>
      </c>
      <c r="G33"/>
      <c r="H33" s="172">
        <f t="shared" si="0"/>
        <v>376.99</v>
      </c>
      <c r="I33" s="244">
        <f t="shared" si="1"/>
        <v>1</v>
      </c>
      <c r="J33">
        <v>376.99</v>
      </c>
      <c r="K33">
        <v>376.99</v>
      </c>
      <c r="L33">
        <v>0</v>
      </c>
      <c r="M33"/>
      <c r="N33"/>
      <c r="O33"/>
      <c r="P33" s="172">
        <f t="shared" si="2"/>
        <v>376.99</v>
      </c>
      <c r="Q33" s="242">
        <f t="shared" si="3"/>
        <v>1</v>
      </c>
      <c r="R33" s="172">
        <f t="shared" si="4"/>
        <v>376.99</v>
      </c>
      <c r="S33" s="242">
        <f t="shared" si="5"/>
        <v>1</v>
      </c>
      <c r="T33" s="172">
        <f t="shared" si="6"/>
        <v>0</v>
      </c>
      <c r="U33" s="242" t="e">
        <f t="shared" si="7"/>
        <v>#DIV/0!</v>
      </c>
      <c r="V33" s="2"/>
    </row>
    <row r="34" spans="1:22">
      <c r="A34" s="279">
        <v>803054204</v>
      </c>
      <c r="B34" t="s">
        <v>500</v>
      </c>
      <c r="C34">
        <v>3700</v>
      </c>
      <c r="D34" s="278">
        <v>42877</v>
      </c>
      <c r="E34" t="s">
        <v>448</v>
      </c>
      <c r="F34">
        <v>1463</v>
      </c>
      <c r="G34"/>
      <c r="H34" s="172">
        <f t="shared" si="0"/>
        <v>1463</v>
      </c>
      <c r="I34" s="244">
        <f t="shared" si="1"/>
        <v>1</v>
      </c>
      <c r="J34">
        <v>1463</v>
      </c>
      <c r="K34">
        <v>1463</v>
      </c>
      <c r="L34">
        <v>0</v>
      </c>
      <c r="M34"/>
      <c r="N34"/>
      <c r="O34"/>
      <c r="P34" s="172">
        <f t="shared" si="2"/>
        <v>1463</v>
      </c>
      <c r="Q34" s="242">
        <f t="shared" si="3"/>
        <v>1</v>
      </c>
      <c r="R34" s="172">
        <f t="shared" si="4"/>
        <v>1463</v>
      </c>
      <c r="S34" s="242">
        <f t="shared" si="5"/>
        <v>1</v>
      </c>
      <c r="T34" s="172">
        <f t="shared" si="6"/>
        <v>0</v>
      </c>
      <c r="U34" s="242" t="e">
        <f t="shared" si="7"/>
        <v>#DIV/0!</v>
      </c>
      <c r="V34" s="2"/>
    </row>
    <row r="35" spans="1:22">
      <c r="A35" s="279">
        <v>803054204</v>
      </c>
      <c r="B35" t="s">
        <v>500</v>
      </c>
      <c r="C35">
        <v>3700</v>
      </c>
      <c r="D35" s="278">
        <v>43249</v>
      </c>
      <c r="E35" t="s">
        <v>448</v>
      </c>
      <c r="F35">
        <v>1574.91</v>
      </c>
      <c r="G35"/>
      <c r="H35" s="172">
        <f t="shared" si="0"/>
        <v>1574.91</v>
      </c>
      <c r="I35" s="244">
        <f t="shared" si="1"/>
        <v>1</v>
      </c>
      <c r="J35">
        <v>1574.91</v>
      </c>
      <c r="K35">
        <v>1574.91</v>
      </c>
      <c r="L35">
        <v>0</v>
      </c>
      <c r="M35"/>
      <c r="N35"/>
      <c r="O35"/>
      <c r="P35" s="172">
        <f t="shared" si="2"/>
        <v>1574.91</v>
      </c>
      <c r="Q35" s="242">
        <f t="shared" si="3"/>
        <v>1</v>
      </c>
      <c r="R35" s="172">
        <f t="shared" si="4"/>
        <v>1574.91</v>
      </c>
      <c r="S35" s="242">
        <f t="shared" si="5"/>
        <v>1</v>
      </c>
      <c r="T35" s="172">
        <f t="shared" si="6"/>
        <v>0</v>
      </c>
      <c r="U35" s="242" t="e">
        <f t="shared" si="7"/>
        <v>#DIV/0!</v>
      </c>
      <c r="V35" s="2"/>
    </row>
    <row r="36" spans="1:22">
      <c r="A36" s="279">
        <v>803054204</v>
      </c>
      <c r="B36" t="s">
        <v>500</v>
      </c>
      <c r="C36">
        <v>7300</v>
      </c>
      <c r="D36" s="278">
        <v>43613</v>
      </c>
      <c r="E36" t="s">
        <v>448</v>
      </c>
      <c r="F36">
        <v>3145.15</v>
      </c>
      <c r="G36"/>
      <c r="H36" s="172">
        <f t="shared" si="0"/>
        <v>3145.15</v>
      </c>
      <c r="I36" s="244">
        <f t="shared" si="1"/>
        <v>1</v>
      </c>
      <c r="J36">
        <v>3145.15</v>
      </c>
      <c r="K36">
        <v>3145.15</v>
      </c>
      <c r="L36">
        <v>0</v>
      </c>
      <c r="M36"/>
      <c r="N36"/>
      <c r="O36"/>
      <c r="P36" s="172">
        <f t="shared" si="2"/>
        <v>3145.15</v>
      </c>
      <c r="Q36" s="242">
        <f t="shared" si="3"/>
        <v>1</v>
      </c>
      <c r="R36" s="172">
        <f t="shared" si="4"/>
        <v>3145.15</v>
      </c>
      <c r="S36" s="242">
        <f t="shared" si="5"/>
        <v>1</v>
      </c>
      <c r="T36" s="172">
        <f t="shared" si="6"/>
        <v>0</v>
      </c>
      <c r="U36" s="242" t="e">
        <f t="shared" si="7"/>
        <v>#DIV/0!</v>
      </c>
      <c r="V36" s="2"/>
    </row>
    <row r="37" spans="1:22">
      <c r="A37" s="279">
        <v>803054204</v>
      </c>
      <c r="B37" t="s">
        <v>500</v>
      </c>
      <c r="C37">
        <v>2685</v>
      </c>
      <c r="D37" s="278">
        <v>44712</v>
      </c>
      <c r="E37" t="s">
        <v>448</v>
      </c>
      <c r="F37">
        <v>1441.4</v>
      </c>
      <c r="G37"/>
      <c r="H37" s="172">
        <f t="shared" si="0"/>
        <v>1441.4</v>
      </c>
      <c r="I37" s="244">
        <f t="shared" si="1"/>
        <v>1</v>
      </c>
      <c r="J37">
        <v>1441.4</v>
      </c>
      <c r="K37">
        <v>1441.4</v>
      </c>
      <c r="L37">
        <v>0</v>
      </c>
      <c r="M37"/>
      <c r="N37"/>
      <c r="O37"/>
      <c r="P37" s="172">
        <f t="shared" si="2"/>
        <v>1441.4</v>
      </c>
      <c r="Q37" s="242">
        <f t="shared" si="3"/>
        <v>1</v>
      </c>
      <c r="R37" s="172">
        <f t="shared" si="4"/>
        <v>1441.4</v>
      </c>
      <c r="S37" s="242">
        <f t="shared" si="5"/>
        <v>1</v>
      </c>
      <c r="T37" s="172">
        <f t="shared" si="6"/>
        <v>0</v>
      </c>
      <c r="U37" s="242" t="e">
        <f t="shared" si="7"/>
        <v>#DIV/0!</v>
      </c>
      <c r="V37" s="2"/>
    </row>
    <row r="38" spans="1:22">
      <c r="A38" s="279">
        <v>803054204</v>
      </c>
      <c r="B38" t="s">
        <v>500</v>
      </c>
      <c r="C38">
        <v>3565</v>
      </c>
      <c r="D38" s="278">
        <v>45068</v>
      </c>
      <c r="E38" t="s">
        <v>448</v>
      </c>
      <c r="F38">
        <v>2099.62</v>
      </c>
      <c r="G38"/>
      <c r="H38" s="172">
        <f t="shared" si="0"/>
        <v>2099.62</v>
      </c>
      <c r="I38" s="244">
        <f t="shared" si="1"/>
        <v>1</v>
      </c>
      <c r="J38">
        <v>2099.62</v>
      </c>
      <c r="K38">
        <v>2099.62</v>
      </c>
      <c r="L38">
        <v>0</v>
      </c>
      <c r="M38"/>
      <c r="N38"/>
      <c r="O38"/>
      <c r="P38" s="172">
        <f t="shared" si="2"/>
        <v>2099.62</v>
      </c>
      <c r="Q38" s="242">
        <f t="shared" si="3"/>
        <v>1</v>
      </c>
      <c r="R38" s="172">
        <f t="shared" si="4"/>
        <v>2099.62</v>
      </c>
      <c r="S38" s="242">
        <f t="shared" si="5"/>
        <v>1</v>
      </c>
      <c r="T38" s="172">
        <f t="shared" si="6"/>
        <v>0</v>
      </c>
      <c r="U38" s="242" t="e">
        <f t="shared" si="7"/>
        <v>#DIV/0!</v>
      </c>
      <c r="V38" s="2"/>
    </row>
    <row r="39" spans="1:22">
      <c r="A39" s="279">
        <v>803054204</v>
      </c>
      <c r="B39" t="s">
        <v>500</v>
      </c>
      <c r="C39">
        <v>3200</v>
      </c>
      <c r="D39" s="278">
        <v>44341</v>
      </c>
      <c r="E39" t="s">
        <v>448</v>
      </c>
      <c r="F39">
        <v>1872.96</v>
      </c>
      <c r="G39"/>
      <c r="H39" s="172">
        <f t="shared" si="0"/>
        <v>1872.96</v>
      </c>
      <c r="I39" s="244">
        <f t="shared" si="1"/>
        <v>1</v>
      </c>
      <c r="J39">
        <v>1872.96</v>
      </c>
      <c r="K39">
        <v>1872.96</v>
      </c>
      <c r="L39">
        <v>0</v>
      </c>
      <c r="M39"/>
      <c r="N39"/>
      <c r="O39"/>
      <c r="P39" s="172">
        <f t="shared" si="2"/>
        <v>1872.96</v>
      </c>
      <c r="Q39" s="242">
        <f t="shared" si="3"/>
        <v>1</v>
      </c>
      <c r="R39" s="172">
        <f t="shared" si="4"/>
        <v>1872.96</v>
      </c>
      <c r="S39" s="242">
        <f t="shared" si="5"/>
        <v>1</v>
      </c>
      <c r="T39" s="172">
        <f t="shared" si="6"/>
        <v>0</v>
      </c>
      <c r="U39" s="242" t="e">
        <f t="shared" si="7"/>
        <v>#DIV/0!</v>
      </c>
      <c r="V39" s="2"/>
    </row>
    <row r="40" spans="1:22">
      <c r="A40" s="279">
        <v>803054204</v>
      </c>
      <c r="B40" t="s">
        <v>500</v>
      </c>
      <c r="C40">
        <v>3865</v>
      </c>
      <c r="D40" s="278">
        <v>45440</v>
      </c>
      <c r="E40" t="s">
        <v>448</v>
      </c>
      <c r="F40">
        <v>2437.69</v>
      </c>
      <c r="G40"/>
      <c r="H40" s="172">
        <f t="shared" si="0"/>
        <v>2437.69</v>
      </c>
      <c r="I40" s="244">
        <f t="shared" si="1"/>
        <v>1</v>
      </c>
      <c r="J40">
        <v>2437.69</v>
      </c>
      <c r="K40">
        <v>2437.69</v>
      </c>
      <c r="L40">
        <v>0</v>
      </c>
      <c r="M40"/>
      <c r="N40"/>
      <c r="O40"/>
      <c r="P40" s="172">
        <f t="shared" si="2"/>
        <v>2437.69</v>
      </c>
      <c r="Q40" s="242">
        <f t="shared" si="3"/>
        <v>1</v>
      </c>
      <c r="R40" s="172">
        <f t="shared" si="4"/>
        <v>2437.69</v>
      </c>
      <c r="S40" s="242">
        <f t="shared" si="5"/>
        <v>1</v>
      </c>
      <c r="T40" s="172">
        <f t="shared" si="6"/>
        <v>0</v>
      </c>
      <c r="U40" s="242" t="e">
        <f t="shared" si="7"/>
        <v>#DIV/0!</v>
      </c>
      <c r="V40" s="2"/>
    </row>
    <row r="41" spans="1:22">
      <c r="A41" s="279">
        <v>712459908</v>
      </c>
      <c r="B41" t="s">
        <v>458</v>
      </c>
      <c r="C41">
        <v>2178</v>
      </c>
      <c r="D41" s="278">
        <v>45051</v>
      </c>
      <c r="E41" t="s">
        <v>442</v>
      </c>
      <c r="F41">
        <v>5641.02</v>
      </c>
      <c r="G41"/>
      <c r="H41" s="172">
        <f t="shared" si="0"/>
        <v>5641.02</v>
      </c>
      <c r="I41" s="244">
        <f t="shared" si="1"/>
        <v>1</v>
      </c>
      <c r="J41">
        <v>6356.08</v>
      </c>
      <c r="K41">
        <v>6252.17</v>
      </c>
      <c r="L41">
        <v>-103.91</v>
      </c>
      <c r="M41"/>
      <c r="N41"/>
      <c r="O41"/>
      <c r="P41" s="172">
        <f t="shared" si="2"/>
        <v>6356.08</v>
      </c>
      <c r="Q41" s="242">
        <f t="shared" si="3"/>
        <v>1</v>
      </c>
      <c r="R41" s="172">
        <f t="shared" si="4"/>
        <v>6252.17</v>
      </c>
      <c r="S41" s="242">
        <f t="shared" si="5"/>
        <v>1</v>
      </c>
      <c r="T41" s="172">
        <f t="shared" si="6"/>
        <v>-103.91</v>
      </c>
      <c r="U41" s="242">
        <f t="shared" si="7"/>
        <v>1</v>
      </c>
      <c r="V41" s="2"/>
    </row>
    <row r="42" spans="1:22">
      <c r="A42" s="279">
        <v>712459908</v>
      </c>
      <c r="B42" t="s">
        <v>458</v>
      </c>
      <c r="C42">
        <v>2178</v>
      </c>
      <c r="D42" s="278">
        <v>45415</v>
      </c>
      <c r="E42" t="s">
        <v>442</v>
      </c>
      <c r="F42">
        <v>5869.71</v>
      </c>
      <c r="G42"/>
      <c r="H42" s="172">
        <f t="shared" si="0"/>
        <v>5869.71</v>
      </c>
      <c r="I42" s="244">
        <f t="shared" si="1"/>
        <v>1</v>
      </c>
      <c r="J42">
        <v>6399.95</v>
      </c>
      <c r="K42">
        <v>6505.64</v>
      </c>
      <c r="L42">
        <v>105.69</v>
      </c>
      <c r="M42"/>
      <c r="N42"/>
      <c r="O42"/>
      <c r="P42" s="172">
        <f t="shared" si="2"/>
        <v>6399.95</v>
      </c>
      <c r="Q42" s="242">
        <f t="shared" si="3"/>
        <v>1</v>
      </c>
      <c r="R42" s="172">
        <f t="shared" si="4"/>
        <v>6505.64</v>
      </c>
      <c r="S42" s="242">
        <f t="shared" si="5"/>
        <v>1</v>
      </c>
      <c r="T42" s="172">
        <f t="shared" si="6"/>
        <v>105.69</v>
      </c>
      <c r="U42" s="242">
        <f t="shared" si="7"/>
        <v>1</v>
      </c>
      <c r="V42" s="2"/>
    </row>
    <row r="43" spans="1:22">
      <c r="A43" s="279">
        <v>733337901</v>
      </c>
      <c r="B43" t="s">
        <v>480</v>
      </c>
      <c r="C43">
        <v>1035</v>
      </c>
      <c r="D43" s="278">
        <v>45427</v>
      </c>
      <c r="E43" t="s">
        <v>442</v>
      </c>
      <c r="F43">
        <v>724.5</v>
      </c>
      <c r="G43"/>
      <c r="H43" s="172">
        <f t="shared" si="0"/>
        <v>724.5</v>
      </c>
      <c r="I43" s="244">
        <f t="shared" si="1"/>
        <v>1</v>
      </c>
      <c r="J43">
        <v>799.45</v>
      </c>
      <c r="K43">
        <v>802.99</v>
      </c>
      <c r="L43">
        <v>3.54</v>
      </c>
      <c r="M43"/>
      <c r="N43"/>
      <c r="O43"/>
      <c r="P43" s="172">
        <f t="shared" si="2"/>
        <v>799.45</v>
      </c>
      <c r="Q43" s="242">
        <f t="shared" si="3"/>
        <v>1</v>
      </c>
      <c r="R43" s="172">
        <f t="shared" si="4"/>
        <v>802.99</v>
      </c>
      <c r="S43" s="242">
        <f t="shared" si="5"/>
        <v>1</v>
      </c>
      <c r="T43" s="172">
        <f t="shared" si="6"/>
        <v>3.54</v>
      </c>
      <c r="U43" s="242">
        <f t="shared" si="7"/>
        <v>1</v>
      </c>
      <c r="V43" s="2"/>
    </row>
    <row r="44" spans="1:22">
      <c r="A44" s="279">
        <v>733337901</v>
      </c>
      <c r="B44" t="s">
        <v>480</v>
      </c>
      <c r="C44">
        <v>1035</v>
      </c>
      <c r="D44" s="278">
        <v>45057</v>
      </c>
      <c r="E44" t="s">
        <v>442</v>
      </c>
      <c r="F44">
        <v>633.94000000000005</v>
      </c>
      <c r="G44"/>
      <c r="H44" s="172">
        <f t="shared" si="0"/>
        <v>633.94000000000005</v>
      </c>
      <c r="I44" s="244">
        <f t="shared" si="1"/>
        <v>1</v>
      </c>
      <c r="J44">
        <v>711.21</v>
      </c>
      <c r="K44">
        <v>702.62</v>
      </c>
      <c r="L44">
        <v>-8.59</v>
      </c>
      <c r="M44"/>
      <c r="N44"/>
      <c r="O44"/>
      <c r="P44" s="172">
        <f t="shared" si="2"/>
        <v>711.21</v>
      </c>
      <c r="Q44" s="242">
        <f t="shared" si="3"/>
        <v>1</v>
      </c>
      <c r="R44" s="172">
        <f t="shared" si="4"/>
        <v>702.62</v>
      </c>
      <c r="S44" s="242">
        <f t="shared" si="5"/>
        <v>1</v>
      </c>
      <c r="T44" s="172">
        <f t="shared" si="6"/>
        <v>-8.59</v>
      </c>
      <c r="U44" s="242">
        <f t="shared" si="7"/>
        <v>1</v>
      </c>
      <c r="V44" s="2"/>
    </row>
    <row r="45" spans="1:22">
      <c r="A45" s="279" t="s">
        <v>358</v>
      </c>
      <c r="B45" t="s">
        <v>477</v>
      </c>
      <c r="C45">
        <v>3300</v>
      </c>
      <c r="D45" s="278">
        <v>45560</v>
      </c>
      <c r="E45" t="s">
        <v>448</v>
      </c>
      <c r="F45">
        <v>1458.7</v>
      </c>
      <c r="G45"/>
      <c r="H45" s="172">
        <f t="shared" si="0"/>
        <v>1458.7</v>
      </c>
      <c r="I45" s="244">
        <f t="shared" si="1"/>
        <v>1</v>
      </c>
      <c r="J45">
        <v>1458.7</v>
      </c>
      <c r="K45">
        <v>1458.7</v>
      </c>
      <c r="L45">
        <v>0</v>
      </c>
      <c r="M45"/>
      <c r="N45"/>
      <c r="O45"/>
      <c r="P45" s="172">
        <f t="shared" si="2"/>
        <v>1458.7</v>
      </c>
      <c r="Q45" s="242">
        <f t="shared" si="3"/>
        <v>1</v>
      </c>
      <c r="R45" s="172">
        <f t="shared" si="4"/>
        <v>1458.7</v>
      </c>
      <c r="S45" s="242">
        <f t="shared" si="5"/>
        <v>1</v>
      </c>
      <c r="T45" s="172">
        <f t="shared" si="6"/>
        <v>0</v>
      </c>
      <c r="U45" s="242" t="e">
        <f t="shared" si="7"/>
        <v>#DIV/0!</v>
      </c>
      <c r="V45" s="2"/>
    </row>
    <row r="46" spans="1:22">
      <c r="A46" s="279" t="s">
        <v>511</v>
      </c>
      <c r="B46" t="s">
        <v>512</v>
      </c>
      <c r="C46">
        <v>2702</v>
      </c>
      <c r="D46" s="278">
        <v>42877</v>
      </c>
      <c r="E46" t="s">
        <v>444</v>
      </c>
      <c r="F46">
        <v>605.75</v>
      </c>
      <c r="G46"/>
      <c r="H46" s="172">
        <f t="shared" si="0"/>
        <v>605.75</v>
      </c>
      <c r="I46" s="244">
        <f t="shared" si="1"/>
        <v>1</v>
      </c>
      <c r="J46">
        <v>673.99</v>
      </c>
      <c r="K46">
        <v>629.98</v>
      </c>
      <c r="L46">
        <v>-44.01</v>
      </c>
      <c r="M46"/>
      <c r="N46"/>
      <c r="O46"/>
      <c r="P46" s="172">
        <f t="shared" si="2"/>
        <v>673.99</v>
      </c>
      <c r="Q46" s="242">
        <f t="shared" si="3"/>
        <v>1</v>
      </c>
      <c r="R46" s="172">
        <f t="shared" si="4"/>
        <v>629.98</v>
      </c>
      <c r="S46" s="242">
        <f t="shared" si="5"/>
        <v>1</v>
      </c>
      <c r="T46" s="172">
        <f t="shared" si="6"/>
        <v>-44.01</v>
      </c>
      <c r="U46" s="242">
        <f t="shared" si="7"/>
        <v>1</v>
      </c>
      <c r="V46" s="2"/>
    </row>
    <row r="47" spans="1:22">
      <c r="A47" s="279" t="s">
        <v>511</v>
      </c>
      <c r="B47" t="s">
        <v>512</v>
      </c>
      <c r="C47">
        <v>2702</v>
      </c>
      <c r="D47" s="278">
        <v>43242</v>
      </c>
      <c r="E47" t="s">
        <v>444</v>
      </c>
      <c r="F47">
        <v>627.13</v>
      </c>
      <c r="G47"/>
      <c r="H47" s="172">
        <f t="shared" si="0"/>
        <v>627.13</v>
      </c>
      <c r="I47" s="244">
        <f t="shared" si="1"/>
        <v>1</v>
      </c>
      <c r="J47">
        <v>739.52</v>
      </c>
      <c r="K47">
        <v>652.22</v>
      </c>
      <c r="L47">
        <v>-87.3</v>
      </c>
      <c r="M47"/>
      <c r="N47"/>
      <c r="O47"/>
      <c r="P47" s="172">
        <f t="shared" si="2"/>
        <v>739.52</v>
      </c>
      <c r="Q47" s="242">
        <f t="shared" si="3"/>
        <v>1</v>
      </c>
      <c r="R47" s="172">
        <f t="shared" si="4"/>
        <v>652.22</v>
      </c>
      <c r="S47" s="242">
        <f t="shared" si="5"/>
        <v>1</v>
      </c>
      <c r="T47" s="172">
        <f t="shared" si="6"/>
        <v>-87.3</v>
      </c>
      <c r="U47" s="242">
        <f t="shared" si="7"/>
        <v>1</v>
      </c>
      <c r="V47" s="2"/>
    </row>
    <row r="48" spans="1:22">
      <c r="A48" s="279" t="s">
        <v>511</v>
      </c>
      <c r="B48" t="s">
        <v>512</v>
      </c>
      <c r="C48">
        <v>7015</v>
      </c>
      <c r="D48" s="278">
        <v>43612</v>
      </c>
      <c r="E48" t="s">
        <v>444</v>
      </c>
      <c r="F48">
        <v>1665.19</v>
      </c>
      <c r="G48"/>
      <c r="H48" s="172">
        <f t="shared" si="0"/>
        <v>1665.19</v>
      </c>
      <c r="I48" s="244">
        <f t="shared" si="1"/>
        <v>1</v>
      </c>
      <c r="J48">
        <v>1856.68</v>
      </c>
      <c r="K48">
        <v>1731.8</v>
      </c>
      <c r="L48">
        <v>-124.88</v>
      </c>
      <c r="M48"/>
      <c r="N48"/>
      <c r="O48"/>
      <c r="P48" s="172">
        <f t="shared" si="2"/>
        <v>1856.68</v>
      </c>
      <c r="Q48" s="242">
        <f t="shared" si="3"/>
        <v>1</v>
      </c>
      <c r="R48" s="172">
        <f t="shared" si="4"/>
        <v>1731.8</v>
      </c>
      <c r="S48" s="242">
        <f t="shared" si="5"/>
        <v>1</v>
      </c>
      <c r="T48" s="172">
        <f t="shared" si="6"/>
        <v>-124.88</v>
      </c>
      <c r="U48" s="242">
        <f t="shared" si="7"/>
        <v>1</v>
      </c>
      <c r="V48" s="2"/>
    </row>
    <row r="49" spans="1:22">
      <c r="A49" s="279" t="s">
        <v>511</v>
      </c>
      <c r="B49" t="s">
        <v>512</v>
      </c>
      <c r="C49">
        <v>7015</v>
      </c>
      <c r="D49" s="278">
        <v>44004</v>
      </c>
      <c r="E49" t="s">
        <v>444</v>
      </c>
      <c r="F49">
        <v>1757.7</v>
      </c>
      <c r="G49"/>
      <c r="H49" s="172">
        <f t="shared" si="0"/>
        <v>1757.7</v>
      </c>
      <c r="I49" s="244">
        <f t="shared" si="1"/>
        <v>1</v>
      </c>
      <c r="J49">
        <v>1972.05</v>
      </c>
      <c r="K49">
        <v>1828.01</v>
      </c>
      <c r="L49">
        <v>-144.04</v>
      </c>
      <c r="M49"/>
      <c r="N49"/>
      <c r="O49"/>
      <c r="P49" s="172">
        <f t="shared" si="2"/>
        <v>1972.05</v>
      </c>
      <c r="Q49" s="242">
        <f t="shared" si="3"/>
        <v>1</v>
      </c>
      <c r="R49" s="172">
        <f t="shared" si="4"/>
        <v>1828.01</v>
      </c>
      <c r="S49" s="242">
        <f t="shared" si="5"/>
        <v>1</v>
      </c>
      <c r="T49" s="172">
        <f t="shared" si="6"/>
        <v>-144.04</v>
      </c>
      <c r="U49" s="242">
        <f t="shared" si="7"/>
        <v>1</v>
      </c>
      <c r="V49" s="2"/>
    </row>
    <row r="50" spans="1:22">
      <c r="A50" s="279" t="s">
        <v>511</v>
      </c>
      <c r="B50" t="s">
        <v>512</v>
      </c>
      <c r="C50">
        <v>7015</v>
      </c>
      <c r="D50" s="278">
        <v>44326</v>
      </c>
      <c r="E50" t="s">
        <v>444</v>
      </c>
      <c r="F50">
        <v>1794.7</v>
      </c>
      <c r="G50"/>
      <c r="H50" s="172">
        <f t="shared" si="0"/>
        <v>1794.7</v>
      </c>
      <c r="I50" s="244">
        <f t="shared" si="1"/>
        <v>1</v>
      </c>
      <c r="J50">
        <v>2164.23</v>
      </c>
      <c r="K50">
        <v>1866.49</v>
      </c>
      <c r="L50">
        <v>-297.74</v>
      </c>
      <c r="M50"/>
      <c r="N50"/>
      <c r="O50"/>
      <c r="P50" s="172">
        <f t="shared" si="2"/>
        <v>2164.23</v>
      </c>
      <c r="Q50" s="242">
        <f t="shared" si="3"/>
        <v>1</v>
      </c>
      <c r="R50" s="172">
        <f t="shared" si="4"/>
        <v>1866.49</v>
      </c>
      <c r="S50" s="242">
        <f t="shared" si="5"/>
        <v>1</v>
      </c>
      <c r="T50" s="172">
        <f t="shared" si="6"/>
        <v>-297.74</v>
      </c>
      <c r="U50" s="242">
        <f t="shared" si="7"/>
        <v>1</v>
      </c>
      <c r="V50" s="2"/>
    </row>
    <row r="51" spans="1:22">
      <c r="A51" s="279" t="s">
        <v>511</v>
      </c>
      <c r="B51" t="s">
        <v>512</v>
      </c>
      <c r="C51">
        <v>7015</v>
      </c>
      <c r="D51" s="278">
        <v>44687</v>
      </c>
      <c r="E51" t="s">
        <v>444</v>
      </c>
      <c r="F51">
        <v>1887.21</v>
      </c>
      <c r="G51"/>
      <c r="H51" s="172">
        <f t="shared" si="0"/>
        <v>1887.21</v>
      </c>
      <c r="I51" s="244">
        <f t="shared" si="1"/>
        <v>1</v>
      </c>
      <c r="J51">
        <v>1990.72</v>
      </c>
      <c r="K51">
        <v>1962.7</v>
      </c>
      <c r="L51">
        <v>-28.02</v>
      </c>
      <c r="M51"/>
      <c r="N51"/>
      <c r="O51"/>
      <c r="P51" s="172">
        <f t="shared" si="2"/>
        <v>1990.72</v>
      </c>
      <c r="Q51" s="242">
        <f t="shared" si="3"/>
        <v>1</v>
      </c>
      <c r="R51" s="172">
        <f t="shared" si="4"/>
        <v>1962.7</v>
      </c>
      <c r="S51" s="242">
        <f t="shared" si="5"/>
        <v>1</v>
      </c>
      <c r="T51" s="172">
        <f t="shared" si="6"/>
        <v>-28.02</v>
      </c>
      <c r="U51" s="242">
        <f t="shared" si="7"/>
        <v>1</v>
      </c>
      <c r="V51" s="2"/>
    </row>
    <row r="52" spans="1:22">
      <c r="A52" s="279" t="s">
        <v>511</v>
      </c>
      <c r="B52" t="s">
        <v>512</v>
      </c>
      <c r="C52">
        <v>5885</v>
      </c>
      <c r="D52" s="278">
        <v>45061</v>
      </c>
      <c r="E52" t="s">
        <v>444</v>
      </c>
      <c r="F52">
        <v>1629.78</v>
      </c>
      <c r="G52"/>
      <c r="H52" s="172">
        <f t="shared" si="0"/>
        <v>1629.78</v>
      </c>
      <c r="I52" s="244">
        <f t="shared" si="1"/>
        <v>1</v>
      </c>
      <c r="J52">
        <v>1779.39</v>
      </c>
      <c r="K52">
        <v>1694.97</v>
      </c>
      <c r="L52">
        <v>-84.42</v>
      </c>
      <c r="M52"/>
      <c r="N52"/>
      <c r="O52"/>
      <c r="P52" s="172">
        <f t="shared" si="2"/>
        <v>1779.39</v>
      </c>
      <c r="Q52" s="242">
        <f t="shared" si="3"/>
        <v>1</v>
      </c>
      <c r="R52" s="172">
        <f t="shared" si="4"/>
        <v>1694.97</v>
      </c>
      <c r="S52" s="242">
        <f t="shared" si="5"/>
        <v>1</v>
      </c>
      <c r="T52" s="172">
        <f t="shared" si="6"/>
        <v>-84.42</v>
      </c>
      <c r="U52" s="242">
        <f t="shared" si="7"/>
        <v>1</v>
      </c>
      <c r="V52" s="2"/>
    </row>
    <row r="53" spans="1:22">
      <c r="A53" s="279" t="s">
        <v>511</v>
      </c>
      <c r="B53" t="s">
        <v>512</v>
      </c>
      <c r="C53">
        <v>5885</v>
      </c>
      <c r="D53" s="278">
        <v>45433</v>
      </c>
      <c r="E53" t="s">
        <v>444</v>
      </c>
      <c r="F53">
        <v>1707.39</v>
      </c>
      <c r="G53"/>
      <c r="H53" s="172">
        <f t="shared" si="0"/>
        <v>1707.39</v>
      </c>
      <c r="I53" s="244">
        <f t="shared" si="1"/>
        <v>1</v>
      </c>
      <c r="J53">
        <v>1855.93</v>
      </c>
      <c r="K53">
        <v>1775.69</v>
      </c>
      <c r="L53">
        <v>-80.239999999999995</v>
      </c>
      <c r="M53"/>
      <c r="N53"/>
      <c r="O53"/>
      <c r="P53" s="172">
        <f t="shared" si="2"/>
        <v>1855.93</v>
      </c>
      <c r="Q53" s="242">
        <f t="shared" si="3"/>
        <v>1</v>
      </c>
      <c r="R53" s="172">
        <f t="shared" si="4"/>
        <v>1775.69</v>
      </c>
      <c r="S53" s="242">
        <f t="shared" si="5"/>
        <v>1</v>
      </c>
      <c r="T53" s="172">
        <f t="shared" si="6"/>
        <v>-80.239999999999995</v>
      </c>
      <c r="U53" s="242">
        <f t="shared" si="7"/>
        <v>1</v>
      </c>
      <c r="V53" s="2"/>
    </row>
    <row r="54" spans="1:22">
      <c r="A54" s="279">
        <v>202712600</v>
      </c>
      <c r="B54" t="s">
        <v>465</v>
      </c>
      <c r="C54">
        <v>7600</v>
      </c>
      <c r="D54" s="278">
        <v>45754</v>
      </c>
      <c r="E54" t="s">
        <v>448</v>
      </c>
      <c r="F54">
        <v>0</v>
      </c>
      <c r="G54"/>
      <c r="H54" s="172">
        <f t="shared" ref="H54:H56" si="32">F54-G54</f>
        <v>0</v>
      </c>
      <c r="I54" s="244" t="e">
        <f t="shared" ref="I54:I56" si="33">ROUND(H54/F54,10)</f>
        <v>#DIV/0!</v>
      </c>
      <c r="J54">
        <v>0</v>
      </c>
      <c r="K54">
        <v>0</v>
      </c>
      <c r="L54">
        <v>0</v>
      </c>
      <c r="M54"/>
      <c r="N54"/>
      <c r="O54"/>
      <c r="P54" s="172">
        <f t="shared" ref="P54:P56" si="34">J54-N54</f>
        <v>0</v>
      </c>
      <c r="Q54" s="242" t="e">
        <f t="shared" ref="Q54:Q56" si="35">ROUND(P54/J54,10)</f>
        <v>#DIV/0!</v>
      </c>
      <c r="R54" s="172">
        <f t="shared" ref="R54:R56" si="36">K54-M54</f>
        <v>0</v>
      </c>
      <c r="S54" s="242" t="e">
        <f t="shared" ref="S54:S56" si="37">ROUND(R54/K54,10)</f>
        <v>#DIV/0!</v>
      </c>
      <c r="T54" s="172">
        <f t="shared" ref="T54:T56" si="38">L54-O54</f>
        <v>0</v>
      </c>
      <c r="U54" s="242" t="e">
        <f t="shared" ref="U54:U56" si="39">ROUND(T54/L54,10)</f>
        <v>#DIV/0!</v>
      </c>
      <c r="V54" s="2"/>
    </row>
    <row r="55" spans="1:22">
      <c r="A55" s="279" t="s">
        <v>523</v>
      </c>
      <c r="B55" t="s">
        <v>524</v>
      </c>
      <c r="C55">
        <v>909.19</v>
      </c>
      <c r="D55" s="278">
        <v>44320</v>
      </c>
      <c r="E55" t="s">
        <v>448</v>
      </c>
      <c r="F55">
        <v>909.19</v>
      </c>
      <c r="G55"/>
      <c r="H55" s="172">
        <f t="shared" si="32"/>
        <v>909.19</v>
      </c>
      <c r="I55" s="244">
        <f t="shared" si="33"/>
        <v>1</v>
      </c>
      <c r="J55">
        <v>909.19</v>
      </c>
      <c r="K55">
        <v>909.19</v>
      </c>
      <c r="L55">
        <v>0</v>
      </c>
      <c r="M55"/>
      <c r="N55"/>
      <c r="O55"/>
      <c r="P55" s="172">
        <f t="shared" si="34"/>
        <v>909.19</v>
      </c>
      <c r="Q55" s="242">
        <f t="shared" si="35"/>
        <v>1</v>
      </c>
      <c r="R55" s="172">
        <f t="shared" si="36"/>
        <v>909.19</v>
      </c>
      <c r="S55" s="242">
        <f t="shared" si="37"/>
        <v>1</v>
      </c>
      <c r="T55" s="172">
        <f t="shared" si="38"/>
        <v>0</v>
      </c>
      <c r="U55" s="242" t="e">
        <f t="shared" si="39"/>
        <v>#DIV/0!</v>
      </c>
      <c r="V55" s="2"/>
    </row>
    <row r="56" spans="1:22">
      <c r="A56" s="279" t="s">
        <v>423</v>
      </c>
      <c r="B56" t="s">
        <v>517</v>
      </c>
      <c r="C56">
        <v>36900</v>
      </c>
      <c r="D56" s="278">
        <v>45415</v>
      </c>
      <c r="E56" t="s">
        <v>448</v>
      </c>
      <c r="F56">
        <v>4520.25</v>
      </c>
      <c r="G56"/>
      <c r="H56" s="172">
        <f t="shared" si="32"/>
        <v>4520.25</v>
      </c>
      <c r="I56" s="244">
        <f t="shared" si="33"/>
        <v>1</v>
      </c>
      <c r="J56">
        <v>4520.25</v>
      </c>
      <c r="K56">
        <v>4520.25</v>
      </c>
      <c r="L56">
        <v>0</v>
      </c>
      <c r="M56"/>
      <c r="N56"/>
      <c r="O56"/>
      <c r="P56" s="172">
        <f t="shared" si="34"/>
        <v>4520.25</v>
      </c>
      <c r="Q56" s="242">
        <f t="shared" si="35"/>
        <v>1</v>
      </c>
      <c r="R56" s="172">
        <f t="shared" si="36"/>
        <v>4520.25</v>
      </c>
      <c r="S56" s="242">
        <f t="shared" si="37"/>
        <v>1</v>
      </c>
      <c r="T56" s="172">
        <f t="shared" si="38"/>
        <v>0</v>
      </c>
      <c r="U56" s="242" t="e">
        <f t="shared" si="39"/>
        <v>#DIV/0!</v>
      </c>
      <c r="V56" s="2"/>
    </row>
    <row r="57" spans="1:22">
      <c r="A57" s="279" t="s">
        <v>423</v>
      </c>
      <c r="B57" t="s">
        <v>517</v>
      </c>
      <c r="C57">
        <v>20000</v>
      </c>
      <c r="D57" s="278">
        <v>44162</v>
      </c>
      <c r="E57" t="s">
        <v>448</v>
      </c>
      <c r="F57">
        <v>1277.5</v>
      </c>
      <c r="G57"/>
      <c r="H57" s="172">
        <f t="shared" si="0"/>
        <v>1277.5</v>
      </c>
      <c r="I57" s="244">
        <f t="shared" si="1"/>
        <v>1</v>
      </c>
      <c r="J57">
        <v>1277.5</v>
      </c>
      <c r="K57">
        <v>1277.5</v>
      </c>
      <c r="L57">
        <v>0</v>
      </c>
      <c r="M57"/>
      <c r="N57"/>
      <c r="O57"/>
      <c r="P57" s="172">
        <f t="shared" si="2"/>
        <v>1277.5</v>
      </c>
      <c r="Q57" s="242">
        <f t="shared" si="3"/>
        <v>1</v>
      </c>
      <c r="R57" s="172">
        <f t="shared" si="4"/>
        <v>1277.5</v>
      </c>
      <c r="S57" s="242">
        <f t="shared" si="5"/>
        <v>1</v>
      </c>
      <c r="T57" s="172">
        <f t="shared" si="6"/>
        <v>0</v>
      </c>
      <c r="U57" s="242" t="e">
        <f t="shared" si="7"/>
        <v>#DIV/0!</v>
      </c>
      <c r="V57" s="2"/>
    </row>
    <row r="58" spans="1:22">
      <c r="A58" s="279" t="s">
        <v>423</v>
      </c>
      <c r="B58" t="s">
        <v>517</v>
      </c>
      <c r="C58">
        <v>20000</v>
      </c>
      <c r="D58" s="278">
        <v>44301</v>
      </c>
      <c r="E58" t="s">
        <v>448</v>
      </c>
      <c r="F58">
        <v>1295</v>
      </c>
      <c r="G58"/>
      <c r="H58" s="172">
        <f t="shared" ref="H58:H67" si="40">F58-G58</f>
        <v>1295</v>
      </c>
      <c r="I58" s="244">
        <f t="shared" ref="I58:I67" si="41">ROUND(H58/F58,10)</f>
        <v>1</v>
      </c>
      <c r="J58">
        <v>1295</v>
      </c>
      <c r="K58">
        <v>1295</v>
      </c>
      <c r="L58">
        <v>0</v>
      </c>
      <c r="M58"/>
      <c r="N58"/>
      <c r="O58"/>
      <c r="P58" s="172">
        <f t="shared" ref="P58:P67" si="42">J58-N58</f>
        <v>1295</v>
      </c>
      <c r="Q58" s="242">
        <f t="shared" ref="Q58:Q67" si="43">ROUND(P58/J58,10)</f>
        <v>1</v>
      </c>
      <c r="R58" s="172">
        <f t="shared" ref="R58:R67" si="44">K58-M58</f>
        <v>1295</v>
      </c>
      <c r="S58" s="242">
        <f t="shared" ref="S58:S67" si="45">ROUND(R58/K58,10)</f>
        <v>1</v>
      </c>
      <c r="T58" s="172">
        <f t="shared" ref="T58:T67" si="46">L58-O58</f>
        <v>0</v>
      </c>
      <c r="U58" s="242" t="e">
        <f t="shared" ref="U58:U67" si="47">ROUND(T58/L58,10)</f>
        <v>#DIV/0!</v>
      </c>
      <c r="V58" s="2"/>
    </row>
    <row r="59" spans="1:22">
      <c r="A59" s="279" t="s">
        <v>423</v>
      </c>
      <c r="B59" t="s">
        <v>517</v>
      </c>
      <c r="C59">
        <v>23700</v>
      </c>
      <c r="D59" s="278">
        <v>45030</v>
      </c>
      <c r="E59" t="s">
        <v>448</v>
      </c>
      <c r="F59">
        <v>2281.13</v>
      </c>
      <c r="G59"/>
      <c r="H59" s="172">
        <f t="shared" si="40"/>
        <v>2281.13</v>
      </c>
      <c r="I59" s="244">
        <f t="shared" si="41"/>
        <v>1</v>
      </c>
      <c r="J59">
        <v>2281.13</v>
      </c>
      <c r="K59">
        <v>2281.13</v>
      </c>
      <c r="L59">
        <v>0</v>
      </c>
      <c r="M59"/>
      <c r="N59"/>
      <c r="O59"/>
      <c r="P59" s="172">
        <f t="shared" si="42"/>
        <v>2281.13</v>
      </c>
      <c r="Q59" s="242">
        <f t="shared" si="43"/>
        <v>1</v>
      </c>
      <c r="R59" s="172">
        <f t="shared" si="44"/>
        <v>2281.13</v>
      </c>
      <c r="S59" s="242">
        <f t="shared" si="45"/>
        <v>1</v>
      </c>
      <c r="T59" s="172">
        <f t="shared" si="46"/>
        <v>0</v>
      </c>
      <c r="U59" s="242" t="e">
        <f t="shared" si="47"/>
        <v>#DIV/0!</v>
      </c>
      <c r="V59" s="2"/>
    </row>
    <row r="60" spans="1:22">
      <c r="A60" s="279" t="s">
        <v>336</v>
      </c>
      <c r="B60" t="s">
        <v>469</v>
      </c>
      <c r="C60">
        <v>5800</v>
      </c>
      <c r="D60" s="278">
        <v>44687</v>
      </c>
      <c r="E60" t="s">
        <v>448</v>
      </c>
      <c r="F60">
        <v>1278.73</v>
      </c>
      <c r="G60"/>
      <c r="H60" s="172">
        <f t="shared" si="40"/>
        <v>1278.73</v>
      </c>
      <c r="I60" s="244">
        <f t="shared" si="41"/>
        <v>1</v>
      </c>
      <c r="J60">
        <v>1278.73</v>
      </c>
      <c r="K60">
        <v>1278.73</v>
      </c>
      <c r="L60">
        <v>0</v>
      </c>
      <c r="M60"/>
      <c r="N60"/>
      <c r="O60"/>
      <c r="P60" s="172">
        <f t="shared" si="42"/>
        <v>1278.73</v>
      </c>
      <c r="Q60" s="242">
        <f t="shared" si="43"/>
        <v>1</v>
      </c>
      <c r="R60" s="172">
        <f t="shared" si="44"/>
        <v>1278.73</v>
      </c>
      <c r="S60" s="242">
        <f t="shared" si="45"/>
        <v>1</v>
      </c>
      <c r="T60" s="172">
        <f t="shared" si="46"/>
        <v>0</v>
      </c>
      <c r="U60" s="242" t="e">
        <f t="shared" si="47"/>
        <v>#DIV/0!</v>
      </c>
      <c r="V60" s="2"/>
    </row>
    <row r="61" spans="1:22">
      <c r="A61" s="279" t="s">
        <v>525</v>
      </c>
      <c r="B61" t="s">
        <v>526</v>
      </c>
      <c r="C61">
        <v>3384</v>
      </c>
      <c r="D61" s="278">
        <v>44868</v>
      </c>
      <c r="E61" t="s">
        <v>444</v>
      </c>
      <c r="F61">
        <v>223.34</v>
      </c>
      <c r="G61"/>
      <c r="H61" s="172">
        <f t="shared" si="40"/>
        <v>223.34</v>
      </c>
      <c r="I61" s="244">
        <f t="shared" si="41"/>
        <v>1</v>
      </c>
      <c r="J61">
        <v>220.76</v>
      </c>
      <c r="K61">
        <v>232.27</v>
      </c>
      <c r="L61">
        <v>11.51</v>
      </c>
      <c r="M61"/>
      <c r="N61"/>
      <c r="O61"/>
      <c r="P61" s="172">
        <f t="shared" si="42"/>
        <v>220.76</v>
      </c>
      <c r="Q61" s="242">
        <f t="shared" si="43"/>
        <v>1</v>
      </c>
      <c r="R61" s="172">
        <f t="shared" si="44"/>
        <v>232.27</v>
      </c>
      <c r="S61" s="242">
        <f t="shared" si="45"/>
        <v>1</v>
      </c>
      <c r="T61" s="172">
        <f t="shared" si="46"/>
        <v>11.51</v>
      </c>
      <c r="U61" s="242">
        <f t="shared" si="47"/>
        <v>1</v>
      </c>
      <c r="V61" s="2"/>
    </row>
    <row r="62" spans="1:22">
      <c r="A62" s="279" t="s">
        <v>525</v>
      </c>
      <c r="B62" t="s">
        <v>526</v>
      </c>
      <c r="C62">
        <v>3384</v>
      </c>
      <c r="D62" s="278">
        <v>45239</v>
      </c>
      <c r="E62" t="s">
        <v>444</v>
      </c>
      <c r="F62">
        <v>223.34</v>
      </c>
      <c r="G62"/>
      <c r="H62" s="172">
        <f t="shared" si="40"/>
        <v>223.34</v>
      </c>
      <c r="I62" s="244">
        <f t="shared" si="41"/>
        <v>1</v>
      </c>
      <c r="J62">
        <v>237.18</v>
      </c>
      <c r="K62">
        <v>232.27</v>
      </c>
      <c r="L62">
        <v>-4.91</v>
      </c>
      <c r="M62"/>
      <c r="N62"/>
      <c r="O62"/>
      <c r="P62" s="172">
        <f t="shared" si="42"/>
        <v>237.18</v>
      </c>
      <c r="Q62" s="242">
        <f t="shared" si="43"/>
        <v>1</v>
      </c>
      <c r="R62" s="172">
        <f t="shared" si="44"/>
        <v>232.27</v>
      </c>
      <c r="S62" s="242">
        <f t="shared" si="45"/>
        <v>1</v>
      </c>
      <c r="T62" s="172">
        <f t="shared" si="46"/>
        <v>-4.91</v>
      </c>
      <c r="U62" s="242">
        <f t="shared" si="47"/>
        <v>1</v>
      </c>
      <c r="V62" s="2"/>
    </row>
    <row r="63" spans="1:22">
      <c r="A63" s="279" t="s">
        <v>525</v>
      </c>
      <c r="B63" t="s">
        <v>526</v>
      </c>
      <c r="C63">
        <v>4033</v>
      </c>
      <c r="D63" s="278">
        <v>44685</v>
      </c>
      <c r="E63" t="s">
        <v>444</v>
      </c>
      <c r="F63">
        <v>931.62</v>
      </c>
      <c r="G63"/>
      <c r="H63" s="172">
        <f t="shared" si="40"/>
        <v>931.62</v>
      </c>
      <c r="I63" s="244">
        <f t="shared" si="41"/>
        <v>1</v>
      </c>
      <c r="J63">
        <v>992.22</v>
      </c>
      <c r="K63">
        <v>968.89</v>
      </c>
      <c r="L63">
        <v>-23.33</v>
      </c>
      <c r="M63"/>
      <c r="N63"/>
      <c r="O63"/>
      <c r="P63" s="172">
        <f t="shared" si="42"/>
        <v>992.22</v>
      </c>
      <c r="Q63" s="242">
        <f t="shared" si="43"/>
        <v>1</v>
      </c>
      <c r="R63" s="172">
        <f t="shared" si="44"/>
        <v>968.89</v>
      </c>
      <c r="S63" s="242">
        <f t="shared" si="45"/>
        <v>1</v>
      </c>
      <c r="T63" s="172">
        <f t="shared" si="46"/>
        <v>-23.33</v>
      </c>
      <c r="U63" s="242">
        <f t="shared" si="47"/>
        <v>1</v>
      </c>
      <c r="V63" s="2"/>
    </row>
    <row r="64" spans="1:22">
      <c r="A64" s="279" t="s">
        <v>525</v>
      </c>
      <c r="B64" t="s">
        <v>526</v>
      </c>
      <c r="C64">
        <v>3384</v>
      </c>
      <c r="D64" s="278">
        <v>45051</v>
      </c>
      <c r="E64" t="s">
        <v>444</v>
      </c>
      <c r="F64">
        <v>781.7</v>
      </c>
      <c r="G64"/>
      <c r="H64" s="172">
        <f t="shared" si="40"/>
        <v>781.7</v>
      </c>
      <c r="I64" s="244">
        <f t="shared" si="41"/>
        <v>1</v>
      </c>
      <c r="J64">
        <v>858.12</v>
      </c>
      <c r="K64">
        <v>812.97</v>
      </c>
      <c r="L64">
        <v>-45.15</v>
      </c>
      <c r="M64"/>
      <c r="N64"/>
      <c r="O64"/>
      <c r="P64" s="172">
        <f t="shared" si="42"/>
        <v>858.12</v>
      </c>
      <c r="Q64" s="242">
        <f t="shared" si="43"/>
        <v>1</v>
      </c>
      <c r="R64" s="172">
        <f t="shared" si="44"/>
        <v>812.97</v>
      </c>
      <c r="S64" s="242">
        <f t="shared" si="45"/>
        <v>1</v>
      </c>
      <c r="T64" s="172">
        <f t="shared" si="46"/>
        <v>-45.15</v>
      </c>
      <c r="U64" s="242">
        <f t="shared" si="47"/>
        <v>1</v>
      </c>
      <c r="V64" s="2"/>
    </row>
    <row r="65" spans="1:22">
      <c r="A65" s="279" t="s">
        <v>326</v>
      </c>
      <c r="B65" t="s">
        <v>464</v>
      </c>
      <c r="C65">
        <v>3806</v>
      </c>
      <c r="D65" s="278">
        <v>45737</v>
      </c>
      <c r="E65" t="s">
        <v>527</v>
      </c>
      <c r="F65">
        <v>0</v>
      </c>
      <c r="G65"/>
      <c r="H65" s="172">
        <f t="shared" si="40"/>
        <v>0</v>
      </c>
      <c r="I65" s="244" t="e">
        <f t="shared" si="41"/>
        <v>#DIV/0!</v>
      </c>
      <c r="J65">
        <v>0</v>
      </c>
      <c r="K65">
        <v>0</v>
      </c>
      <c r="L65">
        <v>0</v>
      </c>
      <c r="M65"/>
      <c r="N65"/>
      <c r="O65"/>
      <c r="P65" s="172">
        <f t="shared" si="42"/>
        <v>0</v>
      </c>
      <c r="Q65" s="242" t="e">
        <f t="shared" si="43"/>
        <v>#DIV/0!</v>
      </c>
      <c r="R65" s="172">
        <f t="shared" si="44"/>
        <v>0</v>
      </c>
      <c r="S65" s="242" t="e">
        <f t="shared" si="45"/>
        <v>#DIV/0!</v>
      </c>
      <c r="T65" s="172">
        <f t="shared" si="46"/>
        <v>0</v>
      </c>
      <c r="U65" s="242" t="e">
        <f t="shared" si="47"/>
        <v>#DIV/0!</v>
      </c>
      <c r="V65" s="2"/>
    </row>
    <row r="66" spans="1:22">
      <c r="A66" s="279">
        <v>799926100</v>
      </c>
      <c r="B66" t="s">
        <v>499</v>
      </c>
      <c r="C66">
        <v>9290</v>
      </c>
      <c r="D66" s="278">
        <v>45461</v>
      </c>
      <c r="E66" t="s">
        <v>448</v>
      </c>
      <c r="F66">
        <v>583.34</v>
      </c>
      <c r="G66"/>
      <c r="H66" s="172">
        <f t="shared" si="40"/>
        <v>583.34</v>
      </c>
      <c r="I66" s="244">
        <f t="shared" si="41"/>
        <v>1</v>
      </c>
      <c r="J66">
        <v>583.34</v>
      </c>
      <c r="K66">
        <v>583.34</v>
      </c>
      <c r="L66">
        <v>0</v>
      </c>
      <c r="M66"/>
      <c r="N66"/>
      <c r="O66"/>
      <c r="P66" s="172">
        <f t="shared" si="42"/>
        <v>583.34</v>
      </c>
      <c r="Q66" s="242">
        <f t="shared" si="43"/>
        <v>1</v>
      </c>
      <c r="R66" s="172">
        <f t="shared" si="44"/>
        <v>583.34</v>
      </c>
      <c r="S66" s="242">
        <f t="shared" si="45"/>
        <v>1</v>
      </c>
      <c r="T66" s="172">
        <f t="shared" si="46"/>
        <v>0</v>
      </c>
      <c r="U66" s="242" t="e">
        <f t="shared" si="47"/>
        <v>#DIV/0!</v>
      </c>
      <c r="V66" s="2"/>
    </row>
    <row r="67" spans="1:22">
      <c r="A67" s="279"/>
      <c r="B67"/>
      <c r="C67"/>
      <c r="D67" s="278"/>
      <c r="E67"/>
      <c r="F67"/>
      <c r="G67"/>
      <c r="H67" s="172">
        <f t="shared" si="40"/>
        <v>0</v>
      </c>
      <c r="I67" s="244" t="e">
        <f t="shared" si="41"/>
        <v>#DIV/0!</v>
      </c>
      <c r="J67"/>
      <c r="K67"/>
      <c r="L67"/>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c r="B68"/>
      <c r="C68"/>
      <c r="D68" s="278"/>
      <c r="E68"/>
      <c r="F68"/>
      <c r="G68"/>
      <c r="H68" s="172">
        <f t="shared" si="0"/>
        <v>0</v>
      </c>
      <c r="I68" s="244" t="e">
        <f t="shared" si="1"/>
        <v>#DIV/0!</v>
      </c>
      <c r="J68"/>
      <c r="K68"/>
      <c r="L68"/>
      <c r="M68"/>
      <c r="N68"/>
      <c r="O68"/>
      <c r="P68" s="172">
        <f t="shared" si="2"/>
        <v>0</v>
      </c>
      <c r="Q68" s="242" t="e">
        <f t="shared" si="3"/>
        <v>#DIV/0!</v>
      </c>
      <c r="R68" s="172">
        <f t="shared" si="4"/>
        <v>0</v>
      </c>
      <c r="S68" s="242" t="e">
        <f t="shared" si="5"/>
        <v>#DIV/0!</v>
      </c>
      <c r="T68" s="172">
        <f t="shared" si="6"/>
        <v>0</v>
      </c>
      <c r="U68" s="242" t="e">
        <f t="shared" si="7"/>
        <v>#DIV/0!</v>
      </c>
      <c r="V68" s="2"/>
    </row>
    <row r="69" spans="1:22">
      <c r="A69" s="279"/>
      <c r="B69"/>
      <c r="C69"/>
      <c r="D69" s="278"/>
      <c r="E69"/>
      <c r="F69"/>
      <c r="G69"/>
      <c r="H69" s="172">
        <f t="shared" si="0"/>
        <v>0</v>
      </c>
      <c r="I69" s="244" t="e">
        <f t="shared" si="1"/>
        <v>#DIV/0!</v>
      </c>
      <c r="J69"/>
      <c r="K69"/>
      <c r="L69"/>
      <c r="M69"/>
      <c r="N69"/>
      <c r="O69"/>
      <c r="P69" s="172">
        <f t="shared" si="2"/>
        <v>0</v>
      </c>
      <c r="Q69" s="242" t="e">
        <f t="shared" si="3"/>
        <v>#DIV/0!</v>
      </c>
      <c r="R69" s="172">
        <f t="shared" si="4"/>
        <v>0</v>
      </c>
      <c r="S69" s="242" t="e">
        <f t="shared" si="5"/>
        <v>#DIV/0!</v>
      </c>
      <c r="T69" s="172">
        <f t="shared" si="6"/>
        <v>0</v>
      </c>
      <c r="U69" s="242" t="e">
        <f t="shared" si="7"/>
        <v>#DIV/0!</v>
      </c>
      <c r="V69" s="2"/>
    </row>
    <row r="70" spans="1:22">
      <c r="A70" s="279"/>
      <c r="B70"/>
      <c r="C70"/>
      <c r="D70" s="278"/>
      <c r="E70"/>
      <c r="F70"/>
      <c r="G70"/>
      <c r="H70" s="172">
        <f t="shared" si="0"/>
        <v>0</v>
      </c>
      <c r="I70" s="244" t="e">
        <f t="shared" si="1"/>
        <v>#DIV/0!</v>
      </c>
      <c r="J70"/>
      <c r="K70"/>
      <c r="L70"/>
      <c r="M70"/>
      <c r="N70"/>
      <c r="O70"/>
      <c r="P70" s="172">
        <f t="shared" si="2"/>
        <v>0</v>
      </c>
      <c r="Q70" s="242" t="e">
        <f t="shared" si="3"/>
        <v>#DIV/0!</v>
      </c>
      <c r="R70" s="172">
        <f t="shared" si="4"/>
        <v>0</v>
      </c>
      <c r="S70" s="242" t="e">
        <f t="shared" si="5"/>
        <v>#DIV/0!</v>
      </c>
      <c r="T70" s="172">
        <f t="shared" si="6"/>
        <v>0</v>
      </c>
      <c r="U70" s="242" t="e">
        <f t="shared" si="7"/>
        <v>#DIV/0!</v>
      </c>
      <c r="V70" s="2"/>
    </row>
    <row r="71" spans="1:22">
      <c r="A71" s="279"/>
      <c r="B71"/>
      <c r="C71"/>
      <c r="D71" s="278"/>
      <c r="E71"/>
      <c r="F71"/>
      <c r="G71"/>
      <c r="H71" s="172">
        <f t="shared" si="0"/>
        <v>0</v>
      </c>
      <c r="I71" s="244" t="e">
        <f t="shared" si="1"/>
        <v>#DIV/0!</v>
      </c>
      <c r="J71"/>
      <c r="K71"/>
      <c r="L71"/>
      <c r="M71"/>
      <c r="N71"/>
      <c r="O71"/>
      <c r="P71" s="172">
        <f t="shared" si="2"/>
        <v>0</v>
      </c>
      <c r="Q71" s="242" t="e">
        <f t="shared" si="3"/>
        <v>#DIV/0!</v>
      </c>
      <c r="R71" s="172">
        <f t="shared" si="4"/>
        <v>0</v>
      </c>
      <c r="S71" s="242" t="e">
        <f t="shared" si="5"/>
        <v>#DIV/0!</v>
      </c>
      <c r="T71" s="172">
        <f t="shared" si="6"/>
        <v>0</v>
      </c>
      <c r="U71" s="242" t="e">
        <f t="shared" si="7"/>
        <v>#DIV/0!</v>
      </c>
      <c r="V71" s="2"/>
    </row>
    <row r="72" spans="1:22">
      <c r="A72" s="279"/>
      <c r="B72"/>
      <c r="C72"/>
      <c r="D72" s="278"/>
      <c r="E72"/>
      <c r="F72"/>
      <c r="G72"/>
      <c r="H72" s="172">
        <f t="shared" si="0"/>
        <v>0</v>
      </c>
      <c r="I72" s="244" t="e">
        <f t="shared" si="1"/>
        <v>#DIV/0!</v>
      </c>
      <c r="J72"/>
      <c r="K72"/>
      <c r="L72"/>
      <c r="M72"/>
      <c r="N72"/>
      <c r="O72"/>
      <c r="P72" s="172">
        <f t="shared" si="2"/>
        <v>0</v>
      </c>
      <c r="Q72" s="242" t="e">
        <f t="shared" si="3"/>
        <v>#DIV/0!</v>
      </c>
      <c r="R72" s="172">
        <f t="shared" si="4"/>
        <v>0</v>
      </c>
      <c r="S72" s="242" t="e">
        <f t="shared" si="5"/>
        <v>#DIV/0!</v>
      </c>
      <c r="T72" s="172">
        <f t="shared" si="6"/>
        <v>0</v>
      </c>
      <c r="U72" s="242" t="e">
        <f t="shared" si="7"/>
        <v>#DIV/0!</v>
      </c>
      <c r="V72" s="2"/>
    </row>
    <row r="73" spans="1:22">
      <c r="A73" s="279"/>
      <c r="B73"/>
      <c r="C73"/>
      <c r="D73" s="278"/>
      <c r="E73"/>
      <c r="F73"/>
      <c r="G73"/>
      <c r="H73" s="172">
        <f t="shared" si="0"/>
        <v>0</v>
      </c>
      <c r="I73" s="244" t="e">
        <f t="shared" si="1"/>
        <v>#DIV/0!</v>
      </c>
      <c r="J73"/>
      <c r="K73"/>
      <c r="L73"/>
      <c r="M73"/>
      <c r="N73"/>
      <c r="O73"/>
      <c r="P73" s="172">
        <f t="shared" si="2"/>
        <v>0</v>
      </c>
      <c r="Q73" s="242" t="e">
        <f t="shared" si="3"/>
        <v>#DIV/0!</v>
      </c>
      <c r="R73" s="172">
        <f t="shared" si="4"/>
        <v>0</v>
      </c>
      <c r="S73" s="242" t="e">
        <f t="shared" si="5"/>
        <v>#DIV/0!</v>
      </c>
      <c r="T73" s="172">
        <f t="shared" si="6"/>
        <v>0</v>
      </c>
      <c r="U73" s="242" t="e">
        <f t="shared" si="7"/>
        <v>#DIV/0!</v>
      </c>
      <c r="V73" s="2"/>
    </row>
    <row r="74" spans="1:22">
      <c r="A74" s="279"/>
      <c r="B74"/>
      <c r="C74"/>
      <c r="D74" s="278"/>
      <c r="E74"/>
      <c r="F74"/>
      <c r="G74"/>
      <c r="H74" s="172">
        <f t="shared" si="0"/>
        <v>0</v>
      </c>
      <c r="I74" s="244" t="e">
        <f t="shared" si="1"/>
        <v>#DIV/0!</v>
      </c>
      <c r="J74"/>
      <c r="K74"/>
      <c r="L74"/>
      <c r="M74"/>
      <c r="N74"/>
      <c r="O74"/>
      <c r="P74" s="172">
        <f t="shared" si="2"/>
        <v>0</v>
      </c>
      <c r="Q74" s="242" t="e">
        <f t="shared" si="3"/>
        <v>#DIV/0!</v>
      </c>
      <c r="R74" s="172">
        <f t="shared" si="4"/>
        <v>0</v>
      </c>
      <c r="S74" s="242" t="e">
        <f t="shared" si="5"/>
        <v>#DIV/0!</v>
      </c>
      <c r="T74" s="172">
        <f t="shared" si="6"/>
        <v>0</v>
      </c>
      <c r="U74" s="242" t="e">
        <f t="shared" si="7"/>
        <v>#DIV/0!</v>
      </c>
      <c r="V74" s="2"/>
    </row>
    <row r="75" spans="1:22">
      <c r="A75" s="279"/>
      <c r="B75"/>
      <c r="C75"/>
      <c r="D75" s="278"/>
      <c r="E75"/>
      <c r="F75"/>
      <c r="G75"/>
      <c r="H75" s="172">
        <f t="shared" si="0"/>
        <v>0</v>
      </c>
      <c r="I75" s="244" t="e">
        <f t="shared" si="1"/>
        <v>#DIV/0!</v>
      </c>
      <c r="J75"/>
      <c r="K75"/>
      <c r="L75"/>
      <c r="M75"/>
      <c r="N75"/>
      <c r="O75"/>
      <c r="P75" s="172">
        <f t="shared" si="2"/>
        <v>0</v>
      </c>
      <c r="Q75" s="242" t="e">
        <f t="shared" si="3"/>
        <v>#DIV/0!</v>
      </c>
      <c r="R75" s="172">
        <f t="shared" si="4"/>
        <v>0</v>
      </c>
      <c r="S75" s="242" t="e">
        <f t="shared" si="5"/>
        <v>#DIV/0!</v>
      </c>
      <c r="T75" s="172">
        <f t="shared" si="6"/>
        <v>0</v>
      </c>
      <c r="U75" s="242" t="e">
        <f t="shared" si="7"/>
        <v>#DIV/0!</v>
      </c>
      <c r="V75" s="2"/>
    </row>
    <row r="76" spans="1:22">
      <c r="A76" s="279"/>
      <c r="B76"/>
      <c r="C76"/>
      <c r="D76" s="278"/>
      <c r="E76"/>
      <c r="F76"/>
      <c r="G76"/>
      <c r="H76" s="172">
        <f t="shared" si="0"/>
        <v>0</v>
      </c>
      <c r="I76" s="244" t="e">
        <f t="shared" si="1"/>
        <v>#DIV/0!</v>
      </c>
      <c r="J76"/>
      <c r="K76"/>
      <c r="L76"/>
      <c r="M76"/>
      <c r="N76"/>
      <c r="O76"/>
      <c r="P76" s="172">
        <f t="shared" si="2"/>
        <v>0</v>
      </c>
      <c r="Q76" s="242" t="e">
        <f t="shared" si="3"/>
        <v>#DIV/0!</v>
      </c>
      <c r="R76" s="172">
        <f t="shared" si="4"/>
        <v>0</v>
      </c>
      <c r="S76" s="242" t="e">
        <f t="shared" si="5"/>
        <v>#DIV/0!</v>
      </c>
      <c r="T76" s="172">
        <f t="shared" si="6"/>
        <v>0</v>
      </c>
      <c r="U76" s="242" t="e">
        <f t="shared" si="7"/>
        <v>#DIV/0!</v>
      </c>
      <c r="V76" s="2"/>
    </row>
    <row r="77" spans="1:22">
      <c r="A77" s="279"/>
      <c r="B77"/>
      <c r="C77"/>
      <c r="D77" s="278"/>
      <c r="E77"/>
      <c r="F77"/>
      <c r="G77"/>
      <c r="H77" s="172">
        <f t="shared" si="0"/>
        <v>0</v>
      </c>
      <c r="I77" s="244" t="e">
        <f t="shared" si="1"/>
        <v>#DIV/0!</v>
      </c>
      <c r="J77"/>
      <c r="K77"/>
      <c r="L77"/>
      <c r="M77"/>
      <c r="N77"/>
      <c r="O77"/>
      <c r="P77" s="172">
        <f t="shared" si="2"/>
        <v>0</v>
      </c>
      <c r="Q77" s="242" t="e">
        <f t="shared" si="3"/>
        <v>#DIV/0!</v>
      </c>
      <c r="R77" s="172">
        <f t="shared" si="4"/>
        <v>0</v>
      </c>
      <c r="S77" s="242" t="e">
        <f t="shared" si="5"/>
        <v>#DIV/0!</v>
      </c>
      <c r="T77" s="172">
        <f t="shared" si="6"/>
        <v>0</v>
      </c>
      <c r="U77" s="242" t="e">
        <f t="shared" si="7"/>
        <v>#DIV/0!</v>
      </c>
      <c r="V77" s="2"/>
    </row>
    <row r="78" spans="1:22">
      <c r="A78" s="279"/>
      <c r="B78"/>
      <c r="C78"/>
      <c r="D78" s="278"/>
      <c r="E78"/>
      <c r="F78"/>
      <c r="G78"/>
      <c r="H78" s="172">
        <f t="shared" si="0"/>
        <v>0</v>
      </c>
      <c r="I78" s="244" t="e">
        <f t="shared" si="1"/>
        <v>#DIV/0!</v>
      </c>
      <c r="J78"/>
      <c r="K78"/>
      <c r="L78"/>
      <c r="M78"/>
      <c r="N78"/>
      <c r="O78"/>
      <c r="P78" s="172">
        <f t="shared" si="2"/>
        <v>0</v>
      </c>
      <c r="Q78" s="242" t="e">
        <f t="shared" si="3"/>
        <v>#DIV/0!</v>
      </c>
      <c r="R78" s="172">
        <f t="shared" si="4"/>
        <v>0</v>
      </c>
      <c r="S78" s="242" t="e">
        <f t="shared" si="5"/>
        <v>#DIV/0!</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92885.82</v>
      </c>
      <c r="G103" s="150">
        <f>SUM(G2:G102)</f>
        <v>0</v>
      </c>
      <c r="H103" s="7">
        <f>SUM(H2:H102)</f>
        <v>92885.82</v>
      </c>
      <c r="I103" s="245">
        <f t="shared" ref="I103" si="56">ROUND(H103/F103,10)</f>
        <v>1</v>
      </c>
      <c r="J103" s="168">
        <f t="shared" ref="J103:P103" si="57">SUM(J2:J102)</f>
        <v>99202.76</v>
      </c>
      <c r="K103" s="152">
        <f t="shared" si="57"/>
        <v>95943.810000000027</v>
      </c>
      <c r="L103" s="168">
        <f t="shared" si="57"/>
        <v>-3258.95</v>
      </c>
      <c r="M103" s="171">
        <f t="shared" si="57"/>
        <v>0</v>
      </c>
      <c r="N103" s="171">
        <f t="shared" si="57"/>
        <v>0</v>
      </c>
      <c r="O103" s="171">
        <f t="shared" si="57"/>
        <v>0</v>
      </c>
      <c r="P103" s="4">
        <f t="shared" si="57"/>
        <v>99202.76</v>
      </c>
      <c r="Q103" s="243">
        <f t="shared" si="3"/>
        <v>1</v>
      </c>
      <c r="R103" s="4">
        <f>SUM(R2:R102)</f>
        <v>95943.810000000027</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2025-03-04T19:07:17Z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