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E:\Home\Shared\Institutional Reports\Reports\20240531\"/>
    </mc:Choice>
  </mc:AlternateContent>
  <xr:revisionPtr revIDLastSave="0" documentId="13_ncr:1_{76B99AAE-6FF6-4E89-B155-4EB0D330C4E0}"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Dividends!$B$1:$U$101</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Tax_Reclaims!$A$1:$V$99</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5" i="7" l="1"/>
  <c r="U5" i="7"/>
  <c r="R5" i="7"/>
  <c r="S5" i="7"/>
  <c r="P5" i="7"/>
  <c r="Q5" i="7"/>
  <c r="H5" i="7"/>
  <c r="I5" i="7"/>
  <c r="T11" i="7"/>
  <c r="U11" i="7"/>
  <c r="R11" i="7"/>
  <c r="S11" i="7"/>
  <c r="P11" i="7"/>
  <c r="Q11" i="7"/>
  <c r="H11" i="7"/>
  <c r="I11" i="7"/>
  <c r="T10" i="7"/>
  <c r="U10" i="7"/>
  <c r="R10" i="7"/>
  <c r="S10" i="7"/>
  <c r="P10" i="7"/>
  <c r="Q10" i="7"/>
  <c r="H10" i="7"/>
  <c r="I10" i="7"/>
  <c r="T9" i="7"/>
  <c r="U9" i="7"/>
  <c r="R9" i="7"/>
  <c r="S9" i="7"/>
  <c r="P9" i="7"/>
  <c r="Q9" i="7"/>
  <c r="H9" i="7"/>
  <c r="I9" i="7"/>
  <c r="T8" i="7"/>
  <c r="U8" i="7"/>
  <c r="R8" i="7"/>
  <c r="S8" i="7"/>
  <c r="P8" i="7"/>
  <c r="Q8" i="7"/>
  <c r="H8" i="7"/>
  <c r="I8" i="7"/>
  <c r="T7" i="7"/>
  <c r="U7" i="7"/>
  <c r="R7" i="7"/>
  <c r="S7" i="7"/>
  <c r="P7" i="7"/>
  <c r="Q7" i="7"/>
  <c r="H7" i="7"/>
  <c r="I7" i="7"/>
  <c r="S8" i="12"/>
  <c r="T8" i="12"/>
  <c r="O8" i="12"/>
  <c r="P8" i="12"/>
  <c r="K8" i="12"/>
  <c r="L8" i="12"/>
  <c r="G8" i="12"/>
  <c r="H8" i="12"/>
  <c r="S7" i="12"/>
  <c r="T7" i="12"/>
  <c r="O7" i="12"/>
  <c r="P7" i="12"/>
  <c r="K7" i="12"/>
  <c r="L7" i="12"/>
  <c r="G7" i="12"/>
  <c r="H7" i="12"/>
  <c r="S6" i="12"/>
  <c r="T6" i="12"/>
  <c r="O6" i="12"/>
  <c r="P6" i="12"/>
  <c r="K6" i="12"/>
  <c r="L6" i="12"/>
  <c r="G6" i="12"/>
  <c r="H6" i="12"/>
  <c r="S5" i="12"/>
  <c r="T5" i="12"/>
  <c r="O5" i="12"/>
  <c r="P5" i="12"/>
  <c r="K5" i="12"/>
  <c r="L5" i="12"/>
  <c r="G5" i="12"/>
  <c r="H5" i="12"/>
  <c r="S4" i="12"/>
  <c r="T4" i="12"/>
  <c r="O4" i="12"/>
  <c r="P4" i="12"/>
  <c r="K4" i="12"/>
  <c r="L4" i="12"/>
  <c r="G4" i="12"/>
  <c r="H4" i="12"/>
  <c r="E99" i="12"/>
  <c r="T27" i="7"/>
  <c r="U27" i="7"/>
  <c r="R27" i="7"/>
  <c r="S27" i="7"/>
  <c r="P27" i="7"/>
  <c r="Q27" i="7"/>
  <c r="H27" i="7"/>
  <c r="I27" i="7"/>
  <c r="T26" i="7"/>
  <c r="U26" i="7"/>
  <c r="R26" i="7"/>
  <c r="S26" i="7"/>
  <c r="P26" i="7"/>
  <c r="Q26" i="7"/>
  <c r="H26" i="7"/>
  <c r="I26" i="7"/>
  <c r="T25" i="7"/>
  <c r="U25" i="7"/>
  <c r="R25" i="7"/>
  <c r="S25" i="7"/>
  <c r="P25" i="7"/>
  <c r="Q25" i="7"/>
  <c r="H25" i="7"/>
  <c r="I25" i="7"/>
  <c r="T24" i="7"/>
  <c r="U24" i="7"/>
  <c r="R24" i="7"/>
  <c r="S24" i="7"/>
  <c r="P24" i="7"/>
  <c r="Q24" i="7"/>
  <c r="H24" i="7"/>
  <c r="I24" i="7"/>
  <c r="T23" i="7"/>
  <c r="U23" i="7"/>
  <c r="R23" i="7"/>
  <c r="S23" i="7"/>
  <c r="P23" i="7"/>
  <c r="Q23" i="7"/>
  <c r="H23" i="7"/>
  <c r="I23" i="7"/>
  <c r="T22" i="7"/>
  <c r="U22" i="7"/>
  <c r="R22" i="7"/>
  <c r="S22" i="7"/>
  <c r="P22" i="7"/>
  <c r="Q22" i="7"/>
  <c r="H22" i="7"/>
  <c r="I22" i="7"/>
  <c r="T21" i="7"/>
  <c r="U21" i="7"/>
  <c r="R21" i="7"/>
  <c r="S21" i="7"/>
  <c r="P21" i="7"/>
  <c r="Q21" i="7"/>
  <c r="H21" i="7"/>
  <c r="I21" i="7"/>
  <c r="T20" i="7"/>
  <c r="U20" i="7"/>
  <c r="R20" i="7"/>
  <c r="S20" i="7"/>
  <c r="P20" i="7"/>
  <c r="Q20" i="7"/>
  <c r="H20" i="7"/>
  <c r="I20" i="7"/>
  <c r="T19" i="7"/>
  <c r="U19" i="7"/>
  <c r="R19" i="7"/>
  <c r="S19" i="7"/>
  <c r="P19" i="7"/>
  <c r="Q19" i="7"/>
  <c r="H19" i="7"/>
  <c r="I19" i="7"/>
  <c r="T18" i="7"/>
  <c r="U18" i="7"/>
  <c r="R18" i="7"/>
  <c r="S18" i="7"/>
  <c r="P18" i="7"/>
  <c r="Q18" i="7"/>
  <c r="H18" i="7"/>
  <c r="I18" i="7"/>
  <c r="S25" i="12"/>
  <c r="T25" i="12"/>
  <c r="O25" i="12"/>
  <c r="P25" i="12"/>
  <c r="K25" i="12"/>
  <c r="L25" i="12"/>
  <c r="G25" i="12"/>
  <c r="H25" i="12"/>
  <c r="S24" i="12"/>
  <c r="T24" i="12"/>
  <c r="O24" i="12"/>
  <c r="P24" i="12"/>
  <c r="K24" i="12"/>
  <c r="L24" i="12"/>
  <c r="G24" i="12"/>
  <c r="H24" i="12"/>
  <c r="S23" i="12"/>
  <c r="T23" i="12"/>
  <c r="O23" i="12"/>
  <c r="P23" i="12"/>
  <c r="K23" i="12"/>
  <c r="L23" i="12"/>
  <c r="G23" i="12"/>
  <c r="H23" i="12"/>
  <c r="S22" i="12"/>
  <c r="T22" i="12"/>
  <c r="O22" i="12"/>
  <c r="P22" i="12"/>
  <c r="K22" i="12"/>
  <c r="L22" i="12"/>
  <c r="G22" i="12"/>
  <c r="H22" i="12"/>
  <c r="S21" i="12"/>
  <c r="T21" i="12"/>
  <c r="O21" i="12"/>
  <c r="P21" i="12"/>
  <c r="K21" i="12"/>
  <c r="L21" i="12"/>
  <c r="G21" i="12"/>
  <c r="H21" i="12"/>
  <c r="S20" i="12"/>
  <c r="T20" i="12"/>
  <c r="O20" i="12"/>
  <c r="P20" i="12"/>
  <c r="K20" i="12"/>
  <c r="L20" i="12"/>
  <c r="G20" i="12"/>
  <c r="H20" i="12"/>
  <c r="S19" i="12"/>
  <c r="T19" i="12"/>
  <c r="O19" i="12"/>
  <c r="P19" i="12"/>
  <c r="K19" i="12"/>
  <c r="L19" i="12"/>
  <c r="G19" i="12"/>
  <c r="H19" i="12"/>
  <c r="S18" i="12"/>
  <c r="T18" i="12"/>
  <c r="O18" i="12"/>
  <c r="P18" i="12"/>
  <c r="K18" i="12"/>
  <c r="L18" i="12"/>
  <c r="G18" i="12"/>
  <c r="H18" i="12"/>
  <c r="S17" i="12"/>
  <c r="T17" i="12"/>
  <c r="O17" i="12"/>
  <c r="P17" i="12"/>
  <c r="K17" i="12"/>
  <c r="L17" i="12"/>
  <c r="G17" i="12"/>
  <c r="H17" i="12"/>
  <c r="S16" i="12"/>
  <c r="T16" i="12"/>
  <c r="O16" i="12"/>
  <c r="P16" i="12"/>
  <c r="K16" i="12"/>
  <c r="L16" i="12"/>
  <c r="G16" i="12"/>
  <c r="H16" i="12"/>
  <c r="S15" i="12"/>
  <c r="T15" i="12"/>
  <c r="O15" i="12"/>
  <c r="P15" i="12"/>
  <c r="K15" i="12"/>
  <c r="L15" i="12"/>
  <c r="G15" i="12"/>
  <c r="H15" i="12"/>
  <c r="A70" i="2"/>
  <c r="I70" i="2"/>
  <c r="J70" i="2"/>
  <c r="K70" i="2"/>
  <c r="A69" i="2"/>
  <c r="I69" i="2"/>
  <c r="J69" i="2"/>
  <c r="K69" i="2"/>
  <c r="A68" i="2"/>
  <c r="M68" i="2"/>
  <c r="N68" i="2"/>
  <c r="O68" i="2"/>
  <c r="I68" i="2"/>
  <c r="J68" i="2"/>
  <c r="K68" i="2"/>
  <c r="A67" i="2"/>
  <c r="Q67" i="2"/>
  <c r="R67" i="2"/>
  <c r="S67" i="2"/>
  <c r="A66" i="2"/>
  <c r="I66" i="2"/>
  <c r="J66" i="2"/>
  <c r="K66" i="2"/>
  <c r="A65" i="2"/>
  <c r="I65" i="2"/>
  <c r="J65" i="2"/>
  <c r="K65" i="2"/>
  <c r="A64" i="2"/>
  <c r="I64" i="2"/>
  <c r="J64" i="2"/>
  <c r="K64" i="2"/>
  <c r="A63" i="2"/>
  <c r="Q63" i="2"/>
  <c r="R63" i="2"/>
  <c r="S63" i="2"/>
  <c r="M70" i="2"/>
  <c r="N70" i="2"/>
  <c r="O70" i="2"/>
  <c r="E66" i="2"/>
  <c r="F66" i="2"/>
  <c r="G66" i="2"/>
  <c r="M64" i="2"/>
  <c r="N64" i="2"/>
  <c r="O64" i="2"/>
  <c r="M66" i="2"/>
  <c r="N66" i="2"/>
  <c r="O66" i="2"/>
  <c r="Q66" i="2"/>
  <c r="R66" i="2"/>
  <c r="S66" i="2"/>
  <c r="E68" i="2"/>
  <c r="F68" i="2"/>
  <c r="G68" i="2"/>
  <c r="E70" i="2"/>
  <c r="F70" i="2"/>
  <c r="G70" i="2"/>
  <c r="Q70" i="2"/>
  <c r="R70" i="2"/>
  <c r="S70" i="2"/>
  <c r="E64" i="2"/>
  <c r="F64" i="2"/>
  <c r="G64" i="2"/>
  <c r="M63" i="2"/>
  <c r="N63" i="2"/>
  <c r="O63" i="2"/>
  <c r="Q64" i="2"/>
  <c r="R64" i="2"/>
  <c r="S64" i="2"/>
  <c r="E65" i="2"/>
  <c r="F65" i="2"/>
  <c r="G65" i="2"/>
  <c r="M67" i="2"/>
  <c r="N67" i="2"/>
  <c r="O67" i="2"/>
  <c r="Q68" i="2"/>
  <c r="R68" i="2"/>
  <c r="S68" i="2"/>
  <c r="E69" i="2"/>
  <c r="F69" i="2"/>
  <c r="G69" i="2"/>
  <c r="I63" i="2"/>
  <c r="J63" i="2"/>
  <c r="K63" i="2"/>
  <c r="Q65" i="2"/>
  <c r="R65" i="2"/>
  <c r="S65" i="2"/>
  <c r="I67" i="2"/>
  <c r="J67" i="2"/>
  <c r="K67" i="2"/>
  <c r="Q69" i="2"/>
  <c r="R69" i="2"/>
  <c r="S69" i="2"/>
  <c r="E63" i="2"/>
  <c r="F63" i="2"/>
  <c r="G63" i="2"/>
  <c r="M65" i="2"/>
  <c r="N65" i="2"/>
  <c r="O65" i="2"/>
  <c r="E67" i="2"/>
  <c r="F67" i="2"/>
  <c r="G67" i="2"/>
  <c r="M69" i="2"/>
  <c r="N69" i="2"/>
  <c r="O69" i="2"/>
  <c r="T15" i="7"/>
  <c r="U15" i="7"/>
  <c r="R15" i="7"/>
  <c r="S15" i="7"/>
  <c r="P15" i="7"/>
  <c r="Q15" i="7"/>
  <c r="H15" i="7"/>
  <c r="I15" i="7"/>
  <c r="T14" i="7"/>
  <c r="U14" i="7"/>
  <c r="R14" i="7"/>
  <c r="S14" i="7"/>
  <c r="P14" i="7"/>
  <c r="Q14" i="7"/>
  <c r="H14" i="7"/>
  <c r="I14" i="7"/>
  <c r="T52" i="7"/>
  <c r="U52" i="7"/>
  <c r="R52" i="7"/>
  <c r="S52" i="7"/>
  <c r="P52" i="7"/>
  <c r="Q52" i="7"/>
  <c r="H52" i="7"/>
  <c r="I52" i="7"/>
  <c r="T51" i="7"/>
  <c r="U51" i="7"/>
  <c r="R51" i="7"/>
  <c r="S51" i="7"/>
  <c r="P51" i="7"/>
  <c r="Q51" i="7"/>
  <c r="H51" i="7"/>
  <c r="I51" i="7"/>
  <c r="T50" i="7"/>
  <c r="U50" i="7"/>
  <c r="R50" i="7"/>
  <c r="S50" i="7"/>
  <c r="P50" i="7"/>
  <c r="Q50" i="7"/>
  <c r="H50" i="7"/>
  <c r="I50" i="7"/>
  <c r="T49" i="7"/>
  <c r="U49" i="7"/>
  <c r="R49" i="7"/>
  <c r="S49" i="7"/>
  <c r="P49" i="7"/>
  <c r="Q49" i="7"/>
  <c r="H49" i="7"/>
  <c r="I49" i="7"/>
  <c r="T48" i="7"/>
  <c r="U48" i="7"/>
  <c r="R48" i="7"/>
  <c r="S48" i="7"/>
  <c r="P48" i="7"/>
  <c r="Q48" i="7"/>
  <c r="H48" i="7"/>
  <c r="I48" i="7"/>
  <c r="T47" i="7"/>
  <c r="U47" i="7"/>
  <c r="R47" i="7"/>
  <c r="S47" i="7"/>
  <c r="P47" i="7"/>
  <c r="Q47" i="7"/>
  <c r="H47" i="7"/>
  <c r="I47" i="7"/>
  <c r="T46" i="7"/>
  <c r="U46" i="7"/>
  <c r="R46" i="7"/>
  <c r="S46" i="7"/>
  <c r="P46" i="7"/>
  <c r="Q46" i="7"/>
  <c r="H46" i="7"/>
  <c r="I46" i="7"/>
  <c r="T45" i="7"/>
  <c r="U45" i="7"/>
  <c r="R45" i="7"/>
  <c r="S45" i="7"/>
  <c r="P45" i="7"/>
  <c r="Q45" i="7"/>
  <c r="H45" i="7"/>
  <c r="I45" i="7"/>
  <c r="T44" i="7"/>
  <c r="U44" i="7"/>
  <c r="R44" i="7"/>
  <c r="S44" i="7"/>
  <c r="P44" i="7"/>
  <c r="Q44" i="7"/>
  <c r="H44" i="7"/>
  <c r="I44" i="7"/>
  <c r="T43" i="7"/>
  <c r="U43" i="7"/>
  <c r="R43" i="7"/>
  <c r="S43" i="7"/>
  <c r="P43" i="7"/>
  <c r="Q43" i="7"/>
  <c r="H43" i="7"/>
  <c r="I43" i="7"/>
  <c r="T42" i="7"/>
  <c r="U42" i="7"/>
  <c r="R42" i="7"/>
  <c r="S42" i="7"/>
  <c r="P42" i="7"/>
  <c r="Q42" i="7"/>
  <c r="H42" i="7"/>
  <c r="I42" i="7"/>
  <c r="T41" i="7"/>
  <c r="U41" i="7"/>
  <c r="R41" i="7"/>
  <c r="S41" i="7"/>
  <c r="P41" i="7"/>
  <c r="Q41" i="7"/>
  <c r="H41" i="7"/>
  <c r="I41" i="7"/>
  <c r="S35" i="12"/>
  <c r="T35" i="12"/>
  <c r="O35" i="12"/>
  <c r="P35" i="12"/>
  <c r="K35" i="12"/>
  <c r="L35" i="12"/>
  <c r="G35" i="12"/>
  <c r="H35" i="12"/>
  <c r="S34" i="12"/>
  <c r="T34" i="12"/>
  <c r="O34" i="12"/>
  <c r="P34" i="12"/>
  <c r="K34" i="12"/>
  <c r="L34" i="12"/>
  <c r="G34" i="12"/>
  <c r="H34" i="12"/>
  <c r="S33" i="12"/>
  <c r="T33" i="12"/>
  <c r="O33" i="12"/>
  <c r="P33" i="12"/>
  <c r="K33" i="12"/>
  <c r="L33" i="12"/>
  <c r="G33" i="12"/>
  <c r="H33" i="12"/>
  <c r="S32" i="12"/>
  <c r="T32" i="12"/>
  <c r="O32" i="12"/>
  <c r="P32" i="12"/>
  <c r="K32" i="12"/>
  <c r="L32" i="12"/>
  <c r="G32" i="12"/>
  <c r="H32" i="12"/>
  <c r="S31" i="12"/>
  <c r="T31" i="12"/>
  <c r="O31" i="12"/>
  <c r="P31" i="12"/>
  <c r="K31" i="12"/>
  <c r="L31" i="12"/>
  <c r="G31" i="12"/>
  <c r="H31" i="12"/>
  <c r="S30" i="12"/>
  <c r="T30" i="12"/>
  <c r="O30" i="12"/>
  <c r="P30" i="12"/>
  <c r="K30" i="12"/>
  <c r="L30" i="12"/>
  <c r="G30" i="12"/>
  <c r="H30" i="12"/>
  <c r="S29" i="12"/>
  <c r="T29" i="12"/>
  <c r="O29" i="12"/>
  <c r="P29" i="12"/>
  <c r="K29" i="12"/>
  <c r="L29" i="12"/>
  <c r="G29" i="12"/>
  <c r="H29" i="12"/>
  <c r="S28" i="12"/>
  <c r="T28" i="12"/>
  <c r="O28" i="12"/>
  <c r="P28" i="12"/>
  <c r="K28" i="12"/>
  <c r="L28" i="12"/>
  <c r="G28" i="12"/>
  <c r="H28" i="12"/>
  <c r="S27" i="12"/>
  <c r="T27" i="12"/>
  <c r="O27" i="12"/>
  <c r="P27" i="12"/>
  <c r="K27" i="12"/>
  <c r="L27" i="12"/>
  <c r="G27" i="12"/>
  <c r="H27" i="12"/>
  <c r="S26" i="12"/>
  <c r="T26" i="12"/>
  <c r="O26" i="12"/>
  <c r="P26" i="12"/>
  <c r="K26" i="12"/>
  <c r="L26" i="12"/>
  <c r="G26" i="12"/>
  <c r="H26" i="12"/>
  <c r="S14" i="12"/>
  <c r="T14" i="12"/>
  <c r="O14" i="12"/>
  <c r="P14" i="12"/>
  <c r="K14" i="12"/>
  <c r="L14" i="12"/>
  <c r="G14" i="12"/>
  <c r="H14" i="12"/>
  <c r="S13" i="12"/>
  <c r="T13" i="12"/>
  <c r="O13" i="12"/>
  <c r="P13" i="12"/>
  <c r="K13" i="12"/>
  <c r="L13" i="12"/>
  <c r="G13" i="12"/>
  <c r="H13" i="12"/>
  <c r="T63" i="7"/>
  <c r="U63" i="7"/>
  <c r="R63" i="7"/>
  <c r="S63" i="7"/>
  <c r="P63" i="7"/>
  <c r="Q63" i="7"/>
  <c r="H63" i="7"/>
  <c r="I63" i="7"/>
  <c r="T62" i="7"/>
  <c r="U62" i="7"/>
  <c r="R62" i="7"/>
  <c r="S62" i="7"/>
  <c r="P62" i="7"/>
  <c r="Q62" i="7"/>
  <c r="H62" i="7"/>
  <c r="I62" i="7"/>
  <c r="T61" i="7"/>
  <c r="U61" i="7"/>
  <c r="R61" i="7"/>
  <c r="S61" i="7"/>
  <c r="P61" i="7"/>
  <c r="Q61" i="7"/>
  <c r="H61" i="7"/>
  <c r="I61" i="7"/>
  <c r="T60" i="7"/>
  <c r="U60" i="7"/>
  <c r="R60" i="7"/>
  <c r="S60" i="7"/>
  <c r="P60" i="7"/>
  <c r="Q60" i="7"/>
  <c r="H60" i="7"/>
  <c r="I60" i="7"/>
  <c r="T59" i="7"/>
  <c r="U59" i="7"/>
  <c r="R59" i="7"/>
  <c r="S59" i="7"/>
  <c r="P59" i="7"/>
  <c r="Q59" i="7"/>
  <c r="H59" i="7"/>
  <c r="I59" i="7"/>
  <c r="T58" i="7"/>
  <c r="U58" i="7"/>
  <c r="R58" i="7"/>
  <c r="S58" i="7"/>
  <c r="P58" i="7"/>
  <c r="Q58" i="7"/>
  <c r="H58" i="7"/>
  <c r="I58" i="7"/>
  <c r="T57" i="7"/>
  <c r="U57" i="7"/>
  <c r="R57" i="7"/>
  <c r="S57" i="7"/>
  <c r="P57" i="7"/>
  <c r="Q57" i="7"/>
  <c r="H57" i="7"/>
  <c r="I57" i="7"/>
  <c r="T56" i="7"/>
  <c r="U56" i="7"/>
  <c r="R56" i="7"/>
  <c r="S56" i="7"/>
  <c r="P56" i="7"/>
  <c r="Q56" i="7"/>
  <c r="H56" i="7"/>
  <c r="I56" i="7"/>
  <c r="T55" i="7"/>
  <c r="U55" i="7"/>
  <c r="R55" i="7"/>
  <c r="S55" i="7"/>
  <c r="P55" i="7"/>
  <c r="Q55" i="7"/>
  <c r="H55" i="7"/>
  <c r="I55" i="7"/>
  <c r="T54" i="7"/>
  <c r="U54" i="7"/>
  <c r="R54" i="7"/>
  <c r="S54" i="7"/>
  <c r="P54" i="7"/>
  <c r="Q54" i="7"/>
  <c r="H54" i="7"/>
  <c r="I54" i="7"/>
  <c r="S79" i="12"/>
  <c r="T79" i="12"/>
  <c r="O79" i="12"/>
  <c r="P79" i="12"/>
  <c r="K79" i="12"/>
  <c r="L79" i="12"/>
  <c r="G79" i="12"/>
  <c r="H79" i="12"/>
  <c r="S65" i="12"/>
  <c r="T65" i="12"/>
  <c r="O65" i="12"/>
  <c r="P65" i="12"/>
  <c r="K65" i="12"/>
  <c r="L65" i="12"/>
  <c r="G65" i="12"/>
  <c r="H65" i="12"/>
  <c r="S64" i="12"/>
  <c r="T64" i="12"/>
  <c r="O64" i="12"/>
  <c r="P64" i="12"/>
  <c r="K64" i="12"/>
  <c r="L64" i="12"/>
  <c r="G64" i="12"/>
  <c r="H64" i="12"/>
  <c r="S63" i="12"/>
  <c r="T63" i="12"/>
  <c r="O63" i="12"/>
  <c r="P63" i="12"/>
  <c r="K63" i="12"/>
  <c r="L63" i="12"/>
  <c r="G63" i="12"/>
  <c r="H63" i="12"/>
  <c r="S62" i="12"/>
  <c r="T62" i="12"/>
  <c r="O62" i="12"/>
  <c r="P62" i="12"/>
  <c r="K62" i="12"/>
  <c r="L62" i="12"/>
  <c r="G62" i="12"/>
  <c r="H62" i="12"/>
  <c r="S61" i="12"/>
  <c r="T61" i="12"/>
  <c r="O61" i="12"/>
  <c r="P61" i="12"/>
  <c r="K61" i="12"/>
  <c r="L61" i="12"/>
  <c r="G61" i="12"/>
  <c r="H61" i="12"/>
  <c r="S60" i="12"/>
  <c r="T60" i="12"/>
  <c r="O60" i="12"/>
  <c r="P60" i="12"/>
  <c r="K60" i="12"/>
  <c r="L60" i="12"/>
  <c r="G60" i="12"/>
  <c r="H60" i="12"/>
  <c r="S59" i="12"/>
  <c r="T59" i="12"/>
  <c r="O59" i="12"/>
  <c r="P59" i="12"/>
  <c r="K59" i="12"/>
  <c r="L59" i="12"/>
  <c r="G59" i="12"/>
  <c r="H59" i="12"/>
  <c r="S58" i="12"/>
  <c r="T58" i="12"/>
  <c r="O58" i="12"/>
  <c r="P58" i="12"/>
  <c r="K58" i="12"/>
  <c r="L58" i="12"/>
  <c r="G58" i="12"/>
  <c r="H58" i="12"/>
  <c r="S57" i="12"/>
  <c r="T57" i="12"/>
  <c r="O57" i="12"/>
  <c r="P57" i="12"/>
  <c r="K57" i="12"/>
  <c r="L57" i="12"/>
  <c r="G57" i="12"/>
  <c r="H57" i="12"/>
  <c r="S56" i="12"/>
  <c r="T56" i="12"/>
  <c r="O56" i="12"/>
  <c r="P56" i="12"/>
  <c r="K56" i="12"/>
  <c r="L56" i="12"/>
  <c r="G56" i="12"/>
  <c r="H56" i="12"/>
  <c r="A62" i="2"/>
  <c r="Q62" i="2"/>
  <c r="R62" i="2"/>
  <c r="S62" i="2"/>
  <c r="A3" i="2"/>
  <c r="J99" i="12"/>
  <c r="D24" i="1"/>
  <c r="R99" i="12"/>
  <c r="O99" i="7"/>
  <c r="D37" i="1"/>
  <c r="M99" i="7"/>
  <c r="D25" i="1"/>
  <c r="P81" i="2"/>
  <c r="C19" i="1"/>
  <c r="I99" i="12"/>
  <c r="C24" i="1"/>
  <c r="Q99" i="12"/>
  <c r="L99" i="7"/>
  <c r="J99" i="7"/>
  <c r="C25" i="1"/>
  <c r="D52" i="1"/>
  <c r="D51" i="1"/>
  <c r="D50" i="1"/>
  <c r="H97" i="7"/>
  <c r="I97" i="7"/>
  <c r="H96" i="7"/>
  <c r="I96" i="7"/>
  <c r="H95" i="7"/>
  <c r="I95" i="7"/>
  <c r="H94" i="7"/>
  <c r="I94" i="7"/>
  <c r="H93" i="7"/>
  <c r="I93" i="7"/>
  <c r="H92" i="7"/>
  <c r="I92" i="7"/>
  <c r="H91" i="7"/>
  <c r="I91" i="7"/>
  <c r="H90" i="7"/>
  <c r="I90" i="7"/>
  <c r="H89" i="7"/>
  <c r="I89" i="7"/>
  <c r="H88" i="7"/>
  <c r="I88" i="7"/>
  <c r="H87" i="7"/>
  <c r="I87" i="7"/>
  <c r="H86" i="7"/>
  <c r="I86" i="7"/>
  <c r="H85" i="7"/>
  <c r="I85" i="7"/>
  <c r="H84" i="7"/>
  <c r="I84" i="7"/>
  <c r="H83" i="7"/>
  <c r="I83" i="7"/>
  <c r="H82" i="7"/>
  <c r="I82" i="7"/>
  <c r="H81" i="7"/>
  <c r="I81" i="7"/>
  <c r="H80" i="7"/>
  <c r="I80" i="7"/>
  <c r="H79" i="7"/>
  <c r="I79" i="7"/>
  <c r="H78" i="7"/>
  <c r="I78" i="7"/>
  <c r="H77" i="7"/>
  <c r="I77" i="7"/>
  <c r="H76" i="7"/>
  <c r="I76" i="7"/>
  <c r="H75" i="7"/>
  <c r="I75" i="7"/>
  <c r="H74" i="7"/>
  <c r="I74" i="7"/>
  <c r="H73" i="7"/>
  <c r="I73" i="7"/>
  <c r="H72" i="7"/>
  <c r="I72" i="7"/>
  <c r="H71" i="7"/>
  <c r="I71" i="7"/>
  <c r="H70" i="7"/>
  <c r="I70" i="7"/>
  <c r="H69" i="7"/>
  <c r="I69" i="7"/>
  <c r="H68" i="7"/>
  <c r="I68" i="7"/>
  <c r="H67" i="7"/>
  <c r="I67" i="7"/>
  <c r="H66" i="7"/>
  <c r="I66" i="7"/>
  <c r="H65" i="7"/>
  <c r="I65" i="7"/>
  <c r="H64" i="7"/>
  <c r="I64" i="7"/>
  <c r="H53" i="7"/>
  <c r="I53" i="7"/>
  <c r="H40" i="7"/>
  <c r="I40" i="7"/>
  <c r="H39" i="7"/>
  <c r="I39" i="7"/>
  <c r="H38" i="7"/>
  <c r="I38" i="7"/>
  <c r="H37" i="7"/>
  <c r="I37" i="7"/>
  <c r="H36" i="7"/>
  <c r="I36" i="7"/>
  <c r="H35" i="7"/>
  <c r="I35" i="7"/>
  <c r="H34" i="7"/>
  <c r="I34" i="7"/>
  <c r="H33" i="7"/>
  <c r="I33" i="7"/>
  <c r="H32" i="7"/>
  <c r="I32" i="7"/>
  <c r="H31" i="7"/>
  <c r="I31" i="7"/>
  <c r="H30" i="7"/>
  <c r="I30" i="7"/>
  <c r="H29" i="7"/>
  <c r="I29" i="7"/>
  <c r="H28" i="7"/>
  <c r="I28" i="7"/>
  <c r="H81" i="2"/>
  <c r="P78" i="7"/>
  <c r="Q78" i="7"/>
  <c r="R78" i="7"/>
  <c r="S78" i="7"/>
  <c r="T78" i="7"/>
  <c r="U78" i="7"/>
  <c r="P79" i="7"/>
  <c r="Q79" i="7"/>
  <c r="R79" i="7"/>
  <c r="S79" i="7"/>
  <c r="T79" i="7"/>
  <c r="U79" i="7"/>
  <c r="P80" i="7"/>
  <c r="Q80" i="7"/>
  <c r="R80" i="7"/>
  <c r="S80" i="7"/>
  <c r="T80" i="7"/>
  <c r="U80" i="7"/>
  <c r="P81" i="7"/>
  <c r="Q81" i="7"/>
  <c r="R81" i="7"/>
  <c r="S81" i="7"/>
  <c r="T81" i="7"/>
  <c r="U81" i="7"/>
  <c r="P82" i="7"/>
  <c r="Q82" i="7"/>
  <c r="R82" i="7"/>
  <c r="S82" i="7"/>
  <c r="T82" i="7"/>
  <c r="U82" i="7"/>
  <c r="P83" i="7"/>
  <c r="Q83" i="7"/>
  <c r="R83" i="7"/>
  <c r="S83" i="7"/>
  <c r="T83" i="7"/>
  <c r="U83" i="7"/>
  <c r="P84" i="7"/>
  <c r="Q84" i="7"/>
  <c r="R84" i="7"/>
  <c r="S84" i="7"/>
  <c r="T84" i="7"/>
  <c r="U84" i="7"/>
  <c r="P85" i="7"/>
  <c r="Q85" i="7"/>
  <c r="R85" i="7"/>
  <c r="S85" i="7"/>
  <c r="T85" i="7"/>
  <c r="U85" i="7"/>
  <c r="P86" i="7"/>
  <c r="Q86" i="7"/>
  <c r="R86" i="7"/>
  <c r="S86" i="7"/>
  <c r="T86" i="7"/>
  <c r="U86" i="7"/>
  <c r="P87" i="7"/>
  <c r="Q87" i="7"/>
  <c r="R87" i="7"/>
  <c r="S87" i="7"/>
  <c r="T87" i="7"/>
  <c r="U87" i="7"/>
  <c r="S94" i="12"/>
  <c r="T94" i="12"/>
  <c r="O94" i="12"/>
  <c r="P94" i="12"/>
  <c r="K94" i="12"/>
  <c r="L94" i="12"/>
  <c r="G94" i="12"/>
  <c r="H94" i="12"/>
  <c r="S85" i="12"/>
  <c r="T85" i="12"/>
  <c r="S86" i="12"/>
  <c r="T86" i="12"/>
  <c r="S87" i="12"/>
  <c r="T87" i="12"/>
  <c r="S88" i="12"/>
  <c r="T88" i="12"/>
  <c r="S89" i="12"/>
  <c r="T89" i="12"/>
  <c r="O85" i="12"/>
  <c r="P85" i="12"/>
  <c r="O86" i="12"/>
  <c r="P86" i="12"/>
  <c r="O87" i="12"/>
  <c r="P87" i="12"/>
  <c r="O88" i="12"/>
  <c r="P88" i="12"/>
  <c r="O89" i="12"/>
  <c r="P89" i="12"/>
  <c r="K85" i="12"/>
  <c r="L85" i="12"/>
  <c r="K86" i="12"/>
  <c r="L86" i="12"/>
  <c r="K87" i="12"/>
  <c r="L87" i="12"/>
  <c r="K88" i="12"/>
  <c r="L88" i="12"/>
  <c r="K89" i="12"/>
  <c r="L89" i="12"/>
  <c r="G85" i="12"/>
  <c r="H85" i="12"/>
  <c r="G86" i="12"/>
  <c r="H86" i="12"/>
  <c r="G87" i="12"/>
  <c r="H87" i="12"/>
  <c r="G88" i="12"/>
  <c r="H88" i="12"/>
  <c r="G89" i="12"/>
  <c r="H89" i="12"/>
  <c r="E13" i="3"/>
  <c r="F13" i="3"/>
  <c r="H2" i="7"/>
  <c r="I2" i="7"/>
  <c r="H3" i="7"/>
  <c r="I3" i="7"/>
  <c r="H4" i="7"/>
  <c r="I4" i="7"/>
  <c r="H6" i="7"/>
  <c r="H12" i="7"/>
  <c r="I12" i="7"/>
  <c r="H13" i="7"/>
  <c r="H16" i="7"/>
  <c r="H17" i="7"/>
  <c r="F4" i="9"/>
  <c r="T3" i="7"/>
  <c r="U3" i="7"/>
  <c r="T4" i="7"/>
  <c r="T6" i="7"/>
  <c r="U6" i="7"/>
  <c r="T12" i="7"/>
  <c r="T13" i="7"/>
  <c r="U13" i="7"/>
  <c r="T16" i="7"/>
  <c r="T17" i="7"/>
  <c r="T28" i="7"/>
  <c r="T29" i="7"/>
  <c r="U29" i="7"/>
  <c r="T30" i="7"/>
  <c r="U30" i="7"/>
  <c r="T31" i="7"/>
  <c r="U31" i="7"/>
  <c r="T32" i="7"/>
  <c r="T33" i="7"/>
  <c r="U33" i="7"/>
  <c r="T34" i="7"/>
  <c r="T35" i="7"/>
  <c r="U35" i="7"/>
  <c r="T36" i="7"/>
  <c r="U36" i="7"/>
  <c r="T37" i="7"/>
  <c r="U37" i="7"/>
  <c r="T38" i="7"/>
  <c r="U38" i="7"/>
  <c r="T39" i="7"/>
  <c r="U39" i="7"/>
  <c r="T40" i="7"/>
  <c r="U40" i="7"/>
  <c r="T53" i="7"/>
  <c r="U53" i="7"/>
  <c r="T64" i="7"/>
  <c r="U64" i="7"/>
  <c r="T65" i="7"/>
  <c r="U65" i="7"/>
  <c r="T66" i="7"/>
  <c r="U66" i="7"/>
  <c r="T67" i="7"/>
  <c r="U67" i="7"/>
  <c r="T68" i="7"/>
  <c r="U68" i="7"/>
  <c r="T69" i="7"/>
  <c r="U69" i="7"/>
  <c r="T70" i="7"/>
  <c r="U70" i="7"/>
  <c r="T71" i="7"/>
  <c r="U71" i="7"/>
  <c r="T72" i="7"/>
  <c r="U72" i="7"/>
  <c r="T73" i="7"/>
  <c r="U73" i="7"/>
  <c r="T74" i="7"/>
  <c r="U74" i="7"/>
  <c r="T75" i="7"/>
  <c r="T76" i="7"/>
  <c r="T77" i="7"/>
  <c r="U77" i="7"/>
  <c r="T88" i="7"/>
  <c r="T89" i="7"/>
  <c r="T90" i="7"/>
  <c r="T91" i="7"/>
  <c r="U91" i="7"/>
  <c r="T92" i="7"/>
  <c r="T93" i="7"/>
  <c r="T94" i="7"/>
  <c r="T95" i="7"/>
  <c r="U95" i="7"/>
  <c r="T96" i="7"/>
  <c r="T97" i="7"/>
  <c r="T98" i="7"/>
  <c r="R3" i="7"/>
  <c r="S3" i="7"/>
  <c r="R4" i="7"/>
  <c r="S4" i="7"/>
  <c r="R6" i="7"/>
  <c r="R12" i="7"/>
  <c r="R13" i="7"/>
  <c r="S13" i="7"/>
  <c r="R16" i="7"/>
  <c r="S16" i="7"/>
  <c r="R17" i="7"/>
  <c r="R28" i="7"/>
  <c r="R29" i="7"/>
  <c r="R30" i="7"/>
  <c r="S30" i="7"/>
  <c r="R31" i="7"/>
  <c r="R32" i="7"/>
  <c r="S32" i="7"/>
  <c r="R33" i="7"/>
  <c r="S33" i="7"/>
  <c r="R34" i="7"/>
  <c r="S34" i="7"/>
  <c r="R35" i="7"/>
  <c r="R36" i="7"/>
  <c r="S36" i="7"/>
  <c r="R37" i="7"/>
  <c r="S37" i="7"/>
  <c r="R38" i="7"/>
  <c r="S38" i="7"/>
  <c r="R39" i="7"/>
  <c r="S39" i="7"/>
  <c r="R40" i="7"/>
  <c r="S40" i="7"/>
  <c r="R53" i="7"/>
  <c r="S53" i="7"/>
  <c r="R64" i="7"/>
  <c r="S64" i="7"/>
  <c r="R65" i="7"/>
  <c r="S65" i="7"/>
  <c r="R66" i="7"/>
  <c r="S66" i="7"/>
  <c r="R67" i="7"/>
  <c r="S67" i="7"/>
  <c r="R68" i="7"/>
  <c r="S68" i="7"/>
  <c r="R69" i="7"/>
  <c r="S69" i="7"/>
  <c r="R70" i="7"/>
  <c r="S70" i="7"/>
  <c r="R71" i="7"/>
  <c r="S71" i="7"/>
  <c r="R72" i="7"/>
  <c r="S72" i="7"/>
  <c r="R73" i="7"/>
  <c r="S73" i="7"/>
  <c r="R74" i="7"/>
  <c r="S74" i="7"/>
  <c r="R75" i="7"/>
  <c r="S75" i="7"/>
  <c r="R76" i="7"/>
  <c r="R77" i="7"/>
  <c r="R88" i="7"/>
  <c r="R89" i="7"/>
  <c r="S89" i="7"/>
  <c r="R90" i="7"/>
  <c r="R91" i="7"/>
  <c r="R92" i="7"/>
  <c r="R93" i="7"/>
  <c r="S93" i="7"/>
  <c r="R94" i="7"/>
  <c r="R95" i="7"/>
  <c r="R96" i="7"/>
  <c r="R97" i="7"/>
  <c r="S97" i="7"/>
  <c r="R98" i="7"/>
  <c r="P3" i="7"/>
  <c r="P4" i="7"/>
  <c r="Q4" i="7"/>
  <c r="P6" i="7"/>
  <c r="Q6" i="7"/>
  <c r="P12" i="7"/>
  <c r="Q12" i="7"/>
  <c r="P13" i="7"/>
  <c r="P16" i="7"/>
  <c r="Q16" i="7"/>
  <c r="P17" i="7"/>
  <c r="Q17" i="7"/>
  <c r="P28" i="7"/>
  <c r="Q28" i="7"/>
  <c r="P29" i="7"/>
  <c r="P30" i="7"/>
  <c r="Q30" i="7"/>
  <c r="P31" i="7"/>
  <c r="Q31" i="7"/>
  <c r="P32" i="7"/>
  <c r="Q32" i="7"/>
  <c r="P33" i="7"/>
  <c r="P34" i="7"/>
  <c r="P35" i="7"/>
  <c r="Q35" i="7"/>
  <c r="P36" i="7"/>
  <c r="Q36" i="7"/>
  <c r="P37" i="7"/>
  <c r="P38" i="7"/>
  <c r="Q38" i="7"/>
  <c r="P39" i="7"/>
  <c r="Q39" i="7"/>
  <c r="P40" i="7"/>
  <c r="Q40" i="7"/>
  <c r="P53" i="7"/>
  <c r="Q53" i="7"/>
  <c r="P64" i="7"/>
  <c r="Q64" i="7"/>
  <c r="P65" i="7"/>
  <c r="Q65" i="7"/>
  <c r="P66" i="7"/>
  <c r="Q66" i="7"/>
  <c r="P67" i="7"/>
  <c r="Q67" i="7"/>
  <c r="P68" i="7"/>
  <c r="Q68" i="7"/>
  <c r="P69" i="7"/>
  <c r="Q69" i="7"/>
  <c r="P70" i="7"/>
  <c r="Q70" i="7"/>
  <c r="P71" i="7"/>
  <c r="Q71" i="7"/>
  <c r="P72" i="7"/>
  <c r="Q72" i="7"/>
  <c r="P73" i="7"/>
  <c r="Q73" i="7"/>
  <c r="P74" i="7"/>
  <c r="Q74" i="7"/>
  <c r="P75" i="7"/>
  <c r="P76" i="7"/>
  <c r="Q76" i="7"/>
  <c r="P77" i="7"/>
  <c r="Q77" i="7"/>
  <c r="P88" i="7"/>
  <c r="P89" i="7"/>
  <c r="P90" i="7"/>
  <c r="Q90" i="7"/>
  <c r="P91" i="7"/>
  <c r="Q91" i="7"/>
  <c r="P92" i="7"/>
  <c r="P93" i="7"/>
  <c r="P94" i="7"/>
  <c r="Q94" i="7"/>
  <c r="P95" i="7"/>
  <c r="Q95" i="7"/>
  <c r="P96" i="7"/>
  <c r="P97" i="7"/>
  <c r="P98" i="7"/>
  <c r="Q98" i="7"/>
  <c r="F99" i="7"/>
  <c r="G99" i="7"/>
  <c r="Q37" i="7"/>
  <c r="H98" i="7"/>
  <c r="I98" i="7"/>
  <c r="I6" i="7"/>
  <c r="I13" i="7"/>
  <c r="I16" i="7"/>
  <c r="I17" i="7"/>
  <c r="S3" i="12"/>
  <c r="T3" i="12"/>
  <c r="S9" i="12"/>
  <c r="T9" i="12"/>
  <c r="S10" i="12"/>
  <c r="T10" i="12"/>
  <c r="S11" i="12"/>
  <c r="T11" i="12"/>
  <c r="S12" i="12"/>
  <c r="T12" i="12"/>
  <c r="S36" i="12"/>
  <c r="T36" i="12"/>
  <c r="S37" i="12"/>
  <c r="T37" i="12"/>
  <c r="S38" i="12"/>
  <c r="T38" i="12"/>
  <c r="S39" i="12"/>
  <c r="T39" i="12"/>
  <c r="S40" i="12"/>
  <c r="T40" i="12"/>
  <c r="S41" i="12"/>
  <c r="T41" i="12"/>
  <c r="S42" i="12"/>
  <c r="T42" i="12"/>
  <c r="S43" i="12"/>
  <c r="T43" i="12"/>
  <c r="S44" i="12"/>
  <c r="T44" i="12"/>
  <c r="S45" i="12"/>
  <c r="T45" i="12"/>
  <c r="S46" i="12"/>
  <c r="T46" i="12"/>
  <c r="S47" i="12"/>
  <c r="T47" i="12"/>
  <c r="S48" i="12"/>
  <c r="T48" i="12"/>
  <c r="S49" i="12"/>
  <c r="T49" i="12"/>
  <c r="S50" i="12"/>
  <c r="T50" i="12"/>
  <c r="S51" i="12"/>
  <c r="T51" i="12"/>
  <c r="S52" i="12"/>
  <c r="T52" i="12"/>
  <c r="S53" i="12"/>
  <c r="T53" i="12"/>
  <c r="S54" i="12"/>
  <c r="T54" i="12"/>
  <c r="S55" i="12"/>
  <c r="T55" i="12"/>
  <c r="S66" i="12"/>
  <c r="T66" i="12"/>
  <c r="S67" i="12"/>
  <c r="T67" i="12"/>
  <c r="S68" i="12"/>
  <c r="T68" i="12"/>
  <c r="S69" i="12"/>
  <c r="T69" i="12"/>
  <c r="S70" i="12"/>
  <c r="T70" i="12"/>
  <c r="S71" i="12"/>
  <c r="T71" i="12"/>
  <c r="S72" i="12"/>
  <c r="T72" i="12"/>
  <c r="S73" i="12"/>
  <c r="T73" i="12"/>
  <c r="S74" i="12"/>
  <c r="T74" i="12"/>
  <c r="S75" i="12"/>
  <c r="T75" i="12"/>
  <c r="S76" i="12"/>
  <c r="T76" i="12"/>
  <c r="S77" i="12"/>
  <c r="T77" i="12"/>
  <c r="S78" i="12"/>
  <c r="T78" i="12"/>
  <c r="S80" i="12"/>
  <c r="T80" i="12"/>
  <c r="S81" i="12"/>
  <c r="T81" i="12"/>
  <c r="S82" i="12"/>
  <c r="T82" i="12"/>
  <c r="S83" i="12"/>
  <c r="T83" i="12"/>
  <c r="S84" i="12"/>
  <c r="T84" i="12"/>
  <c r="S90" i="12"/>
  <c r="T90" i="12"/>
  <c r="S91" i="12"/>
  <c r="T91" i="12"/>
  <c r="S92" i="12"/>
  <c r="T92" i="12"/>
  <c r="S93" i="12"/>
  <c r="T93" i="12"/>
  <c r="S95" i="12"/>
  <c r="T95" i="12"/>
  <c r="O3" i="12"/>
  <c r="P3" i="12"/>
  <c r="O9" i="12"/>
  <c r="P9" i="12"/>
  <c r="O10" i="12"/>
  <c r="P10" i="12"/>
  <c r="O11" i="12"/>
  <c r="P11" i="12"/>
  <c r="O12" i="12"/>
  <c r="P12" i="12"/>
  <c r="O36" i="12"/>
  <c r="P36" i="12"/>
  <c r="O37" i="12"/>
  <c r="P37" i="12"/>
  <c r="O38" i="12"/>
  <c r="P38" i="12"/>
  <c r="O39" i="12"/>
  <c r="P39" i="12"/>
  <c r="O40" i="12"/>
  <c r="P40" i="12"/>
  <c r="O41" i="12"/>
  <c r="P41" i="12"/>
  <c r="O42" i="12"/>
  <c r="P42" i="12"/>
  <c r="O43" i="12"/>
  <c r="P43" i="12"/>
  <c r="O44" i="12"/>
  <c r="P44" i="12"/>
  <c r="O45" i="12"/>
  <c r="P45" i="12"/>
  <c r="O46" i="12"/>
  <c r="P46" i="12"/>
  <c r="O47" i="12"/>
  <c r="P47" i="12"/>
  <c r="O48" i="12"/>
  <c r="P48" i="12"/>
  <c r="O49" i="12"/>
  <c r="P49" i="12"/>
  <c r="O50" i="12"/>
  <c r="P50" i="12"/>
  <c r="O51" i="12"/>
  <c r="P51" i="12"/>
  <c r="O52" i="12"/>
  <c r="P52" i="12"/>
  <c r="O53" i="12"/>
  <c r="P53" i="12"/>
  <c r="O54" i="12"/>
  <c r="P54" i="12"/>
  <c r="O55" i="12"/>
  <c r="P55" i="12"/>
  <c r="O66" i="12"/>
  <c r="P66" i="12"/>
  <c r="O67" i="12"/>
  <c r="P67" i="12"/>
  <c r="O68" i="12"/>
  <c r="P68" i="12"/>
  <c r="O69" i="12"/>
  <c r="P69" i="12"/>
  <c r="O70" i="12"/>
  <c r="P70" i="12"/>
  <c r="O71" i="12"/>
  <c r="P71" i="12"/>
  <c r="O72" i="12"/>
  <c r="P72" i="12"/>
  <c r="O73" i="12"/>
  <c r="P73" i="12"/>
  <c r="O74" i="12"/>
  <c r="P74" i="12"/>
  <c r="O75" i="12"/>
  <c r="P75" i="12"/>
  <c r="O76" i="12"/>
  <c r="P76" i="12"/>
  <c r="O77" i="12"/>
  <c r="P77" i="12"/>
  <c r="O78" i="12"/>
  <c r="P78" i="12"/>
  <c r="O80" i="12"/>
  <c r="P80" i="12"/>
  <c r="O81" i="12"/>
  <c r="P81" i="12"/>
  <c r="O82" i="12"/>
  <c r="P82" i="12"/>
  <c r="O83" i="12"/>
  <c r="P83" i="12"/>
  <c r="O84" i="12"/>
  <c r="P84" i="12"/>
  <c r="O90" i="12"/>
  <c r="P90" i="12"/>
  <c r="O91" i="12"/>
  <c r="P91" i="12"/>
  <c r="O92" i="12"/>
  <c r="P92" i="12"/>
  <c r="O93" i="12"/>
  <c r="P93" i="12"/>
  <c r="O95" i="12"/>
  <c r="P95" i="12"/>
  <c r="K49" i="12"/>
  <c r="L49" i="12"/>
  <c r="K50" i="12"/>
  <c r="L50" i="12"/>
  <c r="K51" i="12"/>
  <c r="L51" i="12"/>
  <c r="K52" i="12"/>
  <c r="L52" i="12"/>
  <c r="K53" i="12"/>
  <c r="L53" i="12"/>
  <c r="K54" i="12"/>
  <c r="L54" i="12"/>
  <c r="K55" i="12"/>
  <c r="L55" i="12"/>
  <c r="K66" i="12"/>
  <c r="L66" i="12"/>
  <c r="K67" i="12"/>
  <c r="L67" i="12"/>
  <c r="K68" i="12"/>
  <c r="L68" i="12"/>
  <c r="K69" i="12"/>
  <c r="L69" i="12"/>
  <c r="K70" i="12"/>
  <c r="L70" i="12"/>
  <c r="K71" i="12"/>
  <c r="L71" i="12"/>
  <c r="K72" i="12"/>
  <c r="L72" i="12"/>
  <c r="K73" i="12"/>
  <c r="L73" i="12"/>
  <c r="K74" i="12"/>
  <c r="L74" i="12"/>
  <c r="K75" i="12"/>
  <c r="L75" i="12"/>
  <c r="K76" i="12"/>
  <c r="L76" i="12"/>
  <c r="K77" i="12"/>
  <c r="L77" i="12"/>
  <c r="K78" i="12"/>
  <c r="L78" i="12"/>
  <c r="K80" i="12"/>
  <c r="L80" i="12"/>
  <c r="K81" i="12"/>
  <c r="L81" i="12"/>
  <c r="K82" i="12"/>
  <c r="L82" i="12"/>
  <c r="K83" i="12"/>
  <c r="L83" i="12"/>
  <c r="K84" i="12"/>
  <c r="L84" i="12"/>
  <c r="K90" i="12"/>
  <c r="L90" i="12"/>
  <c r="K91" i="12"/>
  <c r="L91" i="12"/>
  <c r="K92" i="12"/>
  <c r="L92" i="12"/>
  <c r="K93" i="12"/>
  <c r="L93" i="12"/>
  <c r="K95" i="12"/>
  <c r="L95" i="12"/>
  <c r="G49" i="12"/>
  <c r="H49" i="12"/>
  <c r="G50" i="12"/>
  <c r="H50" i="12"/>
  <c r="G51" i="12"/>
  <c r="H51" i="12"/>
  <c r="G52" i="12"/>
  <c r="H52" i="12"/>
  <c r="G53" i="12"/>
  <c r="H53" i="12"/>
  <c r="G54" i="12"/>
  <c r="H54" i="12"/>
  <c r="G55" i="12"/>
  <c r="H55" i="12"/>
  <c r="G66" i="12"/>
  <c r="H66" i="12"/>
  <c r="G67" i="12"/>
  <c r="H67" i="12"/>
  <c r="G68" i="12"/>
  <c r="H68" i="12"/>
  <c r="G69" i="12"/>
  <c r="H69" i="12"/>
  <c r="G70" i="12"/>
  <c r="H70" i="12"/>
  <c r="G71" i="12"/>
  <c r="H71" i="12"/>
  <c r="G72" i="12"/>
  <c r="H72" i="12"/>
  <c r="G73" i="12"/>
  <c r="H73" i="12"/>
  <c r="G74" i="12"/>
  <c r="H74" i="12"/>
  <c r="G75" i="12"/>
  <c r="H75" i="12"/>
  <c r="G76" i="12"/>
  <c r="H76" i="12"/>
  <c r="G77" i="12"/>
  <c r="H77" i="12"/>
  <c r="G78" i="12"/>
  <c r="H78" i="12"/>
  <c r="G80" i="12"/>
  <c r="H80" i="12"/>
  <c r="G81" i="12"/>
  <c r="H81" i="12"/>
  <c r="G82" i="12"/>
  <c r="H82" i="12"/>
  <c r="G83" i="12"/>
  <c r="H83" i="12"/>
  <c r="G84" i="12"/>
  <c r="H84" i="12"/>
  <c r="G90" i="12"/>
  <c r="H90" i="12"/>
  <c r="G91" i="12"/>
  <c r="H91" i="12"/>
  <c r="G92" i="12"/>
  <c r="H92" i="12"/>
  <c r="G93" i="12"/>
  <c r="H93" i="12"/>
  <c r="G95" i="12"/>
  <c r="H95" i="12"/>
  <c r="A4" i="2"/>
  <c r="A5" i="2"/>
  <c r="I5" i="2"/>
  <c r="J5" i="2"/>
  <c r="K5" i="2"/>
  <c r="A6" i="2"/>
  <c r="A7" i="2"/>
  <c r="E7" i="2"/>
  <c r="F7" i="2"/>
  <c r="G7" i="2"/>
  <c r="A8" i="2"/>
  <c r="A9" i="2"/>
  <c r="E9" i="2"/>
  <c r="F9" i="2"/>
  <c r="G9" i="2"/>
  <c r="A10" i="2"/>
  <c r="A11" i="2"/>
  <c r="E11" i="2"/>
  <c r="F11" i="2"/>
  <c r="G11" i="2"/>
  <c r="A12" i="2"/>
  <c r="A13" i="2"/>
  <c r="I13" i="2"/>
  <c r="J13" i="2"/>
  <c r="K13" i="2"/>
  <c r="A14" i="2"/>
  <c r="A15" i="2"/>
  <c r="E15" i="2"/>
  <c r="F15" i="2"/>
  <c r="G15" i="2"/>
  <c r="A16" i="2"/>
  <c r="A17" i="2"/>
  <c r="E17" i="2"/>
  <c r="F17" i="2"/>
  <c r="G17" i="2"/>
  <c r="A18" i="2"/>
  <c r="A19" i="2"/>
  <c r="E19" i="2"/>
  <c r="F19" i="2"/>
  <c r="G19" i="2"/>
  <c r="A20" i="2"/>
  <c r="A21" i="2"/>
  <c r="I21" i="2"/>
  <c r="J21" i="2"/>
  <c r="K21" i="2"/>
  <c r="A22" i="2"/>
  <c r="A23" i="2"/>
  <c r="E23" i="2"/>
  <c r="A24" i="2"/>
  <c r="A25" i="2"/>
  <c r="E25" i="2"/>
  <c r="F25" i="2"/>
  <c r="G25" i="2"/>
  <c r="A26" i="2"/>
  <c r="A27" i="2"/>
  <c r="E27" i="2"/>
  <c r="F27" i="2"/>
  <c r="G27" i="2"/>
  <c r="A28" i="2"/>
  <c r="A29" i="2"/>
  <c r="I29" i="2"/>
  <c r="J29" i="2"/>
  <c r="K29" i="2"/>
  <c r="A30" i="2"/>
  <c r="A31" i="2"/>
  <c r="E31" i="2"/>
  <c r="F31" i="2"/>
  <c r="G31" i="2"/>
  <c r="A32" i="2"/>
  <c r="Q32" i="2"/>
  <c r="R32" i="2"/>
  <c r="S32" i="2"/>
  <c r="A33" i="2"/>
  <c r="E33" i="2"/>
  <c r="F33" i="2"/>
  <c r="G33" i="2"/>
  <c r="A34" i="2"/>
  <c r="A35" i="2"/>
  <c r="E35" i="2"/>
  <c r="F35" i="2"/>
  <c r="G35" i="2"/>
  <c r="A36" i="2"/>
  <c r="A37" i="2"/>
  <c r="E37" i="2"/>
  <c r="F37" i="2"/>
  <c r="G37" i="2"/>
  <c r="A38" i="2"/>
  <c r="A39" i="2"/>
  <c r="E39" i="2"/>
  <c r="F39" i="2"/>
  <c r="G39" i="2"/>
  <c r="A40" i="2"/>
  <c r="A41" i="2"/>
  <c r="E41" i="2"/>
  <c r="F41" i="2"/>
  <c r="G41" i="2"/>
  <c r="A42" i="2"/>
  <c r="A43" i="2"/>
  <c r="E43" i="2"/>
  <c r="F43" i="2"/>
  <c r="G43" i="2"/>
  <c r="A44" i="2"/>
  <c r="A45" i="2"/>
  <c r="E45" i="2"/>
  <c r="F45" i="2"/>
  <c r="G45" i="2"/>
  <c r="A46" i="2"/>
  <c r="A47" i="2"/>
  <c r="E47" i="2"/>
  <c r="F47" i="2"/>
  <c r="G47" i="2"/>
  <c r="A48" i="2"/>
  <c r="M48" i="2"/>
  <c r="N48" i="2"/>
  <c r="O48" i="2"/>
  <c r="A49" i="2"/>
  <c r="E49" i="2"/>
  <c r="F49" i="2"/>
  <c r="G49" i="2"/>
  <c r="A50" i="2"/>
  <c r="A51" i="2"/>
  <c r="E51" i="2"/>
  <c r="F51" i="2"/>
  <c r="G51" i="2"/>
  <c r="A52" i="2"/>
  <c r="A53" i="2"/>
  <c r="E53" i="2"/>
  <c r="F53" i="2"/>
  <c r="G53" i="2"/>
  <c r="A54" i="2"/>
  <c r="E54" i="2"/>
  <c r="F54" i="2"/>
  <c r="G54" i="2"/>
  <c r="A55" i="2"/>
  <c r="E55" i="2"/>
  <c r="F55" i="2"/>
  <c r="G55" i="2"/>
  <c r="A56" i="2"/>
  <c r="A57" i="2"/>
  <c r="E57" i="2"/>
  <c r="F57" i="2"/>
  <c r="G57" i="2"/>
  <c r="A58" i="2"/>
  <c r="Q58" i="2"/>
  <c r="R58" i="2"/>
  <c r="A59" i="2"/>
  <c r="E59" i="2"/>
  <c r="F59" i="2"/>
  <c r="G59" i="2"/>
  <c r="A60" i="2"/>
  <c r="A61" i="2"/>
  <c r="E61" i="2"/>
  <c r="F61" i="2"/>
  <c r="G61" i="2"/>
  <c r="I17" i="2"/>
  <c r="I25" i="2"/>
  <c r="J25" i="2"/>
  <c r="K25" i="2"/>
  <c r="I9" i="2"/>
  <c r="J9" i="2"/>
  <c r="K9" i="2"/>
  <c r="E29" i="2"/>
  <c r="E21" i="2"/>
  <c r="E13" i="2"/>
  <c r="E5" i="2"/>
  <c r="F5" i="2"/>
  <c r="G5" i="2"/>
  <c r="Q54" i="2"/>
  <c r="R54" i="2"/>
  <c r="S54" i="2"/>
  <c r="Q50" i="2"/>
  <c r="R50" i="2"/>
  <c r="S50" i="2"/>
  <c r="M50" i="2"/>
  <c r="N50" i="2"/>
  <c r="O50" i="2"/>
  <c r="E50" i="2"/>
  <c r="F50" i="2"/>
  <c r="G50" i="2"/>
  <c r="Q48" i="2"/>
  <c r="R48" i="2"/>
  <c r="S48" i="2"/>
  <c r="Q46" i="2"/>
  <c r="R46" i="2"/>
  <c r="S46" i="2"/>
  <c r="M46" i="2"/>
  <c r="N46" i="2"/>
  <c r="O46" i="2"/>
  <c r="E46" i="2"/>
  <c r="F46" i="2"/>
  <c r="G46" i="2"/>
  <c r="E44" i="2"/>
  <c r="F44" i="2"/>
  <c r="G44" i="2"/>
  <c r="Q42" i="2"/>
  <c r="R42" i="2"/>
  <c r="S42" i="2"/>
  <c r="M42" i="2"/>
  <c r="N42" i="2"/>
  <c r="O42" i="2"/>
  <c r="E42" i="2"/>
  <c r="F42" i="2"/>
  <c r="G42" i="2"/>
  <c r="Q38" i="2"/>
  <c r="R38" i="2"/>
  <c r="S38" i="2"/>
  <c r="M38" i="2"/>
  <c r="N38" i="2"/>
  <c r="O38" i="2"/>
  <c r="E38" i="2"/>
  <c r="F38" i="2"/>
  <c r="G38" i="2"/>
  <c r="Q34" i="2"/>
  <c r="R34" i="2"/>
  <c r="S34" i="2"/>
  <c r="M34" i="2"/>
  <c r="N34" i="2"/>
  <c r="O34" i="2"/>
  <c r="E34" i="2"/>
  <c r="F34" i="2"/>
  <c r="G34" i="2"/>
  <c r="I30" i="2"/>
  <c r="Q30" i="2"/>
  <c r="M30" i="2"/>
  <c r="N30" i="2"/>
  <c r="O30" i="2"/>
  <c r="E30" i="2"/>
  <c r="I26" i="2"/>
  <c r="J26" i="2"/>
  <c r="K26" i="2"/>
  <c r="Q26" i="2"/>
  <c r="M26" i="2"/>
  <c r="E26" i="2"/>
  <c r="I24" i="2"/>
  <c r="J24" i="2"/>
  <c r="K24" i="2"/>
  <c r="I22" i="2"/>
  <c r="Q22" i="2"/>
  <c r="M22" i="2"/>
  <c r="N22" i="2"/>
  <c r="O22" i="2"/>
  <c r="E22" i="2"/>
  <c r="E20" i="2"/>
  <c r="I18" i="2"/>
  <c r="Q18" i="2"/>
  <c r="M18" i="2"/>
  <c r="N18" i="2"/>
  <c r="O18" i="2"/>
  <c r="E18" i="2"/>
  <c r="I14" i="2"/>
  <c r="Q14" i="2"/>
  <c r="M14" i="2"/>
  <c r="N14" i="2"/>
  <c r="O14" i="2"/>
  <c r="E14" i="2"/>
  <c r="F14" i="2"/>
  <c r="G14" i="2"/>
  <c r="I10" i="2"/>
  <c r="Q10" i="2"/>
  <c r="M10" i="2"/>
  <c r="E10" i="2"/>
  <c r="F10" i="2"/>
  <c r="G10" i="2"/>
  <c r="I6" i="2"/>
  <c r="Q6" i="2"/>
  <c r="R6" i="2"/>
  <c r="S6" i="2"/>
  <c r="M6" i="2"/>
  <c r="E6" i="2"/>
  <c r="E4" i="2"/>
  <c r="F4" i="2"/>
  <c r="G4" i="2"/>
  <c r="I58" i="2"/>
  <c r="I54" i="2"/>
  <c r="J54" i="2"/>
  <c r="K54" i="2"/>
  <c r="I50" i="2"/>
  <c r="J50" i="2"/>
  <c r="K50" i="2"/>
  <c r="I46" i="2"/>
  <c r="J46" i="2"/>
  <c r="K46" i="2"/>
  <c r="I42" i="2"/>
  <c r="J42" i="2"/>
  <c r="K42" i="2"/>
  <c r="I38" i="2"/>
  <c r="J38" i="2"/>
  <c r="K38" i="2"/>
  <c r="I34" i="2"/>
  <c r="J34" i="2"/>
  <c r="K34" i="2"/>
  <c r="M44" i="2"/>
  <c r="N44" i="2"/>
  <c r="O44" i="2"/>
  <c r="M12" i="2"/>
  <c r="N12" i="2"/>
  <c r="O12" i="2"/>
  <c r="M61" i="2"/>
  <c r="Q57" i="2"/>
  <c r="M55" i="2"/>
  <c r="N55" i="2"/>
  <c r="O55" i="2"/>
  <c r="Q53" i="2"/>
  <c r="M53" i="2"/>
  <c r="N53" i="2"/>
  <c r="O53" i="2"/>
  <c r="M51" i="2"/>
  <c r="N51" i="2"/>
  <c r="O51" i="2"/>
  <c r="Q49" i="2"/>
  <c r="R49" i="2"/>
  <c r="S49" i="2"/>
  <c r="M49" i="2"/>
  <c r="N49" i="2"/>
  <c r="O49" i="2"/>
  <c r="M47" i="2"/>
  <c r="N47" i="2"/>
  <c r="O47" i="2"/>
  <c r="Q45" i="2"/>
  <c r="R45" i="2"/>
  <c r="S45" i="2"/>
  <c r="M45" i="2"/>
  <c r="N45" i="2"/>
  <c r="O45" i="2"/>
  <c r="M43" i="2"/>
  <c r="N43" i="2"/>
  <c r="O43" i="2"/>
  <c r="Q41" i="2"/>
  <c r="R41" i="2"/>
  <c r="S41" i="2"/>
  <c r="M41" i="2"/>
  <c r="N41" i="2"/>
  <c r="O41" i="2"/>
  <c r="M39" i="2"/>
  <c r="N39" i="2"/>
  <c r="O39" i="2"/>
  <c r="Q37" i="2"/>
  <c r="R37" i="2"/>
  <c r="S37" i="2"/>
  <c r="M37" i="2"/>
  <c r="N37" i="2"/>
  <c r="O37" i="2"/>
  <c r="M35" i="2"/>
  <c r="N35" i="2"/>
  <c r="O35" i="2"/>
  <c r="Q33" i="2"/>
  <c r="R33" i="2"/>
  <c r="S33" i="2"/>
  <c r="M33" i="2"/>
  <c r="N33" i="2"/>
  <c r="O33" i="2"/>
  <c r="M31" i="2"/>
  <c r="N31" i="2"/>
  <c r="O31" i="2"/>
  <c r="Q29" i="2"/>
  <c r="M29" i="2"/>
  <c r="N29" i="2"/>
  <c r="O29" i="2"/>
  <c r="M27" i="2"/>
  <c r="Q25" i="2"/>
  <c r="R25" i="2"/>
  <c r="S25" i="2"/>
  <c r="M25" i="2"/>
  <c r="N25" i="2"/>
  <c r="O25" i="2"/>
  <c r="M23" i="2"/>
  <c r="N23" i="2"/>
  <c r="O23" i="2"/>
  <c r="Q21" i="2"/>
  <c r="R21" i="2"/>
  <c r="S21" i="2"/>
  <c r="M21" i="2"/>
  <c r="N21" i="2"/>
  <c r="O21" i="2"/>
  <c r="M19" i="2"/>
  <c r="Q17" i="2"/>
  <c r="M17" i="2"/>
  <c r="N17" i="2"/>
  <c r="O17" i="2"/>
  <c r="M15" i="2"/>
  <c r="N15" i="2"/>
  <c r="O15" i="2"/>
  <c r="Q13" i="2"/>
  <c r="M13" i="2"/>
  <c r="N13" i="2"/>
  <c r="O13" i="2"/>
  <c r="M11" i="2"/>
  <c r="N11" i="2"/>
  <c r="O11" i="2"/>
  <c r="Q9" i="2"/>
  <c r="R9" i="2"/>
  <c r="S9" i="2"/>
  <c r="M9" i="2"/>
  <c r="N9" i="2"/>
  <c r="O9" i="2"/>
  <c r="M7" i="2"/>
  <c r="N7" i="2"/>
  <c r="O7" i="2"/>
  <c r="Q5" i="2"/>
  <c r="R5" i="2"/>
  <c r="S5" i="2"/>
  <c r="M5" i="2"/>
  <c r="N5" i="2"/>
  <c r="O5" i="2"/>
  <c r="I61" i="2"/>
  <c r="I59" i="2"/>
  <c r="I57" i="2"/>
  <c r="J57" i="2"/>
  <c r="K57" i="2"/>
  <c r="I53" i="2"/>
  <c r="J53" i="2"/>
  <c r="K53" i="2"/>
  <c r="I51" i="2"/>
  <c r="J51" i="2"/>
  <c r="K51" i="2"/>
  <c r="I49" i="2"/>
  <c r="J49" i="2"/>
  <c r="K49" i="2"/>
  <c r="I45" i="2"/>
  <c r="J45" i="2"/>
  <c r="K45" i="2"/>
  <c r="I43" i="2"/>
  <c r="J43" i="2"/>
  <c r="K43" i="2"/>
  <c r="I41" i="2"/>
  <c r="J41" i="2"/>
  <c r="K41" i="2"/>
  <c r="I37" i="2"/>
  <c r="J37" i="2"/>
  <c r="K37" i="2"/>
  <c r="I35" i="2"/>
  <c r="J35" i="2"/>
  <c r="K35" i="2"/>
  <c r="I33" i="2"/>
  <c r="J33" i="2"/>
  <c r="K33" i="2"/>
  <c r="I23" i="2"/>
  <c r="J23" i="2"/>
  <c r="K23" i="2"/>
  <c r="I19" i="2"/>
  <c r="J19" i="2"/>
  <c r="K19" i="2"/>
  <c r="I7" i="2"/>
  <c r="J7" i="2"/>
  <c r="K7" i="2"/>
  <c r="E35" i="1"/>
  <c r="E28" i="1"/>
  <c r="E57" i="1"/>
  <c r="F57" i="1"/>
  <c r="E34" i="1"/>
  <c r="E33" i="1"/>
  <c r="K48" i="12"/>
  <c r="L48" i="12"/>
  <c r="G48" i="12"/>
  <c r="H48" i="12"/>
  <c r="K46" i="12"/>
  <c r="L46" i="12"/>
  <c r="K42" i="12"/>
  <c r="L42" i="12"/>
  <c r="G46" i="12"/>
  <c r="H46" i="12"/>
  <c r="G42" i="12"/>
  <c r="H42" i="12"/>
  <c r="F24" i="9"/>
  <c r="F25" i="9"/>
  <c r="G25" i="9"/>
  <c r="F26" i="9"/>
  <c r="F27" i="9"/>
  <c r="F28" i="9"/>
  <c r="G28" i="9"/>
  <c r="F5" i="9"/>
  <c r="G5" i="9"/>
  <c r="G2" i="12"/>
  <c r="H2" i="12"/>
  <c r="G3" i="12"/>
  <c r="H3" i="12"/>
  <c r="G9" i="12"/>
  <c r="H9" i="12"/>
  <c r="G10" i="12"/>
  <c r="H10" i="12"/>
  <c r="G11" i="12"/>
  <c r="H11" i="12"/>
  <c r="G12" i="12"/>
  <c r="H12" i="12"/>
  <c r="G36" i="12"/>
  <c r="H36" i="12"/>
  <c r="G37" i="12"/>
  <c r="H37" i="12"/>
  <c r="G38" i="12"/>
  <c r="H38" i="12"/>
  <c r="G39" i="12"/>
  <c r="H39" i="12"/>
  <c r="G40" i="12"/>
  <c r="H40" i="12"/>
  <c r="G41" i="12"/>
  <c r="H41" i="12"/>
  <c r="U16" i="7"/>
  <c r="K47" i="12"/>
  <c r="L47" i="12"/>
  <c r="K45" i="12"/>
  <c r="L45" i="12"/>
  <c r="K44" i="12"/>
  <c r="L44" i="12"/>
  <c r="K43" i="12"/>
  <c r="L43" i="12"/>
  <c r="K41" i="12"/>
  <c r="L41" i="12"/>
  <c r="K40" i="12"/>
  <c r="L40" i="12"/>
  <c r="K39" i="12"/>
  <c r="L39" i="12"/>
  <c r="K38" i="12"/>
  <c r="L38" i="12"/>
  <c r="K37" i="12"/>
  <c r="L37" i="12"/>
  <c r="K36" i="12"/>
  <c r="L36" i="12"/>
  <c r="K12" i="12"/>
  <c r="L12" i="12"/>
  <c r="K11" i="12"/>
  <c r="L11" i="12"/>
  <c r="K10" i="12"/>
  <c r="L10" i="12"/>
  <c r="K9" i="12"/>
  <c r="L9" i="12"/>
  <c r="G47" i="12"/>
  <c r="H47" i="12"/>
  <c r="G45" i="12"/>
  <c r="H45" i="12"/>
  <c r="G44" i="12"/>
  <c r="H44" i="12"/>
  <c r="G43" i="12"/>
  <c r="H43" i="12"/>
  <c r="F35" i="9"/>
  <c r="G35" i="9"/>
  <c r="F34" i="9"/>
  <c r="G34" i="9"/>
  <c r="F33" i="9"/>
  <c r="G33" i="9"/>
  <c r="F32" i="9"/>
  <c r="G32" i="9"/>
  <c r="F31" i="9"/>
  <c r="G31" i="9"/>
  <c r="F30" i="9"/>
  <c r="G30" i="9"/>
  <c r="F29" i="9"/>
  <c r="G29" i="9"/>
  <c r="G27" i="9"/>
  <c r="G26" i="9"/>
  <c r="F13" i="9"/>
  <c r="G13" i="9"/>
  <c r="F12" i="9"/>
  <c r="G12" i="9"/>
  <c r="F11" i="9"/>
  <c r="G11" i="9"/>
  <c r="F10" i="9"/>
  <c r="G10" i="9"/>
  <c r="F9" i="9"/>
  <c r="G9" i="9"/>
  <c r="F8" i="9"/>
  <c r="G8" i="9"/>
  <c r="F7" i="9"/>
  <c r="G7" i="9"/>
  <c r="F6" i="9"/>
  <c r="G6" i="9"/>
  <c r="J58" i="2"/>
  <c r="K58" i="2"/>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61" i="2"/>
  <c r="O61" i="2"/>
  <c r="N27" i="2"/>
  <c r="O27" i="2"/>
  <c r="N26" i="2"/>
  <c r="O26" i="2"/>
  <c r="N19" i="2"/>
  <c r="O19" i="2"/>
  <c r="N10" i="2"/>
  <c r="O10" i="2"/>
  <c r="N6" i="2"/>
  <c r="O6" i="2"/>
  <c r="U98" i="7"/>
  <c r="U97" i="7"/>
  <c r="U96" i="7"/>
  <c r="U94" i="7"/>
  <c r="U93" i="7"/>
  <c r="U92" i="7"/>
  <c r="U90" i="7"/>
  <c r="U89" i="7"/>
  <c r="U88" i="7"/>
  <c r="U76" i="7"/>
  <c r="U75" i="7"/>
  <c r="U34" i="7"/>
  <c r="U32" i="7"/>
  <c r="U28" i="7"/>
  <c r="U17" i="7"/>
  <c r="U12" i="7"/>
  <c r="U4" i="7"/>
  <c r="T2" i="7"/>
  <c r="U2" i="7"/>
  <c r="S98" i="7"/>
  <c r="S96" i="7"/>
  <c r="S95" i="7"/>
  <c r="S94" i="7"/>
  <c r="S92" i="7"/>
  <c r="S91" i="7"/>
  <c r="S90" i="7"/>
  <c r="S88" i="7"/>
  <c r="S77" i="7"/>
  <c r="S76" i="7"/>
  <c r="S35" i="7"/>
  <c r="S31" i="7"/>
  <c r="S29" i="7"/>
  <c r="S28" i="7"/>
  <c r="S17" i="7"/>
  <c r="S12" i="7"/>
  <c r="S6" i="7"/>
  <c r="R2" i="7"/>
  <c r="S2" i="7"/>
  <c r="S2" i="12"/>
  <c r="O2" i="12"/>
  <c r="K2" i="12"/>
  <c r="F2" i="8"/>
  <c r="G2" i="8"/>
  <c r="F30" i="2"/>
  <c r="G30" i="2"/>
  <c r="F29" i="2"/>
  <c r="G29" i="2"/>
  <c r="F26" i="2"/>
  <c r="G26" i="2"/>
  <c r="F22" i="2"/>
  <c r="G22" i="2"/>
  <c r="F21" i="2"/>
  <c r="G21" i="2"/>
  <c r="F20" i="2"/>
  <c r="G20" i="2"/>
  <c r="F18" i="2"/>
  <c r="G18" i="2"/>
  <c r="F13" i="2"/>
  <c r="G13" i="2"/>
  <c r="F6" i="2"/>
  <c r="G6" i="2"/>
  <c r="J61" i="2"/>
  <c r="K61" i="2"/>
  <c r="J59" i="2"/>
  <c r="K59" i="2"/>
  <c r="J30" i="2"/>
  <c r="K30" i="2"/>
  <c r="J22" i="2"/>
  <c r="K22" i="2"/>
  <c r="J18" i="2"/>
  <c r="K18" i="2"/>
  <c r="J17" i="2"/>
  <c r="K17" i="2"/>
  <c r="J14" i="2"/>
  <c r="K14" i="2"/>
  <c r="J10" i="2"/>
  <c r="K10" i="2"/>
  <c r="J6" i="2"/>
  <c r="K6" i="2"/>
  <c r="S58" i="2"/>
  <c r="R57" i="2"/>
  <c r="S57" i="2"/>
  <c r="R53" i="2"/>
  <c r="S53" i="2"/>
  <c r="R30" i="2"/>
  <c r="S30" i="2"/>
  <c r="R29" i="2"/>
  <c r="S29" i="2"/>
  <c r="R26" i="2"/>
  <c r="S26" i="2"/>
  <c r="R22" i="2"/>
  <c r="S22" i="2"/>
  <c r="R18" i="2"/>
  <c r="S18" i="2"/>
  <c r="R17" i="2"/>
  <c r="S17" i="2"/>
  <c r="R14" i="2"/>
  <c r="S14" i="2"/>
  <c r="R13" i="2"/>
  <c r="S13" i="2"/>
  <c r="R10" i="2"/>
  <c r="S10" i="2"/>
  <c r="D81" i="2"/>
  <c r="C17" i="1"/>
  <c r="P2" i="7"/>
  <c r="Q2" i="7"/>
  <c r="Q3" i="7"/>
  <c r="Q13" i="7"/>
  <c r="Q29" i="7"/>
  <c r="Q33" i="7"/>
  <c r="Q34" i="7"/>
  <c r="Q75" i="7"/>
  <c r="E5" i="3"/>
  <c r="F5" i="3"/>
  <c r="E6" i="3"/>
  <c r="F6" i="3"/>
  <c r="E7" i="3"/>
  <c r="F7" i="3"/>
  <c r="E8" i="3"/>
  <c r="F8" i="3"/>
  <c r="E9" i="3"/>
  <c r="F9" i="3"/>
  <c r="E10" i="3"/>
  <c r="F10" i="3"/>
  <c r="E11" i="3"/>
  <c r="F11" i="3"/>
  <c r="E12" i="3"/>
  <c r="F12" i="3"/>
  <c r="E14" i="3"/>
  <c r="F14" i="3"/>
  <c r="E15" i="3"/>
  <c r="F15" i="3"/>
  <c r="N99" i="7"/>
  <c r="U99" i="7"/>
  <c r="K99" i="7"/>
  <c r="U99" i="12"/>
  <c r="N99" i="12"/>
  <c r="M99" i="12"/>
  <c r="F99" i="12"/>
  <c r="L81" i="2"/>
  <c r="D19" i="9"/>
  <c r="C31" i="1"/>
  <c r="Q88" i="7"/>
  <c r="Q89" i="7"/>
  <c r="Q92" i="7"/>
  <c r="Q93" i="7"/>
  <c r="Q96" i="7"/>
  <c r="Q97" i="7"/>
  <c r="H22" i="11"/>
  <c r="E26" i="11"/>
  <c r="D40" i="1"/>
  <c r="G22" i="11"/>
  <c r="D26" i="11"/>
  <c r="F22" i="11"/>
  <c r="E22" i="11"/>
  <c r="C22" i="11"/>
  <c r="B22" i="11"/>
  <c r="H11" i="11"/>
  <c r="E25" i="11"/>
  <c r="D41" i="1"/>
  <c r="G11" i="11"/>
  <c r="D25" i="11"/>
  <c r="F11" i="11"/>
  <c r="E11" i="11"/>
  <c r="D11" i="11"/>
  <c r="C11" i="11"/>
  <c r="D32" i="1"/>
  <c r="B11" i="11"/>
  <c r="M45" i="9"/>
  <c r="D39" i="1"/>
  <c r="E39" i="1"/>
  <c r="L45" i="9"/>
  <c r="E45" i="9"/>
  <c r="D22" i="1"/>
  <c r="D45" i="9"/>
  <c r="C22" i="1"/>
  <c r="E22" i="1"/>
  <c r="M19" i="9"/>
  <c r="D38" i="1"/>
  <c r="L19" i="9"/>
  <c r="C38" i="1"/>
  <c r="E19" i="9"/>
  <c r="D31" i="1"/>
  <c r="E8" i="8"/>
  <c r="D23" i="1"/>
  <c r="D8" i="8"/>
  <c r="C23" i="1"/>
  <c r="D49" i="1"/>
  <c r="D18" i="3"/>
  <c r="D14" i="1"/>
  <c r="C18" i="3"/>
  <c r="C14" i="1"/>
  <c r="E16" i="3"/>
  <c r="F16" i="3"/>
  <c r="E4" i="3"/>
  <c r="E27" i="1"/>
  <c r="C18" i="1"/>
  <c r="C39" i="1"/>
  <c r="E38" i="1"/>
  <c r="C40" i="1"/>
  <c r="E40" i="1"/>
  <c r="F26" i="11"/>
  <c r="M56" i="2"/>
  <c r="N56" i="2"/>
  <c r="O56" i="2"/>
  <c r="E56" i="2"/>
  <c r="F56" i="2"/>
  <c r="G56" i="2"/>
  <c r="I52" i="2"/>
  <c r="J52" i="2"/>
  <c r="K52" i="2"/>
  <c r="M52" i="2"/>
  <c r="N52" i="2"/>
  <c r="O52" i="2"/>
  <c r="I44" i="2"/>
  <c r="J44" i="2"/>
  <c r="K44" i="2"/>
  <c r="Q44" i="2"/>
  <c r="R44" i="2"/>
  <c r="S44" i="2"/>
  <c r="I36" i="2"/>
  <c r="J36" i="2"/>
  <c r="K36" i="2"/>
  <c r="M36" i="2"/>
  <c r="N36" i="2"/>
  <c r="O36" i="2"/>
  <c r="E36" i="2"/>
  <c r="F36" i="2"/>
  <c r="G36" i="2"/>
  <c r="Q36" i="2"/>
  <c r="R36" i="2"/>
  <c r="S36" i="2"/>
  <c r="I28" i="2"/>
  <c r="J28" i="2"/>
  <c r="K28" i="2"/>
  <c r="Q28" i="2"/>
  <c r="R28" i="2"/>
  <c r="S28" i="2"/>
  <c r="E28" i="2"/>
  <c r="F28" i="2"/>
  <c r="G28" i="2"/>
  <c r="M28" i="2"/>
  <c r="N28" i="2"/>
  <c r="O28" i="2"/>
  <c r="Q20" i="2"/>
  <c r="R20" i="2"/>
  <c r="S20" i="2"/>
  <c r="I20" i="2"/>
  <c r="J20" i="2"/>
  <c r="K20" i="2"/>
  <c r="M20" i="2"/>
  <c r="N20" i="2"/>
  <c r="O20" i="2"/>
  <c r="I12" i="2"/>
  <c r="J12" i="2"/>
  <c r="K12" i="2"/>
  <c r="E12" i="2"/>
  <c r="F12" i="2"/>
  <c r="G12" i="2"/>
  <c r="Q12" i="2"/>
  <c r="R12" i="2"/>
  <c r="S12" i="2"/>
  <c r="M8" i="2"/>
  <c r="N8" i="2"/>
  <c r="O8" i="2"/>
  <c r="E8" i="2"/>
  <c r="F8" i="2"/>
  <c r="G8" i="2"/>
  <c r="Q8" i="2"/>
  <c r="R8" i="2"/>
  <c r="S8" i="2"/>
  <c r="S99" i="12"/>
  <c r="T99" i="12"/>
  <c r="I8" i="2"/>
  <c r="J8" i="2"/>
  <c r="K8" i="2"/>
  <c r="Q3" i="2"/>
  <c r="M3" i="2"/>
  <c r="N3" i="2"/>
  <c r="O3" i="2"/>
  <c r="E3" i="2"/>
  <c r="F3" i="2"/>
  <c r="I3" i="2"/>
  <c r="J3" i="2"/>
  <c r="K3" i="2"/>
  <c r="F45" i="9"/>
  <c r="G45" i="9"/>
  <c r="G4" i="9"/>
  <c r="F19" i="9"/>
  <c r="G19" i="9"/>
  <c r="P2" i="12"/>
  <c r="O99" i="12"/>
  <c r="P99" i="12"/>
  <c r="N19" i="9"/>
  <c r="O19" i="9"/>
  <c r="E60" i="2"/>
  <c r="F60" i="2"/>
  <c r="G60" i="2"/>
  <c r="M60" i="2"/>
  <c r="N60" i="2"/>
  <c r="O60" i="2"/>
  <c r="M40" i="2"/>
  <c r="N40" i="2"/>
  <c r="O40" i="2"/>
  <c r="E40" i="2"/>
  <c r="F40" i="2"/>
  <c r="G40" i="2"/>
  <c r="Q40" i="2"/>
  <c r="R40" i="2"/>
  <c r="S40" i="2"/>
  <c r="M32" i="2"/>
  <c r="N32" i="2"/>
  <c r="O32" i="2"/>
  <c r="E32" i="2"/>
  <c r="F32" i="2"/>
  <c r="G32" i="2"/>
  <c r="M24" i="2"/>
  <c r="N24" i="2"/>
  <c r="O24" i="2"/>
  <c r="E24" i="2"/>
  <c r="F24" i="2"/>
  <c r="G24" i="2"/>
  <c r="Q24" i="2"/>
  <c r="R24" i="2"/>
  <c r="S24" i="2"/>
  <c r="M16" i="2"/>
  <c r="N16" i="2"/>
  <c r="O16" i="2"/>
  <c r="E16" i="2"/>
  <c r="F16" i="2"/>
  <c r="G16" i="2"/>
  <c r="I16" i="2"/>
  <c r="J16" i="2"/>
  <c r="K16" i="2"/>
  <c r="Q4" i="2"/>
  <c r="R4" i="2"/>
  <c r="S4" i="2"/>
  <c r="M4" i="2"/>
  <c r="N4" i="2"/>
  <c r="O4" i="2"/>
  <c r="I4" i="2"/>
  <c r="J4" i="2"/>
  <c r="K4" i="2"/>
  <c r="E31" i="1"/>
  <c r="O25" i="9"/>
  <c r="N45" i="9"/>
  <c r="O45" i="9"/>
  <c r="Q16" i="2"/>
  <c r="R16" i="2"/>
  <c r="S16" i="2"/>
  <c r="C32" i="1"/>
  <c r="K99" i="12"/>
  <c r="L99" i="12"/>
  <c r="G24" i="9"/>
  <c r="I11" i="2"/>
  <c r="J11" i="2"/>
  <c r="K11" i="2"/>
  <c r="I27" i="2"/>
  <c r="J27" i="2"/>
  <c r="K27" i="2"/>
  <c r="Q7" i="2"/>
  <c r="R7" i="2"/>
  <c r="S7" i="2"/>
  <c r="Q11" i="2"/>
  <c r="R11" i="2"/>
  <c r="S11" i="2"/>
  <c r="Q15" i="2"/>
  <c r="R15" i="2"/>
  <c r="S15" i="2"/>
  <c r="Q19" i="2"/>
  <c r="R19" i="2"/>
  <c r="S19" i="2"/>
  <c r="Q23" i="2"/>
  <c r="R23" i="2"/>
  <c r="S23" i="2"/>
  <c r="Q27" i="2"/>
  <c r="R27" i="2"/>
  <c r="S27" i="2"/>
  <c r="Q31" i="2"/>
  <c r="R31" i="2"/>
  <c r="S31" i="2"/>
  <c r="Q35" i="2"/>
  <c r="R35" i="2"/>
  <c r="S35" i="2"/>
  <c r="Q39" i="2"/>
  <c r="R39" i="2"/>
  <c r="S39" i="2"/>
  <c r="Q43" i="2"/>
  <c r="R43" i="2"/>
  <c r="S43" i="2"/>
  <c r="Q47" i="2"/>
  <c r="R47" i="2"/>
  <c r="S47" i="2"/>
  <c r="I15" i="2"/>
  <c r="J15" i="2"/>
  <c r="K15" i="2"/>
  <c r="I31" i="2"/>
  <c r="J31" i="2"/>
  <c r="K31" i="2"/>
  <c r="I39" i="2"/>
  <c r="J39" i="2"/>
  <c r="K39" i="2"/>
  <c r="I47" i="2"/>
  <c r="J47" i="2"/>
  <c r="K47" i="2"/>
  <c r="I55" i="2"/>
  <c r="J55" i="2"/>
  <c r="K55" i="2"/>
  <c r="C37" i="1"/>
  <c r="M59" i="2"/>
  <c r="N59" i="2"/>
  <c r="O59" i="2"/>
  <c r="E48" i="2"/>
  <c r="F48" i="2"/>
  <c r="G48" i="2"/>
  <c r="Q52" i="2"/>
  <c r="R52" i="2"/>
  <c r="S52" i="2"/>
  <c r="I56" i="2"/>
  <c r="J56" i="2"/>
  <c r="K56" i="2"/>
  <c r="M57" i="2"/>
  <c r="N57" i="2"/>
  <c r="O57" i="2"/>
  <c r="Q61" i="2"/>
  <c r="R61" i="2"/>
  <c r="S61" i="2"/>
  <c r="I32" i="2"/>
  <c r="J32" i="2"/>
  <c r="K32" i="2"/>
  <c r="E37" i="1"/>
  <c r="R99" i="7"/>
  <c r="S99" i="7"/>
  <c r="F8" i="8"/>
  <c r="G8" i="8"/>
  <c r="Q56" i="2"/>
  <c r="R56" i="2"/>
  <c r="S56" i="2"/>
  <c r="E52" i="2"/>
  <c r="F52" i="2"/>
  <c r="G52" i="2"/>
  <c r="Q60" i="2"/>
  <c r="R60" i="2"/>
  <c r="S60" i="2"/>
  <c r="I40" i="2"/>
  <c r="J40" i="2"/>
  <c r="K40" i="2"/>
  <c r="T2" i="12"/>
  <c r="G99" i="12"/>
  <c r="H99" i="12"/>
  <c r="P99" i="7"/>
  <c r="Q99" i="7"/>
  <c r="E18" i="3"/>
  <c r="F18" i="3"/>
  <c r="I48" i="2"/>
  <c r="J48" i="2"/>
  <c r="K48" i="2"/>
  <c r="I60" i="2"/>
  <c r="J60" i="2"/>
  <c r="K60" i="2"/>
  <c r="Q51" i="2"/>
  <c r="R51" i="2"/>
  <c r="S51" i="2"/>
  <c r="Q55" i="2"/>
  <c r="R55" i="2"/>
  <c r="S55" i="2"/>
  <c r="Q59" i="2"/>
  <c r="R59" i="2"/>
  <c r="S59" i="2"/>
  <c r="F23" i="2"/>
  <c r="G23" i="2"/>
  <c r="G3" i="2"/>
  <c r="M58" i="2"/>
  <c r="N58" i="2"/>
  <c r="O58" i="2"/>
  <c r="M54" i="2"/>
  <c r="N54" i="2"/>
  <c r="O54" i="2"/>
  <c r="E58" i="2"/>
  <c r="F58" i="2"/>
  <c r="G58" i="2"/>
  <c r="E14" i="1"/>
  <c r="M62" i="2"/>
  <c r="N62" i="2"/>
  <c r="O62" i="2"/>
  <c r="C41" i="1"/>
  <c r="E41" i="1"/>
  <c r="F25" i="11"/>
  <c r="E32" i="1"/>
  <c r="D26" i="1"/>
  <c r="C26" i="1"/>
  <c r="E25" i="1"/>
  <c r="D48" i="1"/>
  <c r="H99" i="7"/>
  <c r="I99" i="7"/>
  <c r="E23" i="1"/>
  <c r="E24" i="1"/>
  <c r="L2" i="12"/>
  <c r="F4" i="3"/>
  <c r="R3" i="2"/>
  <c r="I62" i="2"/>
  <c r="J62" i="2"/>
  <c r="K62" i="2"/>
  <c r="E62" i="2"/>
  <c r="F62" i="2"/>
  <c r="G62" i="2"/>
  <c r="E26" i="1"/>
  <c r="C43" i="1"/>
  <c r="C59" i="1"/>
  <c r="Q81" i="2"/>
  <c r="D19" i="1"/>
  <c r="E19" i="1"/>
  <c r="J81" i="2"/>
  <c r="K81" i="2"/>
  <c r="E81" i="2"/>
  <c r="D17" i="1"/>
  <c r="E17" i="1"/>
  <c r="N81" i="2"/>
  <c r="O81" i="2"/>
  <c r="I81" i="2"/>
  <c r="D18" i="1"/>
  <c r="E18" i="1"/>
  <c r="M81" i="2"/>
  <c r="F81" i="2"/>
  <c r="G81" i="2"/>
  <c r="S3" i="2"/>
  <c r="S81" i="2"/>
  <c r="R81" i="2"/>
  <c r="D43" i="1"/>
  <c r="D53" i="1"/>
  <c r="C53" i="1"/>
  <c r="E53" i="1"/>
  <c r="E54" i="1"/>
  <c r="E43" i="1"/>
  <c r="E44" i="1"/>
  <c r="D59" i="1"/>
  <c r="F53" i="1"/>
  <c r="F43" i="1"/>
</calcChain>
</file>

<file path=xl/sharedStrings.xml><?xml version="1.0" encoding="utf-8"?>
<sst xmlns="http://schemas.openxmlformats.org/spreadsheetml/2006/main" count="1491" uniqueCount="524">
  <si>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</si>
  <si>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</si>
  <si>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</si>
  <si>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</si>
  <si>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</si>
  <si>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</si>
  <si>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</si>
  <si>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</si>
  <si>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</si>
  <si>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</si>
  <si>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</si>
  <si>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</si>
  <si>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</si>
  <si>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</si>
  <si>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</si>
  <si>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</si>
  <si>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</si>
  <si>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</si>
  <si>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</si>
  <si>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</si>
  <si>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</si>
  <si>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</si>
  <si>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</si>
  <si>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</si>
  <si>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</si>
  <si>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</si>
  <si>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</si>
  <si>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</si>
  <si>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</si>
  <si>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</si>
  <si>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</si>
  <si>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</si>
  <si>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</si>
  <si>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</si>
  <si>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</si>
  <si>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</si>
  <si>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</si>
  <si>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</si>
  <si>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</si>
  <si>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</si>
  <si>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</si>
  <si>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</si>
  <si>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</si>
  <si>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</si>
  <si>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</si>
  <si>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</si>
  <si>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</si>
  <si>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</si>
  <si>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</si>
  <si>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</si>
  <si>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</si>
  <si>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</si>
  <si>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</si>
  <si>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</si>
  <si>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</si>
  <si>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</si>
  <si>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</si>
  <si>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</si>
  <si>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</si>
  <si>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</si>
  <si>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</si>
  <si>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</si>
  <si>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</si>
  <si>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</si>
  <si>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</si>
  <si>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</si>
  <si>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</si>
  <si>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</si>
  <si>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</si>
  <si>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</si>
  <si>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</si>
  <si>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</si>
  <si>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</si>
  <si>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</si>
  <si>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</si>
  <si>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</si>
  <si>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</si>
  <si>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</si>
  <si>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</si>
  <si>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</si>
  <si>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</si>
  <si>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</si>
  <si>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</si>
  <si>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</si>
  <si>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</si>
  <si>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</si>
  <si>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</si>
  <si>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</si>
  <si>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</si>
  <si>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</si>
  <si>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</si>
  <si>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</si>
  <si>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</si>
  <si>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</si>
  <si>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</si>
  <si>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</si>
  <si>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</si>
  <si>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</si>
  <si>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</si>
  <si>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</si>
  <si>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</si>
  <si>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</si>
  <si>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</si>
  <si>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</si>
  <si>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</si>
  <si>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</si>
  <si>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</si>
  <si>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</si>
  <si>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</si>
  <si>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</si>
  <si>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</si>
  <si>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</si>
  <si>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</si>
  <si>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</si>
  <si>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</si>
  <si>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</si>
  <si>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</si>
  <si>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</si>
  <si>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</si>
  <si>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</si>
  <si>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</si>
  <si>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</si>
  <si>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</si>
  <si>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</si>
  <si>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</si>
  <si>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</si>
  <si>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</si>
  <si>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</si>
  <si>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</si>
  <si>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</si>
  <si>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</si>
  <si>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</si>
  <si>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</si>
  <si>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</si>
  <si>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</si>
  <si>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</si>
  <si>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</si>
  <si>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</si>
  <si>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</si>
  <si>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</si>
  <si>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</si>
  <si>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</si>
  <si>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</si>
  <si>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</si>
  <si>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</si>
  <si>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</si>
  <si>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</si>
  <si>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</si>
  <si>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</si>
  <si>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</si>
  <si>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</si>
  <si>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</si>
  <si>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</si>
  <si>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</si>
  <si>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</si>
  <si>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</si>
  <si>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</si>
  <si>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</si>
  <si>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</si>
  <si>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</si>
  <si>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</si>
  <si>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</si>
  <si>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</si>
  <si>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</si>
  <si>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</si>
  <si>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</si>
  <si>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</si>
  <si>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</si>
  <si>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</si>
  <si>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</si>
  <si>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</si>
  <si>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</si>
  <si>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</si>
  <si>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</si>
  <si>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</si>
  <si>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</si>
  <si>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</si>
  <si>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</si>
  <si>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</si>
  <si>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</si>
  <si>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</si>
  <si>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</si>
  <si>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</si>
  <si>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</si>
  <si>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</si>
  <si>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</si>
  <si>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</si>
  <si>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</si>
  <si>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</si>
  <si>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</si>
  <si>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</si>
  <si>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</si>
  <si>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</si>
  <si>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</si>
  <si>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</si>
  <si>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</si>
  <si>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</si>
  <si>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</si>
  <si>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</si>
  <si>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</si>
  <si>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</si>
  <si>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</si>
  <si>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</si>
  <si>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</si>
  <si>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</si>
  <si>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</si>
  <si>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</si>
  <si>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</si>
  <si>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</si>
  <si>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</si>
  <si>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</si>
  <si>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</si>
  <si>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</si>
  <si>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</si>
  <si>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</si>
  <si>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</si>
  <si>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</si>
  <si>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</si>
  <si>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</si>
  <si>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</si>
  <si>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</si>
  <si>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</si>
  <si>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</si>
  <si>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</si>
  <si>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</si>
  <si>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</si>
  <si>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</si>
  <si>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</si>
  <si>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</si>
  <si>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</si>
  <si>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</si>
  <si>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</si>
  <si>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</si>
  <si>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</si>
  <si>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</si>
  <si>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</si>
  <si>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</si>
  <si>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</si>
  <si>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</si>
  <si>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</si>
  <si>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</si>
  <si>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</si>
  <si>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</si>
  <si>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</si>
  <si>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</si>
  <si>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</si>
  <si>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</si>
  <si>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</si>
  <si>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</si>
  <si>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</si>
  <si>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</si>
  <si>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</si>
  <si>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</si>
  <si>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</si>
  <si>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</si>
  <si>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</si>
  <si>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</si>
  <si>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</si>
  <si>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</si>
  <si>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</si>
  <si>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</si>
  <si>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</si>
  <si>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</si>
  <si>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</si>
  <si>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</si>
  <si>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</si>
  <si>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</si>
  <si>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</si>
  <si>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</si>
  <si>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</si>
  <si>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</si>
  <si>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</si>
  <si>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</si>
  <si>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</si>
  <si>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</si>
  <si>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NYC1</t>
  </si>
  <si>
    <t>New York City Police Pension Fund</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</si>
  <si>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</si>
  <si>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</si>
  <si>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</si>
  <si>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</si>
  <si>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</si>
  <si>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</si>
  <si>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</si>
  <si>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</si>
  <si>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</si>
  <si>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</si>
  <si>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</si>
  <si>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</si>
  <si>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</si>
  <si>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</si>
  <si>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</si>
  <si>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</si>
  <si>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</si>
  <si>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</si>
  <si>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nyc1</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</si>
  <si>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</si>
  <si>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</si>
  <si>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</si>
  <si>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</si>
  <si>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</si>
  <si>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</si>
  <si>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</si>
  <si>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</si>
  <si>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</si>
  <si>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</si>
  <si>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</si>
  <si>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</si>
  <si>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</si>
  <si>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</si>
  <si>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</si>
  <si>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</si>
  <si>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</si>
  <si>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</si>
  <si>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</si>
  <si>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</si>
  <si>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</si>
  <si>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</si>
  <si>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</si>
  <si>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</si>
  <si>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</si>
  <si>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</si>
  <si>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</si>
  <si>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</si>
  <si>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</si>
  <si>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</si>
  <si>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</si>
  <si>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</si>
  <si>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</si>
  <si>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</si>
  <si>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</si>
  <si>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</si>
  <si>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</si>
  <si>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</si>
  <si>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</si>
  <si>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</si>
  <si>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</si>
  <si>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</si>
  <si>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</si>
  <si>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</si>
  <si>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</si>
  <si>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</si>
  <si>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</si>
  <si>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</si>
  <si>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</si>
  <si>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</si>
  <si>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</si>
  <si>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</si>
  <si>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</si>
  <si>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</si>
  <si>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</si>
  <si>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</si>
  <si>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</si>
  <si>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</si>
  <si>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</si>
  <si>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</si>
  <si>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</si>
  <si>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</si>
  <si>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</si>
  <si>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</si>
  <si>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</si>
  <si>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</si>
  <si>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</si>
  <si>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</si>
  <si>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</si>
  <si>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</si>
  <si>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</si>
  <si>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</si>
  <si>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</si>
  <si>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</si>
  <si>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</si>
  <si>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</si>
  <si>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</si>
  <si>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</si>
  <si>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</si>
  <si>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</si>
  <si>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</si>
  <si>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</si>
  <si>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</si>
  <si>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</si>
  <si>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</si>
  <si>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</si>
  <si>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</si>
  <si>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</si>
  <si>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</si>
  <si>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</si>
  <si>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</si>
  <si>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</si>
  <si>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</si>
  <si>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</si>
  <si>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</si>
  <si>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</si>
  <si>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</si>
  <si>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</si>
  <si>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</si>
  <si>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</si>
  <si>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</si>
  <si>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</si>
  <si>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</si>
  <si>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</si>
  <si>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</si>
  <si>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</si>
  <si>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</si>
  <si>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</si>
  <si>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</si>
  <si>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</si>
  <si>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</si>
  <si>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</si>
  <si>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</si>
  <si>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</si>
  <si>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</si>
  <si>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</si>
  <si>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</si>
  <si>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</si>
  <si>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</si>
  <si>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</si>
  <si>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</si>
  <si>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</si>
  <si>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</si>
  <si>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</si>
  <si>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</si>
  <si>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</si>
  <si>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</si>
  <si>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</si>
  <si>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</si>
  <si>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</si>
  <si>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</si>
  <si>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Swiss Franc</t>
  </si>
  <si>
    <t>European Union Euro</t>
  </si>
  <si>
    <t>UK Pound</t>
  </si>
  <si>
    <t>Japanese Yen</t>
  </si>
  <si>
    <t>001317205</t>
  </si>
  <si>
    <t>046353108</t>
  </si>
  <si>
    <t>0263494</t>
  </si>
  <si>
    <t>CHF</t>
  </si>
  <si>
    <t>SWISS FRANC</t>
  </si>
  <si>
    <t>EUR</t>
  </si>
  <si>
    <t>EURO CURRENCY</t>
  </si>
  <si>
    <t>GBP</t>
  </si>
  <si>
    <t>POUND STERLING</t>
  </si>
  <si>
    <t>JPY</t>
  </si>
  <si>
    <t>JAPANESE YEN</t>
  </si>
  <si>
    <t>USD</t>
  </si>
  <si>
    <t>US DOLLAR</t>
  </si>
  <si>
    <t>AERCAP HOLDINGS NV</t>
  </si>
  <si>
    <t>AIA GROUP LTD SP ADR</t>
  </si>
  <si>
    <t>ALIBABA GROUP HOLDING SP ADR</t>
  </si>
  <si>
    <t>AMERICA MOVIL SAB DE CV</t>
  </si>
  <si>
    <t>ANGLOGOLD ASHANTI PLC</t>
  </si>
  <si>
    <t>ASML HOLDING NV NY REG SHS</t>
  </si>
  <si>
    <t>ASTRAZENECA PLC SPONS ADR</t>
  </si>
  <si>
    <t>026349902</t>
  </si>
  <si>
    <t>BALOISE HOLDING AG   REG</t>
  </si>
  <si>
    <t>BANCO SANTANDER CHILE ADR</t>
  </si>
  <si>
    <t>BANK MANDIRI TBK UNSPON ADR</t>
  </si>
  <si>
    <t>B0744B906</t>
  </si>
  <si>
    <t>BUNZL PLC</t>
  </si>
  <si>
    <t>CAE INC</t>
  </si>
  <si>
    <t>CGI INC</t>
  </si>
  <si>
    <t>COMMONWEALTH BK AUS SP ADR</t>
  </si>
  <si>
    <t>BM8H5Y907</t>
  </si>
  <si>
    <t>DASSAULT SYSTEMES SE</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</si>
  <si>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</si>
  <si>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</si>
  <si>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</si>
  <si>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</si>
  <si>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</si>
  <si>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</si>
  <si>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</si>
  <si>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</si>
  <si>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</si>
  <si>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</si>
  <si>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</si>
  <si>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</si>
  <si>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LVMH MOET HENNESSY UNSP ADR</t>
  </si>
  <si>
    <t>B28YTC906</t>
  </si>
  <si>
    <t>MAKITA CORP</t>
  </si>
  <si>
    <t>NATIONAL GRID PLC SP ADR</t>
  </si>
  <si>
    <t>NESTLE SA SPONS ADR</t>
  </si>
  <si>
    <t>NIDEC CORP</t>
  </si>
  <si>
    <t>NOKIA CORP SPON ADR</t>
  </si>
  <si>
    <t>NOVARTIS AG SPONSORED ADR</t>
  </si>
  <si>
    <t>NOVO NORDISK A/S SPONS ADR</t>
  </si>
  <si>
    <t>OMRON CORP</t>
  </si>
  <si>
    <t>OPEN TEXT CORP</t>
  </si>
  <si>
    <t>ORIX CORP</t>
  </si>
  <si>
    <t>PDD HOLDINGS INC</t>
  </si>
  <si>
    <t>PEARSON PLC SPONSORED ADR</t>
  </si>
  <si>
    <t>QUIMICA Y MINERA CHIL SP ADR</t>
  </si>
  <si>
    <t>RAKUTEN GROUP INC</t>
  </si>
  <si>
    <t>RELX PLC SPON ADR</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</si>
  <si>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</si>
  <si>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</si>
  <si>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</si>
  <si>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</si>
  <si>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</si>
  <si>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</si>
  <si>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</si>
  <si>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</si>
  <si>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</si>
  <si>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</si>
  <si>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SONY GROUP CORP   SP ADR</t>
  </si>
  <si>
    <t>STMICROELECTRONICS NV NY SHS</t>
  </si>
  <si>
    <t>B1JB4K905</t>
  </si>
  <si>
    <t>SYMRISE AG</t>
  </si>
  <si>
    <t>TAIWAN SEMICONDUCTOR SP ADR</t>
  </si>
  <si>
    <t>TDK CORP</t>
  </si>
  <si>
    <t>TELEPERFORMANCE</t>
  </si>
  <si>
    <t>TENCENT HOLDINGS LTD UNS ADR</t>
  </si>
  <si>
    <t>UBS GROUP AG REG</t>
  </si>
  <si>
    <t>VEOLIA ENVIRONNEMENT</t>
  </si>
  <si>
    <t>YASKAWA ELECTRIC CORP</t>
  </si>
  <si>
    <t>YUM CHINA HOLDINGS INC</t>
  </si>
  <si>
    <t>035128206</t>
  </si>
  <si>
    <t>ANGLOGOLD ASHANTI SPON ADR</t>
  </si>
  <si>
    <t>DEUTSCHE BANK AG REGISTERED</t>
  </si>
  <si>
    <t>CREDIT SUISSE GROUP AG REG</t>
  </si>
  <si>
    <t>AUD</t>
  </si>
  <si>
    <t>B4R2R5908</t>
  </si>
  <si>
    <t>JULIUS BAER GROUP LTD</t>
  </si>
  <si>
    <t>48137C108</t>
  </si>
  <si>
    <t>JULIUS BAER GROUP LTD UN ADR</t>
  </si>
  <si>
    <t>BJ2KSG907</t>
  </si>
  <si>
    <t>AKZO NOBEL 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</si>
</sst>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20">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9" fontId="37" fillId="0" borderId="0" xfId="0" applyNumberFormat="1" applyFont="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14" fontId="79" fillId="0" borderId="0" xfId="0" applyNumberFormat="1" applyFont="1"/>
    <xf numFmtId="0" fontId="40" fillId="0" borderId="2" xfId="327" applyFont="1" applyBorder="1"/>
    <xf numFmtId="44" fontId="15" fillId="0" borderId="2" xfId="1" applyNumberFormat="1" applyFont="1" applyBorder="1"/>
    <xf numFmtId="0" fontId="40" fillId="0" borderId="2" xfId="334" applyFont="1" applyBorder="1"/>
    <xf numFmtId="0" fontId="1" fillId="0" borderId="0" xfId="420"/>
    <xf numFmtId="14" fontId="1" fillId="0" borderId="0" xfId="420" applyNumberFormat="1"/>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2"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4"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7"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30"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3"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6"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9"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5"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8"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1"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4"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7"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40"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6" xr:uid="{00000000-0005-0000-0000-000021010000}"/>
    <cellStyle name="60% - Accent2" xfId="29" builtinId="36" customBuiltin="1"/>
    <cellStyle name="60% - Accent2 2" xfId="429" xr:uid="{00000000-0005-0000-0000-000023010000}"/>
    <cellStyle name="60% - Accent3" xfId="33" builtinId="40" customBuiltin="1"/>
    <cellStyle name="60% - Accent3 2" xfId="432" xr:uid="{00000000-0005-0000-0000-000025010000}"/>
    <cellStyle name="60% - Accent4" xfId="37" builtinId="44" customBuiltin="1"/>
    <cellStyle name="60% - Accent4 2" xfId="435" xr:uid="{00000000-0005-0000-0000-000027010000}"/>
    <cellStyle name="60% - Accent5" xfId="41" builtinId="48" customBuiltin="1"/>
    <cellStyle name="60% - Accent5 2" xfId="438" xr:uid="{00000000-0005-0000-0000-000029010000}"/>
    <cellStyle name="60% - Accent6" xfId="45" builtinId="52" customBuiltin="1"/>
    <cellStyle name="60% - Accent6 2" xfId="441"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5" xfId="420" xr:uid="{00000000-0005-0000-0000-00007E010000}"/>
    <cellStyle name="Normal 37" xfId="326" xr:uid="{00000000-0005-0000-0000-00007F010000}"/>
    <cellStyle name="Normal 38" xfId="327" xr:uid="{00000000-0005-0000-0000-000080010000}"/>
    <cellStyle name="Normal 39" xfId="335" xr:uid="{00000000-0005-0000-0000-000081010000}"/>
    <cellStyle name="Normal 4" xfId="47" xr:uid="{00000000-0005-0000-0000-000082010000}"/>
    <cellStyle name="Normal 40" xfId="330" xr:uid="{00000000-0005-0000-0000-000083010000}"/>
    <cellStyle name="Normal 41" xfId="334" xr:uid="{00000000-0005-0000-0000-000084010000}"/>
    <cellStyle name="Normal 42" xfId="328" xr:uid="{00000000-0005-0000-0000-000085010000}"/>
    <cellStyle name="Normal 43" xfId="383" xr:uid="{00000000-0005-0000-0000-000086010000}"/>
    <cellStyle name="Normal 46" xfId="167" xr:uid="{00000000-0005-0000-0000-000087010000}"/>
    <cellStyle name="Normal 47" xfId="183" xr:uid="{00000000-0005-0000-0000-000088010000}"/>
    <cellStyle name="Normal 48" xfId="217" xr:uid="{00000000-0005-0000-0000-000089010000}"/>
    <cellStyle name="Normal 5" xfId="83" xr:uid="{00000000-0005-0000-0000-00008A010000}"/>
    <cellStyle name="Normal 51" xfId="170" xr:uid="{00000000-0005-0000-0000-00008B010000}"/>
    <cellStyle name="Normal 52" xfId="169" xr:uid="{00000000-0005-0000-0000-00008C010000}"/>
    <cellStyle name="Normal 53" xfId="168" xr:uid="{00000000-0005-0000-0000-00008D010000}"/>
    <cellStyle name="Normal 6" xfId="300" xr:uid="{00000000-0005-0000-0000-00008E010000}"/>
    <cellStyle name="Normal 7" xfId="315" xr:uid="{00000000-0005-0000-0000-00008F010000}"/>
    <cellStyle name="Normal 8" xfId="59" xr:uid="{00000000-0005-0000-0000-000090010000}"/>
    <cellStyle name="Normal 9" xfId="56" xr:uid="{00000000-0005-0000-0000-000091010000}"/>
    <cellStyle name="Note 10" xfId="63" xr:uid="{00000000-0005-0000-0000-000092010000}"/>
    <cellStyle name="Note 11" xfId="66" xr:uid="{00000000-0005-0000-0000-000093010000}"/>
    <cellStyle name="Note 12" xfId="67" xr:uid="{00000000-0005-0000-0000-000094010000}"/>
    <cellStyle name="Note 13" xfId="70" xr:uid="{00000000-0005-0000-0000-000095010000}"/>
    <cellStyle name="Note 14" xfId="87" xr:uid="{00000000-0005-0000-0000-000096010000}"/>
    <cellStyle name="Note 15" xfId="105" xr:uid="{00000000-0005-0000-0000-000097010000}"/>
    <cellStyle name="Note 16" xfId="116" xr:uid="{00000000-0005-0000-0000-000098010000}"/>
    <cellStyle name="Note 17" xfId="129" xr:uid="{00000000-0005-0000-0000-000099010000}"/>
    <cellStyle name="Note 18" xfId="171" xr:uid="{00000000-0005-0000-0000-00009A010000}"/>
    <cellStyle name="Note 19" xfId="190" xr:uid="{00000000-0005-0000-0000-00009B010000}"/>
    <cellStyle name="Note 2" xfId="48" xr:uid="{00000000-0005-0000-0000-00009C010000}"/>
    <cellStyle name="Note 20" xfId="165" xr:uid="{00000000-0005-0000-0000-00009D010000}"/>
    <cellStyle name="Note 21" xfId="213" xr:uid="{00000000-0005-0000-0000-00009E010000}"/>
    <cellStyle name="Note 22" xfId="166" xr:uid="{00000000-0005-0000-0000-00009F010000}"/>
    <cellStyle name="Note 23" xfId="179" xr:uid="{00000000-0005-0000-0000-0000A0010000}"/>
    <cellStyle name="Note 24" xfId="164" xr:uid="{00000000-0005-0000-0000-0000A1010000}"/>
    <cellStyle name="Note 25" xfId="204" xr:uid="{00000000-0005-0000-0000-0000A2010000}"/>
    <cellStyle name="Note 26" xfId="242" xr:uid="{00000000-0005-0000-0000-0000A3010000}"/>
    <cellStyle name="Note 27" xfId="233" xr:uid="{00000000-0005-0000-0000-0000A4010000}"/>
    <cellStyle name="Note 28" xfId="302" xr:uid="{00000000-0005-0000-0000-0000A5010000}"/>
    <cellStyle name="Note 29" xfId="333" xr:uid="{00000000-0005-0000-0000-0000A6010000}"/>
    <cellStyle name="Note 3" xfId="58" xr:uid="{00000000-0005-0000-0000-0000A7010000}"/>
    <cellStyle name="Note 30" xfId="354" xr:uid="{00000000-0005-0000-0000-0000A8010000}"/>
    <cellStyle name="Note 31" xfId="329" xr:uid="{00000000-0005-0000-0000-0000A9010000}"/>
    <cellStyle name="Note 32" xfId="332" xr:uid="{00000000-0005-0000-0000-0000AA010000}"/>
    <cellStyle name="Note 33" xfId="360" xr:uid="{00000000-0005-0000-0000-0000AB010000}"/>
    <cellStyle name="Note 34" xfId="331" xr:uid="{00000000-0005-0000-0000-0000AC010000}"/>
    <cellStyle name="Note 35" xfId="423" xr:uid="{00000000-0005-0000-0000-0000AD010000}"/>
    <cellStyle name="Note 4" xfId="50" xr:uid="{00000000-0005-0000-0000-0000AE010000}"/>
    <cellStyle name="Note 5" xfId="52" xr:uid="{00000000-0005-0000-0000-0000AF010000}"/>
    <cellStyle name="Note 6" xfId="57" xr:uid="{00000000-0005-0000-0000-0000B0010000}"/>
    <cellStyle name="Note 7" xfId="64" xr:uid="{00000000-0005-0000-0000-0000B1010000}"/>
    <cellStyle name="Note 8" xfId="60" xr:uid="{00000000-0005-0000-0000-0000B2010000}"/>
    <cellStyle name="Note 9" xfId="61" xr:uid="{00000000-0005-0000-0000-0000B3010000}"/>
    <cellStyle name="Output" xfId="15" builtinId="21" customBuiltin="1"/>
    <cellStyle name="Percent" xfId="5" builtinId="5"/>
    <cellStyle name="Title" xfId="6" builtinId="15" customBuiltin="1"/>
    <cellStyle name="Title 2" xfId="421" xr:uid="{00000000-0005-0000-0000-0000B7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0" customWidth="1"/>
    <col min="2" max="16" width="9.140625" style="10"/>
    <col min="17" max="17" width="45.28515625" style="10" customWidth="1"/>
    <col min="18" max="18" width="9.140625" style="10"/>
    <col min="19" max="19" width="12.5703125" style="10" customWidth="1"/>
    <col min="20" max="16384" width="9.140625" style="10"/>
  </cols>
  <sheetData>
    <row r="1" spans="1:19">
      <c r="A1" s="9" t="s">
        <v>190</v>
      </c>
    </row>
    <row r="2" spans="1:19">
      <c r="A2" s="9" t="s">
        <v>243</v>
      </c>
    </row>
    <row r="3" spans="1:19">
      <c r="A3" s="9"/>
    </row>
    <row r="4" spans="1:19">
      <c r="B4" s="11" t="s">
        <v>85</v>
      </c>
      <c r="C4" s="12"/>
      <c r="D4" s="12"/>
    </row>
    <row r="5" spans="1:19" ht="12.75" customHeight="1">
      <c r="B5" s="317" t="s">
        <v>202</v>
      </c>
      <c r="C5" s="317"/>
      <c r="D5" s="317"/>
      <c r="E5" s="317"/>
      <c r="F5" s="317"/>
      <c r="G5" s="317"/>
      <c r="H5" s="317"/>
      <c r="I5" s="317"/>
      <c r="J5" s="317"/>
      <c r="K5" s="317"/>
      <c r="L5" s="317"/>
      <c r="M5" s="317"/>
      <c r="N5" s="317"/>
      <c r="O5" s="317"/>
      <c r="P5" s="317"/>
    </row>
    <row r="6" spans="1:19">
      <c r="B6" s="317"/>
      <c r="C6" s="317"/>
      <c r="D6" s="317"/>
      <c r="E6" s="317"/>
      <c r="F6" s="317"/>
      <c r="G6" s="317"/>
      <c r="H6" s="317"/>
      <c r="I6" s="317"/>
      <c r="J6" s="317"/>
      <c r="K6" s="317"/>
      <c r="L6" s="317"/>
      <c r="M6" s="317"/>
      <c r="N6" s="317"/>
      <c r="O6" s="317"/>
      <c r="P6" s="317"/>
    </row>
    <row r="7" spans="1:19">
      <c r="B7" s="317"/>
      <c r="C7" s="317"/>
      <c r="D7" s="317"/>
      <c r="E7" s="317"/>
      <c r="F7" s="317"/>
      <c r="G7" s="317"/>
      <c r="H7" s="317"/>
      <c r="I7" s="317"/>
      <c r="J7" s="317"/>
      <c r="K7" s="317"/>
      <c r="L7" s="317"/>
      <c r="M7" s="317"/>
      <c r="N7" s="317"/>
      <c r="O7" s="317"/>
      <c r="P7" s="317"/>
    </row>
    <row r="8" spans="1:19" ht="12.75" customHeight="1">
      <c r="B8" s="132"/>
      <c r="C8" s="132"/>
      <c r="D8" s="132"/>
      <c r="E8" s="132"/>
      <c r="F8" s="132"/>
      <c r="G8" s="132"/>
      <c r="H8" s="132"/>
      <c r="I8" s="132"/>
      <c r="J8" s="132"/>
      <c r="K8" s="132"/>
      <c r="L8" s="132"/>
      <c r="M8" s="132"/>
      <c r="N8" s="132"/>
      <c r="O8" s="132"/>
      <c r="P8" s="132"/>
    </row>
    <row r="9" spans="1:19" ht="15" customHeight="1">
      <c r="B9" s="318" t="s">
        <v>189</v>
      </c>
      <c r="C9" s="318"/>
      <c r="D9" s="318"/>
      <c r="E9" s="318"/>
      <c r="F9" s="318"/>
      <c r="G9" s="318"/>
      <c r="H9" s="318"/>
      <c r="I9" s="318"/>
      <c r="J9" s="318"/>
      <c r="K9" s="318"/>
      <c r="L9" s="318"/>
      <c r="M9" s="318"/>
      <c r="N9" s="318"/>
      <c r="O9" s="318"/>
      <c r="P9" s="318"/>
      <c r="Q9" s="318"/>
    </row>
    <row r="10" spans="1:19" ht="15" customHeight="1">
      <c r="B10" s="318"/>
      <c r="C10" s="318"/>
      <c r="D10" s="318"/>
      <c r="E10" s="318"/>
      <c r="F10" s="318"/>
      <c r="G10" s="318"/>
      <c r="H10" s="318"/>
      <c r="I10" s="318"/>
      <c r="J10" s="318"/>
      <c r="K10" s="318"/>
      <c r="L10" s="318"/>
      <c r="M10" s="318"/>
      <c r="N10" s="318"/>
      <c r="O10" s="318"/>
      <c r="P10" s="318"/>
      <c r="Q10" s="318"/>
    </row>
    <row r="11" spans="1:19" ht="15" customHeight="1">
      <c r="B11" s="318" t="s">
        <v>244</v>
      </c>
      <c r="C11" s="318"/>
      <c r="D11" s="318"/>
      <c r="E11" s="318"/>
      <c r="F11" s="318"/>
      <c r="G11" s="318"/>
      <c r="H11" s="318"/>
      <c r="I11" s="318"/>
      <c r="J11" s="318"/>
      <c r="K11" s="318"/>
      <c r="L11" s="318"/>
      <c r="M11" s="318"/>
      <c r="N11" s="318"/>
      <c r="O11" s="318"/>
      <c r="P11" s="318"/>
      <c r="Q11" s="318"/>
    </row>
    <row r="12" spans="1:19" ht="26.25" customHeight="1">
      <c r="B12" s="318"/>
      <c r="C12" s="318"/>
      <c r="D12" s="318"/>
      <c r="E12" s="318"/>
      <c r="F12" s="318"/>
      <c r="G12" s="318"/>
      <c r="H12" s="318"/>
      <c r="I12" s="318"/>
      <c r="J12" s="318"/>
      <c r="K12" s="318"/>
      <c r="L12" s="318"/>
      <c r="M12" s="318"/>
      <c r="N12" s="318"/>
      <c r="O12" s="318"/>
      <c r="P12" s="318"/>
      <c r="Q12" s="318"/>
    </row>
    <row r="13" spans="1:19">
      <c r="C13" s="9"/>
    </row>
    <row r="14" spans="1:19">
      <c r="B14" s="316" t="s">
        <v>245</v>
      </c>
      <c r="C14" s="316"/>
      <c r="D14" s="316"/>
      <c r="E14" s="316"/>
      <c r="F14" s="316"/>
      <c r="G14" s="316"/>
      <c r="H14" s="316"/>
      <c r="I14" s="316"/>
      <c r="J14" s="316"/>
      <c r="K14" s="316"/>
      <c r="L14" s="316"/>
      <c r="M14" s="316"/>
      <c r="N14" s="316"/>
      <c r="O14" s="316"/>
      <c r="P14" s="316"/>
      <c r="Q14" s="316"/>
      <c r="R14" s="316"/>
      <c r="S14" s="316"/>
    </row>
    <row r="15" spans="1:19" ht="38.25" customHeight="1">
      <c r="B15" s="316"/>
      <c r="C15" s="316"/>
      <c r="D15" s="316"/>
      <c r="E15" s="316"/>
      <c r="F15" s="316"/>
      <c r="G15" s="316"/>
      <c r="H15" s="316"/>
      <c r="I15" s="316"/>
      <c r="J15" s="316"/>
      <c r="K15" s="316"/>
      <c r="L15" s="316"/>
      <c r="M15" s="316"/>
      <c r="N15" s="316"/>
      <c r="O15" s="316"/>
      <c r="P15" s="316"/>
      <c r="Q15" s="316"/>
      <c r="R15" s="316"/>
      <c r="S15" s="316"/>
    </row>
    <row r="16" spans="1:19">
      <c r="B16" s="10" t="s">
        <v>110</v>
      </c>
      <c r="C16" s="9"/>
    </row>
    <row r="17" spans="2:19">
      <c r="B17" s="10" t="s">
        <v>111</v>
      </c>
      <c r="C17" s="9"/>
    </row>
    <row r="18" spans="2:19" ht="8.25" customHeight="1">
      <c r="C18" s="9"/>
    </row>
    <row r="19" spans="2:19" ht="15" customHeight="1">
      <c r="B19" s="319" t="s">
        <v>246</v>
      </c>
      <c r="C19" s="319"/>
      <c r="D19" s="319"/>
      <c r="E19" s="319"/>
      <c r="F19" s="319"/>
      <c r="G19" s="319"/>
      <c r="H19" s="319"/>
      <c r="I19" s="319"/>
      <c r="J19" s="319"/>
      <c r="K19" s="319"/>
      <c r="L19" s="319"/>
      <c r="M19" s="319"/>
      <c r="N19" s="319"/>
      <c r="O19" s="319"/>
      <c r="P19" s="319"/>
      <c r="Q19" s="319"/>
      <c r="R19" s="319"/>
      <c r="S19" s="319"/>
    </row>
    <row r="20" spans="2:19" ht="37.5" customHeight="1">
      <c r="B20" s="319" t="s">
        <v>187</v>
      </c>
      <c r="C20" s="319"/>
      <c r="D20" s="319"/>
      <c r="E20" s="319"/>
      <c r="F20" s="319"/>
      <c r="G20" s="319"/>
      <c r="H20" s="319"/>
      <c r="I20" s="319"/>
      <c r="J20" s="319"/>
      <c r="K20" s="319"/>
      <c r="L20" s="319"/>
      <c r="M20" s="319"/>
      <c r="N20" s="319"/>
      <c r="O20" s="319"/>
      <c r="P20" s="319"/>
      <c r="Q20" s="319"/>
      <c r="R20" s="319"/>
      <c r="S20" s="319"/>
    </row>
    <row r="21" spans="2:19">
      <c r="B21" s="11" t="s">
        <v>86</v>
      </c>
    </row>
    <row r="22" spans="2:19">
      <c r="B22" s="10" t="s">
        <v>87</v>
      </c>
    </row>
    <row r="23" spans="2:19">
      <c r="B23" s="13" t="s">
        <v>112</v>
      </c>
    </row>
    <row r="24" spans="2:19">
      <c r="B24" s="13" t="s">
        <v>168</v>
      </c>
    </row>
    <row r="25" spans="2:19">
      <c r="B25" s="13" t="s">
        <v>88</v>
      </c>
    </row>
    <row r="26" spans="2:19">
      <c r="B26" s="13" t="s">
        <v>89</v>
      </c>
      <c r="E26" s="13"/>
    </row>
    <row r="27" spans="2:19">
      <c r="B27" s="13" t="s">
        <v>0</v>
      </c>
    </row>
    <row r="28" spans="2:19">
      <c r="B28" s="13" t="s">
        <v>1</v>
      </c>
    </row>
    <row r="29" spans="2:19">
      <c r="B29" s="13" t="s">
        <v>3</v>
      </c>
      <c r="E29" s="13"/>
    </row>
    <row r="30" spans="2:19">
      <c r="B30" s="13" t="s">
        <v>2</v>
      </c>
    </row>
    <row r="31" spans="2:19">
      <c r="B31" s="13" t="s">
        <v>43</v>
      </c>
    </row>
    <row r="32" spans="2:19">
      <c r="B32" s="13" t="s">
        <v>90</v>
      </c>
    </row>
    <row r="33" spans="1:14">
      <c r="C33" s="9"/>
    </row>
    <row r="34" spans="1:14">
      <c r="B34" s="11" t="s">
        <v>203</v>
      </c>
      <c r="C34" s="11"/>
    </row>
    <row r="35" spans="1:14">
      <c r="A35" s="14"/>
      <c r="B35" s="10" t="s">
        <v>91</v>
      </c>
      <c r="C35" s="9"/>
      <c r="D35" s="14"/>
      <c r="E35" s="14"/>
      <c r="F35" s="14"/>
      <c r="G35" s="14"/>
      <c r="H35" s="14"/>
      <c r="I35" s="14"/>
      <c r="J35" s="14"/>
      <c r="K35" s="14"/>
      <c r="L35" s="14"/>
      <c r="M35" s="14"/>
      <c r="N35" s="14"/>
    </row>
    <row r="36" spans="1:14">
      <c r="A36" s="14"/>
      <c r="B36" s="10" t="s">
        <v>205</v>
      </c>
      <c r="C36" s="9"/>
      <c r="D36" s="14"/>
      <c r="E36" s="14"/>
      <c r="F36" s="14"/>
      <c r="G36" s="14"/>
      <c r="H36" s="14"/>
      <c r="I36" s="14"/>
      <c r="J36" s="14"/>
      <c r="K36" s="14"/>
      <c r="L36" s="14"/>
      <c r="M36" s="14"/>
      <c r="N36" s="14"/>
    </row>
    <row r="37" spans="1:14">
      <c r="A37" s="14"/>
      <c r="B37" s="10" t="s">
        <v>92</v>
      </c>
      <c r="D37" s="14"/>
      <c r="E37" s="14"/>
      <c r="F37" s="14"/>
      <c r="G37" s="14"/>
      <c r="H37" s="14"/>
      <c r="I37" s="14"/>
      <c r="J37" s="14"/>
      <c r="K37" s="14"/>
      <c r="L37" s="14"/>
      <c r="M37" s="14"/>
      <c r="N37" s="14"/>
    </row>
    <row r="38" spans="1:14">
      <c r="A38" s="14"/>
      <c r="B38" s="10" t="s">
        <v>93</v>
      </c>
      <c r="D38" s="14"/>
      <c r="E38" s="14"/>
      <c r="F38" s="14"/>
      <c r="G38" s="14"/>
      <c r="H38" s="14"/>
      <c r="I38" s="14"/>
      <c r="J38" s="14"/>
      <c r="K38" s="14"/>
      <c r="L38" s="14"/>
      <c r="M38" s="14"/>
      <c r="N38" s="14"/>
    </row>
    <row r="39" spans="1:14">
      <c r="A39" s="14"/>
      <c r="B39" s="10" t="s">
        <v>201</v>
      </c>
      <c r="D39" s="14"/>
      <c r="E39" s="14"/>
      <c r="F39" s="14"/>
      <c r="G39" s="14"/>
      <c r="H39" s="14"/>
      <c r="I39" s="14"/>
      <c r="J39" s="14"/>
      <c r="K39" s="14"/>
      <c r="L39" s="14"/>
      <c r="M39" s="14"/>
      <c r="N39" s="14"/>
    </row>
    <row r="41" spans="1:14">
      <c r="B41" s="11" t="s">
        <v>94</v>
      </c>
    </row>
    <row r="42" spans="1:14">
      <c r="B42" s="15" t="s">
        <v>95</v>
      </c>
    </row>
    <row r="43" spans="1:14">
      <c r="B43" s="16"/>
      <c r="C43" s="16"/>
      <c r="D43" s="16"/>
      <c r="E43" s="16"/>
    </row>
    <row r="44" spans="1:14">
      <c r="B44" s="16"/>
      <c r="C44" s="16"/>
      <c r="D44" s="16"/>
      <c r="E44" s="16"/>
    </row>
    <row r="45" spans="1:14">
      <c r="B45" s="16"/>
      <c r="C45" s="16"/>
      <c r="D45" s="16"/>
      <c r="E45" s="16"/>
    </row>
    <row r="46" spans="1:14">
      <c r="B46" s="16"/>
      <c r="C46" s="17"/>
      <c r="D46" s="16"/>
      <c r="E46" s="16"/>
    </row>
    <row r="47" spans="1:14">
      <c r="C47" s="9"/>
    </row>
    <row r="48" spans="1:14">
      <c r="B48" s="11" t="s">
        <v>96</v>
      </c>
    </row>
    <row r="49" spans="2:14">
      <c r="B49" s="10" t="s">
        <v>97</v>
      </c>
      <c r="C49" s="12"/>
    </row>
    <row r="50" spans="2:14">
      <c r="B50" s="10" t="s">
        <v>98</v>
      </c>
    </row>
    <row r="51" spans="2:14">
      <c r="B51" s="18" t="s">
        <v>99</v>
      </c>
      <c r="C51" s="18"/>
      <c r="D51" s="18"/>
      <c r="E51" s="18"/>
      <c r="F51" s="18"/>
      <c r="G51" s="18"/>
      <c r="H51" s="18"/>
      <c r="I51" s="18"/>
      <c r="J51" s="18"/>
      <c r="K51" s="18"/>
      <c r="L51" s="18"/>
    </row>
    <row r="52" spans="2:14">
      <c r="B52" s="18" t="s">
        <v>100</v>
      </c>
      <c r="C52" s="18"/>
      <c r="D52" s="18"/>
      <c r="E52" s="18"/>
      <c r="F52" s="18"/>
      <c r="G52" s="18"/>
      <c r="H52" s="18"/>
      <c r="I52" s="18"/>
      <c r="J52" s="18"/>
      <c r="K52" s="18"/>
      <c r="L52" s="18"/>
    </row>
    <row r="54" spans="2:14">
      <c r="B54" s="11" t="s">
        <v>101</v>
      </c>
    </row>
    <row r="55" spans="2:14">
      <c r="B55" s="19" t="s">
        <v>102</v>
      </c>
      <c r="C55" s="19"/>
      <c r="D55" s="19"/>
      <c r="E55" s="19"/>
      <c r="F55" s="19"/>
      <c r="G55" s="19"/>
      <c r="H55" s="19"/>
      <c r="I55" s="19"/>
      <c r="J55" s="19"/>
      <c r="K55" s="19"/>
      <c r="L55" s="19"/>
      <c r="M55" s="19"/>
      <c r="N55" s="19"/>
    </row>
    <row r="56" spans="2:14">
      <c r="B56" s="19" t="s">
        <v>188</v>
      </c>
      <c r="C56" s="19"/>
      <c r="D56" s="19"/>
      <c r="E56" s="19"/>
      <c r="F56" s="19"/>
      <c r="G56" s="19"/>
      <c r="H56" s="19"/>
      <c r="I56" s="19"/>
      <c r="J56" s="19"/>
      <c r="K56" s="19"/>
      <c r="L56" s="19"/>
      <c r="M56" s="19"/>
      <c r="N56" s="19"/>
    </row>
    <row r="57" spans="2:14">
      <c r="B57" s="10" t="s">
        <v>103</v>
      </c>
    </row>
    <row r="59" spans="2:14">
      <c r="B59" s="11" t="s">
        <v>104</v>
      </c>
    </row>
    <row r="60" spans="2:14">
      <c r="B60" s="20" t="s">
        <v>186</v>
      </c>
      <c r="F60" s="20"/>
    </row>
    <row r="61" spans="2:14">
      <c r="F61" s="20"/>
    </row>
    <row r="62" spans="2:14">
      <c r="F62" s="20"/>
    </row>
    <row r="63" spans="2:14">
      <c r="B63" s="11" t="s">
        <v>184</v>
      </c>
    </row>
    <row r="64" spans="2:14">
      <c r="B64" s="20" t="s">
        <v>185</v>
      </c>
      <c r="F64" s="20"/>
    </row>
    <row r="65" spans="2:6">
      <c r="F65" s="20"/>
    </row>
    <row r="66" spans="2:6">
      <c r="F66" s="20"/>
    </row>
    <row r="67" spans="2:6">
      <c r="B67" s="11" t="s">
        <v>105</v>
      </c>
    </row>
    <row r="68" spans="2:6">
      <c r="F68" s="20"/>
    </row>
    <row r="69" spans="2:6">
      <c r="B69" s="10" t="s">
        <v>113</v>
      </c>
      <c r="F69" s="20"/>
    </row>
    <row r="71" spans="2:6">
      <c r="B71" s="10" t="s">
        <v>114</v>
      </c>
    </row>
    <row r="74" spans="2:6" ht="18.75">
      <c r="B74" s="262" t="s">
        <v>248</v>
      </c>
    </row>
    <row r="76" spans="2:6">
      <c r="B76" s="263" t="s">
        <v>249</v>
      </c>
    </row>
    <row r="77" spans="2:6" ht="15.75">
      <c r="B77" s="264" t="s">
        <v>250</v>
      </c>
    </row>
    <row r="78" spans="2:6">
      <c r="B78" s="10" t="s">
        <v>251</v>
      </c>
    </row>
    <row r="79" spans="2:6">
      <c r="B79" s="10" t="s">
        <v>252</v>
      </c>
    </row>
    <row r="80" spans="2:6">
      <c r="B80" s="10" t="s">
        <v>253</v>
      </c>
    </row>
    <row r="81" spans="2:9">
      <c r="B81" s="265" t="s">
        <v>254</v>
      </c>
      <c r="C81" s="266"/>
      <c r="D81" s="266"/>
      <c r="E81" s="266"/>
      <c r="F81" s="266"/>
      <c r="G81" s="266"/>
      <c r="H81" s="266"/>
      <c r="I81" s="266"/>
    </row>
    <row r="83" spans="2:9" ht="15.75">
      <c r="B83" s="267" t="s">
        <v>255</v>
      </c>
    </row>
    <row r="84" spans="2:9" ht="15.75">
      <c r="B84" s="264" t="s">
        <v>256</v>
      </c>
    </row>
    <row r="85" spans="2:9" ht="15.75">
      <c r="B85" s="264" t="s">
        <v>251</v>
      </c>
    </row>
    <row r="86" spans="2:9">
      <c r="B86" s="10" t="s">
        <v>257</v>
      </c>
    </row>
    <row r="87" spans="2:9">
      <c r="B87" s="10" t="s">
        <v>258</v>
      </c>
    </row>
    <row r="88" spans="2:9">
      <c r="B88" s="268" t="s">
        <v>259</v>
      </c>
      <c r="C88" s="266"/>
      <c r="D88" s="266"/>
      <c r="E88" s="266"/>
      <c r="F88" s="266"/>
      <c r="G88" s="266"/>
      <c r="H88" s="266"/>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6"/>
    <col min="3" max="3" width="30.7109375" style="146" customWidth="1"/>
    <col min="4" max="13" width="9.140625" style="146"/>
    <col min="14" max="14" width="38.28515625" style="146" customWidth="1"/>
    <col min="15" max="16384" width="9.140625" style="146"/>
  </cols>
  <sheetData>
    <row r="2" spans="1:3">
      <c r="B2" s="147" t="s">
        <v>183</v>
      </c>
    </row>
    <row r="4" spans="1:3">
      <c r="C4" s="154" t="s">
        <v>182</v>
      </c>
    </row>
    <row r="5" spans="1:3">
      <c r="C5" s="153" t="s">
        <v>161</v>
      </c>
    </row>
    <row r="6" spans="1:3">
      <c r="C6" s="153" t="s">
        <v>160</v>
      </c>
    </row>
    <row r="7" spans="1:3">
      <c r="C7" s="153" t="s">
        <v>162</v>
      </c>
    </row>
    <row r="8" spans="1:3">
      <c r="C8" s="153" t="s">
        <v>163</v>
      </c>
    </row>
    <row r="9" spans="1:3">
      <c r="C9" s="153" t="s">
        <v>43</v>
      </c>
    </row>
    <row r="10" spans="1:3">
      <c r="C10" s="153" t="s">
        <v>45</v>
      </c>
    </row>
    <row r="14" spans="1:3">
      <c r="A14" s="175" t="s">
        <v>147</v>
      </c>
      <c r="B14" s="174"/>
      <c r="C14" s="174"/>
    </row>
    <row r="16" spans="1:3">
      <c r="A16" s="146" t="s">
        <v>126</v>
      </c>
    </row>
    <row r="18" spans="2:2">
      <c r="B18" s="85" t="s">
        <v>240</v>
      </c>
    </row>
    <row r="22" spans="2:2">
      <c r="B22" s="146" t="s">
        <v>128</v>
      </c>
    </row>
    <row r="30" spans="2:2">
      <c r="B30" s="146"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3"/>
    </row>
    <row r="169" spans="2:2">
      <c r="B169" s="153"/>
    </row>
    <row r="179" spans="1:3" s="173" customFormat="1"/>
    <row r="181" spans="1:3">
      <c r="A181" s="175" t="s">
        <v>146</v>
      </c>
      <c r="B181" s="174"/>
      <c r="C181" s="174"/>
    </row>
    <row r="183" spans="1:3">
      <c r="B183" s="146" t="s">
        <v>127</v>
      </c>
    </row>
    <row r="187" spans="1:3">
      <c r="B187" s="146" t="s">
        <v>128</v>
      </c>
    </row>
    <row r="195" spans="2:3">
      <c r="B195" s="146"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4" t="s">
        <v>150</v>
      </c>
    </row>
    <row r="301" spans="2:2">
      <c r="B301" s="85" t="s">
        <v>137</v>
      </c>
    </row>
    <row r="303" spans="2:2">
      <c r="B303" s="85" t="s">
        <v>157</v>
      </c>
    </row>
    <row r="305" spans="2:2">
      <c r="B305" s="85" t="s">
        <v>141</v>
      </c>
    </row>
    <row r="307" spans="2:2">
      <c r="B307" s="85" t="s">
        <v>151</v>
      </c>
    </row>
    <row r="328" spans="1:3" s="173" customFormat="1"/>
    <row r="330" spans="1:3">
      <c r="A330" s="175" t="s">
        <v>154</v>
      </c>
      <c r="B330" s="174"/>
      <c r="C330" s="174"/>
    </row>
    <row r="332" spans="1:3">
      <c r="B332" s="146"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4" t="s">
        <v>217</v>
      </c>
      <c r="C448" s="174"/>
      <c r="D448" s="174"/>
      <c r="E448" s="174"/>
      <c r="F448" s="174"/>
      <c r="G448" s="174"/>
      <c r="H448" s="174"/>
      <c r="I448" s="174"/>
      <c r="J448" s="174"/>
      <c r="K448" s="174"/>
    </row>
    <row r="449" spans="1:3" customFormat="1"/>
    <row r="450" spans="1:3" s="173" customFormat="1"/>
    <row r="451" spans="1:3" customFormat="1"/>
    <row r="452" spans="1:3">
      <c r="A452" s="175" t="s">
        <v>216</v>
      </c>
      <c r="B452" s="174"/>
      <c r="C452" s="174"/>
    </row>
    <row r="454" spans="1:3">
      <c r="B454" s="146"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4" t="s">
        <v>218</v>
      </c>
      <c r="C570" s="174"/>
      <c r="D570" s="174"/>
      <c r="E570" s="174"/>
      <c r="F570" s="174"/>
      <c r="G570" s="175"/>
      <c r="H570" s="175"/>
      <c r="I570" s="175"/>
      <c r="J570" s="175"/>
      <c r="K570" s="175"/>
      <c r="L570" s="147"/>
      <c r="M570" s="147"/>
      <c r="N570" s="147"/>
      <c r="O570" s="147"/>
    </row>
    <row r="571" spans="1:15">
      <c r="B571" s="175"/>
      <c r="C571" s="174"/>
      <c r="D571" s="174"/>
      <c r="E571" s="174"/>
      <c r="F571" s="174"/>
      <c r="G571" s="174"/>
      <c r="H571" s="174"/>
      <c r="I571" s="174"/>
      <c r="J571" s="174"/>
      <c r="K571" s="174"/>
    </row>
    <row r="573" spans="1:15" s="173" customFormat="1"/>
    <row r="576" spans="1:15">
      <c r="A576" s="175" t="s">
        <v>158</v>
      </c>
      <c r="B576" s="174"/>
      <c r="C576" s="174"/>
    </row>
    <row r="578" spans="2:2">
      <c r="B578" s="146"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3" customFormat="1"/>
    <row r="698" spans="1:3">
      <c r="A698" s="175" t="s">
        <v>165</v>
      </c>
      <c r="B698" s="174"/>
      <c r="C698" s="174"/>
    </row>
    <row r="700" spans="1:3">
      <c r="B700" s="146" t="s">
        <v>127</v>
      </c>
    </row>
    <row r="704" spans="1:3">
      <c r="B704" s="85" t="s">
        <v>166</v>
      </c>
    </row>
    <row r="710" spans="2:3">
      <c r="B710" s="146"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6" t="s">
        <v>169</v>
      </c>
    </row>
    <row r="791" spans="1:3">
      <c r="B791" s="85" t="s">
        <v>170</v>
      </c>
    </row>
    <row r="793" spans="1:3" s="173" customFormat="1"/>
    <row r="796" spans="1:3">
      <c r="A796" s="175" t="s">
        <v>171</v>
      </c>
      <c r="B796" s="174"/>
      <c r="C796" s="174"/>
    </row>
    <row r="798" spans="1:3">
      <c r="B798" s="146" t="s">
        <v>127</v>
      </c>
    </row>
    <row r="802" spans="2:3">
      <c r="B802" s="85" t="s">
        <v>172</v>
      </c>
    </row>
    <row r="808" spans="2:3">
      <c r="B808" s="146"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7" customFormat="1" ht="15.75">
      <c r="A916" s="256" t="s">
        <v>234</v>
      </c>
      <c r="B916" s="175"/>
      <c r="C916" s="175"/>
      <c r="D916" s="175"/>
      <c r="E916" s="175"/>
      <c r="F916" s="175"/>
    </row>
    <row r="917" spans="1:6" s="147" customFormat="1" ht="15.75">
      <c r="A917" s="34"/>
      <c r="B917" s="42" t="s">
        <v>235</v>
      </c>
      <c r="C917" s="1"/>
      <c r="D917" s="1"/>
      <c r="E917" s="1"/>
      <c r="F917" s="1"/>
    </row>
    <row r="918" spans="1:6">
      <c r="B918" s="146" t="s">
        <v>224</v>
      </c>
    </row>
    <row r="919" spans="1:6">
      <c r="B919" s="85" t="s">
        <v>225</v>
      </c>
    </row>
    <row r="920" spans="1:6">
      <c r="B920" s="85" t="s">
        <v>178</v>
      </c>
      <c r="C920" s="147"/>
      <c r="D920" s="255"/>
    </row>
    <row r="921" spans="1:6">
      <c r="B921" s="85" t="s">
        <v>239</v>
      </c>
    </row>
    <row r="924" spans="1:6">
      <c r="B924" s="147" t="s">
        <v>126</v>
      </c>
      <c r="C924" s="147"/>
    </row>
    <row r="926" spans="1:6">
      <c r="C926" s="146" t="s">
        <v>127</v>
      </c>
    </row>
    <row r="928" spans="1:6">
      <c r="D928" s="255"/>
    </row>
    <row r="930" spans="3:5">
      <c r="C930" s="85" t="s">
        <v>237</v>
      </c>
    </row>
    <row r="931" spans="3:5">
      <c r="C931" s="85" t="s">
        <v>231</v>
      </c>
      <c r="E931" s="255"/>
    </row>
    <row r="947" spans="3:3">
      <c r="C947" s="85" t="s">
        <v>232</v>
      </c>
    </row>
    <row r="963" spans="1:7">
      <c r="C963" s="85" t="s">
        <v>233</v>
      </c>
    </row>
    <row r="965" spans="1:7">
      <c r="C965" s="146" t="s">
        <v>229</v>
      </c>
    </row>
    <row r="967" spans="1:7">
      <c r="C967" s="85" t="s">
        <v>230</v>
      </c>
    </row>
    <row r="969" spans="1:7">
      <c r="C969" s="85"/>
    </row>
    <row r="971" spans="1:7">
      <c r="A971" s="304" t="s">
        <v>289</v>
      </c>
      <c r="B971" s="304"/>
      <c r="C971" s="304"/>
      <c r="D971" s="304"/>
      <c r="E971" s="304"/>
      <c r="F971" s="304"/>
      <c r="G971" s="304"/>
    </row>
    <row r="973" spans="1:7">
      <c r="A973" s="85" t="s">
        <v>290</v>
      </c>
    </row>
    <row r="975" spans="1:7">
      <c r="A975" s="305" t="s">
        <v>280</v>
      </c>
      <c r="B975" s="306"/>
      <c r="C975" s="306"/>
      <c r="D975" s="306"/>
    </row>
    <row r="976" spans="1:7">
      <c r="A976" s="307" t="s">
        <v>281</v>
      </c>
      <c r="B976" s="306"/>
      <c r="C976" s="306"/>
      <c r="D976" s="306"/>
    </row>
    <row r="977" spans="1:4">
      <c r="A977" s="307" t="s">
        <v>282</v>
      </c>
      <c r="B977" s="306"/>
      <c r="C977" s="306"/>
      <c r="D977" s="306"/>
    </row>
    <row r="978" spans="1:4">
      <c r="A978" s="307" t="s">
        <v>283</v>
      </c>
      <c r="B978" s="306"/>
      <c r="C978" s="306"/>
      <c r="D978" s="306"/>
    </row>
    <row r="979" spans="1:4">
      <c r="A979" s="307" t="s">
        <v>284</v>
      </c>
      <c r="B979" s="306"/>
      <c r="C979" s="306"/>
      <c r="D979" s="306"/>
    </row>
    <row r="980" spans="1:4">
      <c r="A980" s="308" t="s">
        <v>285</v>
      </c>
      <c r="B980" s="306"/>
      <c r="C980" s="306"/>
      <c r="D980" s="306"/>
    </row>
    <row r="981" spans="1:4">
      <c r="A981" s="308" t="s">
        <v>287</v>
      </c>
      <c r="B981" s="306"/>
      <c r="C981" s="306"/>
      <c r="D981" s="306"/>
    </row>
    <row r="982" spans="1:4">
      <c r="A982" s="308"/>
      <c r="B982" s="306"/>
      <c r="C982" s="306"/>
      <c r="D982" s="306"/>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1" customWidth="1"/>
    <col min="2" max="2" width="63.7109375" style="21" customWidth="1"/>
    <col min="3" max="3" width="22.85546875" style="21" bestFit="1" customWidth="1"/>
    <col min="4" max="4" width="19.28515625" style="21" customWidth="1"/>
    <col min="5" max="6" width="21.5703125" style="21" customWidth="1"/>
    <col min="7" max="7" width="24.5703125" style="21" customWidth="1"/>
    <col min="8" max="8" width="42.85546875" style="21" customWidth="1"/>
    <col min="9" max="9" width="37.7109375" style="21" customWidth="1"/>
    <col min="10" max="10" width="16.85546875" style="21" customWidth="1"/>
    <col min="11" max="16384" width="9.140625" style="21"/>
  </cols>
  <sheetData>
    <row r="1" spans="1:8" ht="19.5" customHeight="1">
      <c r="A1" s="190" t="s">
        <v>198</v>
      </c>
      <c r="B1" s="38"/>
      <c r="C1" s="38" t="s">
        <v>276</v>
      </c>
      <c r="D1" s="38"/>
      <c r="E1" s="38"/>
      <c r="F1" s="38"/>
      <c r="G1" s="38"/>
      <c r="H1" s="38"/>
    </row>
    <row r="2" spans="1:8" ht="19.5" customHeight="1">
      <c r="A2" s="190" t="s">
        <v>199</v>
      </c>
      <c r="B2" s="38"/>
      <c r="C2" s="38" t="s">
        <v>275</v>
      </c>
      <c r="D2" s="38"/>
      <c r="E2" s="38"/>
      <c r="F2" s="38"/>
      <c r="G2" s="191" t="s">
        <v>26</v>
      </c>
      <c r="H2" s="192" t="s">
        <v>278</v>
      </c>
    </row>
    <row r="3" spans="1:8" ht="19.5" customHeight="1">
      <c r="A3" s="193" t="s">
        <v>107</v>
      </c>
      <c r="B3" s="194"/>
      <c r="C3" s="195">
        <v>45443</v>
      </c>
      <c r="D3" s="38"/>
      <c r="E3" s="38"/>
      <c r="F3" s="38"/>
      <c r="G3" s="191" t="s">
        <v>27</v>
      </c>
      <c r="H3" s="192" t="s">
        <v>277</v>
      </c>
    </row>
    <row r="4" spans="1:8" ht="19.5" customHeight="1">
      <c r="A4" s="199" t="s">
        <v>200</v>
      </c>
      <c r="B4" s="196"/>
      <c r="C4" s="196" t="s">
        <v>260</v>
      </c>
      <c r="D4" s="196"/>
      <c r="E4" s="38"/>
      <c r="F4" s="38"/>
      <c r="G4" s="191" t="s">
        <v>28</v>
      </c>
      <c r="H4" s="192" t="s">
        <v>279</v>
      </c>
    </row>
    <row r="5" spans="1:8" ht="19.5" customHeight="1">
      <c r="A5" s="38" t="s">
        <v>29</v>
      </c>
      <c r="B5" s="38"/>
      <c r="C5" s="200"/>
      <c r="D5" s="38"/>
      <c r="E5" s="38"/>
      <c r="F5" s="38"/>
      <c r="G5" s="191"/>
      <c r="H5" s="190"/>
    </row>
    <row r="6" spans="1:8" ht="19.5" customHeight="1">
      <c r="D6" s="23"/>
      <c r="G6" s="22"/>
    </row>
    <row r="7" spans="1:8">
      <c r="G7" s="22"/>
      <c r="H7" s="22"/>
    </row>
    <row r="9" spans="1:8" ht="15.75">
      <c r="A9" s="24"/>
      <c r="B9" s="24"/>
      <c r="C9" s="25" t="s">
        <v>30</v>
      </c>
      <c r="D9" s="25" t="s">
        <v>30</v>
      </c>
      <c r="E9" s="25"/>
      <c r="F9" s="25" t="s">
        <v>108</v>
      </c>
      <c r="G9" s="25" t="s">
        <v>31</v>
      </c>
      <c r="H9" s="25" t="s">
        <v>32</v>
      </c>
    </row>
    <row r="10" spans="1:8" ht="15.75">
      <c r="B10" s="24"/>
      <c r="C10" s="25" t="s">
        <v>33</v>
      </c>
      <c r="D10" s="25" t="s">
        <v>32</v>
      </c>
      <c r="E10" s="25" t="s">
        <v>7</v>
      </c>
      <c r="F10" s="25" t="s">
        <v>109</v>
      </c>
      <c r="G10" s="25" t="s">
        <v>34</v>
      </c>
      <c r="H10" s="25" t="s">
        <v>31</v>
      </c>
    </row>
    <row r="11" spans="1:8" ht="15.75">
      <c r="B11" s="24"/>
      <c r="C11" s="24"/>
      <c r="D11" s="24"/>
      <c r="E11" s="24"/>
      <c r="F11" s="24"/>
      <c r="G11" s="24"/>
      <c r="H11" s="24"/>
    </row>
    <row r="12" spans="1:8" ht="15.75">
      <c r="B12" s="5" t="s">
        <v>35</v>
      </c>
      <c r="C12" s="24"/>
      <c r="D12" s="24"/>
      <c r="E12" s="24"/>
      <c r="F12" s="24"/>
      <c r="G12" s="24"/>
      <c r="H12" s="24"/>
    </row>
    <row r="13" spans="1:8" ht="19.5" customHeight="1">
      <c r="A13" s="26" t="s">
        <v>36</v>
      </c>
    </row>
    <row r="14" spans="1:8" ht="15.75">
      <c r="A14" s="27"/>
      <c r="B14" s="27" t="s">
        <v>80</v>
      </c>
      <c r="C14" s="183">
        <f>Cash!C18</f>
        <v>857596.94</v>
      </c>
      <c r="D14" s="183">
        <f>Cash!D18</f>
        <v>857554.49</v>
      </c>
      <c r="E14" s="184">
        <f>C14-D14</f>
        <v>42.449999999953434</v>
      </c>
      <c r="F14" s="28"/>
      <c r="G14" s="29" t="s">
        <v>52</v>
      </c>
      <c r="H14" s="30"/>
    </row>
    <row r="15" spans="1:8" ht="19.5" customHeight="1">
      <c r="C15" s="185"/>
      <c r="D15" s="186"/>
      <c r="E15" s="185"/>
      <c r="F15" s="31"/>
      <c r="H15" s="33"/>
    </row>
    <row r="16" spans="1:8" ht="19.5" customHeight="1">
      <c r="A16" s="34" t="s">
        <v>37</v>
      </c>
      <c r="C16" s="185"/>
      <c r="D16" s="186"/>
      <c r="E16" s="185"/>
      <c r="F16" s="31"/>
      <c r="H16" s="33"/>
    </row>
    <row r="17" spans="1:8" ht="15.75">
      <c r="A17" s="36"/>
      <c r="B17" s="27" t="s">
        <v>38</v>
      </c>
      <c r="C17" s="184">
        <f>Share_Cost_Mkt!D81</f>
        <v>933223</v>
      </c>
      <c r="D17" s="187">
        <f>Share_Cost_Mkt!E81</f>
        <v>933223</v>
      </c>
      <c r="E17" s="184">
        <f>C17-D17</f>
        <v>0</v>
      </c>
      <c r="F17" s="28"/>
      <c r="G17" s="29" t="s">
        <v>51</v>
      </c>
      <c r="H17" s="30"/>
    </row>
    <row r="18" spans="1:8" ht="15.75">
      <c r="A18" s="36"/>
      <c r="B18" s="27" t="s">
        <v>39</v>
      </c>
      <c r="C18" s="184">
        <f>Share_Cost_Mkt!H81</f>
        <v>25039223.549999997</v>
      </c>
      <c r="D18" s="184">
        <f>Share_Cost_Mkt!I81</f>
        <v>25257882.119999994</v>
      </c>
      <c r="E18" s="184">
        <f>C18-D18</f>
        <v>-218658.56999999657</v>
      </c>
      <c r="F18" s="28"/>
      <c r="G18" s="29" t="s">
        <v>51</v>
      </c>
      <c r="H18" s="30"/>
    </row>
    <row r="19" spans="1:8" ht="79.900000000000006" customHeight="1">
      <c r="A19" s="36"/>
      <c r="B19" s="27" t="s">
        <v>40</v>
      </c>
      <c r="C19" s="184">
        <f>Share_Cost_Mkt!P81</f>
        <v>32777001.360000007</v>
      </c>
      <c r="D19" s="184">
        <f>Share_Cost_Mkt!Q81</f>
        <v>32771842.020000003</v>
      </c>
      <c r="E19" s="184">
        <f>C19-D19</f>
        <v>5159.3400000035763</v>
      </c>
      <c r="F19" s="28"/>
      <c r="G19" s="29" t="s">
        <v>51</v>
      </c>
      <c r="H19" s="30"/>
    </row>
    <row r="20" spans="1:8" ht="19.5" customHeight="1">
      <c r="C20" s="185"/>
      <c r="D20" s="185"/>
      <c r="E20" s="185"/>
      <c r="F20" s="31"/>
      <c r="G20" s="38"/>
      <c r="H20" s="197"/>
    </row>
    <row r="21" spans="1:8" ht="18.95" customHeight="1">
      <c r="A21" s="34" t="s">
        <v>41</v>
      </c>
      <c r="B21" s="39"/>
      <c r="C21" s="185"/>
      <c r="D21" s="185"/>
      <c r="E21" s="185"/>
      <c r="F21" s="35"/>
      <c r="G21" s="38"/>
      <c r="H21" s="197"/>
    </row>
    <row r="22" spans="1:8" ht="15.75">
      <c r="A22" s="36"/>
      <c r="B22" s="36" t="s">
        <v>42</v>
      </c>
      <c r="C22" s="184">
        <f>SUM(Open_Trades!D45)</f>
        <v>0</v>
      </c>
      <c r="D22" s="184">
        <f>SUM(Open_Trades!E45)</f>
        <v>0</v>
      </c>
      <c r="E22" s="184">
        <f t="shared" ref="E22:E28" si="0">C22-D22</f>
        <v>0</v>
      </c>
      <c r="F22" s="28"/>
      <c r="G22" s="29" t="s">
        <v>43</v>
      </c>
      <c r="H22" s="30"/>
    </row>
    <row r="23" spans="1:8" ht="15.75">
      <c r="A23" s="36"/>
      <c r="B23" s="36" t="s">
        <v>228</v>
      </c>
      <c r="C23" s="184">
        <f>SUM(INT_BNI_SSC)</f>
        <v>3207.47</v>
      </c>
      <c r="D23" s="184">
        <f>SUM(INT_BNI_IM)</f>
        <v>0</v>
      </c>
      <c r="E23" s="184">
        <f t="shared" si="0"/>
        <v>3207.47</v>
      </c>
      <c r="F23" s="28"/>
      <c r="G23" s="29" t="s">
        <v>3</v>
      </c>
      <c r="H23" s="30"/>
    </row>
    <row r="24" spans="1:8" ht="27.75" customHeight="1">
      <c r="A24" s="36"/>
      <c r="B24" s="36" t="s">
        <v>227</v>
      </c>
      <c r="C24" s="184">
        <f>SUM(Dividends!I99)</f>
        <v>90192.14</v>
      </c>
      <c r="D24" s="184">
        <f>SUM(Dividends!J99)</f>
        <v>0</v>
      </c>
      <c r="E24" s="184">
        <f t="shared" si="0"/>
        <v>90192.14</v>
      </c>
      <c r="F24" s="28"/>
      <c r="G24" s="29" t="s">
        <v>1</v>
      </c>
      <c r="H24" s="30"/>
    </row>
    <row r="25" spans="1:8" ht="15.75">
      <c r="A25" s="36"/>
      <c r="B25" s="36" t="s">
        <v>242</v>
      </c>
      <c r="C25" s="184">
        <f>Tax_Reclaims!J99</f>
        <v>111974.24</v>
      </c>
      <c r="D25" s="184">
        <f>SUM(Tax_Reclaims!M99)</f>
        <v>0</v>
      </c>
      <c r="E25" s="184">
        <f t="shared" si="0"/>
        <v>111974.24</v>
      </c>
      <c r="F25" s="28"/>
      <c r="G25" s="29" t="s">
        <v>2</v>
      </c>
      <c r="H25" s="30"/>
    </row>
    <row r="26" spans="1:8" ht="23.25" customHeight="1">
      <c r="A26" s="36"/>
      <c r="B26" s="27" t="s">
        <v>49</v>
      </c>
      <c r="C26" s="184">
        <f>SUM('Pending_FX '!B11,'Pending_FX '!B22)</f>
        <v>58960.66</v>
      </c>
      <c r="D26" s="184">
        <f>SUM('Pending_FX '!C11,'Pending_FX '!C22)</f>
        <v>0</v>
      </c>
      <c r="E26" s="184">
        <f t="shared" si="0"/>
        <v>58960.66</v>
      </c>
      <c r="F26" s="28"/>
      <c r="G26" s="29" t="s">
        <v>45</v>
      </c>
      <c r="H26" s="30"/>
    </row>
    <row r="27" spans="1:8" ht="15.75">
      <c r="A27" s="36"/>
      <c r="B27" s="36" t="s">
        <v>177</v>
      </c>
      <c r="C27" s="188"/>
      <c r="D27" s="188"/>
      <c r="E27" s="184">
        <f t="shared" si="0"/>
        <v>0</v>
      </c>
      <c r="F27" s="28"/>
      <c r="G27" s="29" t="s">
        <v>236</v>
      </c>
      <c r="H27" s="30"/>
    </row>
    <row r="28" spans="1:8" ht="15.75">
      <c r="A28" s="36"/>
      <c r="B28" s="36" t="s">
        <v>223</v>
      </c>
      <c r="C28" s="188"/>
      <c r="D28" s="188"/>
      <c r="E28" s="184">
        <f t="shared" si="0"/>
        <v>0</v>
      </c>
      <c r="F28" s="28"/>
      <c r="G28" s="29" t="s">
        <v>236</v>
      </c>
      <c r="H28" s="30"/>
    </row>
    <row r="29" spans="1:8" ht="19.5" customHeight="1">
      <c r="B29" s="5" t="s">
        <v>46</v>
      </c>
      <c r="C29" s="185"/>
      <c r="D29" s="185"/>
      <c r="E29" s="185"/>
      <c r="F29" s="31"/>
      <c r="G29" s="38"/>
      <c r="H29" s="198"/>
    </row>
    <row r="30" spans="1:8" ht="18.95" customHeight="1">
      <c r="A30" s="34" t="s">
        <v>47</v>
      </c>
      <c r="C30" s="185"/>
      <c r="D30" s="185"/>
      <c r="E30" s="185"/>
      <c r="F30" s="31"/>
      <c r="G30" s="40"/>
      <c r="H30" s="198"/>
    </row>
    <row r="31" spans="1:8" ht="15.75">
      <c r="A31" s="36"/>
      <c r="B31" s="189" t="s">
        <v>48</v>
      </c>
      <c r="C31" s="184">
        <f>SUM(Open_Trades!D19)</f>
        <v>0</v>
      </c>
      <c r="D31" s="184">
        <f>SUM(Open_Trades!E19)</f>
        <v>0</v>
      </c>
      <c r="E31" s="184">
        <f>C31-D31</f>
        <v>0</v>
      </c>
      <c r="F31" s="28"/>
      <c r="G31" s="29" t="s">
        <v>43</v>
      </c>
      <c r="H31" s="30"/>
    </row>
    <row r="32" spans="1:8" ht="18.95" customHeight="1">
      <c r="A32" s="36"/>
      <c r="B32" s="27" t="s">
        <v>44</v>
      </c>
      <c r="C32" s="184">
        <f>SUM('Pending_FX '!B11,'Pending_FX '!B22)</f>
        <v>58960.66</v>
      </c>
      <c r="D32" s="184">
        <f>SUM('Pending_FX '!C11,'Pending_FX '!C22)</f>
        <v>0</v>
      </c>
      <c r="E32" s="184">
        <f t="shared" ref="E32:E41" si="1">C32-D32</f>
        <v>58960.66</v>
      </c>
      <c r="F32" s="28"/>
      <c r="G32" s="29" t="s">
        <v>45</v>
      </c>
      <c r="H32" s="30"/>
    </row>
    <row r="33" spans="1:8" ht="15.75">
      <c r="A33" s="254"/>
      <c r="B33" s="36" t="s">
        <v>224</v>
      </c>
      <c r="C33" s="188">
        <v>31082.52</v>
      </c>
      <c r="D33" s="188"/>
      <c r="E33" s="184">
        <f>C33-D33</f>
        <v>31082.52</v>
      </c>
      <c r="F33" s="28"/>
      <c r="G33" s="29" t="s">
        <v>236</v>
      </c>
      <c r="H33" s="30"/>
    </row>
    <row r="34" spans="1:8" ht="15.75">
      <c r="A34" s="36"/>
      <c r="B34" s="36" t="s">
        <v>225</v>
      </c>
      <c r="C34" s="188"/>
      <c r="D34" s="188"/>
      <c r="E34" s="184">
        <f>C34-D34</f>
        <v>0</v>
      </c>
      <c r="F34" s="28"/>
      <c r="G34" s="29" t="s">
        <v>236</v>
      </c>
      <c r="H34" s="30"/>
    </row>
    <row r="35" spans="1:8" ht="15.75">
      <c r="A35" s="254"/>
      <c r="B35" s="36" t="s">
        <v>178</v>
      </c>
      <c r="C35" s="188"/>
      <c r="D35" s="188"/>
      <c r="E35" s="184">
        <f>C35-D35</f>
        <v>0</v>
      </c>
      <c r="F35" s="28"/>
      <c r="G35" s="29" t="s">
        <v>236</v>
      </c>
      <c r="H35" s="30"/>
    </row>
    <row r="36" spans="1:8" ht="19.5" customHeight="1">
      <c r="A36" s="34" t="s">
        <v>119</v>
      </c>
      <c r="B36" s="36"/>
      <c r="C36" s="188"/>
      <c r="D36" s="188"/>
      <c r="E36" s="184"/>
      <c r="F36" s="28"/>
      <c r="G36" s="29"/>
      <c r="H36" s="37"/>
    </row>
    <row r="37" spans="1:8" ht="19.5" customHeight="1">
      <c r="A37" s="36"/>
      <c r="B37" s="36" t="s">
        <v>176</v>
      </c>
      <c r="C37" s="188">
        <f>SUM(Dividends!Q99,Tax_Reclaims!L99)</f>
        <v>-1161.0300000000002</v>
      </c>
      <c r="D37" s="188">
        <f>SUM(Dividends!R99,Tax_Reclaims!O99)</f>
        <v>0</v>
      </c>
      <c r="E37" s="184">
        <f t="shared" si="1"/>
        <v>-1161.0300000000002</v>
      </c>
      <c r="F37" s="28"/>
      <c r="G37" s="29" t="s">
        <v>181</v>
      </c>
      <c r="H37" s="30"/>
    </row>
    <row r="38" spans="1:8" ht="19.5" customHeight="1">
      <c r="A38" s="36"/>
      <c r="B38" s="36" t="s">
        <v>120</v>
      </c>
      <c r="C38" s="188">
        <f>SUM(Open_Trades!L19)</f>
        <v>0</v>
      </c>
      <c r="D38" s="188">
        <f>SUM(Open_Trades!M19)</f>
        <v>0</v>
      </c>
      <c r="E38" s="184">
        <f t="shared" si="1"/>
        <v>0</v>
      </c>
      <c r="F38" s="28"/>
      <c r="G38" s="29" t="s">
        <v>43</v>
      </c>
      <c r="H38" s="37"/>
    </row>
    <row r="39" spans="1:8" ht="19.5" customHeight="1">
      <c r="A39" s="36"/>
      <c r="B39" s="36" t="s">
        <v>121</v>
      </c>
      <c r="C39" s="188">
        <f>SUM(Open_Trades!L45)</f>
        <v>0</v>
      </c>
      <c r="D39" s="188">
        <f>SUM(Open_Trades!M45)</f>
        <v>0</v>
      </c>
      <c r="E39" s="184">
        <f t="shared" si="1"/>
        <v>0</v>
      </c>
      <c r="F39" s="28"/>
      <c r="G39" s="29" t="s">
        <v>43</v>
      </c>
      <c r="H39" s="37"/>
    </row>
    <row r="40" spans="1:8" ht="19.5" customHeight="1">
      <c r="A40" s="36"/>
      <c r="B40" s="36" t="s">
        <v>220</v>
      </c>
      <c r="C40" s="184">
        <f>'Pending_FX '!D26</f>
        <v>0</v>
      </c>
      <c r="D40" s="184">
        <f>'Pending_FX '!E26</f>
        <v>0</v>
      </c>
      <c r="E40" s="184">
        <f t="shared" si="1"/>
        <v>0</v>
      </c>
      <c r="F40" s="28"/>
      <c r="G40" s="29" t="s">
        <v>45</v>
      </c>
      <c r="H40" s="37"/>
    </row>
    <row r="41" spans="1:8" ht="19.5" customHeight="1">
      <c r="A41" s="36"/>
      <c r="B41" s="36" t="s">
        <v>219</v>
      </c>
      <c r="C41" s="184">
        <f>'Pending_FX '!D25</f>
        <v>-94.44</v>
      </c>
      <c r="D41" s="184">
        <f>'Pending_FX '!E25</f>
        <v>0</v>
      </c>
      <c r="E41" s="184">
        <f t="shared" si="1"/>
        <v>-94.44</v>
      </c>
      <c r="F41" s="28"/>
      <c r="G41" s="29" t="s">
        <v>45</v>
      </c>
      <c r="H41" s="37"/>
    </row>
    <row r="42" spans="1:8" ht="19.5" customHeight="1">
      <c r="C42" s="185"/>
      <c r="D42" s="185"/>
      <c r="E42" s="186"/>
      <c r="F42" s="32"/>
      <c r="G42" s="38"/>
      <c r="H42" s="198"/>
    </row>
    <row r="43" spans="1:8" ht="19.5" customHeight="1">
      <c r="A43" s="36"/>
      <c r="B43" s="260" t="s">
        <v>226</v>
      </c>
      <c r="C43" s="184">
        <f>SUM(C14+C19+C22+C23+C24+C25+C26+C27+C28)-SUM(C31:C35)+SUM(C37:C41)</f>
        <v>33807634.160000004</v>
      </c>
      <c r="D43" s="184">
        <f>SUM(D14+D19+D22+D23+D24+D25+D26+D27+D28)-SUM(D31:D35)+SUM(D37:D41)</f>
        <v>33629396.510000005</v>
      </c>
      <c r="E43" s="187">
        <f>C43-D43</f>
        <v>178237.64999999851</v>
      </c>
      <c r="F43" s="259">
        <f>(E43/$D43)*10000</f>
        <v>53.000549667014674</v>
      </c>
      <c r="G43" s="29" t="s">
        <v>247</v>
      </c>
      <c r="H43" s="37"/>
    </row>
    <row r="44" spans="1:8" ht="20.25" customHeight="1">
      <c r="A44" s="36"/>
      <c r="B44" s="260" t="s">
        <v>50</v>
      </c>
      <c r="C44" s="36"/>
      <c r="D44" s="36"/>
      <c r="E44" s="258">
        <f>IF(ISERROR(E43/C43),0,E43/C43)</f>
        <v>5.2721124807627914E-3</v>
      </c>
      <c r="F44" s="28"/>
      <c r="G44" s="29"/>
      <c r="H44" s="37"/>
    </row>
    <row r="45" spans="1:8" ht="20.25" customHeight="1">
      <c r="A45" s="41"/>
    </row>
    <row r="46" spans="1:8" ht="20.25" customHeight="1">
      <c r="B46" s="26"/>
      <c r="E46" s="295"/>
      <c r="F46" s="31"/>
      <c r="G46" s="296"/>
      <c r="H46" s="297"/>
    </row>
    <row r="47" spans="1:8" ht="20.25" customHeight="1">
      <c r="B47" s="309" t="s">
        <v>280</v>
      </c>
      <c r="C47" s="36"/>
      <c r="D47" s="310"/>
      <c r="E47" s="184"/>
      <c r="F47" s="311"/>
      <c r="G47" s="29"/>
      <c r="H47" s="37"/>
    </row>
    <row r="48" spans="1:8" ht="20.25" customHeight="1">
      <c r="B48" s="312" t="s">
        <v>281</v>
      </c>
      <c r="C48" s="36"/>
      <c r="D48" s="187">
        <f>C25</f>
        <v>111974.24</v>
      </c>
      <c r="E48" s="184"/>
      <c r="F48" s="311"/>
      <c r="G48" s="29"/>
      <c r="H48" s="37"/>
    </row>
    <row r="49" spans="1:8" ht="20.25" customHeight="1">
      <c r="B49" s="312" t="s">
        <v>292</v>
      </c>
      <c r="C49" s="36"/>
      <c r="D49" s="187">
        <f>C23+C24+C27+C28</f>
        <v>93399.61</v>
      </c>
      <c r="E49" s="184"/>
      <c r="F49" s="311"/>
      <c r="G49" s="29"/>
      <c r="H49" s="37"/>
    </row>
    <row r="50" spans="1:8" ht="20.25" customHeight="1">
      <c r="B50" s="312" t="s">
        <v>282</v>
      </c>
      <c r="C50" s="36"/>
      <c r="D50" s="187">
        <f>C33</f>
        <v>31082.52</v>
      </c>
      <c r="E50" s="184"/>
      <c r="F50" s="311"/>
      <c r="G50" s="29"/>
      <c r="H50" s="37"/>
    </row>
    <row r="51" spans="1:8" ht="20.25" customHeight="1">
      <c r="B51" s="312" t="s">
        <v>283</v>
      </c>
      <c r="C51" s="36"/>
      <c r="D51" s="187">
        <f>C34</f>
        <v>0</v>
      </c>
      <c r="E51" s="184"/>
      <c r="F51" s="311"/>
      <c r="G51" s="29"/>
      <c r="H51" s="37"/>
    </row>
    <row r="52" spans="1:8" ht="20.25" customHeight="1">
      <c r="B52" s="312" t="s">
        <v>284</v>
      </c>
      <c r="C52" s="36"/>
      <c r="D52" s="187">
        <f>C35</f>
        <v>0</v>
      </c>
      <c r="E52" s="184"/>
      <c r="F52" s="311"/>
      <c r="G52" s="29"/>
      <c r="H52" s="37"/>
    </row>
    <row r="53" spans="1:8" ht="20.25" customHeight="1">
      <c r="B53" s="313" t="s">
        <v>285</v>
      </c>
      <c r="C53" s="310">
        <f>C43</f>
        <v>33807634.160000004</v>
      </c>
      <c r="D53" s="187">
        <f>D43+D48+D49-D50-D51-D52</f>
        <v>33803687.840000004</v>
      </c>
      <c r="E53" s="184">
        <f>C53-D53</f>
        <v>3946.320000000298</v>
      </c>
      <c r="F53" s="314">
        <f>(E53/$D53)*10000</f>
        <v>1.1674229210372147</v>
      </c>
      <c r="G53" s="29" t="s">
        <v>286</v>
      </c>
      <c r="H53" s="37"/>
    </row>
    <row r="54" spans="1:8">
      <c r="A54" s="41"/>
      <c r="B54" s="309" t="s">
        <v>287</v>
      </c>
      <c r="C54" s="36"/>
      <c r="D54" s="36"/>
      <c r="E54" s="258">
        <f>IF(ISERROR(E53/C53),0,E53/C53)</f>
        <v>1.1672866493182313E-4</v>
      </c>
      <c r="F54" s="311"/>
      <c r="G54" s="29"/>
      <c r="H54" s="37"/>
    </row>
    <row r="55" spans="1:8" ht="16.5" thickBot="1">
      <c r="B55" s="298"/>
      <c r="C55" s="299"/>
      <c r="D55" s="299"/>
      <c r="E55" s="300"/>
      <c r="F55" s="301"/>
      <c r="G55" s="302"/>
      <c r="H55" s="303"/>
    </row>
    <row r="56" spans="1:8" ht="15.75">
      <c r="B56" s="34" t="s">
        <v>288</v>
      </c>
    </row>
    <row r="57" spans="1:8" ht="15.75">
      <c r="A57" s="36"/>
      <c r="B57" s="254" t="s">
        <v>238</v>
      </c>
      <c r="C57" s="271">
        <v>33807634.159999996</v>
      </c>
      <c r="D57" s="271">
        <v>33807634.159999996</v>
      </c>
      <c r="E57" s="184">
        <f t="shared" ref="E57" si="2">C57-D57</f>
        <v>0</v>
      </c>
      <c r="F57" s="259">
        <f>(E57/$D57)*10000</f>
        <v>0</v>
      </c>
      <c r="G57" s="29" t="s">
        <v>236</v>
      </c>
      <c r="H57" s="37"/>
    </row>
    <row r="58" spans="1:8">
      <c r="A58" s="41"/>
      <c r="C58" s="257"/>
    </row>
    <row r="59" spans="1:8" ht="16.5" thickBot="1">
      <c r="B59" s="34" t="s">
        <v>241</v>
      </c>
      <c r="C59" s="261">
        <f>C57-C43</f>
        <v>0</v>
      </c>
      <c r="D59" s="261">
        <f>D57-D43</f>
        <v>178237.64999999106</v>
      </c>
    </row>
    <row r="60" spans="1:8">
      <c r="C60" s="35"/>
      <c r="D60" s="182"/>
    </row>
    <row r="62" spans="1:8">
      <c r="C62" s="182"/>
    </row>
    <row r="63" spans="1:8">
      <c r="C63" s="182"/>
    </row>
    <row r="64" spans="1:8">
      <c r="C64" s="182"/>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3" customWidth="1"/>
    <col min="3" max="3" width="35.85546875" style="43" bestFit="1" customWidth="1"/>
    <col min="4" max="4" width="19" style="201" bestFit="1" customWidth="1"/>
    <col min="5" max="5" width="21.28515625" style="201" bestFit="1" customWidth="1"/>
    <col min="6" max="7" width="20.28515625" style="201" customWidth="1"/>
    <col min="8" max="8" width="17.5703125" style="202" bestFit="1" customWidth="1"/>
    <col min="9" max="9" width="16.140625" style="202" bestFit="1" customWidth="1"/>
    <col min="10" max="11" width="19.85546875" style="202" customWidth="1"/>
    <col min="12" max="12" width="18.7109375" style="202" customWidth="1"/>
    <col min="13" max="14" width="13.5703125" style="202" customWidth="1"/>
    <col min="15" max="15" width="15.7109375" style="202" customWidth="1"/>
    <col min="16" max="16" width="15.42578125" style="202" bestFit="1" customWidth="1"/>
    <col min="17" max="17" width="15.28515625" style="202" bestFit="1" customWidth="1"/>
    <col min="18" max="18" width="16.28515625" style="202" customWidth="1"/>
    <col min="19" max="19" width="21.28515625" style="127" customWidth="1"/>
    <col min="20" max="20" width="62.5703125" style="42" bestFit="1" customWidth="1"/>
    <col min="21" max="21" width="12.7109375" style="44" customWidth="1"/>
    <col min="22" max="16384" width="8.85546875" style="42"/>
  </cols>
  <sheetData>
    <row r="1" spans="1:21">
      <c r="A1" s="126" t="s">
        <v>116</v>
      </c>
      <c r="B1" s="126"/>
    </row>
    <row r="2" spans="1:21" ht="25.5">
      <c r="A2" s="126" t="s">
        <v>70</v>
      </c>
      <c r="B2" s="126" t="s">
        <v>204</v>
      </c>
      <c r="C2" s="126" t="s">
        <v>5</v>
      </c>
      <c r="D2" s="203" t="s">
        <v>6</v>
      </c>
      <c r="E2" s="204" t="s">
        <v>67</v>
      </c>
      <c r="F2" s="205" t="s">
        <v>7</v>
      </c>
      <c r="G2" s="205" t="s">
        <v>191</v>
      </c>
      <c r="H2" s="206" t="s">
        <v>8</v>
      </c>
      <c r="I2" s="207" t="s">
        <v>68</v>
      </c>
      <c r="J2" s="205" t="s">
        <v>7</v>
      </c>
      <c r="K2" s="205" t="s">
        <v>191</v>
      </c>
      <c r="L2" s="203" t="s">
        <v>9</v>
      </c>
      <c r="M2" s="204" t="s">
        <v>71</v>
      </c>
      <c r="N2" s="205" t="s">
        <v>7</v>
      </c>
      <c r="O2" s="205" t="s">
        <v>191</v>
      </c>
      <c r="P2" s="203" t="s">
        <v>10</v>
      </c>
      <c r="Q2" s="204" t="s">
        <v>69</v>
      </c>
      <c r="R2" s="205" t="s">
        <v>7</v>
      </c>
      <c r="S2" s="205" t="s">
        <v>191</v>
      </c>
      <c r="T2" s="1" t="s">
        <v>209</v>
      </c>
      <c r="U2" s="293" t="s">
        <v>274</v>
      </c>
    </row>
    <row r="3" spans="1:21">
      <c r="A3" s="251">
        <f>VLOOKUP(U3,Sheet1!$C$2:$C$84,1,FALSE)</f>
        <v>4031976</v>
      </c>
      <c r="B3" s="279">
        <v>403197908</v>
      </c>
      <c r="C3" s="279" t="s">
        <v>296</v>
      </c>
      <c r="D3">
        <v>1440</v>
      </c>
      <c r="E3" s="204">
        <f>VLOOKUP(A3,Sheet1!$C$2:$E$84,3,FALSE)</f>
        <v>1440</v>
      </c>
      <c r="F3" s="205">
        <f t="shared" ref="F3:F61" si="0">D3-E3</f>
        <v>0</v>
      </c>
      <c r="G3" s="219">
        <f>ROUND(F3/D3,10)</f>
        <v>0</v>
      </c>
      <c r="H3">
        <v>283606.93</v>
      </c>
      <c r="I3" s="207">
        <f>VLOOKUP(A3,Sheet1!$C$2:$F$84,4,FALSE)</f>
        <v>285533.76</v>
      </c>
      <c r="J3" s="205">
        <f t="shared" ref="J3:J61" si="1">H3-I3</f>
        <v>-1926.8300000000163</v>
      </c>
      <c r="K3" s="219">
        <f>ROUND(J3/H3,10)</f>
        <v>-6.7940159000000003E-3</v>
      </c>
      <c r="L3" s="289">
        <v>251.31628900000001</v>
      </c>
      <c r="M3" s="204">
        <f>VLOOKUP(A3,Sheet1!$C$2:$G$84,5,FALSE)</f>
        <v>250.98</v>
      </c>
      <c r="N3" s="205">
        <f t="shared" ref="N3:N61" si="2">L3-M3</f>
        <v>0.33628900000002204</v>
      </c>
      <c r="O3" s="219">
        <f t="shared" ref="O3:O61" si="3">ROUND(N3/L3,10)</f>
        <v>1.3381106E-3</v>
      </c>
      <c r="P3">
        <v>361895.46</v>
      </c>
      <c r="Q3" s="204">
        <f>VLOOKUP(A3,Sheet1!$C$2:$H$84,6,FALSE)</f>
        <v>361405.03</v>
      </c>
      <c r="R3" s="205">
        <f>P3-Q3</f>
        <v>490.42999999999302</v>
      </c>
      <c r="S3" s="219">
        <f>ROUND(R3/P3,10)</f>
        <v>1.3551704000000001E-3</v>
      </c>
      <c r="T3" s="1"/>
      <c r="U3" s="279">
        <v>4031976</v>
      </c>
    </row>
    <row r="4" spans="1:21">
      <c r="A4" s="251" t="str">
        <f>VLOOKUP(U4,Sheet1!$C$2:$C$84,1,FALSE)</f>
        <v>B1HHKD3</v>
      </c>
      <c r="B4" s="279" t="s">
        <v>298</v>
      </c>
      <c r="C4" s="279" t="s">
        <v>444</v>
      </c>
      <c r="D4">
        <v>9437</v>
      </c>
      <c r="E4" s="204">
        <f>VLOOKUP(A4,Sheet1!$C$2:$E$84,3,FALSE)</f>
        <v>9437</v>
      </c>
      <c r="F4" s="205">
        <f t="shared" si="0"/>
        <v>0</v>
      </c>
      <c r="G4" s="219">
        <f t="shared" ref="G4:G81" si="4">ROUND(F4/D4,10)</f>
        <v>0</v>
      </c>
      <c r="H4">
        <v>626750.68999999994</v>
      </c>
      <c r="I4" s="207">
        <f>VLOOKUP(A4,Sheet1!$C$2:$F$84,4,FALSE)</f>
        <v>640918.34</v>
      </c>
      <c r="J4" s="205">
        <f t="shared" si="1"/>
        <v>-14167.650000000023</v>
      </c>
      <c r="K4" s="219">
        <f t="shared" ref="K4:K61" si="5">ROUND(J4/H4,10)</f>
        <v>-2.2604921300000001E-2</v>
      </c>
      <c r="L4" s="289">
        <v>92.71</v>
      </c>
      <c r="M4" s="204">
        <f>VLOOKUP(A4,Sheet1!$C$2:$G$84,5,FALSE)</f>
        <v>92.71</v>
      </c>
      <c r="N4" s="205">
        <f t="shared" si="2"/>
        <v>0</v>
      </c>
      <c r="O4" s="219">
        <f t="shared" si="3"/>
        <v>0</v>
      </c>
      <c r="P4">
        <v>874904.27</v>
      </c>
      <c r="Q4" s="204">
        <f>VLOOKUP(A4,Sheet1!$C$2:$H$84,6,FALSE)</f>
        <v>874904.27</v>
      </c>
      <c r="R4" s="205">
        <f t="shared" ref="R4:R55" si="6">P4-Q4</f>
        <v>0</v>
      </c>
      <c r="S4" s="219">
        <f t="shared" ref="S4:S61" si="7">ROUND(R4/P4,10)</f>
        <v>0</v>
      </c>
      <c r="T4" s="1"/>
      <c r="U4" s="279" t="s">
        <v>299</v>
      </c>
    </row>
    <row r="5" spans="1:21">
      <c r="A5" s="251" t="str">
        <f>VLOOKUP(U5,Sheet1!$C$2:$C$84,1,FALSE)</f>
        <v>B6331J3</v>
      </c>
      <c r="B5" s="279" t="s">
        <v>431</v>
      </c>
      <c r="C5" s="279" t="s">
        <v>445</v>
      </c>
      <c r="D5">
        <v>17708</v>
      </c>
      <c r="E5" s="204">
        <f>VLOOKUP(A5,Sheet1!$C$2:$E$84,3,FALSE)</f>
        <v>17708</v>
      </c>
      <c r="F5" s="205">
        <f t="shared" si="0"/>
        <v>0</v>
      </c>
      <c r="G5" s="219">
        <f t="shared" si="4"/>
        <v>0</v>
      </c>
      <c r="H5">
        <v>577308.79</v>
      </c>
      <c r="I5" s="207">
        <f>VLOOKUP(A5,Sheet1!$C$2:$F$84,4,FALSE)</f>
        <v>591370.25</v>
      </c>
      <c r="J5" s="205">
        <f t="shared" si="1"/>
        <v>-14061.459999999963</v>
      </c>
      <c r="K5" s="219">
        <f t="shared" si="5"/>
        <v>-2.4356913000000001E-2</v>
      </c>
      <c r="L5" s="289">
        <v>31.16</v>
      </c>
      <c r="M5" s="204">
        <f>VLOOKUP(A5,Sheet1!$C$2:$G$84,5,FALSE)</f>
        <v>31.16</v>
      </c>
      <c r="N5" s="205">
        <f t="shared" si="2"/>
        <v>0</v>
      </c>
      <c r="O5" s="219">
        <f t="shared" si="3"/>
        <v>0</v>
      </c>
      <c r="P5">
        <v>551781.28</v>
      </c>
      <c r="Q5" s="204">
        <f>VLOOKUP(A5,Sheet1!$C$2:$H$84,6,FALSE)</f>
        <v>551781.28</v>
      </c>
      <c r="R5" s="205">
        <f t="shared" si="6"/>
        <v>0</v>
      </c>
      <c r="S5" s="219">
        <f t="shared" si="7"/>
        <v>0</v>
      </c>
      <c r="T5" s="1"/>
      <c r="U5" s="279" t="s">
        <v>302</v>
      </c>
    </row>
    <row r="6" spans="1:21">
      <c r="A6" s="251" t="str">
        <f>VLOOKUP(U6,Sheet1!$C$2:$C$84,1,FALSE)</f>
        <v>BP41ZD1</v>
      </c>
      <c r="B6" s="279" t="s">
        <v>304</v>
      </c>
      <c r="C6" s="279" t="s">
        <v>446</v>
      </c>
      <c r="D6">
        <v>2161</v>
      </c>
      <c r="E6" s="204">
        <f>VLOOKUP(A6,Sheet1!$C$2:$E$84,3,FALSE)</f>
        <v>2161</v>
      </c>
      <c r="F6" s="205">
        <f t="shared" si="0"/>
        <v>0</v>
      </c>
      <c r="G6" s="219">
        <f t="shared" si="4"/>
        <v>0</v>
      </c>
      <c r="H6">
        <v>398835.52</v>
      </c>
      <c r="I6" s="207">
        <f>VLOOKUP(A6,Sheet1!$C$2:$F$84,4,FALSE)</f>
        <v>268113.96999999997</v>
      </c>
      <c r="J6" s="205">
        <f t="shared" si="1"/>
        <v>130721.55000000005</v>
      </c>
      <c r="K6" s="219">
        <f t="shared" si="5"/>
        <v>0.32775804419999999</v>
      </c>
      <c r="L6" s="289">
        <v>78.34</v>
      </c>
      <c r="M6" s="204">
        <f>VLOOKUP(A6,Sheet1!$C$2:$G$84,5,FALSE)</f>
        <v>78.34</v>
      </c>
      <c r="N6" s="205">
        <f t="shared" si="2"/>
        <v>0</v>
      </c>
      <c r="O6" s="219">
        <f t="shared" si="3"/>
        <v>0</v>
      </c>
      <c r="P6">
        <v>169292.74</v>
      </c>
      <c r="Q6" s="204">
        <f>VLOOKUP(A6,Sheet1!$C$2:$H$84,6,FALSE)</f>
        <v>169292.74</v>
      </c>
      <c r="R6" s="205">
        <f t="shared" si="6"/>
        <v>0</v>
      </c>
      <c r="S6" s="219">
        <f t="shared" si="7"/>
        <v>0</v>
      </c>
      <c r="T6" s="1"/>
      <c r="U6" s="279" t="s">
        <v>305</v>
      </c>
    </row>
    <row r="7" spans="1:21">
      <c r="A7" s="251" t="str">
        <f>VLOOKUP(U7,Sheet1!$C$2:$C$84,1,FALSE)</f>
        <v>BNHN4P5</v>
      </c>
      <c r="B7" s="279" t="s">
        <v>307</v>
      </c>
      <c r="C7" s="279" t="s">
        <v>447</v>
      </c>
      <c r="D7">
        <v>27629</v>
      </c>
      <c r="E7" s="204">
        <f>VLOOKUP(A7,Sheet1!$C$2:$E$84,3,FALSE)</f>
        <v>27629</v>
      </c>
      <c r="F7" s="205">
        <f t="shared" si="0"/>
        <v>0</v>
      </c>
      <c r="G7" s="219">
        <f t="shared" si="4"/>
        <v>0</v>
      </c>
      <c r="H7">
        <v>443378.96</v>
      </c>
      <c r="I7" s="207">
        <f>VLOOKUP(A7,Sheet1!$C$2:$F$84,4,FALSE)</f>
        <v>472842.89</v>
      </c>
      <c r="J7" s="205">
        <f t="shared" si="1"/>
        <v>-29463.929999999993</v>
      </c>
      <c r="K7" s="219">
        <f t="shared" si="5"/>
        <v>-6.6453153299999998E-2</v>
      </c>
      <c r="L7" s="289">
        <v>18.54</v>
      </c>
      <c r="M7" s="204">
        <f>VLOOKUP(A7,Sheet1!$C$2:$G$84,5,FALSE)</f>
        <v>18.54</v>
      </c>
      <c r="N7" s="205">
        <f t="shared" si="2"/>
        <v>0</v>
      </c>
      <c r="O7" s="219">
        <f t="shared" si="3"/>
        <v>0</v>
      </c>
      <c r="P7">
        <v>512241.66</v>
      </c>
      <c r="Q7" s="204">
        <f>VLOOKUP(A7,Sheet1!$C$2:$H$84,6,FALSE)</f>
        <v>512241.66</v>
      </c>
      <c r="R7" s="205">
        <f t="shared" si="6"/>
        <v>0</v>
      </c>
      <c r="S7" s="219">
        <f t="shared" si="7"/>
        <v>0</v>
      </c>
      <c r="T7" s="1"/>
      <c r="U7" s="279" t="s">
        <v>308</v>
      </c>
    </row>
    <row r="8" spans="1:21">
      <c r="A8" s="251" t="str">
        <f>VLOOKUP(U8,Sheet1!$C$2:$C$84,1,FALSE)</f>
        <v>BRXH266</v>
      </c>
      <c r="B8" s="279" t="s">
        <v>310</v>
      </c>
      <c r="C8" s="279" t="s">
        <v>448</v>
      </c>
      <c r="D8">
        <v>10487</v>
      </c>
      <c r="E8" s="204">
        <f>VLOOKUP(A8,Sheet1!$C$2:$E$84,3,FALSE)</f>
        <v>10487</v>
      </c>
      <c r="F8" s="205">
        <f t="shared" si="0"/>
        <v>0</v>
      </c>
      <c r="G8" s="219">
        <f t="shared" si="4"/>
        <v>0</v>
      </c>
      <c r="H8">
        <v>245596.1</v>
      </c>
      <c r="I8" s="207">
        <f>VLOOKUP(A8,Sheet1!$C$2:$F$84,4,FALSE)</f>
        <v>245596.1</v>
      </c>
      <c r="J8" s="205">
        <f t="shared" si="1"/>
        <v>0</v>
      </c>
      <c r="K8" s="219">
        <f t="shared" si="5"/>
        <v>0</v>
      </c>
      <c r="L8" s="289">
        <v>24.19</v>
      </c>
      <c r="M8" s="204">
        <f>VLOOKUP(A8,Sheet1!$C$2:$G$84,5,FALSE)</f>
        <v>24.19</v>
      </c>
      <c r="N8" s="205">
        <f t="shared" si="2"/>
        <v>0</v>
      </c>
      <c r="O8" s="219">
        <f t="shared" si="3"/>
        <v>0</v>
      </c>
      <c r="P8">
        <v>253680.53</v>
      </c>
      <c r="Q8" s="204">
        <f>VLOOKUP(A8,Sheet1!$C$2:$H$84,6,FALSE)</f>
        <v>253680.53</v>
      </c>
      <c r="R8" s="205">
        <f t="shared" si="6"/>
        <v>0</v>
      </c>
      <c r="S8" s="219">
        <f t="shared" si="7"/>
        <v>0</v>
      </c>
      <c r="T8" s="1"/>
      <c r="U8" s="279" t="s">
        <v>311</v>
      </c>
    </row>
    <row r="9" spans="1:21">
      <c r="A9" s="251" t="str">
        <f>VLOOKUP(U9,Sheet1!$C$2:$C$84,1,FALSE)</f>
        <v>B908F01</v>
      </c>
      <c r="B9" s="279" t="s">
        <v>313</v>
      </c>
      <c r="C9" s="279" t="s">
        <v>449</v>
      </c>
      <c r="D9">
        <v>1350</v>
      </c>
      <c r="E9" s="204">
        <f>VLOOKUP(A9,Sheet1!$C$2:$E$84,3,FALSE)</f>
        <v>1350</v>
      </c>
      <c r="F9" s="205">
        <f t="shared" si="0"/>
        <v>0</v>
      </c>
      <c r="G9" s="219">
        <f t="shared" si="4"/>
        <v>0</v>
      </c>
      <c r="H9">
        <v>373314.43</v>
      </c>
      <c r="I9" s="207">
        <f>VLOOKUP(A9,Sheet1!$C$2:$F$84,4,FALSE)</f>
        <v>398626.42</v>
      </c>
      <c r="J9" s="205">
        <f t="shared" si="1"/>
        <v>-25311.989999999991</v>
      </c>
      <c r="K9" s="219">
        <f t="shared" si="5"/>
        <v>-6.7803406400000002E-2</v>
      </c>
      <c r="L9" s="289">
        <v>960.35</v>
      </c>
      <c r="M9" s="204">
        <f>VLOOKUP(A9,Sheet1!$C$2:$G$84,5,FALSE)</f>
        <v>960.35</v>
      </c>
      <c r="N9" s="205">
        <f t="shared" si="2"/>
        <v>0</v>
      </c>
      <c r="O9" s="219">
        <f t="shared" si="3"/>
        <v>0</v>
      </c>
      <c r="P9">
        <v>1296472.5</v>
      </c>
      <c r="Q9" s="204">
        <f>VLOOKUP(A9,Sheet1!$C$2:$H$84,6,FALSE)</f>
        <v>1296472.5</v>
      </c>
      <c r="R9" s="205">
        <f t="shared" si="6"/>
        <v>0</v>
      </c>
      <c r="S9" s="219">
        <f t="shared" si="7"/>
        <v>0</v>
      </c>
      <c r="T9" s="1"/>
      <c r="U9" s="279" t="s">
        <v>314</v>
      </c>
    </row>
    <row r="10" spans="1:21">
      <c r="A10" s="251">
        <f>VLOOKUP(U10,Sheet1!$C$2:$C$84,1,FALSE)</f>
        <v>2989044</v>
      </c>
      <c r="B10" s="279" t="s">
        <v>432</v>
      </c>
      <c r="C10" s="279" t="s">
        <v>450</v>
      </c>
      <c r="D10">
        <v>6600</v>
      </c>
      <c r="E10" s="204">
        <f>VLOOKUP(A10,Sheet1!$C$2:$E$84,3,FALSE)</f>
        <v>6600</v>
      </c>
      <c r="F10" s="205">
        <f t="shared" si="0"/>
        <v>0</v>
      </c>
      <c r="G10" s="219">
        <f t="shared" si="4"/>
        <v>0</v>
      </c>
      <c r="H10">
        <v>439013.44</v>
      </c>
      <c r="I10" s="207">
        <f>VLOOKUP(A10,Sheet1!$C$2:$F$84,4,FALSE)</f>
        <v>439013.44</v>
      </c>
      <c r="J10" s="205">
        <f t="shared" si="1"/>
        <v>0</v>
      </c>
      <c r="K10" s="219">
        <f t="shared" si="5"/>
        <v>0</v>
      </c>
      <c r="L10" s="289">
        <v>78.02</v>
      </c>
      <c r="M10" s="204">
        <f>VLOOKUP(A10,Sheet1!$C$2:$G$84,5,FALSE)</f>
        <v>78.02</v>
      </c>
      <c r="N10" s="205">
        <f t="shared" si="2"/>
        <v>0</v>
      </c>
      <c r="O10" s="219">
        <f t="shared" si="3"/>
        <v>0</v>
      </c>
      <c r="P10">
        <v>514932</v>
      </c>
      <c r="Q10" s="204">
        <f>VLOOKUP(A10,Sheet1!$C$2:$H$84,6,FALSE)</f>
        <v>514932</v>
      </c>
      <c r="R10" s="205">
        <f t="shared" si="6"/>
        <v>0</v>
      </c>
      <c r="S10" s="219">
        <f t="shared" si="7"/>
        <v>0</v>
      </c>
      <c r="T10" s="1"/>
      <c r="U10" s="279">
        <v>2989044</v>
      </c>
    </row>
    <row r="11" spans="1:21">
      <c r="A11" s="251" t="str">
        <f>VLOOKUP(U11,Sheet1!$C$2:$C$84,1,FALSE)</f>
        <v>0263494</v>
      </c>
      <c r="B11" s="279" t="s">
        <v>451</v>
      </c>
      <c r="C11" s="279" t="s">
        <v>317</v>
      </c>
      <c r="D11">
        <v>60428</v>
      </c>
      <c r="E11" s="204">
        <f>VLOOKUP(A11,Sheet1!$C$2:$E$84,3,FALSE)</f>
        <v>60428</v>
      </c>
      <c r="F11" s="205">
        <f t="shared" si="0"/>
        <v>0</v>
      </c>
      <c r="G11" s="219">
        <f t="shared" si="4"/>
        <v>0</v>
      </c>
      <c r="H11">
        <v>463945.74</v>
      </c>
      <c r="I11" s="207">
        <f>VLOOKUP(A11,Sheet1!$C$2:$F$84,4,FALSE)</f>
        <v>457477.2</v>
      </c>
      <c r="J11" s="205">
        <f t="shared" si="1"/>
        <v>6468.539999999979</v>
      </c>
      <c r="K11" s="219">
        <f t="shared" si="5"/>
        <v>1.3942449399999999E-2</v>
      </c>
      <c r="L11" s="289">
        <v>17.722933999999999</v>
      </c>
      <c r="M11" s="204">
        <f>VLOOKUP(A11,Sheet1!$C$2:$G$84,5,FALSE)</f>
        <v>17.73</v>
      </c>
      <c r="N11" s="205">
        <f t="shared" si="2"/>
        <v>-7.0660000000017931E-3</v>
      </c>
      <c r="O11" s="219">
        <f t="shared" si="3"/>
        <v>-3.9869249999999998E-4</v>
      </c>
      <c r="P11">
        <v>1070961.46</v>
      </c>
      <c r="Q11" s="204">
        <f>VLOOKUP(A11,Sheet1!$C$2:$H$84,6,FALSE)</f>
        <v>1071538.55</v>
      </c>
      <c r="R11" s="205">
        <f t="shared" si="6"/>
        <v>-577.09000000008382</v>
      </c>
      <c r="S11" s="219">
        <f t="shared" si="7"/>
        <v>-5.3885230000000003E-4</v>
      </c>
      <c r="T11" s="1"/>
      <c r="U11" s="279" t="s">
        <v>433</v>
      </c>
    </row>
    <row r="12" spans="1:21">
      <c r="A12" s="251">
        <f>VLOOKUP(U12,Sheet1!$C$2:$C$84,1,FALSE)</f>
        <v>7124594</v>
      </c>
      <c r="B12" s="279">
        <v>712459908</v>
      </c>
      <c r="C12" s="279" t="s">
        <v>452</v>
      </c>
      <c r="D12">
        <v>2178</v>
      </c>
      <c r="E12" s="204">
        <f>VLOOKUP(A12,Sheet1!$C$2:$E$84,3,FALSE)</f>
        <v>2178</v>
      </c>
      <c r="F12" s="205">
        <f t="shared" si="0"/>
        <v>0</v>
      </c>
      <c r="G12" s="219">
        <f t="shared" si="4"/>
        <v>0</v>
      </c>
      <c r="H12">
        <v>320680.83</v>
      </c>
      <c r="I12" s="207">
        <f>VLOOKUP(A12,Sheet1!$C$2:$F$84,4,FALSE)</f>
        <v>324303.28000000003</v>
      </c>
      <c r="J12" s="205">
        <f t="shared" si="1"/>
        <v>-3622.4500000000116</v>
      </c>
      <c r="K12" s="219">
        <f t="shared" si="5"/>
        <v>-1.1296122699999999E-2</v>
      </c>
      <c r="L12" s="289">
        <v>172.80940000000001</v>
      </c>
      <c r="M12" s="204">
        <f>VLOOKUP(A12,Sheet1!$C$2:$G$84,5,FALSE)</f>
        <v>172.86</v>
      </c>
      <c r="N12" s="205">
        <f t="shared" si="2"/>
        <v>-5.0600000000002865E-2</v>
      </c>
      <c r="O12" s="219">
        <f t="shared" si="3"/>
        <v>-2.9280810000000001E-4</v>
      </c>
      <c r="P12">
        <v>376378.87</v>
      </c>
      <c r="Q12" s="204">
        <f>VLOOKUP(A12,Sheet1!$C$2:$H$84,6,FALSE)</f>
        <v>376483.2</v>
      </c>
      <c r="R12" s="205">
        <f t="shared" si="6"/>
        <v>-104.3300000000163</v>
      </c>
      <c r="S12" s="219">
        <f t="shared" si="7"/>
        <v>-2.7719410000000001E-4</v>
      </c>
      <c r="T12" s="1"/>
      <c r="U12" s="279">
        <v>7124594</v>
      </c>
    </row>
    <row r="13" spans="1:21">
      <c r="A13" s="251">
        <f>VLOOKUP(U13,Sheet1!$C$2:$C$84,1,FALSE)</f>
        <v>2136646</v>
      </c>
      <c r="B13" s="279" t="s">
        <v>321</v>
      </c>
      <c r="C13" s="279" t="s">
        <v>453</v>
      </c>
      <c r="D13">
        <v>12096</v>
      </c>
      <c r="E13" s="204">
        <f>VLOOKUP(A13,Sheet1!$C$2:$E$84,3,FALSE)</f>
        <v>12096</v>
      </c>
      <c r="F13" s="205">
        <f t="shared" si="0"/>
        <v>0</v>
      </c>
      <c r="G13" s="219">
        <f t="shared" si="4"/>
        <v>0</v>
      </c>
      <c r="H13">
        <v>296164.59999999998</v>
      </c>
      <c r="I13" s="207">
        <f>VLOOKUP(A13,Sheet1!$C$2:$F$84,4,FALSE)</f>
        <v>300882.83</v>
      </c>
      <c r="J13" s="205">
        <f t="shared" si="1"/>
        <v>-4718.2300000000396</v>
      </c>
      <c r="K13" s="219">
        <f t="shared" si="5"/>
        <v>-1.5931107199999999E-2</v>
      </c>
      <c r="L13" s="289">
        <v>18.88</v>
      </c>
      <c r="M13" s="204">
        <f>VLOOKUP(A13,Sheet1!$C$2:$G$84,5,FALSE)</f>
        <v>18.88</v>
      </c>
      <c r="N13" s="205">
        <f t="shared" si="2"/>
        <v>0</v>
      </c>
      <c r="O13" s="219">
        <f t="shared" si="3"/>
        <v>0</v>
      </c>
      <c r="P13">
        <v>228372.48000000001</v>
      </c>
      <c r="Q13" s="204">
        <f>VLOOKUP(A13,Sheet1!$C$2:$H$84,6,FALSE)</f>
        <v>228372.48000000001</v>
      </c>
      <c r="R13" s="205">
        <f t="shared" si="6"/>
        <v>0</v>
      </c>
      <c r="S13" s="219">
        <f t="shared" si="7"/>
        <v>0</v>
      </c>
      <c r="T13" s="1"/>
      <c r="U13" s="279">
        <v>2136646</v>
      </c>
    </row>
    <row r="14" spans="1:21">
      <c r="A14" s="251" t="str">
        <f>VLOOKUP(U14,Sheet1!$C$2:$C$84,1,FALSE)</f>
        <v>B3VCFN3</v>
      </c>
      <c r="B14" s="279" t="s">
        <v>382</v>
      </c>
      <c r="C14" s="279" t="s">
        <v>454</v>
      </c>
      <c r="D14">
        <v>31759</v>
      </c>
      <c r="E14" s="204">
        <f>VLOOKUP(A14,Sheet1!$C$2:$E$84,3,FALSE)</f>
        <v>31759</v>
      </c>
      <c r="F14" s="205">
        <f t="shared" si="0"/>
        <v>0</v>
      </c>
      <c r="G14" s="219">
        <f t="shared" si="4"/>
        <v>0</v>
      </c>
      <c r="H14">
        <v>339305.06</v>
      </c>
      <c r="I14" s="207">
        <f>VLOOKUP(A14,Sheet1!$C$2:$F$84,4,FALSE)</f>
        <v>328745.74</v>
      </c>
      <c r="J14" s="205">
        <f t="shared" si="1"/>
        <v>10559.320000000007</v>
      </c>
      <c r="K14" s="219">
        <f t="shared" si="5"/>
        <v>3.1120431899999999E-2</v>
      </c>
      <c r="L14" s="289">
        <v>14.4</v>
      </c>
      <c r="M14" s="204">
        <f>VLOOKUP(A14,Sheet1!$C$2:$G$84,5,FALSE)</f>
        <v>14.4</v>
      </c>
      <c r="N14" s="205">
        <f t="shared" si="2"/>
        <v>0</v>
      </c>
      <c r="O14" s="219">
        <f t="shared" si="3"/>
        <v>0</v>
      </c>
      <c r="P14">
        <v>457329.6</v>
      </c>
      <c r="Q14" s="204">
        <f>VLOOKUP(A14,Sheet1!$C$2:$H$84,6,FALSE)</f>
        <v>457329.6</v>
      </c>
      <c r="R14" s="205">
        <f t="shared" si="6"/>
        <v>0</v>
      </c>
      <c r="S14" s="219">
        <f t="shared" si="7"/>
        <v>0</v>
      </c>
      <c r="T14" s="1"/>
      <c r="U14" s="294" t="s">
        <v>383</v>
      </c>
    </row>
    <row r="15" spans="1:21">
      <c r="A15" s="251" t="str">
        <f>VLOOKUP(U15,Sheet1!$C$2:$C$84,1,FALSE)</f>
        <v>B0744B3</v>
      </c>
      <c r="B15" s="279" t="s">
        <v>455</v>
      </c>
      <c r="C15" s="279" t="s">
        <v>456</v>
      </c>
      <c r="D15">
        <v>14372</v>
      </c>
      <c r="E15" s="204">
        <f>VLOOKUP(A15,Sheet1!$C$2:$E$84,3,FALSE)</f>
        <v>14372</v>
      </c>
      <c r="F15" s="205">
        <f t="shared" si="0"/>
        <v>0</v>
      </c>
      <c r="G15" s="219">
        <f t="shared" si="4"/>
        <v>0</v>
      </c>
      <c r="H15">
        <v>430829.32</v>
      </c>
      <c r="I15" s="207">
        <f>VLOOKUP(A15,Sheet1!$C$2:$F$84,4,FALSE)</f>
        <v>431227.17</v>
      </c>
      <c r="J15" s="205">
        <f t="shared" si="1"/>
        <v>-397.84999999997672</v>
      </c>
      <c r="K15" s="219">
        <f t="shared" si="5"/>
        <v>-9.234515E-4</v>
      </c>
      <c r="L15" s="289">
        <v>37.381131000000003</v>
      </c>
      <c r="M15" s="204">
        <f>VLOOKUP(A15,Sheet1!$C$2:$G$84,5,FALSE)</f>
        <v>37.4</v>
      </c>
      <c r="N15" s="205">
        <f t="shared" si="2"/>
        <v>-1.886899999999514E-2</v>
      </c>
      <c r="O15" s="219">
        <f t="shared" si="3"/>
        <v>-5.0477339999999995E-4</v>
      </c>
      <c r="P15">
        <v>537241.61</v>
      </c>
      <c r="Q15" s="204">
        <f>VLOOKUP(A15,Sheet1!$C$2:$H$84,6,FALSE)</f>
        <v>537531.11</v>
      </c>
      <c r="R15" s="205">
        <f t="shared" si="6"/>
        <v>-289.5</v>
      </c>
      <c r="S15" s="219">
        <f t="shared" si="7"/>
        <v>-5.3886370000000002E-4</v>
      </c>
      <c r="T15" s="1"/>
      <c r="U15" s="279" t="s">
        <v>323</v>
      </c>
    </row>
    <row r="16" spans="1:21">
      <c r="A16" s="251">
        <f>VLOOKUP(U16,Sheet1!$C$2:$C$84,1,FALSE)</f>
        <v>2125097</v>
      </c>
      <c r="B16" s="279">
        <v>124765108</v>
      </c>
      <c r="C16" s="279" t="s">
        <v>457</v>
      </c>
      <c r="D16">
        <v>22870</v>
      </c>
      <c r="E16" s="204">
        <f>VLOOKUP(A16,Sheet1!$C$2:$E$84,3,FALSE)</f>
        <v>22870</v>
      </c>
      <c r="F16" s="205">
        <f t="shared" si="0"/>
        <v>0</v>
      </c>
      <c r="G16" s="219">
        <f t="shared" si="4"/>
        <v>0</v>
      </c>
      <c r="H16">
        <v>389655.11</v>
      </c>
      <c r="I16" s="207">
        <f>VLOOKUP(A16,Sheet1!$C$2:$F$84,4,FALSE)</f>
        <v>395475.22</v>
      </c>
      <c r="J16" s="205">
        <f t="shared" si="1"/>
        <v>-5820.109999999986</v>
      </c>
      <c r="K16" s="219">
        <f t="shared" si="5"/>
        <v>-1.4936567899999999E-2</v>
      </c>
      <c r="L16" s="289">
        <v>18.78</v>
      </c>
      <c r="M16" s="204">
        <f>VLOOKUP(A16,Sheet1!$C$2:$G$84,5,FALSE)</f>
        <v>18.78</v>
      </c>
      <c r="N16" s="205">
        <f t="shared" si="2"/>
        <v>0</v>
      </c>
      <c r="O16" s="219">
        <f t="shared" si="3"/>
        <v>0</v>
      </c>
      <c r="P16">
        <v>429498.6</v>
      </c>
      <c r="Q16" s="204">
        <f>VLOOKUP(A16,Sheet1!$C$2:$H$84,6,FALSE)</f>
        <v>429498.6</v>
      </c>
      <c r="R16" s="205">
        <f t="shared" si="6"/>
        <v>0</v>
      </c>
      <c r="S16" s="219">
        <f t="shared" si="7"/>
        <v>0</v>
      </c>
      <c r="T16" s="1"/>
      <c r="U16" s="279">
        <v>2125097</v>
      </c>
    </row>
    <row r="17" spans="1:21">
      <c r="A17" s="251" t="str">
        <f>VLOOKUP(U17,Sheet1!$C$2:$C$84,1,FALSE)</f>
        <v>BJ2L553</v>
      </c>
      <c r="B17" s="279" t="s">
        <v>326</v>
      </c>
      <c r="C17" s="279" t="s">
        <v>458</v>
      </c>
      <c r="D17">
        <v>3806</v>
      </c>
      <c r="E17" s="204">
        <f>VLOOKUP(A17,Sheet1!$C$2:$E$84,3,FALSE)</f>
        <v>3806</v>
      </c>
      <c r="F17" s="205">
        <f t="shared" si="0"/>
        <v>0</v>
      </c>
      <c r="G17" s="219">
        <f t="shared" si="4"/>
        <v>0</v>
      </c>
      <c r="H17">
        <v>225437.12</v>
      </c>
      <c r="I17" s="207">
        <f>VLOOKUP(A17,Sheet1!$C$2:$F$84,4,FALSE)</f>
        <v>251177.12</v>
      </c>
      <c r="J17" s="205">
        <f t="shared" si="1"/>
        <v>-25740</v>
      </c>
      <c r="K17" s="219">
        <f t="shared" si="5"/>
        <v>-0.11417817969999999</v>
      </c>
      <c r="L17" s="289">
        <v>99</v>
      </c>
      <c r="M17" s="204">
        <f>VLOOKUP(A17,Sheet1!$C$2:$G$84,5,FALSE)</f>
        <v>99</v>
      </c>
      <c r="N17" s="205">
        <f t="shared" si="2"/>
        <v>0</v>
      </c>
      <c r="O17" s="219">
        <f t="shared" si="3"/>
        <v>0</v>
      </c>
      <c r="P17">
        <v>376794</v>
      </c>
      <c r="Q17" s="204">
        <f>VLOOKUP(A17,Sheet1!$C$2:$H$84,6,FALSE)</f>
        <v>376794</v>
      </c>
      <c r="R17" s="205">
        <f t="shared" si="6"/>
        <v>0</v>
      </c>
      <c r="S17" s="219">
        <f t="shared" si="7"/>
        <v>0</v>
      </c>
      <c r="T17" s="1"/>
      <c r="U17" s="279" t="s">
        <v>327</v>
      </c>
    </row>
    <row r="18" spans="1:21">
      <c r="A18" s="251" t="str">
        <f>VLOOKUP(U18,Sheet1!$C$2:$C$84,1,FALSE)</f>
        <v>B3B1QJ3</v>
      </c>
      <c r="B18" s="279">
        <v>202712600</v>
      </c>
      <c r="C18" s="279" t="s">
        <v>459</v>
      </c>
      <c r="D18">
        <v>4200</v>
      </c>
      <c r="E18" s="204">
        <f>VLOOKUP(A18,Sheet1!$C$2:$E$84,3,FALSE)</f>
        <v>4200</v>
      </c>
      <c r="F18" s="205">
        <f t="shared" si="0"/>
        <v>0</v>
      </c>
      <c r="G18" s="219">
        <f t="shared" si="4"/>
        <v>0</v>
      </c>
      <c r="H18">
        <v>301303.90999999997</v>
      </c>
      <c r="I18" s="207">
        <f>VLOOKUP(A18,Sheet1!$C$2:$F$84,4,FALSE)</f>
        <v>301303.90999999997</v>
      </c>
      <c r="J18" s="205">
        <f t="shared" si="1"/>
        <v>0</v>
      </c>
      <c r="K18" s="219">
        <f t="shared" si="5"/>
        <v>0</v>
      </c>
      <c r="L18" s="289">
        <v>79.89</v>
      </c>
      <c r="M18" s="204">
        <f>VLOOKUP(A18,Sheet1!$C$2:$G$84,5,FALSE)</f>
        <v>79.89</v>
      </c>
      <c r="N18" s="205">
        <f t="shared" si="2"/>
        <v>0</v>
      </c>
      <c r="O18" s="219">
        <f t="shared" si="3"/>
        <v>0</v>
      </c>
      <c r="P18">
        <v>335538</v>
      </c>
      <c r="Q18" s="204">
        <f>VLOOKUP(A18,Sheet1!$C$2:$H$84,6,FALSE)</f>
        <v>335538</v>
      </c>
      <c r="R18" s="205">
        <f t="shared" si="6"/>
        <v>0</v>
      </c>
      <c r="S18" s="219">
        <f t="shared" si="7"/>
        <v>0</v>
      </c>
      <c r="T18" s="1"/>
      <c r="U18" s="279" t="s">
        <v>329</v>
      </c>
    </row>
    <row r="19" spans="1:21">
      <c r="A19" s="251" t="str">
        <f>VLOOKUP(U19,Sheet1!$C$2:$C$84,1,FALSE)</f>
        <v>BM8H5Y5</v>
      </c>
      <c r="B19" s="279" t="s">
        <v>460</v>
      </c>
      <c r="C19" s="279" t="s">
        <v>461</v>
      </c>
      <c r="D19">
        <v>16620</v>
      </c>
      <c r="E19" s="204">
        <f>VLOOKUP(A19,Sheet1!$C$2:$E$84,3,FALSE)</f>
        <v>16620</v>
      </c>
      <c r="F19" s="205">
        <f t="shared" si="0"/>
        <v>0</v>
      </c>
      <c r="G19" s="219">
        <f t="shared" si="4"/>
        <v>0</v>
      </c>
      <c r="H19">
        <v>315795.74</v>
      </c>
      <c r="I19" s="207">
        <f>VLOOKUP(A19,Sheet1!$C$2:$F$84,4,FALSE)</f>
        <v>330913.09999999998</v>
      </c>
      <c r="J19" s="205">
        <f t="shared" si="1"/>
        <v>-15117.359999999986</v>
      </c>
      <c r="K19" s="219">
        <f t="shared" si="5"/>
        <v>-4.7870690100000002E-2</v>
      </c>
      <c r="L19" s="289">
        <v>40.243174000000003</v>
      </c>
      <c r="M19" s="204">
        <f>VLOOKUP(A19,Sheet1!$C$2:$G$84,5,FALSE)</f>
        <v>40.19</v>
      </c>
      <c r="N19" s="205">
        <f t="shared" si="2"/>
        <v>5.3174000000005606E-2</v>
      </c>
      <c r="O19" s="219">
        <f t="shared" si="3"/>
        <v>1.3213172000000001E-3</v>
      </c>
      <c r="P19">
        <v>668841.56000000006</v>
      </c>
      <c r="Q19" s="204">
        <f>VLOOKUP(A19,Sheet1!$C$2:$H$84,6,FALSE)</f>
        <v>667935.17000000004</v>
      </c>
      <c r="R19" s="205">
        <f t="shared" si="6"/>
        <v>906.39000000001397</v>
      </c>
      <c r="S19" s="219">
        <f t="shared" si="7"/>
        <v>1.3551640000000001E-3</v>
      </c>
      <c r="T19" s="1"/>
      <c r="U19" s="279" t="s">
        <v>331</v>
      </c>
    </row>
    <row r="20" spans="1:21">
      <c r="A20" s="251" t="str">
        <f>VLOOKUP(U20,Sheet1!$C$2:$C$84,1,FALSE)</f>
        <v>BZ1GMK5</v>
      </c>
      <c r="B20" s="279" t="s">
        <v>333</v>
      </c>
      <c r="C20" s="279" t="s">
        <v>462</v>
      </c>
      <c r="D20">
        <v>2696</v>
      </c>
      <c r="E20" s="204">
        <f>VLOOKUP(A20,Sheet1!$C$2:$E$84,3,FALSE)</f>
        <v>2696</v>
      </c>
      <c r="F20" s="205">
        <f t="shared" si="0"/>
        <v>0</v>
      </c>
      <c r="G20" s="219">
        <f t="shared" si="4"/>
        <v>0</v>
      </c>
      <c r="H20">
        <v>242074.95</v>
      </c>
      <c r="I20" s="207">
        <f>VLOOKUP(A20,Sheet1!$C$2:$F$84,4,FALSE)</f>
        <v>253842.26</v>
      </c>
      <c r="J20" s="205">
        <f t="shared" si="1"/>
        <v>-11767.309999999998</v>
      </c>
      <c r="K20" s="219">
        <f t="shared" si="5"/>
        <v>-4.86101928E-2</v>
      </c>
      <c r="L20" s="289">
        <v>411</v>
      </c>
      <c r="M20" s="204">
        <f>VLOOKUP(A20,Sheet1!$C$2:$G$84,5,FALSE)</f>
        <v>411</v>
      </c>
      <c r="N20" s="205">
        <f t="shared" si="2"/>
        <v>0</v>
      </c>
      <c r="O20" s="219">
        <f t="shared" si="3"/>
        <v>0</v>
      </c>
      <c r="P20">
        <v>1108056</v>
      </c>
      <c r="Q20" s="204">
        <f>VLOOKUP(A20,Sheet1!$C$2:$H$84,6,FALSE)</f>
        <v>1108056</v>
      </c>
      <c r="R20" s="205">
        <f t="shared" si="6"/>
        <v>0</v>
      </c>
      <c r="S20" s="219">
        <f t="shared" si="7"/>
        <v>0</v>
      </c>
      <c r="T20" s="1"/>
      <c r="U20" s="279" t="s">
        <v>334</v>
      </c>
    </row>
    <row r="21" spans="1:21">
      <c r="A21" s="251" t="str">
        <f>VLOOKUP(U21,Sheet1!$C$2:$C$84,1,FALSE)</f>
        <v>B8K7T65</v>
      </c>
      <c r="B21" s="279">
        <v>398438408</v>
      </c>
      <c r="C21" s="279" t="s">
        <v>463</v>
      </c>
      <c r="D21">
        <v>21729</v>
      </c>
      <c r="E21" s="204">
        <f>VLOOKUP(A21,Sheet1!$C$2:$E$84,3,FALSE)</f>
        <v>21729</v>
      </c>
      <c r="F21" s="205">
        <f t="shared" si="0"/>
        <v>0</v>
      </c>
      <c r="G21" s="219">
        <f t="shared" si="4"/>
        <v>0</v>
      </c>
      <c r="H21">
        <v>438026.4</v>
      </c>
      <c r="I21" s="207">
        <f>VLOOKUP(A21,Sheet1!$C$2:$F$84,4,FALSE)</f>
        <v>439438.74</v>
      </c>
      <c r="J21" s="205">
        <f t="shared" si="1"/>
        <v>-1412.3399999999674</v>
      </c>
      <c r="K21" s="219">
        <f t="shared" si="5"/>
        <v>-3.2243262000000001E-3</v>
      </c>
      <c r="L21" s="289">
        <v>7.16</v>
      </c>
      <c r="M21" s="204">
        <f>VLOOKUP(A21,Sheet1!$C$2:$G$84,5,FALSE)</f>
        <v>7.16</v>
      </c>
      <c r="N21" s="205">
        <f t="shared" si="2"/>
        <v>0</v>
      </c>
      <c r="O21" s="219">
        <f t="shared" si="3"/>
        <v>0</v>
      </c>
      <c r="P21">
        <v>155579.64000000001</v>
      </c>
      <c r="Q21" s="204">
        <f>VLOOKUP(A21,Sheet1!$C$2:$H$84,6,FALSE)</f>
        <v>155579.64000000001</v>
      </c>
      <c r="R21" s="205">
        <f t="shared" si="6"/>
        <v>0</v>
      </c>
      <c r="S21" s="219">
        <f t="shared" si="7"/>
        <v>0</v>
      </c>
      <c r="T21" s="1"/>
      <c r="U21" s="279" t="s">
        <v>336</v>
      </c>
    </row>
    <row r="22" spans="1:21">
      <c r="A22" s="251">
        <f>VLOOKUP(U22,Sheet1!$C$2:$C$84,1,FALSE)</f>
        <v>2781648</v>
      </c>
      <c r="B22" s="279" t="s">
        <v>338</v>
      </c>
      <c r="C22" s="279" t="s">
        <v>464</v>
      </c>
      <c r="D22">
        <v>8173</v>
      </c>
      <c r="E22" s="204">
        <f>VLOOKUP(A22,Sheet1!$C$2:$E$84,3,FALSE)</f>
        <v>8173</v>
      </c>
      <c r="F22" s="205">
        <f t="shared" si="0"/>
        <v>0</v>
      </c>
      <c r="G22" s="219">
        <f t="shared" si="4"/>
        <v>0</v>
      </c>
      <c r="H22">
        <v>546901.93000000005</v>
      </c>
      <c r="I22" s="207">
        <f>VLOOKUP(A22,Sheet1!$C$2:$F$84,4,FALSE)</f>
        <v>548506.52</v>
      </c>
      <c r="J22" s="205">
        <f t="shared" si="1"/>
        <v>-1604.5899999999674</v>
      </c>
      <c r="K22" s="219">
        <f t="shared" si="5"/>
        <v>-2.9339629999999999E-3</v>
      </c>
      <c r="L22" s="289">
        <v>57.89</v>
      </c>
      <c r="M22" s="204">
        <f>VLOOKUP(A22,Sheet1!$C$2:$G$84,5,FALSE)</f>
        <v>57.89</v>
      </c>
      <c r="N22" s="205">
        <f t="shared" si="2"/>
        <v>0</v>
      </c>
      <c r="O22" s="219">
        <f t="shared" si="3"/>
        <v>0</v>
      </c>
      <c r="P22">
        <v>473134.97</v>
      </c>
      <c r="Q22" s="204">
        <f>VLOOKUP(A22,Sheet1!$C$2:$H$84,6,FALSE)</f>
        <v>473134.97</v>
      </c>
      <c r="R22" s="205">
        <f t="shared" si="6"/>
        <v>0</v>
      </c>
      <c r="S22" s="219">
        <f t="shared" si="7"/>
        <v>0</v>
      </c>
      <c r="T22" s="1"/>
      <c r="U22" s="279">
        <v>2781648</v>
      </c>
    </row>
    <row r="23" spans="1:21">
      <c r="A23" s="251">
        <f>VLOOKUP(U23,Sheet1!$C$2:$C$84,1,FALSE)</f>
        <v>2569286</v>
      </c>
      <c r="B23" s="279" t="s">
        <v>340</v>
      </c>
      <c r="C23" s="279" t="s">
        <v>465</v>
      </c>
      <c r="D23">
        <v>28900</v>
      </c>
      <c r="E23" s="204">
        <f>VLOOKUP(A23,Sheet1!$C$2:$E$84,3,FALSE)</f>
        <v>28900</v>
      </c>
      <c r="F23" s="205">
        <f t="shared" si="0"/>
        <v>0</v>
      </c>
      <c r="G23" s="219">
        <f t="shared" si="4"/>
        <v>0</v>
      </c>
      <c r="H23">
        <v>377827.46</v>
      </c>
      <c r="I23" s="207">
        <f>VLOOKUP(A23,Sheet1!$C$2:$F$84,4,FALSE)</f>
        <v>396696.63</v>
      </c>
      <c r="J23" s="205">
        <f t="shared" si="1"/>
        <v>-18869.169999999984</v>
      </c>
      <c r="K23" s="219">
        <f t="shared" si="5"/>
        <v>-4.9941235100000002E-2</v>
      </c>
      <c r="L23" s="289">
        <v>26.74</v>
      </c>
      <c r="M23" s="204">
        <f>VLOOKUP(A23,Sheet1!$C$2:$G$84,5,FALSE)</f>
        <v>26.74</v>
      </c>
      <c r="N23" s="205">
        <f t="shared" si="2"/>
        <v>0</v>
      </c>
      <c r="O23" s="219">
        <f t="shared" si="3"/>
        <v>0</v>
      </c>
      <c r="P23">
        <v>772786</v>
      </c>
      <c r="Q23" s="204">
        <f>VLOOKUP(A23,Sheet1!$C$2:$H$84,6,FALSE)</f>
        <v>772786</v>
      </c>
      <c r="R23" s="205">
        <f t="shared" si="6"/>
        <v>0</v>
      </c>
      <c r="S23" s="219">
        <f t="shared" si="7"/>
        <v>0</v>
      </c>
      <c r="T23" s="1"/>
      <c r="U23" s="279">
        <v>2569286</v>
      </c>
    </row>
    <row r="24" spans="1:21">
      <c r="A24" s="251" t="str">
        <f>VLOOKUP(U24,Sheet1!$C$2:$C$84,1,FALSE)</f>
        <v>B94G471</v>
      </c>
      <c r="B24" s="279" t="s">
        <v>342</v>
      </c>
      <c r="C24" s="279" t="s">
        <v>466</v>
      </c>
      <c r="D24">
        <v>1291</v>
      </c>
      <c r="E24" s="204">
        <f>VLOOKUP(A24,Sheet1!$C$2:$E$84,3,FALSE)</f>
        <v>1291</v>
      </c>
      <c r="F24" s="205">
        <f t="shared" si="0"/>
        <v>0</v>
      </c>
      <c r="G24" s="219">
        <f t="shared" si="4"/>
        <v>0</v>
      </c>
      <c r="H24">
        <v>226128.97</v>
      </c>
      <c r="I24" s="207">
        <f>VLOOKUP(A24,Sheet1!$C$2:$F$84,4,FALSE)</f>
        <v>226128.97</v>
      </c>
      <c r="J24" s="205">
        <f t="shared" si="1"/>
        <v>0</v>
      </c>
      <c r="K24" s="219">
        <f t="shared" si="5"/>
        <v>0</v>
      </c>
      <c r="L24" s="289">
        <v>324.82</v>
      </c>
      <c r="M24" s="204">
        <f>VLOOKUP(A24,Sheet1!$C$2:$G$84,5,FALSE)</f>
        <v>324.82</v>
      </c>
      <c r="N24" s="205">
        <f t="shared" si="2"/>
        <v>0</v>
      </c>
      <c r="O24" s="219">
        <f t="shared" si="3"/>
        <v>0</v>
      </c>
      <c r="P24">
        <v>419342.62</v>
      </c>
      <c r="Q24" s="204">
        <f>VLOOKUP(A24,Sheet1!$C$2:$H$84,6,FALSE)</f>
        <v>419342.62</v>
      </c>
      <c r="R24" s="205">
        <f t="shared" si="6"/>
        <v>0</v>
      </c>
      <c r="S24" s="219">
        <f t="shared" si="7"/>
        <v>0</v>
      </c>
      <c r="T24" s="1"/>
      <c r="U24" s="279" t="s">
        <v>343</v>
      </c>
    </row>
    <row r="25" spans="1:21">
      <c r="A25" s="251">
        <f>VLOOKUP(U25,Sheet1!$C$2:$C$84,1,FALSE)</f>
        <v>5889505</v>
      </c>
      <c r="B25" s="279">
        <v>588950907</v>
      </c>
      <c r="C25" s="279" t="s">
        <v>345</v>
      </c>
      <c r="D25">
        <v>12717</v>
      </c>
      <c r="E25" s="204">
        <f>VLOOKUP(A25,Sheet1!$C$2:$E$84,3,FALSE)</f>
        <v>12717</v>
      </c>
      <c r="F25" s="205">
        <f t="shared" si="0"/>
        <v>0</v>
      </c>
      <c r="G25" s="219">
        <f t="shared" si="4"/>
        <v>0</v>
      </c>
      <c r="H25">
        <v>367390.74</v>
      </c>
      <c r="I25" s="207">
        <f>VLOOKUP(A25,Sheet1!$C$2:$F$84,4,FALSE)</f>
        <v>368426.93</v>
      </c>
      <c r="J25" s="205">
        <f t="shared" si="1"/>
        <v>-1036.1900000000023</v>
      </c>
      <c r="K25" s="219">
        <f t="shared" si="5"/>
        <v>-2.8204031E-3</v>
      </c>
      <c r="L25" s="289">
        <v>39.977201999999998</v>
      </c>
      <c r="M25" s="204">
        <f>VLOOKUP(A25,Sheet1!$C$2:$G$84,5,FALSE)</f>
        <v>39.92</v>
      </c>
      <c r="N25" s="205">
        <f t="shared" si="2"/>
        <v>5.7201999999996644E-2</v>
      </c>
      <c r="O25" s="219">
        <f t="shared" si="3"/>
        <v>1.4308655000000001E-3</v>
      </c>
      <c r="P25">
        <v>508390.09</v>
      </c>
      <c r="Q25" s="204">
        <f>VLOOKUP(A25,Sheet1!$C$2:$H$84,6,FALSE)</f>
        <v>507701.13</v>
      </c>
      <c r="R25" s="205">
        <f t="shared" si="6"/>
        <v>688.96000000002095</v>
      </c>
      <c r="S25" s="219">
        <f t="shared" si="7"/>
        <v>1.3551798E-3</v>
      </c>
      <c r="T25" s="1"/>
      <c r="U25" s="279">
        <v>5889505</v>
      </c>
    </row>
    <row r="26" spans="1:21">
      <c r="A26" s="251">
        <f>VLOOKUP(U26,Sheet1!$C$2:$C$84,1,FALSE)</f>
        <v>2398822</v>
      </c>
      <c r="B26" s="279">
        <v>456788108</v>
      </c>
      <c r="C26" s="279" t="s">
        <v>467</v>
      </c>
      <c r="D26">
        <v>1000</v>
      </c>
      <c r="E26" s="204">
        <f>VLOOKUP(A26,Sheet1!$C$2:$E$84,3,FALSE)</f>
        <v>1000</v>
      </c>
      <c r="F26" s="205">
        <f t="shared" si="0"/>
        <v>0</v>
      </c>
      <c r="G26" s="219">
        <f t="shared" si="4"/>
        <v>0</v>
      </c>
      <c r="H26">
        <v>19835.2</v>
      </c>
      <c r="I26" s="207">
        <f>VLOOKUP(A26,Sheet1!$C$2:$F$84,4,FALSE)</f>
        <v>19835.2</v>
      </c>
      <c r="J26" s="205">
        <f t="shared" si="1"/>
        <v>0</v>
      </c>
      <c r="K26" s="219">
        <f t="shared" si="5"/>
        <v>0</v>
      </c>
      <c r="L26" s="289">
        <v>16.75</v>
      </c>
      <c r="M26" s="204">
        <f>VLOOKUP(A26,Sheet1!$C$2:$G$84,5,FALSE)</f>
        <v>16.75</v>
      </c>
      <c r="N26" s="205">
        <f t="shared" si="2"/>
        <v>0</v>
      </c>
      <c r="O26" s="219">
        <f t="shared" si="3"/>
        <v>0</v>
      </c>
      <c r="P26">
        <v>16750</v>
      </c>
      <c r="Q26" s="204">
        <f>VLOOKUP(A26,Sheet1!$C$2:$H$84,6,FALSE)</f>
        <v>16750</v>
      </c>
      <c r="R26" s="205">
        <f t="shared" si="6"/>
        <v>0</v>
      </c>
      <c r="S26" s="219">
        <f t="shared" si="7"/>
        <v>0</v>
      </c>
      <c r="T26" s="1"/>
      <c r="U26" s="279">
        <v>2398822</v>
      </c>
    </row>
    <row r="27" spans="1:21">
      <c r="A27" s="251" t="str">
        <f>VLOOKUP(U27,Sheet1!$C$2:$C$84,1,FALSE)</f>
        <v>BF7NT10</v>
      </c>
      <c r="B27" s="279" t="s">
        <v>347</v>
      </c>
      <c r="C27" s="279" t="s">
        <v>468</v>
      </c>
      <c r="D27">
        <v>11830</v>
      </c>
      <c r="E27" s="204">
        <f>VLOOKUP(A27,Sheet1!$C$2:$E$84,3,FALSE)</f>
        <v>11830</v>
      </c>
      <c r="F27" s="205">
        <f t="shared" si="0"/>
        <v>0</v>
      </c>
      <c r="G27" s="219">
        <f t="shared" si="4"/>
        <v>0</v>
      </c>
      <c r="H27">
        <v>734368.53</v>
      </c>
      <c r="I27" s="207">
        <f>VLOOKUP(A27,Sheet1!$C$2:$F$84,4,FALSE)</f>
        <v>738890.28</v>
      </c>
      <c r="J27" s="205">
        <f t="shared" si="1"/>
        <v>-4521.75</v>
      </c>
      <c r="K27" s="219">
        <f t="shared" si="5"/>
        <v>-6.1573308000000002E-3</v>
      </c>
      <c r="L27" s="289">
        <v>101.55</v>
      </c>
      <c r="M27" s="204">
        <f>VLOOKUP(A27,Sheet1!$C$2:$G$84,5,FALSE)</f>
        <v>101.55</v>
      </c>
      <c r="N27" s="205">
        <f t="shared" si="2"/>
        <v>0</v>
      </c>
      <c r="O27" s="219">
        <f t="shared" si="3"/>
        <v>0</v>
      </c>
      <c r="P27">
        <v>1201336.5</v>
      </c>
      <c r="Q27" s="204">
        <f>VLOOKUP(A27,Sheet1!$C$2:$H$84,6,FALSE)</f>
        <v>1201336.5</v>
      </c>
      <c r="R27" s="205">
        <f t="shared" si="6"/>
        <v>0</v>
      </c>
      <c r="S27" s="219">
        <f t="shared" si="7"/>
        <v>0</v>
      </c>
      <c r="T27" s="1"/>
      <c r="U27" s="279" t="s">
        <v>348</v>
      </c>
    </row>
    <row r="28" spans="1:21">
      <c r="A28" s="251" t="str">
        <f>VLOOKUP(U28,Sheet1!$C$2:$C$84,1,FALSE)</f>
        <v>B3DG2Y3</v>
      </c>
      <c r="B28" s="279" t="s">
        <v>350</v>
      </c>
      <c r="C28" s="279" t="s">
        <v>469</v>
      </c>
      <c r="D28">
        <v>10663</v>
      </c>
      <c r="E28" s="204">
        <f>VLOOKUP(A28,Sheet1!$C$2:$E$84,3,FALSE)</f>
        <v>10663</v>
      </c>
      <c r="F28" s="205">
        <f t="shared" si="0"/>
        <v>0</v>
      </c>
      <c r="G28" s="219">
        <f t="shared" si="4"/>
        <v>0</v>
      </c>
      <c r="H28">
        <v>469364.9</v>
      </c>
      <c r="I28" s="207">
        <f>VLOOKUP(A28,Sheet1!$C$2:$F$84,4,FALSE)</f>
        <v>466594.13</v>
      </c>
      <c r="J28" s="205">
        <f t="shared" si="1"/>
        <v>2770.7700000000186</v>
      </c>
      <c r="K28" s="219">
        <f t="shared" si="5"/>
        <v>5.9032321999999996E-3</v>
      </c>
      <c r="L28" s="289">
        <v>57.54</v>
      </c>
      <c r="M28" s="204">
        <f>VLOOKUP(A28,Sheet1!$C$2:$G$84,5,FALSE)</f>
        <v>57.54</v>
      </c>
      <c r="N28" s="205">
        <f t="shared" si="2"/>
        <v>0</v>
      </c>
      <c r="O28" s="219">
        <f t="shared" si="3"/>
        <v>0</v>
      </c>
      <c r="P28">
        <v>613549.02</v>
      </c>
      <c r="Q28" s="204">
        <f>VLOOKUP(A28,Sheet1!$C$2:$H$84,6,FALSE)</f>
        <v>613549.02</v>
      </c>
      <c r="R28" s="205">
        <f t="shared" si="6"/>
        <v>0</v>
      </c>
      <c r="S28" s="219">
        <f t="shared" si="7"/>
        <v>0</v>
      </c>
      <c r="T28" s="1"/>
      <c r="U28" s="279" t="s">
        <v>351</v>
      </c>
    </row>
    <row r="29" spans="1:21">
      <c r="A29" s="251">
        <f>VLOOKUP(U29,Sheet1!$C$2:$C$84,1,FALSE)</f>
        <v>6499260</v>
      </c>
      <c r="B29" s="279">
        <v>649926003</v>
      </c>
      <c r="C29" s="279" t="s">
        <v>353</v>
      </c>
      <c r="D29">
        <v>13088</v>
      </c>
      <c r="E29" s="204">
        <f>VLOOKUP(A29,Sheet1!$C$2:$E$84,3,FALSE)</f>
        <v>13088</v>
      </c>
      <c r="F29" s="205">
        <f t="shared" si="0"/>
        <v>0</v>
      </c>
      <c r="G29" s="219">
        <f t="shared" si="4"/>
        <v>0</v>
      </c>
      <c r="H29">
        <v>177673.53</v>
      </c>
      <c r="I29" s="207">
        <f>VLOOKUP(A29,Sheet1!$C$2:$F$84,4,FALSE)</f>
        <v>177650.57</v>
      </c>
      <c r="J29" s="205">
        <f t="shared" si="1"/>
        <v>22.959999999991851</v>
      </c>
      <c r="K29" s="219">
        <f t="shared" si="5"/>
        <v>1.2922580000000001E-4</v>
      </c>
      <c r="L29" s="289">
        <v>11.3653</v>
      </c>
      <c r="M29" s="204">
        <f>VLOOKUP(A29,Sheet1!$C$2:$G$84,5,FALSE)</f>
        <v>11.35</v>
      </c>
      <c r="N29" s="205">
        <f t="shared" si="2"/>
        <v>1.5299999999999869E-2</v>
      </c>
      <c r="O29" s="219">
        <f t="shared" si="3"/>
        <v>1.3462029E-3</v>
      </c>
      <c r="P29">
        <v>148749.04</v>
      </c>
      <c r="Q29" s="204">
        <f>VLOOKUP(A29,Sheet1!$C$2:$H$84,6,FALSE)</f>
        <v>148593.01999999999</v>
      </c>
      <c r="R29" s="205">
        <f t="shared" si="6"/>
        <v>156.02000000001863</v>
      </c>
      <c r="S29" s="219">
        <f t="shared" si="7"/>
        <v>1.0488807000000001E-3</v>
      </c>
      <c r="T29" s="1"/>
      <c r="U29" s="279">
        <v>6499260</v>
      </c>
    </row>
    <row r="30" spans="1:21">
      <c r="A30" s="251" t="str">
        <f>VLOOKUP(U30,Sheet1!$C$2:$C$84,1,FALSE)</f>
        <v>B1921K0</v>
      </c>
      <c r="B30" s="279" t="s">
        <v>355</v>
      </c>
      <c r="C30" s="279" t="s">
        <v>470</v>
      </c>
      <c r="D30">
        <v>3300</v>
      </c>
      <c r="E30" s="204">
        <f>VLOOKUP(A30,Sheet1!$C$2:$E$84,3,FALSE)</f>
        <v>3300</v>
      </c>
      <c r="F30" s="205">
        <f t="shared" si="0"/>
        <v>0</v>
      </c>
      <c r="G30" s="219">
        <f t="shared" si="4"/>
        <v>0</v>
      </c>
      <c r="H30">
        <v>308484.12</v>
      </c>
      <c r="I30" s="207">
        <f>VLOOKUP(A30,Sheet1!$C$2:$F$84,4,FALSE)</f>
        <v>308484.12</v>
      </c>
      <c r="J30" s="205">
        <f t="shared" si="1"/>
        <v>0</v>
      </c>
      <c r="K30" s="219">
        <f t="shared" si="5"/>
        <v>0</v>
      </c>
      <c r="L30" s="289">
        <v>100.01</v>
      </c>
      <c r="M30" s="204">
        <f>VLOOKUP(A30,Sheet1!$C$2:$G$84,5,FALSE)</f>
        <v>100.01</v>
      </c>
      <c r="N30" s="205">
        <f t="shared" si="2"/>
        <v>0</v>
      </c>
      <c r="O30" s="219">
        <f t="shared" si="3"/>
        <v>0</v>
      </c>
      <c r="P30">
        <v>330033</v>
      </c>
      <c r="Q30" s="204">
        <f>VLOOKUP(A30,Sheet1!$C$2:$H$84,6,FALSE)</f>
        <v>330033</v>
      </c>
      <c r="R30" s="205">
        <f t="shared" si="6"/>
        <v>0</v>
      </c>
      <c r="S30" s="219">
        <f t="shared" si="7"/>
        <v>0</v>
      </c>
      <c r="T30" s="1"/>
      <c r="U30" s="279" t="s">
        <v>356</v>
      </c>
    </row>
    <row r="31" spans="1:21">
      <c r="A31" s="251" t="str">
        <f>VLOOKUP(U31,Sheet1!$C$2:$C$84,1,FALSE)</f>
        <v>B0SWJX3</v>
      </c>
      <c r="B31" s="279" t="s">
        <v>471</v>
      </c>
      <c r="C31" s="279" t="s">
        <v>472</v>
      </c>
      <c r="D31">
        <v>5956</v>
      </c>
      <c r="E31" s="204">
        <f>VLOOKUP(A31,Sheet1!$C$2:$E$84,3,FALSE)</f>
        <v>5956</v>
      </c>
      <c r="F31" s="205">
        <f t="shared" si="0"/>
        <v>0</v>
      </c>
      <c r="G31" s="219">
        <f t="shared" si="4"/>
        <v>0</v>
      </c>
      <c r="H31">
        <v>341181.13</v>
      </c>
      <c r="I31" s="207">
        <f>VLOOKUP(A31,Sheet1!$C$2:$F$84,4,FALSE)</f>
        <v>339052.08</v>
      </c>
      <c r="J31" s="205">
        <f t="shared" si="1"/>
        <v>2129.0499999999884</v>
      </c>
      <c r="K31" s="219">
        <f t="shared" si="5"/>
        <v>6.2402337000000002E-3</v>
      </c>
      <c r="L31" s="289">
        <v>116.65051800000001</v>
      </c>
      <c r="M31" s="204">
        <f>VLOOKUP(A31,Sheet1!$C$2:$G$84,5,FALSE)</f>
        <v>116.71</v>
      </c>
      <c r="N31" s="205">
        <f t="shared" ref="N31:N51" si="8">L31-M31</f>
        <v>-5.9481999999988489E-2</v>
      </c>
      <c r="O31" s="219">
        <f t="shared" ref="O31:O51" si="9">ROUND(N31/L31,10)</f>
        <v>-5.0991630000000001E-4</v>
      </c>
      <c r="P31">
        <v>694770.49</v>
      </c>
      <c r="Q31" s="204">
        <f>VLOOKUP(A31,Sheet1!$C$2:$H$84,6,FALSE)</f>
        <v>695144.87</v>
      </c>
      <c r="R31" s="205">
        <f t="shared" ref="R31:R51" si="10">P31-Q31</f>
        <v>-374.38000000000466</v>
      </c>
      <c r="S31" s="219">
        <f t="shared" ref="S31:S51" si="11">ROUND(R31/P31,10)</f>
        <v>-5.3885420000000003E-4</v>
      </c>
      <c r="T31" s="1"/>
      <c r="U31" s="279" t="s">
        <v>358</v>
      </c>
    </row>
    <row r="32" spans="1:21">
      <c r="A32" s="251">
        <f>VLOOKUP(U32,Sheet1!$C$2:$C$84,1,FALSE)</f>
        <v>7333378</v>
      </c>
      <c r="B32" s="279">
        <v>733337901</v>
      </c>
      <c r="C32" s="279" t="s">
        <v>473</v>
      </c>
      <c r="D32">
        <v>1035</v>
      </c>
      <c r="E32" s="204">
        <f>VLOOKUP(A32,Sheet1!$C$2:$E$84,3,FALSE)</f>
        <v>1035</v>
      </c>
      <c r="F32" s="205">
        <f t="shared" si="0"/>
        <v>0</v>
      </c>
      <c r="G32" s="219">
        <f t="shared" si="4"/>
        <v>0</v>
      </c>
      <c r="H32">
        <v>185845.91</v>
      </c>
      <c r="I32" s="207">
        <f>VLOOKUP(A32,Sheet1!$C$2:$F$84,4,FALSE)</f>
        <v>168029.25</v>
      </c>
      <c r="J32" s="205">
        <f t="shared" si="1"/>
        <v>17816.660000000003</v>
      </c>
      <c r="K32" s="219">
        <f t="shared" si="5"/>
        <v>9.5867915499999998E-2</v>
      </c>
      <c r="L32" s="289">
        <v>539.15646000000004</v>
      </c>
      <c r="M32" s="204">
        <f>VLOOKUP(A32,Sheet1!$C$2:$G$84,5,FALSE)</f>
        <v>539.30999999999995</v>
      </c>
      <c r="N32" s="205">
        <f t="shared" si="8"/>
        <v>-0.1535399999999072</v>
      </c>
      <c r="O32" s="219">
        <f t="shared" si="9"/>
        <v>-2.8477819999999998E-4</v>
      </c>
      <c r="P32">
        <v>558026.93999999994</v>
      </c>
      <c r="Q32" s="204">
        <f>VLOOKUP(A32,Sheet1!$C$2:$H$84,6,FALSE)</f>
        <v>558181.62</v>
      </c>
      <c r="R32" s="205">
        <f t="shared" si="10"/>
        <v>-154.68000000005122</v>
      </c>
      <c r="S32" s="219">
        <f t="shared" si="11"/>
        <v>-2.771909E-4</v>
      </c>
      <c r="T32" s="1"/>
      <c r="U32" s="279">
        <v>7333378</v>
      </c>
    </row>
    <row r="33" spans="1:21">
      <c r="A33" s="251">
        <f>VLOOKUP(U33,Sheet1!$C$2:$C$84,1,FALSE)</f>
        <v>2165747</v>
      </c>
      <c r="B33" s="279">
        <v>502441306</v>
      </c>
      <c r="C33" s="279" t="s">
        <v>474</v>
      </c>
      <c r="D33">
        <v>3050</v>
      </c>
      <c r="E33" s="204">
        <f>VLOOKUP(A33,Sheet1!$C$2:$E$84,3,FALSE)</f>
        <v>3050</v>
      </c>
      <c r="F33" s="205">
        <f t="shared" si="0"/>
        <v>0</v>
      </c>
      <c r="G33" s="219">
        <f t="shared" si="4"/>
        <v>0</v>
      </c>
      <c r="H33">
        <v>463076.08</v>
      </c>
      <c r="I33" s="207">
        <f>VLOOKUP(A33,Sheet1!$C$2:$F$84,4,FALSE)</f>
        <v>463076.08</v>
      </c>
      <c r="J33" s="205">
        <f t="shared" si="1"/>
        <v>0</v>
      </c>
      <c r="K33" s="219">
        <f t="shared" si="5"/>
        <v>0</v>
      </c>
      <c r="L33" s="289">
        <v>160.74</v>
      </c>
      <c r="M33" s="204">
        <f>VLOOKUP(A33,Sheet1!$C$2:$G$84,5,FALSE)</f>
        <v>160.74</v>
      </c>
      <c r="N33" s="205">
        <f t="shared" si="8"/>
        <v>0</v>
      </c>
      <c r="O33" s="219">
        <f t="shared" si="9"/>
        <v>0</v>
      </c>
      <c r="P33">
        <v>490257</v>
      </c>
      <c r="Q33" s="204">
        <f>VLOOKUP(A33,Sheet1!$C$2:$H$84,6,FALSE)</f>
        <v>490257</v>
      </c>
      <c r="R33" s="205">
        <f t="shared" si="10"/>
        <v>0</v>
      </c>
      <c r="S33" s="219">
        <f t="shared" si="11"/>
        <v>0</v>
      </c>
      <c r="T33" s="1"/>
      <c r="U33" s="279">
        <v>2165747</v>
      </c>
    </row>
    <row r="34" spans="1:21">
      <c r="A34" s="251" t="str">
        <f>VLOOKUP(U34,Sheet1!$C$2:$C$84,1,FALSE)</f>
        <v>B28YTC2</v>
      </c>
      <c r="B34" s="279" t="s">
        <v>475</v>
      </c>
      <c r="C34" s="279" t="s">
        <v>363</v>
      </c>
      <c r="D34">
        <v>42</v>
      </c>
      <c r="E34" s="204">
        <f>VLOOKUP(A34,Sheet1!$C$2:$E$84,3,FALSE)</f>
        <v>42</v>
      </c>
      <c r="F34" s="205">
        <f t="shared" si="0"/>
        <v>0</v>
      </c>
      <c r="G34" s="219">
        <f t="shared" si="4"/>
        <v>0</v>
      </c>
      <c r="H34">
        <v>4475.01</v>
      </c>
      <c r="I34" s="207">
        <f>VLOOKUP(A34,Sheet1!$C$2:$F$84,4,FALSE)</f>
        <v>4507.08</v>
      </c>
      <c r="J34" s="205">
        <f t="shared" si="1"/>
        <v>-32.069999999999709</v>
      </c>
      <c r="K34" s="219">
        <f t="shared" si="5"/>
        <v>-7.1664644000000001E-3</v>
      </c>
      <c r="L34" s="289">
        <v>126.991326</v>
      </c>
      <c r="M34" s="204">
        <f>VLOOKUP(A34,Sheet1!$C$2:$G$84,5,FALSE)</f>
        <v>127.02</v>
      </c>
      <c r="N34" s="205">
        <f t="shared" si="8"/>
        <v>-2.8673999999995203E-2</v>
      </c>
      <c r="O34" s="219">
        <f t="shared" si="9"/>
        <v>-2.2579490000000001E-4</v>
      </c>
      <c r="P34">
        <v>5333.64</v>
      </c>
      <c r="Q34" s="204">
        <f>VLOOKUP(A34,Sheet1!$C$2:$H$84,6,FALSE)</f>
        <v>5373.1</v>
      </c>
      <c r="R34" s="205">
        <f t="shared" si="10"/>
        <v>-39.460000000000036</v>
      </c>
      <c r="S34" s="219">
        <f t="shared" si="11"/>
        <v>-7.3983245999999997E-3</v>
      </c>
      <c r="T34" s="1"/>
      <c r="U34" s="279" t="s">
        <v>362</v>
      </c>
    </row>
    <row r="35" spans="1:21">
      <c r="A35" s="251">
        <f>VLOOKUP(U35,Sheet1!$C$2:$C$84,1,FALSE)</f>
        <v>6555805</v>
      </c>
      <c r="B35" s="279">
        <v>655580009</v>
      </c>
      <c r="C35" s="279" t="s">
        <v>476</v>
      </c>
      <c r="D35">
        <v>9634</v>
      </c>
      <c r="E35" s="204">
        <f>VLOOKUP(A35,Sheet1!$C$2:$E$84,3,FALSE)</f>
        <v>9634</v>
      </c>
      <c r="F35" s="205">
        <f t="shared" si="0"/>
        <v>0</v>
      </c>
      <c r="G35" s="219">
        <f t="shared" si="4"/>
        <v>0</v>
      </c>
      <c r="H35">
        <v>314366.24</v>
      </c>
      <c r="I35" s="207">
        <f>VLOOKUP(A35,Sheet1!$C$2:$F$84,4,FALSE)</f>
        <v>314789.96000000002</v>
      </c>
      <c r="J35" s="205">
        <f t="shared" si="1"/>
        <v>-423.72000000003027</v>
      </c>
      <c r="K35" s="219">
        <f t="shared" si="5"/>
        <v>-1.3478546999999999E-3</v>
      </c>
      <c r="L35" s="289">
        <v>29.482324999999999</v>
      </c>
      <c r="M35" s="204">
        <f>VLOOKUP(A35,Sheet1!$C$2:$G$84,5,FALSE)</f>
        <v>29.45</v>
      </c>
      <c r="N35" s="205">
        <f t="shared" si="8"/>
        <v>3.2325000000000159E-2</v>
      </c>
      <c r="O35" s="219">
        <f t="shared" si="9"/>
        <v>1.0964195999999999E-3</v>
      </c>
      <c r="P35">
        <v>284032.71999999997</v>
      </c>
      <c r="Q35" s="204">
        <f>VLOOKUP(A35,Sheet1!$C$2:$H$84,6,FALSE)</f>
        <v>283734.8</v>
      </c>
      <c r="R35" s="205">
        <f t="shared" si="10"/>
        <v>297.9199999999837</v>
      </c>
      <c r="S35" s="219">
        <f t="shared" si="11"/>
        <v>1.0488932E-3</v>
      </c>
      <c r="T35" s="1"/>
      <c r="U35" s="279">
        <v>6555805</v>
      </c>
    </row>
    <row r="36" spans="1:21">
      <c r="A36" s="251">
        <f>VLOOKUP(U36,Sheet1!$C$2:$C$84,1,FALSE)</f>
        <v>4741844</v>
      </c>
      <c r="B36" s="279">
        <v>474184900</v>
      </c>
      <c r="C36" s="279" t="s">
        <v>366</v>
      </c>
      <c r="D36">
        <v>3066</v>
      </c>
      <c r="E36" s="204">
        <f>VLOOKUP(A36,Sheet1!$C$2:$E$84,3,FALSE)</f>
        <v>3066</v>
      </c>
      <c r="F36" s="205">
        <f t="shared" si="0"/>
        <v>0</v>
      </c>
      <c r="G36" s="219">
        <f t="shared" si="4"/>
        <v>0</v>
      </c>
      <c r="H36">
        <v>340632.1</v>
      </c>
      <c r="I36" s="207">
        <f>VLOOKUP(A36,Sheet1!$C$2:$F$84,4,FALSE)</f>
        <v>340469.01</v>
      </c>
      <c r="J36" s="205">
        <f t="shared" si="1"/>
        <v>163.0899999999674</v>
      </c>
      <c r="K36" s="219">
        <f t="shared" si="5"/>
        <v>4.7878640000000001E-4</v>
      </c>
      <c r="L36" s="289">
        <v>180.75232</v>
      </c>
      <c r="M36" s="204">
        <f>VLOOKUP(A36,Sheet1!$C$2:$G$84,5,FALSE)</f>
        <v>180.51</v>
      </c>
      <c r="N36" s="205">
        <f t="shared" si="8"/>
        <v>0.24232000000000653</v>
      </c>
      <c r="O36" s="219">
        <f t="shared" si="9"/>
        <v>1.3406189999999999E-3</v>
      </c>
      <c r="P36">
        <v>554186.61</v>
      </c>
      <c r="Q36" s="204">
        <f>VLOOKUP(A36,Sheet1!$C$2:$H$84,6,FALSE)</f>
        <v>553435.6</v>
      </c>
      <c r="R36" s="205">
        <f t="shared" si="10"/>
        <v>751.01000000000931</v>
      </c>
      <c r="S36" s="219">
        <f t="shared" si="11"/>
        <v>1.3551571999999999E-3</v>
      </c>
      <c r="T36" s="1"/>
      <c r="U36" s="279">
        <v>4741844</v>
      </c>
    </row>
    <row r="37" spans="1:21">
      <c r="A37" s="251" t="str">
        <f>VLOOKUP(U37,Sheet1!$C$2:$C$84,1,FALSE)</f>
        <v>BZ8FYV0</v>
      </c>
      <c r="B37" s="279">
        <v>636274409</v>
      </c>
      <c r="C37" s="279" t="s">
        <v>477</v>
      </c>
      <c r="D37">
        <v>6162</v>
      </c>
      <c r="E37" s="204">
        <f>VLOOKUP(A37,Sheet1!$C$2:$E$84,3,FALSE)</f>
        <v>6162</v>
      </c>
      <c r="F37" s="205">
        <f t="shared" si="0"/>
        <v>0</v>
      </c>
      <c r="G37" s="219">
        <f t="shared" si="4"/>
        <v>0</v>
      </c>
      <c r="H37">
        <v>440424.08</v>
      </c>
      <c r="I37" s="207">
        <f>VLOOKUP(A37,Sheet1!$C$2:$F$84,4,FALSE)</f>
        <v>440419.97</v>
      </c>
      <c r="J37" s="205">
        <f t="shared" si="1"/>
        <v>4.1100000000442378</v>
      </c>
      <c r="K37" s="219">
        <f t="shared" si="5"/>
        <v>9.3318999999999995E-6</v>
      </c>
      <c r="L37" s="289">
        <v>57.86</v>
      </c>
      <c r="M37" s="204">
        <f>VLOOKUP(A37,Sheet1!$C$2:$G$84,5,FALSE)</f>
        <v>57.86</v>
      </c>
      <c r="N37" s="205">
        <f t="shared" si="8"/>
        <v>0</v>
      </c>
      <c r="O37" s="219">
        <f t="shared" si="9"/>
        <v>0</v>
      </c>
      <c r="P37">
        <v>356533.32</v>
      </c>
      <c r="Q37" s="204">
        <f>VLOOKUP(A37,Sheet1!$C$2:$H$84,6,FALSE)</f>
        <v>356533.32</v>
      </c>
      <c r="R37" s="205">
        <f t="shared" si="10"/>
        <v>0</v>
      </c>
      <c r="S37" s="219">
        <f t="shared" si="11"/>
        <v>0</v>
      </c>
      <c r="T37" s="1"/>
      <c r="U37" s="279" t="s">
        <v>367</v>
      </c>
    </row>
    <row r="38" spans="1:21">
      <c r="A38" s="251" t="str">
        <f>VLOOKUP(U38,Sheet1!$C$2:$C$84,1,FALSE)</f>
        <v>B014JG9</v>
      </c>
      <c r="B38" s="279">
        <v>641069406</v>
      </c>
      <c r="C38" s="279" t="s">
        <v>478</v>
      </c>
      <c r="D38">
        <v>3900</v>
      </c>
      <c r="E38" s="204">
        <f>VLOOKUP(A38,Sheet1!$C$2:$E$84,3,FALSE)</f>
        <v>3900</v>
      </c>
      <c r="F38" s="205">
        <f t="shared" si="0"/>
        <v>0</v>
      </c>
      <c r="G38" s="219">
        <f t="shared" si="4"/>
        <v>0</v>
      </c>
      <c r="H38">
        <v>455755.84</v>
      </c>
      <c r="I38" s="207">
        <f>VLOOKUP(A38,Sheet1!$C$2:$F$84,4,FALSE)</f>
        <v>455755.84</v>
      </c>
      <c r="J38" s="205">
        <f t="shared" si="1"/>
        <v>0</v>
      </c>
      <c r="K38" s="219">
        <f t="shared" si="5"/>
        <v>0</v>
      </c>
      <c r="L38" s="289">
        <v>106.3</v>
      </c>
      <c r="M38" s="204">
        <f>VLOOKUP(A38,Sheet1!$C$2:$G$84,5,FALSE)</f>
        <v>106.3</v>
      </c>
      <c r="N38" s="205">
        <f t="shared" si="8"/>
        <v>0</v>
      </c>
      <c r="O38" s="219">
        <f t="shared" si="9"/>
        <v>0</v>
      </c>
      <c r="P38">
        <v>414570</v>
      </c>
      <c r="Q38" s="204">
        <f>VLOOKUP(A38,Sheet1!$C$2:$H$84,6,FALSE)</f>
        <v>414570</v>
      </c>
      <c r="R38" s="205">
        <f t="shared" si="10"/>
        <v>0</v>
      </c>
      <c r="S38" s="219">
        <f t="shared" si="11"/>
        <v>0</v>
      </c>
      <c r="T38" s="1"/>
      <c r="U38" s="279" t="s">
        <v>369</v>
      </c>
    </row>
    <row r="39" spans="1:21">
      <c r="A39" s="251">
        <f>VLOOKUP(U39,Sheet1!$C$2:$C$84,1,FALSE)</f>
        <v>6640682</v>
      </c>
      <c r="B39" s="279">
        <v>664068004</v>
      </c>
      <c r="C39" s="279" t="s">
        <v>479</v>
      </c>
      <c r="D39">
        <v>3034</v>
      </c>
      <c r="E39" s="204">
        <f>VLOOKUP(A39,Sheet1!$C$2:$E$84,3,FALSE)</f>
        <v>3034</v>
      </c>
      <c r="F39" s="205">
        <f t="shared" si="0"/>
        <v>0</v>
      </c>
      <c r="G39" s="219">
        <f t="shared" si="4"/>
        <v>0</v>
      </c>
      <c r="H39">
        <v>150308.28</v>
      </c>
      <c r="I39" s="207">
        <f>VLOOKUP(A39,Sheet1!$C$2:$F$84,4,FALSE)</f>
        <v>173045.49</v>
      </c>
      <c r="J39" s="205">
        <f t="shared" si="1"/>
        <v>-22737.209999999992</v>
      </c>
      <c r="K39" s="219">
        <f t="shared" si="5"/>
        <v>-0.15127050889999999</v>
      </c>
      <c r="L39" s="289">
        <v>49.909319000000004</v>
      </c>
      <c r="M39" s="204">
        <f>VLOOKUP(A39,Sheet1!$C$2:$G$84,5,FALSE)</f>
        <v>49.86</v>
      </c>
      <c r="N39" s="205">
        <f t="shared" si="8"/>
        <v>4.931900000000411E-2</v>
      </c>
      <c r="O39" s="219">
        <f t="shared" si="9"/>
        <v>9.881721999999999E-4</v>
      </c>
      <c r="P39">
        <v>151424.88</v>
      </c>
      <c r="Q39" s="204">
        <f>VLOOKUP(A39,Sheet1!$C$2:$H$84,6,FALSE)</f>
        <v>151266.04999999999</v>
      </c>
      <c r="R39" s="205">
        <f t="shared" si="10"/>
        <v>158.8300000000163</v>
      </c>
      <c r="S39" s="219">
        <f t="shared" si="11"/>
        <v>1.0489029000000001E-3</v>
      </c>
      <c r="T39" s="1"/>
      <c r="U39" s="279">
        <v>6640682</v>
      </c>
    </row>
    <row r="40" spans="1:21">
      <c r="A40" s="251">
        <f>VLOOKUP(U40,Sheet1!$C$2:$C$84,1,FALSE)</f>
        <v>2640891</v>
      </c>
      <c r="B40" s="279">
        <v>654902204</v>
      </c>
      <c r="C40" s="279" t="s">
        <v>480</v>
      </c>
      <c r="D40">
        <v>114458</v>
      </c>
      <c r="E40" s="204">
        <f>VLOOKUP(A40,Sheet1!$C$2:$E$84,3,FALSE)</f>
        <v>114458</v>
      </c>
      <c r="F40" s="205">
        <f t="shared" si="0"/>
        <v>0</v>
      </c>
      <c r="G40" s="219">
        <f t="shared" si="4"/>
        <v>0</v>
      </c>
      <c r="H40">
        <v>506227.49</v>
      </c>
      <c r="I40" s="207">
        <f>VLOOKUP(A40,Sheet1!$C$2:$F$84,4,FALSE)</f>
        <v>517599.21</v>
      </c>
      <c r="J40" s="205">
        <f t="shared" si="1"/>
        <v>-11371.72000000003</v>
      </c>
      <c r="K40" s="219">
        <f t="shared" si="5"/>
        <v>-2.24636556E-2</v>
      </c>
      <c r="L40" s="289">
        <v>3.9</v>
      </c>
      <c r="M40" s="204">
        <f>VLOOKUP(A40,Sheet1!$C$2:$G$84,5,FALSE)</f>
        <v>3.9</v>
      </c>
      <c r="N40" s="205">
        <f t="shared" si="8"/>
        <v>0</v>
      </c>
      <c r="O40" s="219">
        <f t="shared" si="9"/>
        <v>0</v>
      </c>
      <c r="P40">
        <v>446386.2</v>
      </c>
      <c r="Q40" s="204">
        <f>VLOOKUP(A40,Sheet1!$C$2:$H$84,6,FALSE)</f>
        <v>446386.2</v>
      </c>
      <c r="R40" s="205">
        <f t="shared" si="10"/>
        <v>0</v>
      </c>
      <c r="S40" s="219">
        <f t="shared" si="11"/>
        <v>0</v>
      </c>
      <c r="T40" s="1"/>
      <c r="U40" s="279">
        <v>2640891</v>
      </c>
    </row>
    <row r="41" spans="1:21">
      <c r="A41" s="251">
        <f>VLOOKUP(U41,Sheet1!$C$2:$C$84,1,FALSE)</f>
        <v>2620105</v>
      </c>
      <c r="B41" s="279" t="s">
        <v>373</v>
      </c>
      <c r="C41" s="279" t="s">
        <v>481</v>
      </c>
      <c r="D41">
        <v>4150</v>
      </c>
      <c r="E41" s="204">
        <f>VLOOKUP(A41,Sheet1!$C$2:$E$84,3,FALSE)</f>
        <v>4150</v>
      </c>
      <c r="F41" s="205">
        <f t="shared" si="0"/>
        <v>0</v>
      </c>
      <c r="G41" s="219">
        <f t="shared" si="4"/>
        <v>0</v>
      </c>
      <c r="H41">
        <v>435473.35</v>
      </c>
      <c r="I41" s="207">
        <f>VLOOKUP(A41,Sheet1!$C$2:$F$84,4,FALSE)</f>
        <v>435192.85</v>
      </c>
      <c r="J41" s="205">
        <f t="shared" si="1"/>
        <v>280.5</v>
      </c>
      <c r="K41" s="219">
        <f t="shared" si="5"/>
        <v>6.4412669999999999E-4</v>
      </c>
      <c r="L41" s="289">
        <v>103.13</v>
      </c>
      <c r="M41" s="204">
        <f>VLOOKUP(A41,Sheet1!$C$2:$G$84,5,FALSE)</f>
        <v>103.13</v>
      </c>
      <c r="N41" s="205">
        <f t="shared" si="8"/>
        <v>0</v>
      </c>
      <c r="O41" s="219">
        <f t="shared" si="9"/>
        <v>0</v>
      </c>
      <c r="P41">
        <v>427989.5</v>
      </c>
      <c r="Q41" s="204">
        <f>VLOOKUP(A41,Sheet1!$C$2:$H$84,6,FALSE)</f>
        <v>427989.5</v>
      </c>
      <c r="R41" s="205">
        <f t="shared" si="10"/>
        <v>0</v>
      </c>
      <c r="S41" s="219">
        <f t="shared" si="11"/>
        <v>0</v>
      </c>
      <c r="T41" s="1"/>
      <c r="U41" s="279">
        <v>2620105</v>
      </c>
    </row>
    <row r="42" spans="1:21">
      <c r="A42" s="251">
        <f>VLOOKUP(U42,Sheet1!$C$2:$C$84,1,FALSE)</f>
        <v>2651202</v>
      </c>
      <c r="B42" s="279">
        <v>670100205</v>
      </c>
      <c r="C42" s="279" t="s">
        <v>482</v>
      </c>
      <c r="D42">
        <v>3900</v>
      </c>
      <c r="E42" s="204">
        <f>VLOOKUP(A42,Sheet1!$C$2:$E$84,3,FALSE)</f>
        <v>3900</v>
      </c>
      <c r="F42" s="205">
        <f t="shared" si="0"/>
        <v>0</v>
      </c>
      <c r="G42" s="219">
        <f t="shared" si="4"/>
        <v>0</v>
      </c>
      <c r="H42">
        <v>367909.17</v>
      </c>
      <c r="I42" s="207">
        <f>VLOOKUP(A42,Sheet1!$C$2:$F$84,4,FALSE)</f>
        <v>367909.17</v>
      </c>
      <c r="J42" s="205">
        <f t="shared" si="1"/>
        <v>0</v>
      </c>
      <c r="K42" s="219">
        <f t="shared" si="5"/>
        <v>0</v>
      </c>
      <c r="L42" s="289">
        <v>135.28</v>
      </c>
      <c r="M42" s="204">
        <f>VLOOKUP(A42,Sheet1!$C$2:$G$84,5,FALSE)</f>
        <v>135.28</v>
      </c>
      <c r="N42" s="205">
        <f t="shared" si="8"/>
        <v>0</v>
      </c>
      <c r="O42" s="219">
        <f t="shared" si="9"/>
        <v>0</v>
      </c>
      <c r="P42">
        <v>527592</v>
      </c>
      <c r="Q42" s="204">
        <f>VLOOKUP(A42,Sheet1!$C$2:$H$84,6,FALSE)</f>
        <v>527592</v>
      </c>
      <c r="R42" s="205">
        <f t="shared" si="10"/>
        <v>0</v>
      </c>
      <c r="S42" s="219">
        <f t="shared" si="11"/>
        <v>0</v>
      </c>
      <c r="T42" s="1"/>
      <c r="U42" s="279">
        <v>2651202</v>
      </c>
    </row>
    <row r="43" spans="1:21">
      <c r="A43" s="251">
        <f>VLOOKUP(U43,Sheet1!$C$2:$C$84,1,FALSE)</f>
        <v>6659428</v>
      </c>
      <c r="B43" s="279">
        <v>665942009</v>
      </c>
      <c r="C43" s="279" t="s">
        <v>483</v>
      </c>
      <c r="D43">
        <v>3010</v>
      </c>
      <c r="E43" s="204">
        <f>VLOOKUP(A43,Sheet1!$C$2:$E$84,3,FALSE)</f>
        <v>3010</v>
      </c>
      <c r="F43" s="205">
        <f t="shared" si="0"/>
        <v>0</v>
      </c>
      <c r="G43" s="219">
        <f t="shared" si="4"/>
        <v>0</v>
      </c>
      <c r="H43">
        <v>134053.29</v>
      </c>
      <c r="I43" s="207">
        <f>VLOOKUP(A43,Sheet1!$C$2:$F$84,4,FALSE)</f>
        <v>154844.03</v>
      </c>
      <c r="J43" s="205">
        <f t="shared" si="1"/>
        <v>-20790.739999999991</v>
      </c>
      <c r="K43" s="219">
        <f t="shared" si="5"/>
        <v>-0.15509309769999999</v>
      </c>
      <c r="L43" s="289">
        <v>32.695917999999999</v>
      </c>
      <c r="M43" s="204">
        <f>VLOOKUP(A43,Sheet1!$C$2:$G$84,5,FALSE)</f>
        <v>32.659999999999997</v>
      </c>
      <c r="N43" s="205">
        <f t="shared" si="8"/>
        <v>3.5918000000002337E-2</v>
      </c>
      <c r="O43" s="219">
        <f t="shared" si="9"/>
        <v>1.0985469E-3</v>
      </c>
      <c r="P43">
        <v>98414.71</v>
      </c>
      <c r="Q43" s="204">
        <f>VLOOKUP(A43,Sheet1!$C$2:$H$84,6,FALSE)</f>
        <v>98311.49</v>
      </c>
      <c r="R43" s="205">
        <f t="shared" si="10"/>
        <v>103.22000000000116</v>
      </c>
      <c r="S43" s="219">
        <f t="shared" si="11"/>
        <v>1.0488269E-3</v>
      </c>
      <c r="T43" s="1"/>
      <c r="U43" s="279">
        <v>6659428</v>
      </c>
    </row>
    <row r="44" spans="1:21">
      <c r="A44" s="251">
        <f>VLOOKUP(U44,Sheet1!$C$2:$C$84,1,FALSE)</f>
        <v>2655657</v>
      </c>
      <c r="B44" s="279">
        <v>683715106</v>
      </c>
      <c r="C44" s="279" t="s">
        <v>484</v>
      </c>
      <c r="D44">
        <v>11099</v>
      </c>
      <c r="E44" s="204">
        <f>VLOOKUP(A44,Sheet1!$C$2:$E$84,3,FALSE)</f>
        <v>11099</v>
      </c>
      <c r="F44" s="205">
        <f t="shared" si="0"/>
        <v>0</v>
      </c>
      <c r="G44" s="219">
        <f t="shared" si="4"/>
        <v>0</v>
      </c>
      <c r="H44">
        <v>378343.67</v>
      </c>
      <c r="I44" s="207">
        <f>VLOOKUP(A44,Sheet1!$C$2:$F$84,4,FALSE)</f>
        <v>377559.24</v>
      </c>
      <c r="J44" s="205">
        <f t="shared" si="1"/>
        <v>784.42999999999302</v>
      </c>
      <c r="K44" s="219">
        <f t="shared" si="5"/>
        <v>2.0733266000000001E-3</v>
      </c>
      <c r="L44" s="289">
        <v>29.25</v>
      </c>
      <c r="M44" s="204">
        <f>VLOOKUP(A44,Sheet1!$C$2:$G$84,5,FALSE)</f>
        <v>29.25</v>
      </c>
      <c r="N44" s="205">
        <f t="shared" si="8"/>
        <v>0</v>
      </c>
      <c r="O44" s="219">
        <f t="shared" si="9"/>
        <v>0</v>
      </c>
      <c r="P44">
        <v>324645.75</v>
      </c>
      <c r="Q44" s="204">
        <f>VLOOKUP(A44,Sheet1!$C$2:$H$84,6,FALSE)</f>
        <v>324645.75</v>
      </c>
      <c r="R44" s="205">
        <f t="shared" si="10"/>
        <v>0</v>
      </c>
      <c r="S44" s="219">
        <f t="shared" si="11"/>
        <v>0</v>
      </c>
      <c r="T44" s="1"/>
      <c r="U44" s="279">
        <v>2655657</v>
      </c>
    </row>
    <row r="45" spans="1:21">
      <c r="A45" s="251">
        <f>VLOOKUP(U45,Sheet1!$C$2:$C$84,1,FALSE)</f>
        <v>6661144</v>
      </c>
      <c r="B45" s="279">
        <v>666114004</v>
      </c>
      <c r="C45" s="279" t="s">
        <v>485</v>
      </c>
      <c r="D45">
        <v>14933</v>
      </c>
      <c r="E45" s="204">
        <f>VLOOKUP(A45,Sheet1!$C$2:$E$84,3,FALSE)</f>
        <v>14933</v>
      </c>
      <c r="F45" s="205">
        <f t="shared" si="0"/>
        <v>0</v>
      </c>
      <c r="G45" s="219">
        <f t="shared" si="4"/>
        <v>0</v>
      </c>
      <c r="H45">
        <v>235333.08</v>
      </c>
      <c r="I45" s="207">
        <f>VLOOKUP(A45,Sheet1!$C$2:$F$84,4,FALSE)</f>
        <v>235912.44</v>
      </c>
      <c r="J45" s="205">
        <f t="shared" si="1"/>
        <v>-579.36000000001513</v>
      </c>
      <c r="K45" s="219">
        <f t="shared" si="5"/>
        <v>-2.4618723E-3</v>
      </c>
      <c r="L45" s="289">
        <v>21.756976000000002</v>
      </c>
      <c r="M45" s="204">
        <f>VLOOKUP(A45,Sheet1!$C$2:$G$84,5,FALSE)</f>
        <v>21.73</v>
      </c>
      <c r="N45" s="205">
        <f t="shared" si="8"/>
        <v>2.6976000000001221E-2</v>
      </c>
      <c r="O45" s="219">
        <f t="shared" si="9"/>
        <v>1.2398782000000001E-3</v>
      </c>
      <c r="P45">
        <v>324896.92</v>
      </c>
      <c r="Q45" s="204">
        <f>VLOOKUP(A45,Sheet1!$C$2:$H$84,6,FALSE)</f>
        <v>324556.14</v>
      </c>
      <c r="R45" s="205">
        <f t="shared" si="10"/>
        <v>340.77999999996973</v>
      </c>
      <c r="S45" s="219">
        <f t="shared" si="11"/>
        <v>1.0488864999999999E-3</v>
      </c>
      <c r="T45" s="1"/>
      <c r="U45" s="279">
        <v>6661144</v>
      </c>
    </row>
    <row r="46" spans="1:21">
      <c r="A46" s="251" t="str">
        <f>VLOOKUP(U46,Sheet1!$C$2:$C$84,1,FALSE)</f>
        <v>BYVW0F7</v>
      </c>
      <c r="B46" s="279">
        <v>722304102</v>
      </c>
      <c r="C46" s="279" t="s">
        <v>486</v>
      </c>
      <c r="D46">
        <v>2900</v>
      </c>
      <c r="E46" s="204">
        <f>VLOOKUP(A46,Sheet1!$C$2:$E$84,3,FALSE)</f>
        <v>2900</v>
      </c>
      <c r="F46" s="205">
        <f t="shared" si="0"/>
        <v>0</v>
      </c>
      <c r="G46" s="219">
        <f t="shared" si="4"/>
        <v>0</v>
      </c>
      <c r="H46">
        <v>408968.65</v>
      </c>
      <c r="I46" s="207">
        <f>VLOOKUP(A46,Sheet1!$C$2:$F$84,4,FALSE)</f>
        <v>408968.65</v>
      </c>
      <c r="J46" s="205">
        <f t="shared" si="1"/>
        <v>0</v>
      </c>
      <c r="K46" s="219">
        <f t="shared" si="5"/>
        <v>0</v>
      </c>
      <c r="L46" s="289">
        <v>149.78</v>
      </c>
      <c r="M46" s="204">
        <f>VLOOKUP(A46,Sheet1!$C$2:$G$84,5,FALSE)</f>
        <v>149.78</v>
      </c>
      <c r="N46" s="205">
        <f t="shared" si="8"/>
        <v>0</v>
      </c>
      <c r="O46" s="219">
        <f t="shared" si="9"/>
        <v>0</v>
      </c>
      <c r="P46">
        <v>434362</v>
      </c>
      <c r="Q46" s="204">
        <f>VLOOKUP(A46,Sheet1!$C$2:$H$84,6,FALSE)</f>
        <v>434362</v>
      </c>
      <c r="R46" s="205">
        <f t="shared" si="10"/>
        <v>0</v>
      </c>
      <c r="S46" s="219">
        <f t="shared" si="11"/>
        <v>0</v>
      </c>
      <c r="T46" s="1"/>
      <c r="U46" s="279" t="s">
        <v>379</v>
      </c>
    </row>
    <row r="47" spans="1:21">
      <c r="A47" s="251">
        <f>VLOOKUP(U47,Sheet1!$C$2:$C$84,1,FALSE)</f>
        <v>2704485</v>
      </c>
      <c r="B47" s="279">
        <v>705015105</v>
      </c>
      <c r="C47" s="279" t="s">
        <v>487</v>
      </c>
      <c r="D47">
        <v>30701</v>
      </c>
      <c r="E47" s="204">
        <f>VLOOKUP(A47,Sheet1!$C$2:$E$84,3,FALSE)</f>
        <v>30701</v>
      </c>
      <c r="F47" s="205">
        <f t="shared" si="0"/>
        <v>0</v>
      </c>
      <c r="G47" s="219">
        <f t="shared" si="4"/>
        <v>0</v>
      </c>
      <c r="H47">
        <v>367210.76</v>
      </c>
      <c r="I47" s="207">
        <f>VLOOKUP(A47,Sheet1!$C$2:$F$84,4,FALSE)</f>
        <v>366308.25</v>
      </c>
      <c r="J47" s="205">
        <f t="shared" si="1"/>
        <v>902.51000000000931</v>
      </c>
      <c r="K47" s="219">
        <f t="shared" si="5"/>
        <v>2.4577439E-3</v>
      </c>
      <c r="L47" s="289">
        <v>12.07</v>
      </c>
      <c r="M47" s="204">
        <f>VLOOKUP(A47,Sheet1!$C$2:$G$84,5,FALSE)</f>
        <v>12.07</v>
      </c>
      <c r="N47" s="205">
        <f t="shared" si="8"/>
        <v>0</v>
      </c>
      <c r="O47" s="219">
        <f t="shared" si="9"/>
        <v>0</v>
      </c>
      <c r="P47">
        <v>370561.07</v>
      </c>
      <c r="Q47" s="204">
        <f>VLOOKUP(A47,Sheet1!$C$2:$H$84,6,FALSE)</f>
        <v>370561.07</v>
      </c>
      <c r="R47" s="205">
        <f t="shared" si="10"/>
        <v>0</v>
      </c>
      <c r="S47" s="219">
        <f t="shared" si="11"/>
        <v>0</v>
      </c>
      <c r="T47" s="1"/>
      <c r="U47" s="279">
        <v>2704485</v>
      </c>
    </row>
    <row r="48" spans="1:21">
      <c r="A48" s="251">
        <f>VLOOKUP(U48,Sheet1!$C$2:$C$84,1,FALSE)</f>
        <v>2771122</v>
      </c>
      <c r="B48" s="279">
        <v>833635105</v>
      </c>
      <c r="C48" s="279" t="s">
        <v>488</v>
      </c>
      <c r="D48">
        <v>5465</v>
      </c>
      <c r="E48" s="204">
        <f>VLOOKUP(A48,Sheet1!$C$2:$E$84,3,FALSE)</f>
        <v>5465</v>
      </c>
      <c r="F48" s="205">
        <f t="shared" si="0"/>
        <v>0</v>
      </c>
      <c r="G48" s="219">
        <f t="shared" si="4"/>
        <v>0</v>
      </c>
      <c r="H48">
        <v>256412.78</v>
      </c>
      <c r="I48" s="207">
        <f>VLOOKUP(A48,Sheet1!$C$2:$F$84,4,FALSE)</f>
        <v>259298.46</v>
      </c>
      <c r="J48" s="205">
        <f t="shared" si="1"/>
        <v>-2885.679999999993</v>
      </c>
      <c r="K48" s="219">
        <f t="shared" si="5"/>
        <v>-1.12540412E-2</v>
      </c>
      <c r="L48" s="289">
        <v>46.7</v>
      </c>
      <c r="M48" s="204">
        <f>VLOOKUP(A48,Sheet1!$C$2:$G$84,5,FALSE)</f>
        <v>46.7</v>
      </c>
      <c r="N48" s="205">
        <f t="shared" si="8"/>
        <v>0</v>
      </c>
      <c r="O48" s="219">
        <f t="shared" si="9"/>
        <v>0</v>
      </c>
      <c r="P48">
        <v>255215.5</v>
      </c>
      <c r="Q48" s="204">
        <f>VLOOKUP(A48,Sheet1!$C$2:$H$84,6,FALSE)</f>
        <v>255215.5</v>
      </c>
      <c r="R48" s="205">
        <f t="shared" si="10"/>
        <v>0</v>
      </c>
      <c r="S48" s="219">
        <f t="shared" si="11"/>
        <v>0</v>
      </c>
      <c r="T48" s="1"/>
      <c r="U48" s="279">
        <v>2771122</v>
      </c>
    </row>
    <row r="49" spans="1:37">
      <c r="A49" s="251">
        <f>VLOOKUP(U49,Sheet1!$C$2:$C$84,1,FALSE)</f>
        <v>6229597</v>
      </c>
      <c r="B49" s="279">
        <v>622959906</v>
      </c>
      <c r="C49" s="279" t="s">
        <v>489</v>
      </c>
      <c r="D49">
        <v>19281</v>
      </c>
      <c r="E49" s="204">
        <f>VLOOKUP(A49,Sheet1!$C$2:$E$84,3,FALSE)</f>
        <v>19281</v>
      </c>
      <c r="F49" s="205">
        <f t="shared" si="0"/>
        <v>0</v>
      </c>
      <c r="G49" s="219">
        <f t="shared" si="4"/>
        <v>0</v>
      </c>
      <c r="H49">
        <v>154095.65</v>
      </c>
      <c r="I49" s="207">
        <f>VLOOKUP(A49,Sheet1!$C$2:$F$84,4,FALSE)</f>
        <v>161677.73000000001</v>
      </c>
      <c r="J49" s="205">
        <f t="shared" si="1"/>
        <v>-7582.0800000000163</v>
      </c>
      <c r="K49" s="219">
        <f t="shared" si="5"/>
        <v>-4.9203725099999998E-2</v>
      </c>
      <c r="L49" s="289">
        <v>5.1926560000000004</v>
      </c>
      <c r="M49" s="204">
        <f>VLOOKUP(A49,Sheet1!$C$2:$G$84,5,FALSE)</f>
        <v>5.19</v>
      </c>
      <c r="N49" s="205">
        <f t="shared" si="8"/>
        <v>2.6559999999999917E-3</v>
      </c>
      <c r="O49" s="219">
        <f t="shared" si="9"/>
        <v>5.1149159999999997E-4</v>
      </c>
      <c r="P49">
        <v>100119.61</v>
      </c>
      <c r="Q49" s="204">
        <f>VLOOKUP(A49,Sheet1!$C$2:$H$84,6,FALSE)</f>
        <v>100014.6</v>
      </c>
      <c r="R49" s="205">
        <f t="shared" si="10"/>
        <v>105.00999999999476</v>
      </c>
      <c r="S49" s="219">
        <f t="shared" si="11"/>
        <v>1.0488455E-3</v>
      </c>
      <c r="T49" s="1"/>
      <c r="U49" s="279">
        <v>6229597</v>
      </c>
    </row>
    <row r="50" spans="1:37">
      <c r="A50" s="251" t="str">
        <f>VLOOKUP(U50,Sheet1!$C$2:$C$84,1,FALSE)</f>
        <v>BYRY2M8</v>
      </c>
      <c r="B50" s="279">
        <v>759530108</v>
      </c>
      <c r="C50" s="279" t="s">
        <v>490</v>
      </c>
      <c r="D50">
        <v>13784</v>
      </c>
      <c r="E50" s="204">
        <f>VLOOKUP(A50,Sheet1!$C$2:$E$84,3,FALSE)</f>
        <v>13784</v>
      </c>
      <c r="F50" s="205">
        <f t="shared" si="0"/>
        <v>0</v>
      </c>
      <c r="G50" s="219">
        <f t="shared" si="4"/>
        <v>0</v>
      </c>
      <c r="H50">
        <v>302326.33</v>
      </c>
      <c r="I50" s="207">
        <f>VLOOKUP(A50,Sheet1!$C$2:$F$84,4,FALSE)</f>
        <v>305304.59999999998</v>
      </c>
      <c r="J50" s="205">
        <f t="shared" si="1"/>
        <v>-2978.2699999999604</v>
      </c>
      <c r="K50" s="219">
        <f t="shared" si="5"/>
        <v>-9.8511763999999998E-3</v>
      </c>
      <c r="L50" s="289">
        <v>43.96</v>
      </c>
      <c r="M50" s="204">
        <f>VLOOKUP(A50,Sheet1!$C$2:$G$84,5,FALSE)</f>
        <v>43.96</v>
      </c>
      <c r="N50" s="205">
        <f t="shared" si="8"/>
        <v>0</v>
      </c>
      <c r="O50" s="219">
        <f t="shared" si="9"/>
        <v>0</v>
      </c>
      <c r="P50">
        <v>605944.64</v>
      </c>
      <c r="Q50" s="204">
        <f>VLOOKUP(A50,Sheet1!$C$2:$H$84,6,FALSE)</f>
        <v>605944.64</v>
      </c>
      <c r="R50" s="205">
        <f t="shared" si="10"/>
        <v>0</v>
      </c>
      <c r="S50" s="219">
        <f t="shared" si="11"/>
        <v>0</v>
      </c>
      <c r="T50" s="1"/>
      <c r="U50" s="279" t="s">
        <v>386</v>
      </c>
    </row>
    <row r="51" spans="1:37">
      <c r="A51" s="251">
        <f>VLOOKUP(U51,Sheet1!$C$2:$C$84,1,FALSE)</f>
        <v>2739001</v>
      </c>
      <c r="B51" s="279">
        <v>775781206</v>
      </c>
      <c r="C51" s="279" t="s">
        <v>491</v>
      </c>
      <c r="D51">
        <v>95000</v>
      </c>
      <c r="E51" s="204">
        <f>VLOOKUP(A51,Sheet1!$C$2:$E$84,3,FALSE)</f>
        <v>95000</v>
      </c>
      <c r="F51" s="205">
        <f t="shared" si="0"/>
        <v>0</v>
      </c>
      <c r="G51" s="219">
        <f t="shared" si="4"/>
        <v>0</v>
      </c>
      <c r="H51">
        <v>373277.5</v>
      </c>
      <c r="I51" s="207">
        <f>VLOOKUP(A51,Sheet1!$C$2:$F$84,4,FALSE)</f>
        <v>373277.5</v>
      </c>
      <c r="J51" s="205">
        <f t="shared" si="1"/>
        <v>0</v>
      </c>
      <c r="K51" s="219">
        <f t="shared" si="5"/>
        <v>0</v>
      </c>
      <c r="L51" s="289">
        <v>5.74</v>
      </c>
      <c r="M51" s="204">
        <f>VLOOKUP(A51,Sheet1!$C$2:$G$84,5,FALSE)</f>
        <v>5.74</v>
      </c>
      <c r="N51" s="205">
        <f t="shared" si="8"/>
        <v>0</v>
      </c>
      <c r="O51" s="219">
        <f t="shared" si="9"/>
        <v>0</v>
      </c>
      <c r="P51">
        <v>545300</v>
      </c>
      <c r="Q51" s="204">
        <f>VLOOKUP(A51,Sheet1!$C$2:$H$84,6,FALSE)</f>
        <v>545300</v>
      </c>
      <c r="R51" s="205">
        <f t="shared" si="10"/>
        <v>0</v>
      </c>
      <c r="S51" s="219">
        <f t="shared" si="11"/>
        <v>0</v>
      </c>
      <c r="T51" s="1"/>
      <c r="U51" s="279">
        <v>2739001</v>
      </c>
    </row>
    <row r="52" spans="1:37">
      <c r="A52" s="251" t="str">
        <f>VLOOKUP(U52,Sheet1!$C$2:$C$84,1,FALSE)</f>
        <v>BS1L687</v>
      </c>
      <c r="B52" s="279">
        <v>799926100</v>
      </c>
      <c r="C52" s="279" t="s">
        <v>492</v>
      </c>
      <c r="D52">
        <v>9290</v>
      </c>
      <c r="E52" s="204">
        <f>VLOOKUP(A52,Sheet1!$C$2:$E$84,3,FALSE)</f>
        <v>9290</v>
      </c>
      <c r="F52" s="205">
        <f t="shared" si="0"/>
        <v>0</v>
      </c>
      <c r="G52" s="219">
        <f t="shared" si="4"/>
        <v>0</v>
      </c>
      <c r="H52">
        <v>309873.31</v>
      </c>
      <c r="I52" s="207">
        <f>VLOOKUP(A52,Sheet1!$C$2:$F$84,4,FALSE)</f>
        <v>310153.81</v>
      </c>
      <c r="J52" s="205">
        <f t="shared" si="1"/>
        <v>-280.5</v>
      </c>
      <c r="K52" s="219">
        <f t="shared" si="5"/>
        <v>-9.052086E-4</v>
      </c>
      <c r="L52" s="289">
        <v>35.49</v>
      </c>
      <c r="M52" s="204">
        <f>VLOOKUP(A52,Sheet1!$C$2:$G$84,5,FALSE)</f>
        <v>35.49</v>
      </c>
      <c r="N52" s="205">
        <f t="shared" si="2"/>
        <v>0</v>
      </c>
      <c r="O52" s="219">
        <f t="shared" si="3"/>
        <v>0</v>
      </c>
      <c r="P52">
        <v>329702.09999999998</v>
      </c>
      <c r="Q52" s="204">
        <f>VLOOKUP(A52,Sheet1!$C$2:$H$84,6,FALSE)</f>
        <v>329702.09999999998</v>
      </c>
      <c r="R52" s="205">
        <f t="shared" si="6"/>
        <v>0</v>
      </c>
      <c r="S52" s="219">
        <f t="shared" si="7"/>
        <v>0</v>
      </c>
      <c r="T52" s="1"/>
      <c r="U52" s="279" t="s">
        <v>389</v>
      </c>
    </row>
    <row r="53" spans="1:37">
      <c r="A53" s="251">
        <f>VLOOKUP(U53,Sheet1!$C$2:$C$84,1,FALSE)</f>
        <v>2775135</v>
      </c>
      <c r="B53" s="279">
        <v>803054204</v>
      </c>
      <c r="C53" s="279" t="s">
        <v>493</v>
      </c>
      <c r="D53">
        <v>3865</v>
      </c>
      <c r="E53" s="204">
        <f>VLOOKUP(A53,Sheet1!$C$2:$E$84,3,FALSE)</f>
        <v>3865</v>
      </c>
      <c r="F53" s="205">
        <f t="shared" si="0"/>
        <v>0</v>
      </c>
      <c r="G53" s="219">
        <f t="shared" si="4"/>
        <v>0</v>
      </c>
      <c r="H53">
        <v>429888.91</v>
      </c>
      <c r="I53" s="207">
        <f>VLOOKUP(A53,Sheet1!$C$2:$F$84,4,FALSE)</f>
        <v>443849.34</v>
      </c>
      <c r="J53" s="205">
        <f t="shared" si="1"/>
        <v>-13960.430000000051</v>
      </c>
      <c r="K53" s="219">
        <f t="shared" si="5"/>
        <v>-3.2474506E-2</v>
      </c>
      <c r="L53" s="289">
        <v>182.44</v>
      </c>
      <c r="M53" s="204">
        <f>VLOOKUP(A53,Sheet1!$C$2:$G$84,5,FALSE)</f>
        <v>182.44</v>
      </c>
      <c r="N53" s="205">
        <f t="shared" si="2"/>
        <v>0</v>
      </c>
      <c r="O53" s="219">
        <f t="shared" si="3"/>
        <v>0</v>
      </c>
      <c r="P53">
        <v>705130.6</v>
      </c>
      <c r="Q53" s="204">
        <f>VLOOKUP(A53,Sheet1!$C$2:$H$84,6,FALSE)</f>
        <v>705130.6</v>
      </c>
      <c r="R53" s="205">
        <f t="shared" si="6"/>
        <v>0</v>
      </c>
      <c r="S53" s="219">
        <f t="shared" si="7"/>
        <v>0</v>
      </c>
      <c r="T53" s="1"/>
      <c r="U53" s="279">
        <v>2775135</v>
      </c>
    </row>
    <row r="54" spans="1:37">
      <c r="A54" s="251" t="str">
        <f>VLOOKUP(U54,Sheet1!$C$2:$C$84,1,FALSE)</f>
        <v>BXDZ9Z0</v>
      </c>
      <c r="B54" s="279" t="s">
        <v>392</v>
      </c>
      <c r="C54" s="279" t="s">
        <v>494</v>
      </c>
      <c r="D54">
        <v>13723</v>
      </c>
      <c r="E54" s="204">
        <f>VLOOKUP(A54,Sheet1!$C$2:$E$84,3,FALSE)</f>
        <v>13723</v>
      </c>
      <c r="F54" s="205">
        <f t="shared" si="0"/>
        <v>0</v>
      </c>
      <c r="G54" s="219">
        <f t="shared" si="4"/>
        <v>0</v>
      </c>
      <c r="H54">
        <v>573988.49</v>
      </c>
      <c r="I54" s="207">
        <f>VLOOKUP(A54,Sheet1!$C$2:$F$84,4,FALSE)</f>
        <v>651653.47</v>
      </c>
      <c r="J54" s="205">
        <f t="shared" si="1"/>
        <v>-77664.979999999981</v>
      </c>
      <c r="K54" s="219">
        <f t="shared" si="5"/>
        <v>-0.1353075564</v>
      </c>
      <c r="L54" s="289">
        <v>59.15</v>
      </c>
      <c r="M54" s="204">
        <f>VLOOKUP(A54,Sheet1!$C$2:$G$84,5,FALSE)</f>
        <v>59.15</v>
      </c>
      <c r="N54" s="205">
        <f t="shared" si="2"/>
        <v>0</v>
      </c>
      <c r="O54" s="219">
        <f t="shared" si="3"/>
        <v>0</v>
      </c>
      <c r="P54">
        <v>811715.45</v>
      </c>
      <c r="Q54" s="204">
        <f>VLOOKUP(A54,Sheet1!$C$2:$H$84,6,FALSE)</f>
        <v>811715.45</v>
      </c>
      <c r="R54" s="205">
        <f t="shared" si="6"/>
        <v>0</v>
      </c>
      <c r="S54" s="219">
        <f t="shared" si="7"/>
        <v>0</v>
      </c>
      <c r="T54" s="1"/>
      <c r="U54" s="279" t="s">
        <v>393</v>
      </c>
    </row>
    <row r="55" spans="1:37">
      <c r="A55" s="251" t="str">
        <f>VLOOKUP(U55,Sheet1!$C$2:$C$84,1,FALSE)</f>
        <v>BMCNGB3</v>
      </c>
      <c r="B55" s="279" t="s">
        <v>395</v>
      </c>
      <c r="C55" s="279" t="s">
        <v>495</v>
      </c>
      <c r="D55">
        <v>11429</v>
      </c>
      <c r="E55" s="204">
        <f>VLOOKUP(A55,Sheet1!$C$2:$E$84,3,FALSE)</f>
        <v>11429</v>
      </c>
      <c r="F55" s="205">
        <f t="shared" si="0"/>
        <v>0</v>
      </c>
      <c r="G55" s="219">
        <f t="shared" si="4"/>
        <v>0</v>
      </c>
      <c r="H55">
        <v>346383.17</v>
      </c>
      <c r="I55" s="207">
        <f>VLOOKUP(A55,Sheet1!$C$2:$F$84,4,FALSE)</f>
        <v>335136.33</v>
      </c>
      <c r="J55" s="205">
        <f t="shared" si="1"/>
        <v>11246.839999999967</v>
      </c>
      <c r="K55" s="219">
        <f t="shared" si="5"/>
        <v>3.2469360400000001E-2</v>
      </c>
      <c r="L55" s="289">
        <v>20.68</v>
      </c>
      <c r="M55" s="204">
        <f>VLOOKUP(A55,Sheet1!$C$2:$G$84,5,FALSE)</f>
        <v>20.68</v>
      </c>
      <c r="N55" s="205">
        <f t="shared" si="2"/>
        <v>0</v>
      </c>
      <c r="O55" s="219">
        <f t="shared" si="3"/>
        <v>0</v>
      </c>
      <c r="P55">
        <v>236351.72</v>
      </c>
      <c r="Q55" s="204">
        <f>VLOOKUP(A55,Sheet1!$C$2:$H$84,6,FALSE)</f>
        <v>236351.72</v>
      </c>
      <c r="R55" s="205">
        <f t="shared" si="6"/>
        <v>0</v>
      </c>
      <c r="S55" s="219">
        <f t="shared" si="7"/>
        <v>0</v>
      </c>
      <c r="T55" s="1"/>
      <c r="U55" s="279" t="s">
        <v>396</v>
      </c>
    </row>
    <row r="56" spans="1:37">
      <c r="A56" s="251" t="str">
        <f>VLOOKUP(U56,Sheet1!$C$2:$C$84,1,FALSE)</f>
        <v>B1Q3J35</v>
      </c>
      <c r="B56" s="279" t="s">
        <v>496</v>
      </c>
      <c r="C56" s="279" t="s">
        <v>497</v>
      </c>
      <c r="D56">
        <v>11407</v>
      </c>
      <c r="E56" s="204">
        <f>VLOOKUP(A56,Sheet1!$C$2:$E$84,3,FALSE)</f>
        <v>11407</v>
      </c>
      <c r="F56" s="205">
        <f t="shared" ref="F56:F59" si="12">D56-E56</f>
        <v>0</v>
      </c>
      <c r="G56" s="219">
        <f t="shared" ref="G56:G59" si="13">ROUND(F56/D56,10)</f>
        <v>0</v>
      </c>
      <c r="H56">
        <v>221843.02</v>
      </c>
      <c r="I56" s="207">
        <f>VLOOKUP(A56,Sheet1!$C$2:$F$84,4,FALSE)</f>
        <v>221843.02</v>
      </c>
      <c r="J56" s="205">
        <f t="shared" ref="J56:J58" si="14">H56-I56</f>
        <v>0</v>
      </c>
      <c r="K56" s="219">
        <f t="shared" ref="K56:K58" si="15">ROUND(J56/H56,10)</f>
        <v>0</v>
      </c>
      <c r="L56" s="289">
        <v>21.802381</v>
      </c>
      <c r="M56" s="204">
        <f>VLOOKUP(A56,Sheet1!$C$2:$G$84,5,FALSE)</f>
        <v>21.81</v>
      </c>
      <c r="N56" s="205">
        <f t="shared" ref="N56" si="16">L56-M56</f>
        <v>-7.618999999998266E-3</v>
      </c>
      <c r="O56" s="219">
        <f t="shared" ref="O56" si="17">ROUND(N56/L56,10)</f>
        <v>-3.4945720000000003E-4</v>
      </c>
      <c r="P56">
        <v>248699.76</v>
      </c>
      <c r="Q56" s="204">
        <f>VLOOKUP(A56,Sheet1!$C$2:$H$84,6,FALSE)</f>
        <v>248768.35</v>
      </c>
      <c r="R56" s="205">
        <f t="shared" ref="R56" si="18">P56-Q56</f>
        <v>-68.589999999996508</v>
      </c>
      <c r="S56" s="219">
        <f t="shared" ref="S56" si="19">ROUND(R56/P56,10)</f>
        <v>-2.7579440000000002E-4</v>
      </c>
      <c r="T56" s="126"/>
      <c r="U56" s="279" t="s">
        <v>398</v>
      </c>
      <c r="V56" s="280"/>
      <c r="W56" s="280"/>
      <c r="X56" s="205"/>
      <c r="Y56" s="219"/>
      <c r="Z56" s="205"/>
      <c r="AA56" s="205"/>
      <c r="AB56" s="205"/>
      <c r="AC56" s="219"/>
      <c r="AD56" s="280"/>
      <c r="AE56" s="280"/>
      <c r="AF56" s="205"/>
      <c r="AG56" s="219"/>
      <c r="AH56" s="280"/>
      <c r="AI56" s="280"/>
      <c r="AJ56" s="205"/>
      <c r="AK56" s="219"/>
    </row>
    <row r="57" spans="1:37">
      <c r="A57" s="251">
        <f>VLOOKUP(U57,Sheet1!$C$2:$C$84,1,FALSE)</f>
        <v>2615565</v>
      </c>
      <c r="B57" s="279" t="s">
        <v>401</v>
      </c>
      <c r="C57" s="279" t="s">
        <v>498</v>
      </c>
      <c r="D57">
        <v>17436</v>
      </c>
      <c r="E57" s="204">
        <f>VLOOKUP(A57,Sheet1!$C$2:$E$84,3,FALSE)</f>
        <v>17436</v>
      </c>
      <c r="F57" s="205">
        <f t="shared" si="12"/>
        <v>0</v>
      </c>
      <c r="G57" s="219">
        <f t="shared" si="13"/>
        <v>0</v>
      </c>
      <c r="H57">
        <v>571330.01</v>
      </c>
      <c r="I57" s="207">
        <f>VLOOKUP(A57,Sheet1!$C$2:$F$84,4,FALSE)</f>
        <v>576320.72</v>
      </c>
      <c r="J57" s="205">
        <f t="shared" si="14"/>
        <v>-4990.7099999999627</v>
      </c>
      <c r="K57" s="219">
        <f t="shared" si="15"/>
        <v>-8.7352491999999997E-3</v>
      </c>
      <c r="L57" s="289">
        <v>25.33</v>
      </c>
      <c r="M57" s="204">
        <f>VLOOKUP(A57,Sheet1!$C$2:$G$84,5,FALSE)</f>
        <v>25.33</v>
      </c>
      <c r="N57" s="205">
        <f t="shared" si="2"/>
        <v>0</v>
      </c>
      <c r="O57" s="219">
        <f t="shared" si="3"/>
        <v>0</v>
      </c>
      <c r="P57">
        <v>441653.88</v>
      </c>
      <c r="Q57" s="204">
        <f>VLOOKUP(A57,Sheet1!$C$2:$H$84,6,FALSE)</f>
        <v>441653.88</v>
      </c>
      <c r="R57" s="205">
        <f t="shared" ref="R57:R61" si="20">P57-Q57</f>
        <v>0</v>
      </c>
      <c r="S57" s="219">
        <f t="shared" si="7"/>
        <v>0</v>
      </c>
      <c r="T57" s="1"/>
      <c r="U57" s="279">
        <v>2615565</v>
      </c>
    </row>
    <row r="58" spans="1:37">
      <c r="A58" s="251" t="str">
        <f>VLOOKUP(U58,Sheet1!$C$2:$C$84,1,FALSE)</f>
        <v>B1WY233</v>
      </c>
      <c r="B58" s="279" t="s">
        <v>499</v>
      </c>
      <c r="C58" s="279" t="s">
        <v>500</v>
      </c>
      <c r="D58">
        <v>18525</v>
      </c>
      <c r="E58" s="204">
        <f>VLOOKUP(A58,Sheet1!$C$2:$E$84,3,FALSE)</f>
        <v>18525</v>
      </c>
      <c r="F58" s="205">
        <f t="shared" si="12"/>
        <v>0</v>
      </c>
      <c r="G58" s="219">
        <f t="shared" si="13"/>
        <v>0</v>
      </c>
      <c r="H58">
        <v>368775.45</v>
      </c>
      <c r="I58" s="207">
        <f>VLOOKUP(A58,Sheet1!$C$2:$F$84,4,FALSE)</f>
        <v>367692.63</v>
      </c>
      <c r="J58" s="205">
        <f t="shared" si="14"/>
        <v>1082.820000000007</v>
      </c>
      <c r="K58" s="219">
        <f t="shared" si="15"/>
        <v>2.9362583999999999E-3</v>
      </c>
      <c r="L58" s="289">
        <v>21.924492000000001</v>
      </c>
      <c r="M58" s="204">
        <f>VLOOKUP(A58,Sheet1!$C$2:$G$84,5,FALSE)</f>
        <v>21.94</v>
      </c>
      <c r="N58" s="205">
        <f t="shared" si="2"/>
        <v>-1.5508000000000521E-2</v>
      </c>
      <c r="O58" s="219">
        <f t="shared" si="3"/>
        <v>-7.0733679999999998E-4</v>
      </c>
      <c r="P58">
        <v>406151.21</v>
      </c>
      <c r="Q58" s="204">
        <f>VLOOKUP(A58,Sheet1!$C$2:$H$84,6,FALSE)</f>
        <v>406370.06</v>
      </c>
      <c r="R58" s="205">
        <f t="shared" si="20"/>
        <v>-218.84999999997672</v>
      </c>
      <c r="S58" s="219">
        <f t="shared" si="7"/>
        <v>-5.3883869999999995E-4</v>
      </c>
      <c r="T58" s="1"/>
      <c r="U58" s="279" t="s">
        <v>403</v>
      </c>
    </row>
    <row r="59" spans="1:37">
      <c r="A59" s="251">
        <f>VLOOKUP(U59,Sheet1!$C$2:$C$84,1,FALSE)</f>
        <v>2821481</v>
      </c>
      <c r="B59" s="279">
        <v>835699307</v>
      </c>
      <c r="C59" s="279" t="s">
        <v>501</v>
      </c>
      <c r="D59">
        <v>4967</v>
      </c>
      <c r="E59" s="204">
        <f>VLOOKUP(A59,Sheet1!$C$2:$E$84,3,FALSE)</f>
        <v>4967</v>
      </c>
      <c r="F59" s="205">
        <f t="shared" si="12"/>
        <v>0</v>
      </c>
      <c r="G59" s="219">
        <f t="shared" si="13"/>
        <v>0</v>
      </c>
      <c r="H59">
        <v>220210.29</v>
      </c>
      <c r="I59" s="207">
        <f>VLOOKUP(A59,Sheet1!$C$2:$F$84,4,FALSE)</f>
        <v>279580.71999999997</v>
      </c>
      <c r="J59" s="205">
        <f t="shared" si="1"/>
        <v>-59370.429999999964</v>
      </c>
      <c r="K59" s="219">
        <f t="shared" si="5"/>
        <v>-0.26960788250000001</v>
      </c>
      <c r="L59" s="289">
        <v>82.34</v>
      </c>
      <c r="M59" s="204">
        <f>VLOOKUP(A59,Sheet1!$C$2:$G$84,5,FALSE)</f>
        <v>82.34</v>
      </c>
      <c r="N59" s="205">
        <f t="shared" si="2"/>
        <v>0</v>
      </c>
      <c r="O59" s="219">
        <f t="shared" si="3"/>
        <v>0</v>
      </c>
      <c r="P59">
        <v>408982.78</v>
      </c>
      <c r="Q59" s="204">
        <f>VLOOKUP(A59,Sheet1!$C$2:$H$84,6,FALSE)</f>
        <v>408982.78</v>
      </c>
      <c r="R59" s="205">
        <f t="shared" si="20"/>
        <v>0</v>
      </c>
      <c r="S59" s="219">
        <f t="shared" si="7"/>
        <v>0</v>
      </c>
      <c r="T59" s="1"/>
      <c r="U59" s="279">
        <v>2821481</v>
      </c>
    </row>
    <row r="60" spans="1:37">
      <c r="A60" s="251">
        <f>VLOOKUP(U60,Sheet1!$C$2:$C$84,1,FALSE)</f>
        <v>2430025</v>
      </c>
      <c r="B60" s="279">
        <v>861012102</v>
      </c>
      <c r="C60" s="279" t="s">
        <v>502</v>
      </c>
      <c r="D60">
        <v>9700</v>
      </c>
      <c r="E60" s="204">
        <f>VLOOKUP(A60,Sheet1!$C$2:$E$84,3,FALSE)</f>
        <v>9700</v>
      </c>
      <c r="F60" s="205">
        <f t="shared" si="0"/>
        <v>0</v>
      </c>
      <c r="G60" s="219">
        <f t="shared" si="4"/>
        <v>0</v>
      </c>
      <c r="H60">
        <v>442036.23</v>
      </c>
      <c r="I60" s="207">
        <f>VLOOKUP(A60,Sheet1!$C$2:$F$84,4,FALSE)</f>
        <v>442036.23</v>
      </c>
      <c r="J60" s="205">
        <f t="shared" si="1"/>
        <v>0</v>
      </c>
      <c r="K60" s="219">
        <f t="shared" si="5"/>
        <v>0</v>
      </c>
      <c r="L60" s="289">
        <v>41.97</v>
      </c>
      <c r="M60" s="204">
        <f>VLOOKUP(A60,Sheet1!$C$2:$G$84,5,FALSE)</f>
        <v>41.97</v>
      </c>
      <c r="N60" s="205">
        <f t="shared" si="2"/>
        <v>0</v>
      </c>
      <c r="O60" s="219">
        <f t="shared" si="3"/>
        <v>0</v>
      </c>
      <c r="P60">
        <v>407109</v>
      </c>
      <c r="Q60" s="204">
        <f>VLOOKUP(A60,Sheet1!$C$2:$H$84,6,FALSE)</f>
        <v>407109</v>
      </c>
      <c r="R60" s="205">
        <f t="shared" si="20"/>
        <v>0</v>
      </c>
      <c r="S60" s="219">
        <f t="shared" si="7"/>
        <v>0</v>
      </c>
      <c r="T60" s="1"/>
      <c r="U60" s="279">
        <v>2430025</v>
      </c>
    </row>
    <row r="61" spans="1:37">
      <c r="A61" s="251">
        <f>VLOOKUP(U61,Sheet1!$C$2:$C$84,1,FALSE)</f>
        <v>6356406</v>
      </c>
      <c r="B61" s="279">
        <v>635640006</v>
      </c>
      <c r="C61" s="279" t="s">
        <v>408</v>
      </c>
      <c r="D61">
        <v>13692</v>
      </c>
      <c r="E61" s="204">
        <f>VLOOKUP(A61,Sheet1!$C$2:$E$84,3,FALSE)</f>
        <v>13692</v>
      </c>
      <c r="F61" s="205">
        <f t="shared" si="0"/>
        <v>0</v>
      </c>
      <c r="G61" s="219">
        <f t="shared" si="4"/>
        <v>0</v>
      </c>
      <c r="H61">
        <v>315200.44</v>
      </c>
      <c r="I61" s="207">
        <f>VLOOKUP(A61,Sheet1!$C$2:$F$84,4,FALSE)</f>
        <v>298866.31</v>
      </c>
      <c r="J61" s="205">
        <f t="shared" si="1"/>
        <v>16334.130000000005</v>
      </c>
      <c r="K61" s="219">
        <f t="shared" si="5"/>
        <v>5.1821406100000002E-2</v>
      </c>
      <c r="L61" s="289">
        <v>22.272424000000001</v>
      </c>
      <c r="M61" s="204">
        <f>VLOOKUP(A61,Sheet1!$C$2:$G$84,5,FALSE)</f>
        <v>22.25</v>
      </c>
      <c r="N61" s="205">
        <f t="shared" si="2"/>
        <v>2.2424000000000888E-2</v>
      </c>
      <c r="O61" s="219">
        <f t="shared" si="3"/>
        <v>1.0068054999999999E-3</v>
      </c>
      <c r="P61">
        <v>304954.02</v>
      </c>
      <c r="Q61" s="204">
        <f>VLOOKUP(A61,Sheet1!$C$2:$H$84,6,FALSE)</f>
        <v>304634.15999999997</v>
      </c>
      <c r="R61" s="205">
        <f t="shared" si="20"/>
        <v>319.86000000004424</v>
      </c>
      <c r="S61" s="219">
        <f t="shared" si="7"/>
        <v>1.0488794000000001E-3</v>
      </c>
      <c r="T61" s="1"/>
      <c r="U61" s="279">
        <v>6356406</v>
      </c>
    </row>
    <row r="62" spans="1:37">
      <c r="A62" s="251" t="str">
        <f>VLOOKUP(U62,Sheet1!$C$2:$C$84,1,FALSE)</f>
        <v>B1JB4K8</v>
      </c>
      <c r="B62" s="279" t="s">
        <v>503</v>
      </c>
      <c r="C62" s="279" t="s">
        <v>504</v>
      </c>
      <c r="D62">
        <v>5885</v>
      </c>
      <c r="E62" s="204">
        <f>VLOOKUP(A62,Sheet1!$C$2:$E$84,3,FALSE)</f>
        <v>5885</v>
      </c>
      <c r="F62" s="205">
        <f t="shared" ref="F62" si="21">D62-E62</f>
        <v>0</v>
      </c>
      <c r="G62" s="219">
        <f t="shared" ref="G62" si="22">ROUND(F62/D62,10)</f>
        <v>0</v>
      </c>
      <c r="H62">
        <v>463992.49</v>
      </c>
      <c r="I62" s="207">
        <f>VLOOKUP(A62,Sheet1!$C$2:$F$84,4,FALSE)</f>
        <v>477438.44</v>
      </c>
      <c r="J62" s="205">
        <f t="shared" ref="J62" si="23">H62-I62</f>
        <v>-13445.950000000012</v>
      </c>
      <c r="K62" s="219">
        <f t="shared" ref="K62" si="24">ROUND(J62/H62,10)</f>
        <v>-2.8978809500000001E-2</v>
      </c>
      <c r="L62" s="289">
        <v>118.710308</v>
      </c>
      <c r="M62" s="204">
        <f>VLOOKUP(A62,Sheet1!$C$2:$G$84,5,FALSE)</f>
        <v>118.55</v>
      </c>
      <c r="N62" s="205">
        <f t="shared" ref="N62" si="25">L62-M62</f>
        <v>0.16030800000000056</v>
      </c>
      <c r="O62" s="219">
        <f t="shared" ref="O62" si="26">ROUND(N62/L62,10)</f>
        <v>1.3504134999999999E-3</v>
      </c>
      <c r="P62">
        <v>698610.16</v>
      </c>
      <c r="Q62" s="204">
        <f>VLOOKUP(A62,Sheet1!$C$2:$H$84,6,FALSE)</f>
        <v>697663.43</v>
      </c>
      <c r="R62" s="205">
        <f t="shared" ref="R62" si="27">P62-Q62</f>
        <v>946.72999999998137</v>
      </c>
      <c r="S62" s="219">
        <f t="shared" ref="S62" si="28">ROUND(R62/P62,10)</f>
        <v>1.3551621000000001E-3</v>
      </c>
      <c r="T62" s="1"/>
      <c r="U62" s="279" t="s">
        <v>409</v>
      </c>
    </row>
    <row r="63" spans="1:37">
      <c r="A63" s="251">
        <f>VLOOKUP(U63,Sheet1!$C$2:$C$84,1,FALSE)</f>
        <v>2113382</v>
      </c>
      <c r="B63" s="279">
        <v>874039100</v>
      </c>
      <c r="C63" s="279" t="s">
        <v>505</v>
      </c>
      <c r="D63">
        <v>11402</v>
      </c>
      <c r="E63" s="204">
        <f>VLOOKUP(A63,Sheet1!$C$2:$E$84,3,FALSE)</f>
        <v>11402</v>
      </c>
      <c r="F63" s="205">
        <f t="shared" ref="F63:F77" si="29">D63-E63</f>
        <v>0</v>
      </c>
      <c r="G63" s="219">
        <f t="shared" ref="G63:G77" si="30">ROUND(F63/D63,10)</f>
        <v>0</v>
      </c>
      <c r="H63">
        <v>1211201.6599999999</v>
      </c>
      <c r="I63" s="207">
        <f>VLOOKUP(A63,Sheet1!$C$2:$F$84,4,FALSE)</f>
        <v>1173149.98</v>
      </c>
      <c r="J63" s="205">
        <f t="shared" ref="J63:J77" si="31">H63-I63</f>
        <v>38051.679999999935</v>
      </c>
      <c r="K63" s="219">
        <f t="shared" ref="K63:K77" si="32">ROUND(J63/H63,10)</f>
        <v>3.1416469500000002E-2</v>
      </c>
      <c r="L63" s="289">
        <v>151.04</v>
      </c>
      <c r="M63" s="204">
        <f>VLOOKUP(A63,Sheet1!$C$2:$G$84,5,FALSE)</f>
        <v>151.04</v>
      </c>
      <c r="N63" s="205">
        <f t="shared" ref="N63:N77" si="33">L63-M63</f>
        <v>0</v>
      </c>
      <c r="O63" s="219">
        <f t="shared" ref="O63:O77" si="34">ROUND(N63/L63,10)</f>
        <v>0</v>
      </c>
      <c r="P63">
        <v>1722158.0800000001</v>
      </c>
      <c r="Q63" s="204">
        <f>VLOOKUP(A63,Sheet1!$C$2:$H$84,6,FALSE)</f>
        <v>1722158.0800000001</v>
      </c>
      <c r="R63" s="205">
        <f t="shared" ref="R63:R77" si="35">P63-Q63</f>
        <v>0</v>
      </c>
      <c r="S63" s="219">
        <f t="shared" ref="S63:S77" si="36">ROUND(R63/P63,10)</f>
        <v>0</v>
      </c>
      <c r="T63" s="1"/>
      <c r="U63" s="279">
        <v>2113382</v>
      </c>
    </row>
    <row r="64" spans="1:37">
      <c r="A64" s="251">
        <f>VLOOKUP(U64,Sheet1!$C$2:$C$84,1,FALSE)</f>
        <v>6869302</v>
      </c>
      <c r="B64" s="279">
        <v>686930009</v>
      </c>
      <c r="C64" s="279" t="s">
        <v>506</v>
      </c>
      <c r="D64">
        <v>6036</v>
      </c>
      <c r="E64" s="204">
        <f>VLOOKUP(A64,Sheet1!$C$2:$E$84,3,FALSE)</f>
        <v>6036</v>
      </c>
      <c r="F64" s="205">
        <f t="shared" si="29"/>
        <v>0</v>
      </c>
      <c r="G64" s="219">
        <f t="shared" si="30"/>
        <v>0</v>
      </c>
      <c r="H64">
        <v>145005.07</v>
      </c>
      <c r="I64" s="207">
        <f>VLOOKUP(A64,Sheet1!$C$2:$F$84,4,FALSE)</f>
        <v>180680.05</v>
      </c>
      <c r="J64" s="205">
        <f t="shared" si="31"/>
        <v>-35674.979999999981</v>
      </c>
      <c r="K64" s="219">
        <f t="shared" si="32"/>
        <v>-0.2460257424</v>
      </c>
      <c r="L64" s="289">
        <v>49.960228000000001</v>
      </c>
      <c r="M64" s="204">
        <f>VLOOKUP(A64,Sheet1!$C$2:$G$84,5,FALSE)</f>
        <v>49.91</v>
      </c>
      <c r="N64" s="205">
        <f t="shared" si="33"/>
        <v>5.0228000000004158E-2</v>
      </c>
      <c r="O64" s="219">
        <f t="shared" si="34"/>
        <v>1.0053597E-3</v>
      </c>
      <c r="P64">
        <v>301559.94</v>
      </c>
      <c r="Q64" s="204">
        <f>VLOOKUP(A64,Sheet1!$C$2:$H$84,6,FALSE)</f>
        <v>301243.63</v>
      </c>
      <c r="R64" s="205">
        <f t="shared" si="35"/>
        <v>316.30999999999767</v>
      </c>
      <c r="S64" s="219">
        <f t="shared" si="36"/>
        <v>1.0489125000000001E-3</v>
      </c>
      <c r="T64" s="1"/>
      <c r="U64" s="279">
        <v>6869302</v>
      </c>
    </row>
    <row r="65" spans="1:21">
      <c r="A65" s="251">
        <f>VLOOKUP(U65,Sheet1!$C$2:$C$84,1,FALSE)</f>
        <v>5999330</v>
      </c>
      <c r="B65" s="279">
        <v>599933900</v>
      </c>
      <c r="C65" s="279" t="s">
        <v>507</v>
      </c>
      <c r="D65">
        <v>2433</v>
      </c>
      <c r="E65" s="204">
        <f>VLOOKUP(A65,Sheet1!$C$2:$E$84,3,FALSE)</f>
        <v>2433</v>
      </c>
      <c r="F65" s="205">
        <f t="shared" si="29"/>
        <v>0</v>
      </c>
      <c r="G65" s="219">
        <f t="shared" si="30"/>
        <v>0</v>
      </c>
      <c r="H65">
        <v>430435.38</v>
      </c>
      <c r="I65" s="207">
        <f>VLOOKUP(A65,Sheet1!$C$2:$F$84,4,FALSE)</f>
        <v>427696</v>
      </c>
      <c r="J65" s="205">
        <f t="shared" si="31"/>
        <v>2739.3800000000047</v>
      </c>
      <c r="K65" s="219">
        <f t="shared" si="32"/>
        <v>6.3642072999999999E-3</v>
      </c>
      <c r="L65" s="289">
        <v>113.33659</v>
      </c>
      <c r="M65" s="204">
        <f>VLOOKUP(A65,Sheet1!$C$2:$G$84,5,FALSE)</f>
        <v>113.18</v>
      </c>
      <c r="N65" s="205">
        <f t="shared" si="33"/>
        <v>0.15658999999999423</v>
      </c>
      <c r="O65" s="219">
        <f t="shared" si="34"/>
        <v>1.3816367999999999E-3</v>
      </c>
      <c r="P65">
        <v>275747.92</v>
      </c>
      <c r="Q65" s="204">
        <f>VLOOKUP(A65,Sheet1!$C$2:$H$84,6,FALSE)</f>
        <v>275374.24</v>
      </c>
      <c r="R65" s="205">
        <f t="shared" si="35"/>
        <v>373.67999999999302</v>
      </c>
      <c r="S65" s="219">
        <f t="shared" si="36"/>
        <v>1.3551507000000001E-3</v>
      </c>
      <c r="T65" s="1"/>
      <c r="U65" s="279">
        <v>5999330</v>
      </c>
    </row>
    <row r="66" spans="1:21">
      <c r="A66" s="251" t="str">
        <f>VLOOKUP(U66,Sheet1!$C$2:$C$84,1,FALSE)</f>
        <v>B3F2DZ7</v>
      </c>
      <c r="B66" s="279" t="s">
        <v>414</v>
      </c>
      <c r="C66" s="279" t="s">
        <v>508</v>
      </c>
      <c r="D66">
        <v>10900</v>
      </c>
      <c r="E66" s="204">
        <f>VLOOKUP(A66,Sheet1!$C$2:$E$84,3,FALSE)</f>
        <v>10900</v>
      </c>
      <c r="F66" s="205">
        <f t="shared" si="29"/>
        <v>0</v>
      </c>
      <c r="G66" s="219">
        <f t="shared" si="30"/>
        <v>0</v>
      </c>
      <c r="H66">
        <v>460026.69</v>
      </c>
      <c r="I66" s="207">
        <f>VLOOKUP(A66,Sheet1!$C$2:$F$84,4,FALSE)</f>
        <v>460026.69</v>
      </c>
      <c r="J66" s="205">
        <f t="shared" si="31"/>
        <v>0</v>
      </c>
      <c r="K66" s="219">
        <f t="shared" si="32"/>
        <v>0</v>
      </c>
      <c r="L66" s="289">
        <v>46.53</v>
      </c>
      <c r="M66" s="204">
        <f>VLOOKUP(A66,Sheet1!$C$2:$G$84,5,FALSE)</f>
        <v>46.53</v>
      </c>
      <c r="N66" s="205">
        <f t="shared" si="33"/>
        <v>0</v>
      </c>
      <c r="O66" s="219">
        <f t="shared" si="34"/>
        <v>0</v>
      </c>
      <c r="P66">
        <v>507177</v>
      </c>
      <c r="Q66" s="204">
        <f>VLOOKUP(A66,Sheet1!$C$2:$H$84,6,FALSE)</f>
        <v>507177</v>
      </c>
      <c r="R66" s="205">
        <f t="shared" si="35"/>
        <v>0</v>
      </c>
      <c r="S66" s="219">
        <f t="shared" si="36"/>
        <v>0</v>
      </c>
      <c r="T66" s="1"/>
      <c r="U66" s="279" t="s">
        <v>415</v>
      </c>
    </row>
    <row r="67" spans="1:21">
      <c r="A67" s="251" t="str">
        <f>VLOOKUP(U67,Sheet1!$C$2:$C$84,1,FALSE)</f>
        <v>BRTR118</v>
      </c>
      <c r="B67" s="279" t="s">
        <v>417</v>
      </c>
      <c r="C67" s="279" t="s">
        <v>509</v>
      </c>
      <c r="D67">
        <v>36900</v>
      </c>
      <c r="E67" s="204">
        <f>VLOOKUP(A67,Sheet1!$C$2:$E$84,3,FALSE)</f>
        <v>36900</v>
      </c>
      <c r="F67" s="205">
        <f t="shared" si="29"/>
        <v>0</v>
      </c>
      <c r="G67" s="219">
        <f t="shared" si="30"/>
        <v>0</v>
      </c>
      <c r="H67">
        <v>664109.43000000005</v>
      </c>
      <c r="I67" s="207">
        <f>VLOOKUP(A67,Sheet1!$C$2:$F$84,4,FALSE)</f>
        <v>664109.43000000005</v>
      </c>
      <c r="J67" s="205">
        <f t="shared" si="31"/>
        <v>0</v>
      </c>
      <c r="K67" s="219">
        <f t="shared" si="32"/>
        <v>0</v>
      </c>
      <c r="L67" s="289">
        <v>31.88</v>
      </c>
      <c r="M67" s="204">
        <f>VLOOKUP(A67,Sheet1!$C$2:$G$84,5,FALSE)</f>
        <v>31.88</v>
      </c>
      <c r="N67" s="205">
        <f t="shared" si="33"/>
        <v>0</v>
      </c>
      <c r="O67" s="219">
        <f t="shared" si="34"/>
        <v>0</v>
      </c>
      <c r="P67">
        <v>1176372</v>
      </c>
      <c r="Q67" s="204">
        <f>VLOOKUP(A67,Sheet1!$C$2:$H$84,6,FALSE)</f>
        <v>1176372</v>
      </c>
      <c r="R67" s="205">
        <f t="shared" si="35"/>
        <v>0</v>
      </c>
      <c r="S67" s="219">
        <f t="shared" si="36"/>
        <v>0</v>
      </c>
      <c r="T67" s="1"/>
      <c r="U67" s="279" t="s">
        <v>418</v>
      </c>
    </row>
    <row r="68" spans="1:21">
      <c r="A68" s="251">
        <f>VLOOKUP(U68,Sheet1!$C$2:$C$84,1,FALSE)</f>
        <v>4031879</v>
      </c>
      <c r="B68" s="279">
        <v>403187909</v>
      </c>
      <c r="C68" s="279" t="s">
        <v>510</v>
      </c>
      <c r="D68">
        <v>18153</v>
      </c>
      <c r="E68" s="204">
        <f>VLOOKUP(A68,Sheet1!$C$2:$E$84,3,FALSE)</f>
        <v>18153</v>
      </c>
      <c r="F68" s="205">
        <f t="shared" si="29"/>
        <v>0</v>
      </c>
      <c r="G68" s="219">
        <f t="shared" si="30"/>
        <v>0</v>
      </c>
      <c r="H68">
        <v>365103.39</v>
      </c>
      <c r="I68" s="207">
        <f>VLOOKUP(A68,Sheet1!$C$2:$F$84,4,FALSE)</f>
        <v>371512.25</v>
      </c>
      <c r="J68" s="205">
        <f t="shared" si="31"/>
        <v>-6408.859999999986</v>
      </c>
      <c r="K68" s="219">
        <f t="shared" si="32"/>
        <v>-1.7553548299999999E-2</v>
      </c>
      <c r="L68" s="289">
        <v>33.327905000000001</v>
      </c>
      <c r="M68" s="204">
        <f>VLOOKUP(A68,Sheet1!$C$2:$G$84,5,FALSE)</f>
        <v>33.28</v>
      </c>
      <c r="N68" s="205">
        <f t="shared" si="33"/>
        <v>4.7905000000000086E-2</v>
      </c>
      <c r="O68" s="219">
        <f t="shared" si="34"/>
        <v>1.4373840999999999E-3</v>
      </c>
      <c r="P68">
        <v>605001.47</v>
      </c>
      <c r="Q68" s="204">
        <f>VLOOKUP(A68,Sheet1!$C$2:$H$84,6,FALSE)</f>
        <v>604181.59</v>
      </c>
      <c r="R68" s="205">
        <f t="shared" si="35"/>
        <v>819.88000000000466</v>
      </c>
      <c r="S68" s="219">
        <f t="shared" si="36"/>
        <v>1.3551703E-3</v>
      </c>
      <c r="T68" s="1"/>
      <c r="U68" s="279">
        <v>4031879</v>
      </c>
    </row>
    <row r="69" spans="1:21">
      <c r="A69" s="251">
        <f>VLOOKUP(U69,Sheet1!$C$2:$C$84,1,FALSE)</f>
        <v>6986041</v>
      </c>
      <c r="B69" s="279">
        <v>698604006</v>
      </c>
      <c r="C69" s="279" t="s">
        <v>511</v>
      </c>
      <c r="D69">
        <v>5285</v>
      </c>
      <c r="E69" s="204">
        <f>VLOOKUP(A69,Sheet1!$C$2:$E$84,3,FALSE)</f>
        <v>5285</v>
      </c>
      <c r="F69" s="205">
        <f t="shared" si="29"/>
        <v>0</v>
      </c>
      <c r="G69" s="219">
        <f t="shared" si="30"/>
        <v>0</v>
      </c>
      <c r="H69">
        <v>141177.89000000001</v>
      </c>
      <c r="I69" s="207">
        <f>VLOOKUP(A69,Sheet1!$C$2:$F$84,4,FALSE)</f>
        <v>141177.9</v>
      </c>
      <c r="J69" s="205">
        <f t="shared" si="31"/>
        <v>-9.9999999802093953E-3</v>
      </c>
      <c r="K69" s="219">
        <f t="shared" si="32"/>
        <v>-7.0799999999999999E-8</v>
      </c>
      <c r="L69" s="289">
        <v>38.098571</v>
      </c>
      <c r="M69" s="204">
        <f>VLOOKUP(A69,Sheet1!$C$2:$G$84,5,FALSE)</f>
        <v>38.06</v>
      </c>
      <c r="N69" s="205">
        <f t="shared" si="33"/>
        <v>3.8570999999997468E-2</v>
      </c>
      <c r="O69" s="219">
        <f t="shared" si="34"/>
        <v>1.0124002E-3</v>
      </c>
      <c r="P69">
        <v>201350.95</v>
      </c>
      <c r="Q69" s="204">
        <f>VLOOKUP(A69,Sheet1!$C$2:$H$84,6,FALSE)</f>
        <v>201139.76</v>
      </c>
      <c r="R69" s="205">
        <f t="shared" si="35"/>
        <v>211.19000000000233</v>
      </c>
      <c r="S69" s="219">
        <f t="shared" si="36"/>
        <v>1.0488652E-3</v>
      </c>
      <c r="T69" s="1"/>
      <c r="U69" s="279">
        <v>6986041</v>
      </c>
    </row>
    <row r="70" spans="1:21">
      <c r="A70" s="251" t="str">
        <f>VLOOKUP(U70,Sheet1!$C$2:$C$84,1,FALSE)</f>
        <v>BYW4289</v>
      </c>
      <c r="B70" s="279" t="s">
        <v>422</v>
      </c>
      <c r="C70" s="279" t="s">
        <v>512</v>
      </c>
      <c r="D70">
        <v>7107</v>
      </c>
      <c r="E70" s="204">
        <f>VLOOKUP(A70,Sheet1!$C$2:$E$84,3,FALSE)</f>
        <v>7107</v>
      </c>
      <c r="F70" s="205">
        <f t="shared" si="29"/>
        <v>0</v>
      </c>
      <c r="G70" s="219">
        <f t="shared" si="30"/>
        <v>0</v>
      </c>
      <c r="H70">
        <v>363946.82</v>
      </c>
      <c r="I70" s="207">
        <f>VLOOKUP(A70,Sheet1!$C$2:$F$84,4,FALSE)</f>
        <v>363946.82</v>
      </c>
      <c r="J70" s="205">
        <f t="shared" si="31"/>
        <v>0</v>
      </c>
      <c r="K70" s="219">
        <f t="shared" si="32"/>
        <v>0</v>
      </c>
      <c r="L70" s="289">
        <v>35.76</v>
      </c>
      <c r="M70" s="204">
        <f>VLOOKUP(A70,Sheet1!$C$2:$G$84,5,FALSE)</f>
        <v>35.76</v>
      </c>
      <c r="N70" s="205">
        <f t="shared" si="33"/>
        <v>0</v>
      </c>
      <c r="O70" s="219">
        <f t="shared" si="34"/>
        <v>0</v>
      </c>
      <c r="P70">
        <v>254146.32</v>
      </c>
      <c r="Q70" s="204">
        <f>VLOOKUP(A70,Sheet1!$C$2:$H$84,6,FALSE)</f>
        <v>254146.32</v>
      </c>
      <c r="R70" s="205">
        <f t="shared" si="35"/>
        <v>0</v>
      </c>
      <c r="S70" s="219">
        <f t="shared" si="36"/>
        <v>0</v>
      </c>
      <c r="T70" s="1"/>
      <c r="U70" s="279" t="s">
        <v>423</v>
      </c>
    </row>
    <row r="71" spans="1:21">
      <c r="A71" s="251"/>
      <c r="B71" s="279"/>
      <c r="C71" s="279"/>
      <c r="D71"/>
      <c r="E71" s="204"/>
      <c r="F71" s="205"/>
      <c r="G71" s="219"/>
      <c r="H71"/>
      <c r="I71" s="207"/>
      <c r="J71" s="205"/>
      <c r="K71" s="219"/>
      <c r="L71" s="289"/>
      <c r="M71" s="204"/>
      <c r="N71" s="205"/>
      <c r="O71" s="219"/>
      <c r="P71"/>
      <c r="Q71" s="204"/>
      <c r="R71" s="205"/>
      <c r="S71" s="219"/>
      <c r="T71" s="1"/>
      <c r="U71" s="279"/>
    </row>
    <row r="72" spans="1:21">
      <c r="A72" s="251"/>
      <c r="B72" s="279"/>
      <c r="C72" s="279"/>
      <c r="D72"/>
      <c r="E72" s="204"/>
      <c r="F72" s="205"/>
      <c r="G72" s="219"/>
      <c r="H72"/>
      <c r="I72" s="207"/>
      <c r="J72" s="205"/>
      <c r="K72" s="219"/>
      <c r="L72" s="289"/>
      <c r="M72" s="204"/>
      <c r="N72" s="205"/>
      <c r="O72" s="219"/>
      <c r="P72"/>
      <c r="Q72" s="204"/>
      <c r="R72" s="205"/>
      <c r="S72" s="219"/>
      <c r="T72" s="1"/>
      <c r="U72" s="279"/>
    </row>
    <row r="73" spans="1:21">
      <c r="A73" s="251"/>
      <c r="B73" s="279"/>
      <c r="C73" s="279"/>
      <c r="D73"/>
      <c r="E73" s="204"/>
      <c r="F73" s="205"/>
      <c r="G73" s="219"/>
      <c r="H73"/>
      <c r="I73" s="207"/>
      <c r="J73" s="205"/>
      <c r="K73" s="219"/>
      <c r="L73" s="289"/>
      <c r="M73" s="204"/>
      <c r="N73" s="205"/>
      <c r="O73" s="219"/>
      <c r="P73"/>
      <c r="Q73" s="204"/>
      <c r="R73" s="205"/>
      <c r="S73" s="219"/>
      <c r="T73" s="1"/>
      <c r="U73" s="279"/>
    </row>
    <row r="74" spans="1:21">
      <c r="A74" s="251"/>
      <c r="B74" s="279"/>
      <c r="C74" s="279"/>
      <c r="D74"/>
      <c r="E74" s="204"/>
      <c r="F74" s="205"/>
      <c r="G74" s="219"/>
      <c r="H74"/>
      <c r="I74" s="207"/>
      <c r="J74" s="205"/>
      <c r="K74" s="219"/>
      <c r="L74" s="289"/>
      <c r="M74" s="204"/>
      <c r="N74" s="205"/>
      <c r="O74" s="219"/>
      <c r="P74"/>
      <c r="Q74" s="204"/>
      <c r="R74" s="205"/>
      <c r="S74" s="219"/>
      <c r="T74" s="1"/>
      <c r="U74" s="279"/>
    </row>
    <row r="75" spans="1:21">
      <c r="A75" s="251"/>
      <c r="B75" s="279"/>
      <c r="C75" s="279"/>
      <c r="D75"/>
      <c r="E75" s="204"/>
      <c r="F75" s="205"/>
      <c r="G75" s="219"/>
      <c r="H75"/>
      <c r="I75" s="207"/>
      <c r="J75" s="205"/>
      <c r="K75" s="219"/>
      <c r="L75" s="289"/>
      <c r="M75" s="204"/>
      <c r="N75" s="205"/>
      <c r="O75" s="219"/>
      <c r="P75"/>
      <c r="Q75" s="204"/>
      <c r="R75" s="205"/>
      <c r="S75" s="219"/>
      <c r="T75" s="1"/>
      <c r="U75" s="279"/>
    </row>
    <row r="76" spans="1:21">
      <c r="A76" s="251"/>
      <c r="B76" s="279"/>
      <c r="C76" s="279"/>
      <c r="D76"/>
      <c r="E76" s="204"/>
      <c r="F76" s="205"/>
      <c r="G76" s="219"/>
      <c r="H76"/>
      <c r="I76" s="207"/>
      <c r="J76" s="205"/>
      <c r="K76" s="219"/>
      <c r="L76" s="289"/>
      <c r="M76" s="204"/>
      <c r="N76" s="205"/>
      <c r="O76" s="219"/>
      <c r="P76"/>
      <c r="Q76" s="204"/>
      <c r="R76" s="205"/>
      <c r="S76" s="219"/>
      <c r="T76" s="1"/>
      <c r="U76" s="279"/>
    </row>
    <row r="77" spans="1:21">
      <c r="A77" s="251"/>
      <c r="B77" s="279"/>
      <c r="C77" s="279"/>
      <c r="D77"/>
      <c r="E77" s="204"/>
      <c r="F77" s="205"/>
      <c r="G77" s="219"/>
      <c r="H77"/>
      <c r="I77" s="207"/>
      <c r="J77" s="205"/>
      <c r="K77" s="219"/>
      <c r="L77" s="289"/>
      <c r="M77" s="204"/>
      <c r="N77" s="205"/>
      <c r="O77" s="219"/>
      <c r="P77"/>
      <c r="Q77" s="204"/>
      <c r="R77" s="205"/>
      <c r="S77" s="219"/>
      <c r="T77" s="1"/>
      <c r="U77" s="279"/>
    </row>
    <row r="78" spans="1:21">
      <c r="A78" s="251"/>
      <c r="B78"/>
      <c r="C78"/>
      <c r="D78"/>
      <c r="E78" s="204"/>
      <c r="F78" s="205"/>
      <c r="G78" s="219"/>
      <c r="H78"/>
      <c r="I78" s="207"/>
      <c r="J78" s="205"/>
      <c r="K78" s="219"/>
      <c r="L78" s="289"/>
      <c r="M78" s="204"/>
      <c r="N78" s="205"/>
      <c r="O78" s="219"/>
      <c r="P78"/>
      <c r="Q78" s="204"/>
      <c r="R78" s="205"/>
      <c r="S78" s="219"/>
      <c r="T78" s="1"/>
      <c r="U78" s="279"/>
    </row>
    <row r="79" spans="1:21">
      <c r="A79" s="148" t="s">
        <v>143</v>
      </c>
      <c r="B79"/>
      <c r="C79"/>
      <c r="D79"/>
      <c r="E79" s="204"/>
      <c r="F79" s="205"/>
      <c r="G79" s="219"/>
      <c r="H79" s="208"/>
      <c r="I79" s="207"/>
      <c r="J79" s="205"/>
      <c r="K79" s="219"/>
      <c r="L79" s="290"/>
      <c r="M79" s="204"/>
      <c r="N79" s="205"/>
      <c r="O79" s="219"/>
      <c r="P79" s="208"/>
      <c r="Q79" s="204"/>
      <c r="R79" s="205"/>
      <c r="S79" s="219"/>
      <c r="U79" s="279"/>
    </row>
    <row r="80" spans="1:21">
      <c r="A80" s="42"/>
      <c r="B80" s="42"/>
      <c r="C80" s="42"/>
      <c r="D80" s="209"/>
      <c r="E80" s="210"/>
      <c r="F80" s="205"/>
      <c r="G80" s="205"/>
      <c r="H80" s="209"/>
      <c r="I80" s="211"/>
      <c r="J80" s="205"/>
      <c r="K80" s="219"/>
      <c r="L80" s="291"/>
      <c r="M80" s="211"/>
      <c r="N80" s="205"/>
      <c r="O80" s="219"/>
      <c r="P80" s="208"/>
      <c r="Q80" s="211"/>
      <c r="R80" s="205"/>
      <c r="S80" s="219"/>
    </row>
    <row r="81" spans="1:19" ht="13.5" thickBot="1">
      <c r="A81" s="42"/>
      <c r="B81" s="42"/>
      <c r="C81" s="42"/>
      <c r="D81" s="212">
        <f t="shared" ref="D81:S81" si="37">SUM(D3:D80)</f>
        <v>933223</v>
      </c>
      <c r="E81" s="213">
        <f t="shared" si="37"/>
        <v>933223</v>
      </c>
      <c r="F81" s="214">
        <f t="shared" si="37"/>
        <v>0</v>
      </c>
      <c r="G81" s="246">
        <f t="shared" si="4"/>
        <v>0</v>
      </c>
      <c r="H81" s="212">
        <f>SUM(H3:H79)</f>
        <v>25039223.549999997</v>
      </c>
      <c r="I81" s="213">
        <f>SUM(I3:I79)</f>
        <v>25257882.119999994</v>
      </c>
      <c r="J81" s="214">
        <f t="shared" si="37"/>
        <v>-218658.56999999989</v>
      </c>
      <c r="K81" s="247">
        <f>ROUND(J81/H81,10)</f>
        <v>-8.7326417999999996E-3</v>
      </c>
      <c r="L81" s="292">
        <f t="shared" si="37"/>
        <v>6277.876146999999</v>
      </c>
      <c r="M81" s="213">
        <f t="shared" si="37"/>
        <v>6276.8899999999985</v>
      </c>
      <c r="N81" s="214">
        <f t="shared" si="37"/>
        <v>0.98614700000014643</v>
      </c>
      <c r="O81" s="247">
        <f>ROUND(N81/L81,10)</f>
        <v>1.5708289999999999E-4</v>
      </c>
      <c r="P81" s="212">
        <f t="shared" si="37"/>
        <v>32777001.360000007</v>
      </c>
      <c r="Q81" s="213">
        <f t="shared" si="37"/>
        <v>32771842.020000003</v>
      </c>
      <c r="R81" s="214">
        <f t="shared" si="37"/>
        <v>5159.3399999999156</v>
      </c>
      <c r="S81" s="270">
        <f t="shared" si="37"/>
        <v>8.5421344000000017E-3</v>
      </c>
    </row>
    <row r="82" spans="1:19" ht="14.25" thickTop="1" thickBot="1">
      <c r="H82" s="215"/>
      <c r="I82" s="215"/>
    </row>
    <row r="83" spans="1:19" ht="13.5" thickBot="1">
      <c r="A83" s="128" t="s">
        <v>83</v>
      </c>
      <c r="B83" s="237"/>
      <c r="C83" s="129"/>
      <c r="D83" s="216"/>
      <c r="E83" s="216"/>
      <c r="F83" s="216"/>
      <c r="G83" s="216"/>
      <c r="H83" s="217"/>
      <c r="I83" s="218"/>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9"/>
  <sheetViews>
    <sheetView zoomScaleNormal="100" workbookViewId="0"/>
  </sheetViews>
  <sheetFormatPr defaultColWidth="8.85546875" defaultRowHeight="12"/>
  <cols>
    <col min="1" max="1" width="14.5703125" style="48" bestFit="1" customWidth="1"/>
    <col min="2" max="2" width="50.7109375" style="48" bestFit="1" customWidth="1"/>
    <col min="3" max="4" width="18.7109375" style="48" customWidth="1"/>
    <col min="5" max="6" width="14.42578125" style="48" customWidth="1"/>
    <col min="7" max="7" width="77.7109375" style="48" customWidth="1"/>
    <col min="8" max="16384" width="8.85546875" style="48"/>
  </cols>
  <sheetData>
    <row r="1" spans="1:7">
      <c r="A1" s="56" t="s">
        <v>115</v>
      </c>
    </row>
    <row r="2" spans="1:7" ht="12.75" thickBot="1"/>
    <row r="3" spans="1:7" ht="24.75" thickBot="1">
      <c r="A3" s="56" t="s">
        <v>153</v>
      </c>
      <c r="B3" s="56" t="s">
        <v>152</v>
      </c>
      <c r="C3" s="63" t="s">
        <v>10</v>
      </c>
      <c r="D3" s="62" t="s">
        <v>69</v>
      </c>
      <c r="E3" s="62" t="s">
        <v>7</v>
      </c>
      <c r="F3" s="62" t="s">
        <v>192</v>
      </c>
      <c r="G3" s="54" t="s">
        <v>125</v>
      </c>
    </row>
    <row r="4" spans="1:7" ht="13.9" customHeight="1">
      <c r="A4" t="s">
        <v>293</v>
      </c>
      <c r="B4" t="s">
        <v>294</v>
      </c>
      <c r="C4">
        <v>790235.25</v>
      </c>
      <c r="D4">
        <v>798468.39</v>
      </c>
      <c r="E4" s="64">
        <f>C4-D4</f>
        <v>-8233.140000000014</v>
      </c>
      <c r="F4" s="228">
        <f>ROUND(E4/C4,10)</f>
        <v>-1.0418593699999999E-2</v>
      </c>
      <c r="G4" s="58"/>
    </row>
    <row r="5" spans="1:7" ht="13.9" customHeight="1">
      <c r="A5" t="s">
        <v>434</v>
      </c>
      <c r="B5" t="s">
        <v>435</v>
      </c>
      <c r="C5">
        <v>15910.35</v>
      </c>
      <c r="D5">
        <v>15914.76</v>
      </c>
      <c r="E5" s="64">
        <f t="shared" ref="E5:E16" si="0">C5-D5</f>
        <v>-4.4099999999998545</v>
      </c>
      <c r="F5" s="228">
        <f t="shared" ref="F5:F18" si="1">ROUND(E5/C5,10)</f>
        <v>-2.7717809999999997E-4</v>
      </c>
      <c r="G5" s="58"/>
    </row>
    <row r="6" spans="1:7" ht="13.9" customHeight="1">
      <c r="A6" t="s">
        <v>436</v>
      </c>
      <c r="B6" t="s">
        <v>437</v>
      </c>
      <c r="C6">
        <v>36131.86</v>
      </c>
      <c r="D6">
        <v>36082.89</v>
      </c>
      <c r="E6" s="64">
        <f t="shared" si="0"/>
        <v>48.970000000001164</v>
      </c>
      <c r="F6" s="228">
        <f t="shared" si="1"/>
        <v>1.3553135999999999E-3</v>
      </c>
      <c r="G6" s="58"/>
    </row>
    <row r="7" spans="1:7" ht="12.75">
      <c r="A7" t="s">
        <v>438</v>
      </c>
      <c r="B7" t="s">
        <v>439</v>
      </c>
      <c r="C7">
        <v>6010.14</v>
      </c>
      <c r="D7">
        <v>6013.38</v>
      </c>
      <c r="E7" s="64">
        <f t="shared" si="0"/>
        <v>-3.2399999999997817</v>
      </c>
      <c r="F7" s="228">
        <f t="shared" si="1"/>
        <v>-5.3908890000000005E-4</v>
      </c>
      <c r="G7" s="56"/>
    </row>
    <row r="8" spans="1:7" ht="12.75">
      <c r="A8" t="s">
        <v>440</v>
      </c>
      <c r="B8" t="s">
        <v>441</v>
      </c>
      <c r="C8">
        <v>1076.2</v>
      </c>
      <c r="D8">
        <v>1075.07</v>
      </c>
      <c r="E8" s="64">
        <f t="shared" si="0"/>
        <v>1.1300000000001091</v>
      </c>
      <c r="F8" s="228">
        <f t="shared" si="1"/>
        <v>1.0499907E-3</v>
      </c>
    </row>
    <row r="9" spans="1:7" ht="12.75">
      <c r="A9" t="s">
        <v>442</v>
      </c>
      <c r="B9" t="s">
        <v>443</v>
      </c>
      <c r="C9">
        <v>8233.14</v>
      </c>
      <c r="D9">
        <v>0</v>
      </c>
      <c r="E9" s="64">
        <f t="shared" si="0"/>
        <v>8233.14</v>
      </c>
      <c r="F9" s="228">
        <f t="shared" si="1"/>
        <v>1</v>
      </c>
      <c r="G9" s="58"/>
    </row>
    <row r="10" spans="1:7" ht="12.75">
      <c r="A10"/>
      <c r="B10"/>
      <c r="C10"/>
      <c r="D10"/>
      <c r="E10" s="64">
        <f t="shared" si="0"/>
        <v>0</v>
      </c>
      <c r="F10" s="228" t="e">
        <f t="shared" si="1"/>
        <v>#DIV/0!</v>
      </c>
      <c r="G10" s="58"/>
    </row>
    <row r="11" spans="1:7" ht="12.75">
      <c r="A11"/>
      <c r="B11"/>
      <c r="C11"/>
      <c r="D11"/>
      <c r="E11" s="64">
        <f>C11-D11</f>
        <v>0</v>
      </c>
      <c r="F11" s="228" t="e">
        <f t="shared" si="1"/>
        <v>#DIV/0!</v>
      </c>
      <c r="G11" s="58"/>
    </row>
    <row r="12" spans="1:7" ht="12.75">
      <c r="A12"/>
      <c r="B12"/>
      <c r="C12"/>
      <c r="D12"/>
      <c r="E12" s="64">
        <f t="shared" si="0"/>
        <v>0</v>
      </c>
      <c r="F12" s="228" t="e">
        <f t="shared" si="1"/>
        <v>#DIV/0!</v>
      </c>
      <c r="G12" s="58"/>
    </row>
    <row r="13" spans="1:7" customFormat="1" ht="12.75">
      <c r="E13" s="64">
        <f t="shared" si="0"/>
        <v>0</v>
      </c>
      <c r="F13" s="228" t="e">
        <f t="shared" si="1"/>
        <v>#DIV/0!</v>
      </c>
    </row>
    <row r="14" spans="1:7" ht="12.75">
      <c r="A14"/>
      <c r="B14"/>
      <c r="C14"/>
      <c r="D14"/>
      <c r="E14" s="64">
        <f t="shared" si="0"/>
        <v>0</v>
      </c>
      <c r="F14" s="228" t="e">
        <f t="shared" si="1"/>
        <v>#DIV/0!</v>
      </c>
      <c r="G14" s="58"/>
    </row>
    <row r="15" spans="1:7">
      <c r="A15" s="65"/>
      <c r="B15" s="55"/>
      <c r="C15" s="66"/>
      <c r="D15" s="61"/>
      <c r="E15" s="64">
        <f t="shared" si="0"/>
        <v>0</v>
      </c>
      <c r="F15" s="228" t="e">
        <f t="shared" si="1"/>
        <v>#DIV/0!</v>
      </c>
      <c r="G15" s="58"/>
    </row>
    <row r="16" spans="1:7">
      <c r="A16" s="56"/>
      <c r="B16" s="55"/>
      <c r="C16" s="61"/>
      <c r="D16" s="61"/>
      <c r="E16" s="64">
        <f t="shared" si="0"/>
        <v>0</v>
      </c>
      <c r="F16" s="228" t="e">
        <f t="shared" si="1"/>
        <v>#DIV/0!</v>
      </c>
      <c r="G16" s="56"/>
    </row>
    <row r="17" spans="2:6">
      <c r="C17" s="67"/>
      <c r="D17" s="67"/>
      <c r="E17" s="67"/>
      <c r="F17" s="227"/>
    </row>
    <row r="18" spans="2:6" ht="12.75" thickBot="1">
      <c r="B18" s="68" t="s">
        <v>11</v>
      </c>
      <c r="C18" s="69">
        <f>SUM(C4:C17)</f>
        <v>857596.94</v>
      </c>
      <c r="D18" s="69">
        <f>SUM(D4:D17)</f>
        <v>857554.49</v>
      </c>
      <c r="E18" s="69">
        <f>SUM(E4:E17)</f>
        <v>42.449999999987085</v>
      </c>
      <c r="F18" s="228">
        <f t="shared" si="1"/>
        <v>4.9498800000000001E-5</v>
      </c>
    </row>
    <row r="19" spans="2:6" ht="12.75" thickTop="1"/>
    <row r="21" spans="2:6">
      <c r="B21" s="56"/>
      <c r="C21" s="62"/>
      <c r="D21" s="70"/>
      <c r="E21" s="62"/>
      <c r="F21" s="62"/>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3"/>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8" bestFit="1" customWidth="1"/>
    <col min="2" max="2" width="8.42578125" style="48" customWidth="1"/>
    <col min="3" max="3" width="12.7109375" style="60" customWidth="1"/>
    <col min="4" max="4" width="33.28515625" style="48" customWidth="1"/>
    <col min="5" max="5" width="18.5703125" style="48" customWidth="1"/>
    <col min="6" max="6" width="16.140625" style="236" customWidth="1"/>
    <col min="7" max="8" width="15.5703125" style="48" customWidth="1"/>
    <col min="9" max="9" width="18.7109375" style="48" customWidth="1"/>
    <col min="10" max="12" width="21.85546875" style="48" customWidth="1"/>
    <col min="13" max="13" width="24.28515625" style="48" customWidth="1"/>
    <col min="14" max="14" width="22" style="48" bestFit="1" customWidth="1"/>
    <col min="15" max="16" width="22" style="48" customWidth="1"/>
    <col min="17" max="17" width="21.7109375" style="48" customWidth="1"/>
    <col min="18" max="18" width="22" style="48" bestFit="1" customWidth="1"/>
    <col min="19" max="20" width="22" style="48" customWidth="1"/>
    <col min="21" max="21" width="18" style="141" bestFit="1" customWidth="1"/>
    <col min="22" max="22" width="18.42578125" style="48" customWidth="1"/>
    <col min="23" max="16384" width="8.85546875" style="48"/>
  </cols>
  <sheetData>
    <row r="1" spans="1:24" s="56" customFormat="1" ht="24">
      <c r="A1" s="134" t="s">
        <v>12</v>
      </c>
      <c r="B1" s="134" t="s">
        <v>55</v>
      </c>
      <c r="C1" s="282" t="s">
        <v>16</v>
      </c>
      <c r="D1" s="134" t="s">
        <v>5</v>
      </c>
      <c r="E1" s="156" t="s">
        <v>117</v>
      </c>
      <c r="F1" s="232" t="s">
        <v>118</v>
      </c>
      <c r="G1" s="136" t="s">
        <v>81</v>
      </c>
      <c r="H1" s="136" t="s">
        <v>193</v>
      </c>
      <c r="I1" s="142" t="s">
        <v>13</v>
      </c>
      <c r="J1" s="135" t="s">
        <v>75</v>
      </c>
      <c r="K1" s="136" t="s">
        <v>81</v>
      </c>
      <c r="L1" s="136" t="s">
        <v>193</v>
      </c>
      <c r="M1" s="142" t="s">
        <v>82</v>
      </c>
      <c r="N1" s="135" t="s">
        <v>122</v>
      </c>
      <c r="O1" s="136" t="s">
        <v>81</v>
      </c>
      <c r="P1" s="136" t="s">
        <v>193</v>
      </c>
      <c r="Q1" s="142" t="s">
        <v>124</v>
      </c>
      <c r="R1" s="135" t="s">
        <v>123</v>
      </c>
      <c r="S1" s="136" t="s">
        <v>81</v>
      </c>
      <c r="T1" s="136" t="s">
        <v>193</v>
      </c>
      <c r="U1" s="135" t="s">
        <v>125</v>
      </c>
    </row>
    <row r="2" spans="1:24" s="56" customFormat="1" ht="12.75">
      <c r="A2" t="s">
        <v>275</v>
      </c>
      <c r="B2" t="s">
        <v>436</v>
      </c>
      <c r="C2" s="279">
        <v>599933900</v>
      </c>
      <c r="D2" t="s">
        <v>507</v>
      </c>
      <c r="E2">
        <v>2900</v>
      </c>
      <c r="F2"/>
      <c r="G2" s="226">
        <f>E2-F2</f>
        <v>2900</v>
      </c>
      <c r="H2" s="238">
        <f>ROUND(G2/E2,10)</f>
        <v>1</v>
      </c>
      <c r="I2">
        <v>0</v>
      </c>
      <c r="J2"/>
      <c r="K2" s="226">
        <f>I2-J2</f>
        <v>0</v>
      </c>
      <c r="L2" s="238" t="e">
        <f>ROUND(K2/I2,10)</f>
        <v>#DIV/0!</v>
      </c>
      <c r="M2">
        <v>0</v>
      </c>
      <c r="N2"/>
      <c r="O2" s="226">
        <f>M2-N2</f>
        <v>0</v>
      </c>
      <c r="P2" s="238" t="e">
        <f>ROUND(O2/M2,10)</f>
        <v>#DIV/0!</v>
      </c>
      <c r="Q2">
        <v>0</v>
      </c>
      <c r="R2"/>
      <c r="S2" s="226">
        <f>Q2-R2</f>
        <v>0</v>
      </c>
      <c r="T2" s="238" t="e">
        <f>ROUND(S2/Q2,10)</f>
        <v>#DIV/0!</v>
      </c>
      <c r="U2" s="135"/>
      <c r="V2" s="220"/>
      <c r="W2" s="220"/>
      <c r="X2" s="220"/>
    </row>
    <row r="3" spans="1:24" s="56" customFormat="1" ht="12.75">
      <c r="A3" t="s">
        <v>275</v>
      </c>
      <c r="B3" t="s">
        <v>436</v>
      </c>
      <c r="C3" s="279">
        <v>599933900</v>
      </c>
      <c r="D3" t="s">
        <v>507</v>
      </c>
      <c r="E3">
        <v>2360</v>
      </c>
      <c r="F3"/>
      <c r="G3" s="226">
        <f t="shared" ref="G3:G8" si="0">E3-F3</f>
        <v>2360</v>
      </c>
      <c r="H3" s="238">
        <f t="shared" ref="H3:H8" si="1">ROUND(G3/E3,10)</f>
        <v>1</v>
      </c>
      <c r="I3">
        <v>8398.48</v>
      </c>
      <c r="J3"/>
      <c r="K3" s="226">
        <f t="shared" ref="K3:K8" si="2">I3-J3</f>
        <v>8398.48</v>
      </c>
      <c r="L3" s="238">
        <f t="shared" ref="L3:L8" si="3">ROUND(K3/I3,10)</f>
        <v>1</v>
      </c>
      <c r="M3">
        <v>1527.93</v>
      </c>
      <c r="N3"/>
      <c r="O3" s="226">
        <f t="shared" ref="O3:O95" si="4">M3-N3</f>
        <v>1527.93</v>
      </c>
      <c r="P3" s="238">
        <f t="shared" ref="P3:P95" si="5">ROUND(O3/M3,10)</f>
        <v>1</v>
      </c>
      <c r="Q3">
        <v>-14.29</v>
      </c>
      <c r="R3"/>
      <c r="S3" s="226">
        <f t="shared" ref="S3:S95" si="6">Q3-R3</f>
        <v>-14.29</v>
      </c>
      <c r="T3" s="238">
        <f t="shared" ref="T3:T95" si="7">ROUND(S3/Q3,10)</f>
        <v>1</v>
      </c>
      <c r="U3" s="135"/>
    </row>
    <row r="4" spans="1:24" s="56" customFormat="1" ht="12.75">
      <c r="A4" t="s">
        <v>275</v>
      </c>
      <c r="B4" t="s">
        <v>442</v>
      </c>
      <c r="C4" s="279" t="s">
        <v>513</v>
      </c>
      <c r="D4" t="s">
        <v>514</v>
      </c>
      <c r="E4">
        <v>12500</v>
      </c>
      <c r="F4"/>
      <c r="G4" s="226">
        <f t="shared" si="0"/>
        <v>12500</v>
      </c>
      <c r="H4" s="238">
        <f t="shared" si="1"/>
        <v>1</v>
      </c>
      <c r="I4">
        <v>0</v>
      </c>
      <c r="J4"/>
      <c r="K4" s="226">
        <f t="shared" si="2"/>
        <v>0</v>
      </c>
      <c r="L4" s="238" t="e">
        <f t="shared" si="3"/>
        <v>#DIV/0!</v>
      </c>
      <c r="M4">
        <v>0</v>
      </c>
      <c r="N4"/>
      <c r="O4" s="226">
        <f t="shared" si="4"/>
        <v>0</v>
      </c>
      <c r="P4" s="238" t="e">
        <f t="shared" si="5"/>
        <v>#DIV/0!</v>
      </c>
      <c r="Q4">
        <v>0</v>
      </c>
      <c r="R4"/>
      <c r="S4" s="226">
        <f t="shared" si="6"/>
        <v>0</v>
      </c>
      <c r="T4" s="238" t="e">
        <f t="shared" si="7"/>
        <v>#DIV/0!</v>
      </c>
      <c r="U4" s="135"/>
    </row>
    <row r="5" spans="1:24" s="56" customFormat="1" ht="12.75">
      <c r="A5" t="s">
        <v>275</v>
      </c>
      <c r="B5" t="s">
        <v>442</v>
      </c>
      <c r="C5" s="279">
        <v>456788108</v>
      </c>
      <c r="D5" t="s">
        <v>467</v>
      </c>
      <c r="E5">
        <v>1000</v>
      </c>
      <c r="F5"/>
      <c r="G5" s="226">
        <f t="shared" si="0"/>
        <v>1000</v>
      </c>
      <c r="H5" s="238">
        <f t="shared" si="1"/>
        <v>1</v>
      </c>
      <c r="I5">
        <v>301.94</v>
      </c>
      <c r="J5"/>
      <c r="K5" s="226">
        <f t="shared" si="2"/>
        <v>301.94</v>
      </c>
      <c r="L5" s="238">
        <f t="shared" si="3"/>
        <v>1</v>
      </c>
      <c r="M5">
        <v>33.549999999999997</v>
      </c>
      <c r="N5"/>
      <c r="O5" s="226">
        <f t="shared" si="4"/>
        <v>33.549999999999997</v>
      </c>
      <c r="P5" s="238">
        <f t="shared" si="5"/>
        <v>1</v>
      </c>
      <c r="Q5">
        <v>0</v>
      </c>
      <c r="R5"/>
      <c r="S5" s="226">
        <f t="shared" si="6"/>
        <v>0</v>
      </c>
      <c r="T5" s="238" t="e">
        <f t="shared" si="7"/>
        <v>#DIV/0!</v>
      </c>
      <c r="U5" s="135"/>
    </row>
    <row r="6" spans="1:24" s="56" customFormat="1" ht="12.75">
      <c r="A6" t="s">
        <v>275</v>
      </c>
      <c r="B6" t="s">
        <v>442</v>
      </c>
      <c r="C6" s="279">
        <v>683715106</v>
      </c>
      <c r="D6" t="s">
        <v>484</v>
      </c>
      <c r="E6">
        <v>11099</v>
      </c>
      <c r="F6"/>
      <c r="G6" s="226">
        <f t="shared" si="0"/>
        <v>11099</v>
      </c>
      <c r="H6" s="238">
        <f t="shared" si="1"/>
        <v>1</v>
      </c>
      <c r="I6">
        <v>2774.75</v>
      </c>
      <c r="J6"/>
      <c r="K6" s="226">
        <f t="shared" si="2"/>
        <v>2774.75</v>
      </c>
      <c r="L6" s="238">
        <f t="shared" si="3"/>
        <v>1</v>
      </c>
      <c r="M6">
        <v>0</v>
      </c>
      <c r="N6"/>
      <c r="O6" s="226">
        <f t="shared" si="4"/>
        <v>0</v>
      </c>
      <c r="P6" s="238" t="e">
        <f t="shared" si="5"/>
        <v>#DIV/0!</v>
      </c>
      <c r="Q6">
        <v>0</v>
      </c>
      <c r="R6"/>
      <c r="S6" s="226">
        <f t="shared" si="6"/>
        <v>0</v>
      </c>
      <c r="T6" s="238" t="e">
        <f t="shared" si="7"/>
        <v>#DIV/0!</v>
      </c>
      <c r="U6" s="135"/>
    </row>
    <row r="7" spans="1:24" s="56" customFormat="1" ht="12.75">
      <c r="A7" t="s">
        <v>275</v>
      </c>
      <c r="B7" t="s">
        <v>438</v>
      </c>
      <c r="C7" s="279" t="s">
        <v>451</v>
      </c>
      <c r="D7" t="s">
        <v>317</v>
      </c>
      <c r="E7">
        <v>60428</v>
      </c>
      <c r="F7"/>
      <c r="G7" s="226">
        <f t="shared" si="0"/>
        <v>60428</v>
      </c>
      <c r="H7" s="238">
        <f t="shared" si="1"/>
        <v>1</v>
      </c>
      <c r="I7">
        <v>13913.05</v>
      </c>
      <c r="J7"/>
      <c r="K7" s="226">
        <f t="shared" si="2"/>
        <v>13913.05</v>
      </c>
      <c r="L7" s="238">
        <f t="shared" si="3"/>
        <v>1</v>
      </c>
      <c r="M7">
        <v>0</v>
      </c>
      <c r="N7"/>
      <c r="O7" s="226">
        <f t="shared" si="4"/>
        <v>0</v>
      </c>
      <c r="P7" s="238" t="e">
        <f t="shared" si="5"/>
        <v>#DIV/0!</v>
      </c>
      <c r="Q7">
        <v>320.27</v>
      </c>
      <c r="R7"/>
      <c r="S7" s="226">
        <f t="shared" si="6"/>
        <v>320.27</v>
      </c>
      <c r="T7" s="238">
        <f t="shared" si="7"/>
        <v>1</v>
      </c>
      <c r="U7" s="135"/>
    </row>
    <row r="8" spans="1:24" s="56" customFormat="1" ht="12.75">
      <c r="A8" t="s">
        <v>275</v>
      </c>
      <c r="B8" t="s">
        <v>436</v>
      </c>
      <c r="C8" s="279">
        <v>403197908</v>
      </c>
      <c r="D8" t="s">
        <v>296</v>
      </c>
      <c r="E8">
        <v>1440</v>
      </c>
      <c r="F8"/>
      <c r="G8" s="226">
        <f t="shared" si="0"/>
        <v>1440</v>
      </c>
      <c r="H8" s="238">
        <f t="shared" si="1"/>
        <v>1</v>
      </c>
      <c r="I8">
        <v>0</v>
      </c>
      <c r="J8"/>
      <c r="K8" s="226">
        <f t="shared" si="2"/>
        <v>0</v>
      </c>
      <c r="L8" s="238" t="e">
        <f t="shared" si="3"/>
        <v>#DIV/0!</v>
      </c>
      <c r="M8">
        <v>0</v>
      </c>
      <c r="N8"/>
      <c r="O8" s="226">
        <f t="shared" si="4"/>
        <v>0</v>
      </c>
      <c r="P8" s="238" t="e">
        <f t="shared" si="5"/>
        <v>#DIV/0!</v>
      </c>
      <c r="Q8">
        <v>0</v>
      </c>
      <c r="R8"/>
      <c r="S8" s="226">
        <f t="shared" si="6"/>
        <v>0</v>
      </c>
      <c r="T8" s="238" t="e">
        <f t="shared" si="7"/>
        <v>#DIV/0!</v>
      </c>
      <c r="U8" s="135"/>
    </row>
    <row r="9" spans="1:24" s="56" customFormat="1" ht="12.75">
      <c r="A9" t="s">
        <v>275</v>
      </c>
      <c r="B9" t="s">
        <v>436</v>
      </c>
      <c r="C9" s="279">
        <v>403197908</v>
      </c>
      <c r="D9" t="s">
        <v>296</v>
      </c>
      <c r="E9">
        <v>1440</v>
      </c>
      <c r="F9"/>
      <c r="G9" s="226">
        <f t="shared" ref="G9:G10" si="8">E9-F9</f>
        <v>1440</v>
      </c>
      <c r="H9" s="238">
        <f t="shared" ref="H9:H10" si="9">ROUND(G9/E9,10)</f>
        <v>1</v>
      </c>
      <c r="I9">
        <v>0</v>
      </c>
      <c r="J9"/>
      <c r="K9" s="226">
        <f t="shared" ref="K9:K48" si="10">I9-J9</f>
        <v>0</v>
      </c>
      <c r="L9" s="238" t="e">
        <f t="shared" ref="L9:L48" si="11">ROUND(K9/I9,10)</f>
        <v>#DIV/0!</v>
      </c>
      <c r="M9">
        <v>0</v>
      </c>
      <c r="N9"/>
      <c r="O9" s="226">
        <f t="shared" si="4"/>
        <v>0</v>
      </c>
      <c r="P9" s="238" t="e">
        <f t="shared" si="5"/>
        <v>#DIV/0!</v>
      </c>
      <c r="Q9">
        <v>0</v>
      </c>
      <c r="R9"/>
      <c r="S9" s="226">
        <f t="shared" si="6"/>
        <v>0</v>
      </c>
      <c r="T9" s="238" t="e">
        <f t="shared" si="7"/>
        <v>#DIV/0!</v>
      </c>
      <c r="U9" s="135"/>
    </row>
    <row r="10" spans="1:24" s="56" customFormat="1" ht="12.75">
      <c r="A10" t="s">
        <v>275</v>
      </c>
      <c r="B10" t="s">
        <v>436</v>
      </c>
      <c r="C10" s="279">
        <v>403197908</v>
      </c>
      <c r="D10" t="s">
        <v>296</v>
      </c>
      <c r="E10">
        <v>1416</v>
      </c>
      <c r="F10"/>
      <c r="G10" s="226">
        <f t="shared" si="8"/>
        <v>1416</v>
      </c>
      <c r="H10" s="238">
        <f t="shared" si="9"/>
        <v>1</v>
      </c>
      <c r="I10">
        <v>0</v>
      </c>
      <c r="J10"/>
      <c r="K10" s="226">
        <f t="shared" si="10"/>
        <v>0</v>
      </c>
      <c r="L10" s="238" t="e">
        <f t="shared" si="11"/>
        <v>#DIV/0!</v>
      </c>
      <c r="M10">
        <v>0</v>
      </c>
      <c r="N10"/>
      <c r="O10" s="226">
        <f t="shared" si="4"/>
        <v>0</v>
      </c>
      <c r="P10" s="238" t="e">
        <f t="shared" si="5"/>
        <v>#DIV/0!</v>
      </c>
      <c r="Q10">
        <v>0</v>
      </c>
      <c r="R10"/>
      <c r="S10" s="226">
        <f t="shared" si="6"/>
        <v>0</v>
      </c>
      <c r="T10" s="238" t="e">
        <f t="shared" si="7"/>
        <v>#DIV/0!</v>
      </c>
      <c r="U10" s="135"/>
    </row>
    <row r="11" spans="1:24" s="56" customFormat="1" ht="12.75">
      <c r="A11" t="s">
        <v>275</v>
      </c>
      <c r="B11" t="s">
        <v>436</v>
      </c>
      <c r="C11" s="279">
        <v>403197908</v>
      </c>
      <c r="D11" t="s">
        <v>296</v>
      </c>
      <c r="E11">
        <v>1716</v>
      </c>
      <c r="F11"/>
      <c r="G11" s="226">
        <f t="shared" ref="G11:G47" si="12">E11-F11</f>
        <v>1716</v>
      </c>
      <c r="H11" s="238">
        <f t="shared" ref="H11:H47" si="13">ROUND(G11/E11,10)</f>
        <v>1</v>
      </c>
      <c r="I11">
        <v>0</v>
      </c>
      <c r="J11"/>
      <c r="K11" s="226">
        <f t="shared" si="10"/>
        <v>0</v>
      </c>
      <c r="L11" s="238" t="e">
        <f t="shared" si="11"/>
        <v>#DIV/0!</v>
      </c>
      <c r="M11">
        <v>0</v>
      </c>
      <c r="N11"/>
      <c r="O11" s="226">
        <f t="shared" si="4"/>
        <v>0</v>
      </c>
      <c r="P11" s="238" t="e">
        <f t="shared" si="5"/>
        <v>#DIV/0!</v>
      </c>
      <c r="Q11">
        <v>0</v>
      </c>
      <c r="R11"/>
      <c r="S11" s="226">
        <f t="shared" si="6"/>
        <v>0</v>
      </c>
      <c r="T11" s="238" t="e">
        <f t="shared" si="7"/>
        <v>#DIV/0!</v>
      </c>
      <c r="U11" s="135"/>
    </row>
    <row r="12" spans="1:24" s="56" customFormat="1" ht="12.75">
      <c r="A12" t="s">
        <v>275</v>
      </c>
      <c r="B12" t="s">
        <v>436</v>
      </c>
      <c r="C12" s="279">
        <v>403197908</v>
      </c>
      <c r="D12" t="s">
        <v>296</v>
      </c>
      <c r="E12">
        <v>1416</v>
      </c>
      <c r="F12"/>
      <c r="G12" s="226">
        <f t="shared" si="12"/>
        <v>1416</v>
      </c>
      <c r="H12" s="238">
        <f t="shared" si="13"/>
        <v>1</v>
      </c>
      <c r="I12">
        <v>0</v>
      </c>
      <c r="J12"/>
      <c r="K12" s="226">
        <f t="shared" si="10"/>
        <v>0</v>
      </c>
      <c r="L12" s="238" t="e">
        <f t="shared" si="11"/>
        <v>#DIV/0!</v>
      </c>
      <c r="M12">
        <v>0</v>
      </c>
      <c r="N12"/>
      <c r="O12" s="226">
        <f t="shared" si="4"/>
        <v>0</v>
      </c>
      <c r="P12" s="238" t="e">
        <f t="shared" si="5"/>
        <v>#DIV/0!</v>
      </c>
      <c r="Q12">
        <v>0</v>
      </c>
      <c r="R12"/>
      <c r="S12" s="226">
        <f t="shared" si="6"/>
        <v>0</v>
      </c>
      <c r="T12" s="238" t="e">
        <f t="shared" si="7"/>
        <v>#DIV/0!</v>
      </c>
      <c r="U12" s="135"/>
    </row>
    <row r="13" spans="1:24" s="56" customFormat="1" ht="12.75">
      <c r="A13" t="s">
        <v>275</v>
      </c>
      <c r="B13" t="s">
        <v>436</v>
      </c>
      <c r="C13" s="279">
        <v>403197908</v>
      </c>
      <c r="D13" t="s">
        <v>296</v>
      </c>
      <c r="E13">
        <v>1440</v>
      </c>
      <c r="F13"/>
      <c r="G13" s="226">
        <f t="shared" ref="G13:G35" si="14">E13-F13</f>
        <v>1440</v>
      </c>
      <c r="H13" s="238">
        <f t="shared" ref="H13:H35" si="15">ROUND(G13/E13,10)</f>
        <v>1</v>
      </c>
      <c r="I13">
        <v>0</v>
      </c>
      <c r="J13"/>
      <c r="K13" s="226">
        <f t="shared" ref="K13:K35" si="16">I13-J13</f>
        <v>0</v>
      </c>
      <c r="L13" s="238" t="e">
        <f t="shared" ref="L13:L35" si="17">ROUND(K13/I13,10)</f>
        <v>#DIV/0!</v>
      </c>
      <c r="M13">
        <v>0</v>
      </c>
      <c r="N13"/>
      <c r="O13" s="226">
        <f t="shared" ref="O13:O35" si="18">M13-N13</f>
        <v>0</v>
      </c>
      <c r="P13" s="238" t="e">
        <f t="shared" ref="P13:P35" si="19">ROUND(O13/M13,10)</f>
        <v>#DIV/0!</v>
      </c>
      <c r="Q13">
        <v>0</v>
      </c>
      <c r="R13"/>
      <c r="S13" s="226">
        <f t="shared" ref="S13:S35" si="20">Q13-R13</f>
        <v>0</v>
      </c>
      <c r="T13" s="238" t="e">
        <f t="shared" ref="T13:T35" si="21">ROUND(S13/Q13,10)</f>
        <v>#DIV/0!</v>
      </c>
      <c r="U13" s="135"/>
    </row>
    <row r="14" spans="1:24" s="56" customFormat="1" ht="12.75">
      <c r="A14" t="s">
        <v>275</v>
      </c>
      <c r="B14" t="s">
        <v>436</v>
      </c>
      <c r="C14" s="279">
        <v>403197908</v>
      </c>
      <c r="D14" t="s">
        <v>296</v>
      </c>
      <c r="E14">
        <v>1716</v>
      </c>
      <c r="F14"/>
      <c r="G14" s="226">
        <f t="shared" si="14"/>
        <v>1716</v>
      </c>
      <c r="H14" s="238">
        <f t="shared" si="15"/>
        <v>1</v>
      </c>
      <c r="I14">
        <v>0</v>
      </c>
      <c r="J14"/>
      <c r="K14" s="226">
        <f t="shared" si="16"/>
        <v>0</v>
      </c>
      <c r="L14" s="238" t="e">
        <f t="shared" si="17"/>
        <v>#DIV/0!</v>
      </c>
      <c r="M14">
        <v>0</v>
      </c>
      <c r="N14"/>
      <c r="O14" s="226">
        <f t="shared" si="18"/>
        <v>0</v>
      </c>
      <c r="P14" s="238" t="e">
        <f t="shared" si="19"/>
        <v>#DIV/0!</v>
      </c>
      <c r="Q14">
        <v>0</v>
      </c>
      <c r="R14"/>
      <c r="S14" s="226">
        <f t="shared" si="20"/>
        <v>0</v>
      </c>
      <c r="T14" s="238" t="e">
        <f t="shared" si="21"/>
        <v>#DIV/0!</v>
      </c>
      <c r="U14" s="135"/>
    </row>
    <row r="15" spans="1:24" s="56" customFormat="1" ht="12.75">
      <c r="A15" t="s">
        <v>275</v>
      </c>
      <c r="B15" t="s">
        <v>436</v>
      </c>
      <c r="C15" s="279">
        <v>474184900</v>
      </c>
      <c r="D15" t="s">
        <v>366</v>
      </c>
      <c r="E15">
        <v>3154</v>
      </c>
      <c r="F15"/>
      <c r="G15" s="226">
        <f t="shared" ref="G15:G25" si="22">E15-F15</f>
        <v>3154</v>
      </c>
      <c r="H15" s="238">
        <f t="shared" ref="H15:H25" si="23">ROUND(G15/E15,10)</f>
        <v>1</v>
      </c>
      <c r="I15">
        <v>0</v>
      </c>
      <c r="J15"/>
      <c r="K15" s="226">
        <f t="shared" ref="K15:K25" si="24">I15-J15</f>
        <v>0</v>
      </c>
      <c r="L15" s="238" t="e">
        <f t="shared" ref="L15:L25" si="25">ROUND(K15/I15,10)</f>
        <v>#DIV/0!</v>
      </c>
      <c r="M15">
        <v>0</v>
      </c>
      <c r="N15"/>
      <c r="O15" s="226">
        <f t="shared" ref="O15:O25" si="26">M15-N15</f>
        <v>0</v>
      </c>
      <c r="P15" s="238" t="e">
        <f t="shared" ref="P15:P25" si="27">ROUND(O15/M15,10)</f>
        <v>#DIV/0!</v>
      </c>
      <c r="Q15">
        <v>0</v>
      </c>
      <c r="R15"/>
      <c r="S15" s="226">
        <f t="shared" ref="S15:S25" si="28">Q15-R15</f>
        <v>0</v>
      </c>
      <c r="T15" s="238" t="e">
        <f t="shared" ref="T15:T25" si="29">ROUND(S15/Q15,10)</f>
        <v>#DIV/0!</v>
      </c>
      <c r="U15" s="135"/>
    </row>
    <row r="16" spans="1:24" s="56" customFormat="1" ht="12.75">
      <c r="A16" t="s">
        <v>275</v>
      </c>
      <c r="B16" t="s">
        <v>436</v>
      </c>
      <c r="C16" s="279">
        <v>474184900</v>
      </c>
      <c r="D16" t="s">
        <v>366</v>
      </c>
      <c r="E16">
        <v>3154</v>
      </c>
      <c r="F16"/>
      <c r="G16" s="226">
        <f t="shared" si="22"/>
        <v>3154</v>
      </c>
      <c r="H16" s="238">
        <f t="shared" si="23"/>
        <v>1</v>
      </c>
      <c r="I16">
        <v>0</v>
      </c>
      <c r="J16"/>
      <c r="K16" s="226">
        <f t="shared" si="24"/>
        <v>0</v>
      </c>
      <c r="L16" s="238" t="e">
        <f t="shared" si="25"/>
        <v>#DIV/0!</v>
      </c>
      <c r="M16">
        <v>0</v>
      </c>
      <c r="N16"/>
      <c r="O16" s="226">
        <f t="shared" si="26"/>
        <v>0</v>
      </c>
      <c r="P16" s="238" t="e">
        <f t="shared" si="27"/>
        <v>#DIV/0!</v>
      </c>
      <c r="Q16">
        <v>0</v>
      </c>
      <c r="R16"/>
      <c r="S16" s="226">
        <f t="shared" si="28"/>
        <v>0</v>
      </c>
      <c r="T16" s="238" t="e">
        <f t="shared" si="29"/>
        <v>#DIV/0!</v>
      </c>
      <c r="U16" s="135"/>
    </row>
    <row r="17" spans="1:21" s="56" customFormat="1" ht="12.75">
      <c r="A17" t="s">
        <v>275</v>
      </c>
      <c r="B17" t="s">
        <v>436</v>
      </c>
      <c r="C17" s="279">
        <v>474184900</v>
      </c>
      <c r="D17" t="s">
        <v>366</v>
      </c>
      <c r="E17">
        <v>3654</v>
      </c>
      <c r="F17"/>
      <c r="G17" s="226">
        <f t="shared" si="22"/>
        <v>3654</v>
      </c>
      <c r="H17" s="238">
        <f t="shared" si="23"/>
        <v>1</v>
      </c>
      <c r="I17">
        <v>0</v>
      </c>
      <c r="J17"/>
      <c r="K17" s="226">
        <f t="shared" si="24"/>
        <v>0</v>
      </c>
      <c r="L17" s="238" t="e">
        <f t="shared" si="25"/>
        <v>#DIV/0!</v>
      </c>
      <c r="M17">
        <v>0</v>
      </c>
      <c r="N17"/>
      <c r="O17" s="226">
        <f t="shared" si="26"/>
        <v>0</v>
      </c>
      <c r="P17" s="238" t="e">
        <f t="shared" si="27"/>
        <v>#DIV/0!</v>
      </c>
      <c r="Q17">
        <v>0</v>
      </c>
      <c r="R17"/>
      <c r="S17" s="226">
        <f t="shared" si="28"/>
        <v>0</v>
      </c>
      <c r="T17" s="238" t="e">
        <f t="shared" si="29"/>
        <v>#DIV/0!</v>
      </c>
      <c r="U17" s="135"/>
    </row>
    <row r="18" spans="1:21" s="56" customFormat="1" ht="12.75">
      <c r="A18" t="s">
        <v>275</v>
      </c>
      <c r="B18" t="s">
        <v>436</v>
      </c>
      <c r="C18" s="279">
        <v>474184900</v>
      </c>
      <c r="D18" t="s">
        <v>366</v>
      </c>
      <c r="E18">
        <v>3654</v>
      </c>
      <c r="F18"/>
      <c r="G18" s="226">
        <f t="shared" si="22"/>
        <v>3654</v>
      </c>
      <c r="H18" s="238">
        <f t="shared" si="23"/>
        <v>1</v>
      </c>
      <c r="I18">
        <v>0</v>
      </c>
      <c r="J18"/>
      <c r="K18" s="226">
        <f t="shared" si="24"/>
        <v>0</v>
      </c>
      <c r="L18" s="238" t="e">
        <f t="shared" si="25"/>
        <v>#DIV/0!</v>
      </c>
      <c r="M18">
        <v>0</v>
      </c>
      <c r="N18"/>
      <c r="O18" s="226">
        <f t="shared" si="26"/>
        <v>0</v>
      </c>
      <c r="P18" s="238" t="e">
        <f t="shared" si="27"/>
        <v>#DIV/0!</v>
      </c>
      <c r="Q18">
        <v>0</v>
      </c>
      <c r="R18"/>
      <c r="S18" s="226">
        <f t="shared" si="28"/>
        <v>0</v>
      </c>
      <c r="T18" s="238" t="e">
        <f t="shared" si="29"/>
        <v>#DIV/0!</v>
      </c>
      <c r="U18" s="135"/>
    </row>
    <row r="19" spans="1:21" s="56" customFormat="1" ht="12.75">
      <c r="A19" t="s">
        <v>275</v>
      </c>
      <c r="B19" t="s">
        <v>436</v>
      </c>
      <c r="C19" s="279">
        <v>474184900</v>
      </c>
      <c r="D19" t="s">
        <v>366</v>
      </c>
      <c r="E19">
        <v>3654</v>
      </c>
      <c r="F19"/>
      <c r="G19" s="226">
        <f t="shared" si="22"/>
        <v>3654</v>
      </c>
      <c r="H19" s="238">
        <f t="shared" si="23"/>
        <v>1</v>
      </c>
      <c r="I19">
        <v>0</v>
      </c>
      <c r="J19"/>
      <c r="K19" s="226">
        <f t="shared" si="24"/>
        <v>0</v>
      </c>
      <c r="L19" s="238" t="e">
        <f t="shared" si="25"/>
        <v>#DIV/0!</v>
      </c>
      <c r="M19">
        <v>0</v>
      </c>
      <c r="N19"/>
      <c r="O19" s="226">
        <f t="shared" si="26"/>
        <v>0</v>
      </c>
      <c r="P19" s="238" t="e">
        <f t="shared" si="27"/>
        <v>#DIV/0!</v>
      </c>
      <c r="Q19">
        <v>0</v>
      </c>
      <c r="R19"/>
      <c r="S19" s="226">
        <f t="shared" si="28"/>
        <v>0</v>
      </c>
      <c r="T19" s="238" t="e">
        <f t="shared" si="29"/>
        <v>#DIV/0!</v>
      </c>
      <c r="U19" s="135"/>
    </row>
    <row r="20" spans="1:21" s="56" customFormat="1" ht="12.75">
      <c r="A20" t="s">
        <v>275</v>
      </c>
      <c r="B20" t="s">
        <v>436</v>
      </c>
      <c r="C20" s="279">
        <v>474184900</v>
      </c>
      <c r="D20" t="s">
        <v>366</v>
      </c>
      <c r="E20">
        <v>3654</v>
      </c>
      <c r="F20"/>
      <c r="G20" s="226">
        <f t="shared" si="22"/>
        <v>3654</v>
      </c>
      <c r="H20" s="238">
        <f t="shared" si="23"/>
        <v>1</v>
      </c>
      <c r="I20">
        <v>0</v>
      </c>
      <c r="J20"/>
      <c r="K20" s="226">
        <f t="shared" si="24"/>
        <v>0</v>
      </c>
      <c r="L20" s="238" t="e">
        <f t="shared" si="25"/>
        <v>#DIV/0!</v>
      </c>
      <c r="M20">
        <v>0</v>
      </c>
      <c r="N20"/>
      <c r="O20" s="226">
        <f t="shared" si="26"/>
        <v>0</v>
      </c>
      <c r="P20" s="238" t="e">
        <f t="shared" si="27"/>
        <v>#DIV/0!</v>
      </c>
      <c r="Q20">
        <v>0</v>
      </c>
      <c r="R20"/>
      <c r="S20" s="226">
        <f t="shared" si="28"/>
        <v>0</v>
      </c>
      <c r="T20" s="238" t="e">
        <f t="shared" si="29"/>
        <v>#DIV/0!</v>
      </c>
      <c r="U20" s="135"/>
    </row>
    <row r="21" spans="1:21" s="56" customFormat="1" ht="12.75">
      <c r="A21" t="s">
        <v>275</v>
      </c>
      <c r="B21" t="s">
        <v>436</v>
      </c>
      <c r="C21" s="279">
        <v>474184900</v>
      </c>
      <c r="D21" t="s">
        <v>366</v>
      </c>
      <c r="E21">
        <v>3066</v>
      </c>
      <c r="F21"/>
      <c r="G21" s="226">
        <f t="shared" si="22"/>
        <v>3066</v>
      </c>
      <c r="H21" s="238">
        <f t="shared" si="23"/>
        <v>1</v>
      </c>
      <c r="I21">
        <v>0</v>
      </c>
      <c r="J21"/>
      <c r="K21" s="226">
        <f t="shared" si="24"/>
        <v>0</v>
      </c>
      <c r="L21" s="238" t="e">
        <f t="shared" si="25"/>
        <v>#DIV/0!</v>
      </c>
      <c r="M21">
        <v>0</v>
      </c>
      <c r="N21"/>
      <c r="O21" s="226">
        <f t="shared" si="26"/>
        <v>0</v>
      </c>
      <c r="P21" s="238" t="e">
        <f t="shared" si="27"/>
        <v>#DIV/0!</v>
      </c>
      <c r="Q21">
        <v>0</v>
      </c>
      <c r="R21"/>
      <c r="S21" s="226">
        <f t="shared" si="28"/>
        <v>0</v>
      </c>
      <c r="T21" s="238" t="e">
        <f t="shared" si="29"/>
        <v>#DIV/0!</v>
      </c>
      <c r="U21" s="135"/>
    </row>
    <row r="22" spans="1:21" s="56" customFormat="1" ht="12.75">
      <c r="A22" t="s">
        <v>275</v>
      </c>
      <c r="B22" t="s">
        <v>436</v>
      </c>
      <c r="C22" s="279">
        <v>474184900</v>
      </c>
      <c r="D22" t="s">
        <v>366</v>
      </c>
      <c r="E22">
        <v>3066</v>
      </c>
      <c r="F22"/>
      <c r="G22" s="226">
        <f t="shared" si="22"/>
        <v>3066</v>
      </c>
      <c r="H22" s="238">
        <f t="shared" si="23"/>
        <v>1</v>
      </c>
      <c r="I22">
        <v>0</v>
      </c>
      <c r="J22"/>
      <c r="K22" s="226">
        <f t="shared" si="24"/>
        <v>0</v>
      </c>
      <c r="L22" s="238" t="e">
        <f t="shared" si="25"/>
        <v>#DIV/0!</v>
      </c>
      <c r="M22">
        <v>0</v>
      </c>
      <c r="N22"/>
      <c r="O22" s="226">
        <f t="shared" si="26"/>
        <v>0</v>
      </c>
      <c r="P22" s="238" t="e">
        <f t="shared" si="27"/>
        <v>#DIV/0!</v>
      </c>
      <c r="Q22">
        <v>0</v>
      </c>
      <c r="R22"/>
      <c r="S22" s="226">
        <f t="shared" si="28"/>
        <v>0</v>
      </c>
      <c r="T22" s="238" t="e">
        <f t="shared" si="29"/>
        <v>#DIV/0!</v>
      </c>
      <c r="U22" s="135"/>
    </row>
    <row r="23" spans="1:21" s="56" customFormat="1" ht="12.75">
      <c r="A23" t="s">
        <v>275</v>
      </c>
      <c r="B23" t="s">
        <v>436</v>
      </c>
      <c r="C23" s="279">
        <v>533004909</v>
      </c>
      <c r="D23" t="s">
        <v>461</v>
      </c>
      <c r="E23">
        <v>5188</v>
      </c>
      <c r="F23"/>
      <c r="G23" s="226">
        <f t="shared" si="22"/>
        <v>5188</v>
      </c>
      <c r="H23" s="238">
        <f t="shared" si="23"/>
        <v>1</v>
      </c>
      <c r="I23">
        <v>0</v>
      </c>
      <c r="J23"/>
      <c r="K23" s="226">
        <f t="shared" si="24"/>
        <v>0</v>
      </c>
      <c r="L23" s="238" t="e">
        <f t="shared" si="25"/>
        <v>#DIV/0!</v>
      </c>
      <c r="M23">
        <v>0</v>
      </c>
      <c r="N23"/>
      <c r="O23" s="226">
        <f t="shared" si="26"/>
        <v>0</v>
      </c>
      <c r="P23" s="238" t="e">
        <f t="shared" si="27"/>
        <v>#DIV/0!</v>
      </c>
      <c r="Q23">
        <v>0</v>
      </c>
      <c r="R23"/>
      <c r="S23" s="226">
        <f t="shared" si="28"/>
        <v>0</v>
      </c>
      <c r="T23" s="238" t="e">
        <f t="shared" si="29"/>
        <v>#DIV/0!</v>
      </c>
      <c r="U23" s="135"/>
    </row>
    <row r="24" spans="1:21" s="56" customFormat="1" ht="12.75">
      <c r="A24" t="s">
        <v>275</v>
      </c>
      <c r="B24" t="s">
        <v>436</v>
      </c>
      <c r="C24" s="279">
        <v>575035902</v>
      </c>
      <c r="D24" t="s">
        <v>515</v>
      </c>
      <c r="E24">
        <v>15713</v>
      </c>
      <c r="F24"/>
      <c r="G24" s="226">
        <f t="shared" si="22"/>
        <v>15713</v>
      </c>
      <c r="H24" s="238">
        <f t="shared" si="23"/>
        <v>1</v>
      </c>
      <c r="I24">
        <v>0</v>
      </c>
      <c r="J24"/>
      <c r="K24" s="226">
        <f t="shared" si="24"/>
        <v>0</v>
      </c>
      <c r="L24" s="238" t="e">
        <f t="shared" si="25"/>
        <v>#DIV/0!</v>
      </c>
      <c r="M24">
        <v>0</v>
      </c>
      <c r="N24"/>
      <c r="O24" s="226">
        <f t="shared" si="26"/>
        <v>0</v>
      </c>
      <c r="P24" s="238" t="e">
        <f t="shared" si="27"/>
        <v>#DIV/0!</v>
      </c>
      <c r="Q24">
        <v>0</v>
      </c>
      <c r="R24"/>
      <c r="S24" s="226">
        <f t="shared" si="28"/>
        <v>0</v>
      </c>
      <c r="T24" s="238" t="e">
        <f t="shared" si="29"/>
        <v>#DIV/0!</v>
      </c>
      <c r="U24" s="135"/>
    </row>
    <row r="25" spans="1:21" s="56" customFormat="1" ht="12.75">
      <c r="A25" t="s">
        <v>275</v>
      </c>
      <c r="B25" t="s">
        <v>436</v>
      </c>
      <c r="C25" s="279">
        <v>575035902</v>
      </c>
      <c r="D25" t="s">
        <v>515</v>
      </c>
      <c r="E25">
        <v>15713</v>
      </c>
      <c r="F25"/>
      <c r="G25" s="226">
        <f t="shared" si="22"/>
        <v>15713</v>
      </c>
      <c r="H25" s="238">
        <f t="shared" si="23"/>
        <v>1</v>
      </c>
      <c r="I25">
        <v>0</v>
      </c>
      <c r="J25"/>
      <c r="K25" s="226">
        <f t="shared" si="24"/>
        <v>0</v>
      </c>
      <c r="L25" s="238" t="e">
        <f t="shared" si="25"/>
        <v>#DIV/0!</v>
      </c>
      <c r="M25">
        <v>0</v>
      </c>
      <c r="N25"/>
      <c r="O25" s="226">
        <f t="shared" si="26"/>
        <v>0</v>
      </c>
      <c r="P25" s="238" t="e">
        <f t="shared" si="27"/>
        <v>#DIV/0!</v>
      </c>
      <c r="Q25">
        <v>0</v>
      </c>
      <c r="R25"/>
      <c r="S25" s="226">
        <f t="shared" si="28"/>
        <v>0</v>
      </c>
      <c r="T25" s="238" t="e">
        <f t="shared" si="29"/>
        <v>#DIV/0!</v>
      </c>
      <c r="U25" s="135"/>
    </row>
    <row r="26" spans="1:21" s="56" customFormat="1" ht="12.75">
      <c r="A26" t="s">
        <v>275</v>
      </c>
      <c r="B26" t="s">
        <v>436</v>
      </c>
      <c r="C26" s="279">
        <v>575035902</v>
      </c>
      <c r="D26" t="s">
        <v>515</v>
      </c>
      <c r="E26">
        <v>15713</v>
      </c>
      <c r="F26"/>
      <c r="G26" s="226">
        <f t="shared" si="14"/>
        <v>15713</v>
      </c>
      <c r="H26" s="238">
        <f t="shared" si="15"/>
        <v>1</v>
      </c>
      <c r="I26">
        <v>0</v>
      </c>
      <c r="J26"/>
      <c r="K26" s="226">
        <f t="shared" si="16"/>
        <v>0</v>
      </c>
      <c r="L26" s="238" t="e">
        <f t="shared" si="17"/>
        <v>#DIV/0!</v>
      </c>
      <c r="M26">
        <v>0</v>
      </c>
      <c r="N26"/>
      <c r="O26" s="226">
        <f t="shared" si="18"/>
        <v>0</v>
      </c>
      <c r="P26" s="238" t="e">
        <f t="shared" si="19"/>
        <v>#DIV/0!</v>
      </c>
      <c r="Q26">
        <v>0</v>
      </c>
      <c r="R26"/>
      <c r="S26" s="226">
        <f t="shared" si="20"/>
        <v>0</v>
      </c>
      <c r="T26" s="238" t="e">
        <f t="shared" si="21"/>
        <v>#DIV/0!</v>
      </c>
      <c r="U26" s="135"/>
    </row>
    <row r="27" spans="1:21" s="56" customFormat="1" ht="12.75">
      <c r="A27" t="s">
        <v>275</v>
      </c>
      <c r="B27" t="s">
        <v>440</v>
      </c>
      <c r="C27" s="279">
        <v>649926003</v>
      </c>
      <c r="D27" t="s">
        <v>353</v>
      </c>
      <c r="E27">
        <v>13088</v>
      </c>
      <c r="F27"/>
      <c r="G27" s="226">
        <f t="shared" si="14"/>
        <v>13088</v>
      </c>
      <c r="H27" s="238">
        <f t="shared" si="15"/>
        <v>1</v>
      </c>
      <c r="I27">
        <v>2161.9499999999998</v>
      </c>
      <c r="J27"/>
      <c r="K27" s="226">
        <f t="shared" si="16"/>
        <v>2161.9499999999998</v>
      </c>
      <c r="L27" s="238">
        <f t="shared" si="17"/>
        <v>1</v>
      </c>
      <c r="M27">
        <v>0</v>
      </c>
      <c r="N27"/>
      <c r="O27" s="226">
        <f t="shared" si="18"/>
        <v>0</v>
      </c>
      <c r="P27" s="238" t="e">
        <f t="shared" si="19"/>
        <v>#DIV/0!</v>
      </c>
      <c r="Q27">
        <v>-79.8</v>
      </c>
      <c r="R27"/>
      <c r="S27" s="226">
        <f t="shared" si="20"/>
        <v>-79.8</v>
      </c>
      <c r="T27" s="238">
        <f t="shared" si="21"/>
        <v>1</v>
      </c>
      <c r="U27" s="135"/>
    </row>
    <row r="28" spans="1:21" s="56" customFormat="1" ht="12.75">
      <c r="A28" t="s">
        <v>275</v>
      </c>
      <c r="B28" t="s">
        <v>440</v>
      </c>
      <c r="C28" s="279">
        <v>655580009</v>
      </c>
      <c r="D28" t="s">
        <v>476</v>
      </c>
      <c r="E28">
        <v>9634</v>
      </c>
      <c r="F28"/>
      <c r="G28" s="226">
        <f t="shared" si="14"/>
        <v>9634</v>
      </c>
      <c r="H28" s="238">
        <f t="shared" si="15"/>
        <v>1</v>
      </c>
      <c r="I28">
        <v>2991.83</v>
      </c>
      <c r="J28"/>
      <c r="K28" s="226">
        <f t="shared" si="16"/>
        <v>2991.83</v>
      </c>
      <c r="L28" s="238">
        <f t="shared" si="17"/>
        <v>1</v>
      </c>
      <c r="M28">
        <v>0</v>
      </c>
      <c r="N28"/>
      <c r="O28" s="226">
        <f t="shared" si="18"/>
        <v>0</v>
      </c>
      <c r="P28" s="238" t="e">
        <f t="shared" si="19"/>
        <v>#DIV/0!</v>
      </c>
      <c r="Q28">
        <v>-110.43</v>
      </c>
      <c r="R28"/>
      <c r="S28" s="226">
        <f t="shared" si="20"/>
        <v>-110.43</v>
      </c>
      <c r="T28" s="238">
        <f t="shared" si="21"/>
        <v>1</v>
      </c>
      <c r="U28" s="135"/>
    </row>
    <row r="29" spans="1:21" s="56" customFormat="1" ht="12.75">
      <c r="A29" t="s">
        <v>275</v>
      </c>
      <c r="B29" t="s">
        <v>440</v>
      </c>
      <c r="C29" s="279">
        <v>664068004</v>
      </c>
      <c r="D29" t="s">
        <v>479</v>
      </c>
      <c r="E29">
        <v>3034</v>
      </c>
      <c r="F29"/>
      <c r="G29" s="226">
        <f t="shared" si="14"/>
        <v>3034</v>
      </c>
      <c r="H29" s="238">
        <f t="shared" si="15"/>
        <v>1</v>
      </c>
      <c r="I29">
        <v>801.88</v>
      </c>
      <c r="J29"/>
      <c r="K29" s="226">
        <f t="shared" si="16"/>
        <v>801.88</v>
      </c>
      <c r="L29" s="238">
        <f t="shared" si="17"/>
        <v>1</v>
      </c>
      <c r="M29">
        <v>0</v>
      </c>
      <c r="N29"/>
      <c r="O29" s="226">
        <f t="shared" si="18"/>
        <v>0</v>
      </c>
      <c r="P29" s="238" t="e">
        <f t="shared" si="19"/>
        <v>#DIV/0!</v>
      </c>
      <c r="Q29">
        <v>-29.6</v>
      </c>
      <c r="R29"/>
      <c r="S29" s="226">
        <f t="shared" si="20"/>
        <v>-29.6</v>
      </c>
      <c r="T29" s="238">
        <f t="shared" si="21"/>
        <v>1</v>
      </c>
      <c r="U29" s="135"/>
    </row>
    <row r="30" spans="1:21" s="56" customFormat="1" ht="12.75">
      <c r="A30" t="s">
        <v>275</v>
      </c>
      <c r="B30" t="s">
        <v>440</v>
      </c>
      <c r="C30" s="279">
        <v>665942009</v>
      </c>
      <c r="D30" t="s">
        <v>483</v>
      </c>
      <c r="E30">
        <v>3010</v>
      </c>
      <c r="F30"/>
      <c r="G30" s="226">
        <f t="shared" si="14"/>
        <v>3010</v>
      </c>
      <c r="H30" s="238">
        <f t="shared" si="15"/>
        <v>1</v>
      </c>
      <c r="I30">
        <v>1034.19</v>
      </c>
      <c r="J30"/>
      <c r="K30" s="226">
        <f t="shared" si="16"/>
        <v>1034.19</v>
      </c>
      <c r="L30" s="238">
        <f t="shared" si="17"/>
        <v>1</v>
      </c>
      <c r="M30">
        <v>0</v>
      </c>
      <c r="N30"/>
      <c r="O30" s="226">
        <f t="shared" si="18"/>
        <v>0</v>
      </c>
      <c r="P30" s="238" t="e">
        <f t="shared" si="19"/>
        <v>#DIV/0!</v>
      </c>
      <c r="Q30">
        <v>-38.17</v>
      </c>
      <c r="R30"/>
      <c r="S30" s="226">
        <f t="shared" si="20"/>
        <v>-38.17</v>
      </c>
      <c r="T30" s="238">
        <f t="shared" si="21"/>
        <v>1</v>
      </c>
      <c r="U30" s="135"/>
    </row>
    <row r="31" spans="1:21" s="56" customFormat="1" ht="12.75">
      <c r="A31" t="s">
        <v>275</v>
      </c>
      <c r="B31" t="s">
        <v>440</v>
      </c>
      <c r="C31" s="279">
        <v>666114004</v>
      </c>
      <c r="D31" t="s">
        <v>485</v>
      </c>
      <c r="E31">
        <v>14933</v>
      </c>
      <c r="F31"/>
      <c r="G31" s="226">
        <f t="shared" si="14"/>
        <v>14933</v>
      </c>
      <c r="H31" s="238">
        <f t="shared" si="15"/>
        <v>1</v>
      </c>
      <c r="I31">
        <v>5505.71</v>
      </c>
      <c r="J31"/>
      <c r="K31" s="226">
        <f t="shared" si="16"/>
        <v>5505.71</v>
      </c>
      <c r="L31" s="238">
        <f t="shared" si="17"/>
        <v>1</v>
      </c>
      <c r="M31">
        <v>0</v>
      </c>
      <c r="N31"/>
      <c r="O31" s="226">
        <f t="shared" si="18"/>
        <v>0</v>
      </c>
      <c r="P31" s="238" t="e">
        <f t="shared" si="19"/>
        <v>#DIV/0!</v>
      </c>
      <c r="Q31">
        <v>-203.21</v>
      </c>
      <c r="R31"/>
      <c r="S31" s="226">
        <f t="shared" si="20"/>
        <v>-203.21</v>
      </c>
      <c r="T31" s="238">
        <f t="shared" si="21"/>
        <v>1</v>
      </c>
      <c r="U31" s="135"/>
    </row>
    <row r="32" spans="1:21" s="56" customFormat="1" ht="12.75">
      <c r="A32" t="s">
        <v>275</v>
      </c>
      <c r="B32" t="s">
        <v>436</v>
      </c>
      <c r="C32" s="279">
        <v>588950907</v>
      </c>
      <c r="D32" t="s">
        <v>345</v>
      </c>
      <c r="E32">
        <v>19754</v>
      </c>
      <c r="F32"/>
      <c r="G32" s="226">
        <f t="shared" si="14"/>
        <v>19754</v>
      </c>
      <c r="H32" s="238">
        <f t="shared" si="15"/>
        <v>1</v>
      </c>
      <c r="I32">
        <v>0</v>
      </c>
      <c r="J32"/>
      <c r="K32" s="226">
        <f t="shared" si="16"/>
        <v>0</v>
      </c>
      <c r="L32" s="238" t="e">
        <f t="shared" si="17"/>
        <v>#DIV/0!</v>
      </c>
      <c r="M32">
        <v>0</v>
      </c>
      <c r="N32"/>
      <c r="O32" s="226">
        <f t="shared" si="18"/>
        <v>0</v>
      </c>
      <c r="P32" s="238" t="e">
        <f t="shared" si="19"/>
        <v>#DIV/0!</v>
      </c>
      <c r="Q32">
        <v>0</v>
      </c>
      <c r="R32"/>
      <c r="S32" s="226">
        <f t="shared" si="20"/>
        <v>0</v>
      </c>
      <c r="T32" s="238" t="e">
        <f t="shared" si="21"/>
        <v>#DIV/0!</v>
      </c>
      <c r="U32" s="135"/>
    </row>
    <row r="33" spans="1:21" s="56" customFormat="1" ht="12.75">
      <c r="A33" t="s">
        <v>275</v>
      </c>
      <c r="B33" t="s">
        <v>436</v>
      </c>
      <c r="C33" s="279">
        <v>588950907</v>
      </c>
      <c r="D33" t="s">
        <v>345</v>
      </c>
      <c r="E33">
        <v>19754</v>
      </c>
      <c r="F33"/>
      <c r="G33" s="226">
        <f t="shared" si="14"/>
        <v>19754</v>
      </c>
      <c r="H33" s="238">
        <f t="shared" si="15"/>
        <v>1</v>
      </c>
      <c r="I33">
        <v>0</v>
      </c>
      <c r="J33"/>
      <c r="K33" s="226">
        <f t="shared" si="16"/>
        <v>0</v>
      </c>
      <c r="L33" s="238" t="e">
        <f t="shared" si="17"/>
        <v>#DIV/0!</v>
      </c>
      <c r="M33">
        <v>0</v>
      </c>
      <c r="N33"/>
      <c r="O33" s="226">
        <f t="shared" si="18"/>
        <v>0</v>
      </c>
      <c r="P33" s="238" t="e">
        <f t="shared" si="19"/>
        <v>#DIV/0!</v>
      </c>
      <c r="Q33">
        <v>0</v>
      </c>
      <c r="R33"/>
      <c r="S33" s="226">
        <f t="shared" si="20"/>
        <v>0</v>
      </c>
      <c r="T33" s="238" t="e">
        <f t="shared" si="21"/>
        <v>#DIV/0!</v>
      </c>
      <c r="U33" s="135"/>
    </row>
    <row r="34" spans="1:21" s="56" customFormat="1" ht="12.75">
      <c r="A34" t="s">
        <v>275</v>
      </c>
      <c r="B34" t="s">
        <v>436</v>
      </c>
      <c r="C34" s="279">
        <v>588950907</v>
      </c>
      <c r="D34" t="s">
        <v>345</v>
      </c>
      <c r="E34">
        <v>19754</v>
      </c>
      <c r="F34"/>
      <c r="G34" s="226">
        <f t="shared" si="14"/>
        <v>19754</v>
      </c>
      <c r="H34" s="238">
        <f t="shared" si="15"/>
        <v>1</v>
      </c>
      <c r="I34">
        <v>0</v>
      </c>
      <c r="J34"/>
      <c r="K34" s="226">
        <f t="shared" si="16"/>
        <v>0</v>
      </c>
      <c r="L34" s="238" t="e">
        <f t="shared" si="17"/>
        <v>#DIV/0!</v>
      </c>
      <c r="M34">
        <v>0</v>
      </c>
      <c r="N34"/>
      <c r="O34" s="226">
        <f t="shared" si="18"/>
        <v>0</v>
      </c>
      <c r="P34" s="238" t="e">
        <f t="shared" si="19"/>
        <v>#DIV/0!</v>
      </c>
      <c r="Q34">
        <v>0</v>
      </c>
      <c r="R34"/>
      <c r="S34" s="226">
        <f t="shared" si="20"/>
        <v>0</v>
      </c>
      <c r="T34" s="238" t="e">
        <f t="shared" si="21"/>
        <v>#DIV/0!</v>
      </c>
      <c r="U34" s="135"/>
    </row>
    <row r="35" spans="1:21" s="56" customFormat="1" ht="12.75">
      <c r="A35" t="s">
        <v>275</v>
      </c>
      <c r="B35" t="s">
        <v>436</v>
      </c>
      <c r="C35" s="279">
        <v>588950907</v>
      </c>
      <c r="D35" t="s">
        <v>345</v>
      </c>
      <c r="E35">
        <v>19754</v>
      </c>
      <c r="F35"/>
      <c r="G35" s="226">
        <f t="shared" si="14"/>
        <v>19754</v>
      </c>
      <c r="H35" s="238">
        <f t="shared" si="15"/>
        <v>1</v>
      </c>
      <c r="I35">
        <v>0</v>
      </c>
      <c r="J35"/>
      <c r="K35" s="226">
        <f t="shared" si="16"/>
        <v>0</v>
      </c>
      <c r="L35" s="238" t="e">
        <f t="shared" si="17"/>
        <v>#DIV/0!</v>
      </c>
      <c r="M35">
        <v>0</v>
      </c>
      <c r="N35"/>
      <c r="O35" s="226">
        <f t="shared" si="18"/>
        <v>0</v>
      </c>
      <c r="P35" s="238" t="e">
        <f t="shared" si="19"/>
        <v>#DIV/0!</v>
      </c>
      <c r="Q35">
        <v>0</v>
      </c>
      <c r="R35"/>
      <c r="S35" s="226">
        <f t="shared" si="20"/>
        <v>0</v>
      </c>
      <c r="T35" s="238" t="e">
        <f t="shared" si="21"/>
        <v>#DIV/0!</v>
      </c>
      <c r="U35" s="135"/>
    </row>
    <row r="36" spans="1:21" s="56" customFormat="1" ht="12.75">
      <c r="A36" t="s">
        <v>275</v>
      </c>
      <c r="B36" t="s">
        <v>436</v>
      </c>
      <c r="C36" s="279">
        <v>588950907</v>
      </c>
      <c r="D36" t="s">
        <v>345</v>
      </c>
      <c r="E36">
        <v>7517</v>
      </c>
      <c r="F36"/>
      <c r="G36" s="226">
        <f t="shared" si="12"/>
        <v>7517</v>
      </c>
      <c r="H36" s="238">
        <f t="shared" si="13"/>
        <v>1</v>
      </c>
      <c r="I36">
        <v>0</v>
      </c>
      <c r="J36"/>
      <c r="K36" s="226">
        <f t="shared" si="10"/>
        <v>0</v>
      </c>
      <c r="L36" s="238" t="e">
        <f t="shared" si="11"/>
        <v>#DIV/0!</v>
      </c>
      <c r="M36">
        <v>0</v>
      </c>
      <c r="N36"/>
      <c r="O36" s="226">
        <f t="shared" si="4"/>
        <v>0</v>
      </c>
      <c r="P36" s="238" t="e">
        <f t="shared" si="5"/>
        <v>#DIV/0!</v>
      </c>
      <c r="Q36">
        <v>0</v>
      </c>
      <c r="R36"/>
      <c r="S36" s="226">
        <f t="shared" si="6"/>
        <v>0</v>
      </c>
      <c r="T36" s="238" t="e">
        <f t="shared" si="7"/>
        <v>#DIV/0!</v>
      </c>
      <c r="U36" s="135"/>
    </row>
    <row r="37" spans="1:21" s="56" customFormat="1" ht="12.75">
      <c r="A37" t="s">
        <v>275</v>
      </c>
      <c r="B37" t="s">
        <v>436</v>
      </c>
      <c r="C37" s="279">
        <v>588950907</v>
      </c>
      <c r="D37" t="s">
        <v>345</v>
      </c>
      <c r="E37">
        <v>12717</v>
      </c>
      <c r="F37"/>
      <c r="G37" s="226">
        <f t="shared" si="12"/>
        <v>12717</v>
      </c>
      <c r="H37" s="238">
        <f t="shared" si="13"/>
        <v>1</v>
      </c>
      <c r="I37">
        <v>0</v>
      </c>
      <c r="J37"/>
      <c r="K37" s="226">
        <f t="shared" si="10"/>
        <v>0</v>
      </c>
      <c r="L37" s="238" t="e">
        <f t="shared" si="11"/>
        <v>#DIV/0!</v>
      </c>
      <c r="M37">
        <v>0</v>
      </c>
      <c r="N37"/>
      <c r="O37" s="226">
        <f t="shared" si="4"/>
        <v>0</v>
      </c>
      <c r="P37" s="238" t="e">
        <f t="shared" si="5"/>
        <v>#DIV/0!</v>
      </c>
      <c r="Q37">
        <v>0</v>
      </c>
      <c r="R37"/>
      <c r="S37" s="226">
        <f t="shared" si="6"/>
        <v>0</v>
      </c>
      <c r="T37" s="238" t="e">
        <f t="shared" si="7"/>
        <v>#DIV/0!</v>
      </c>
      <c r="U37" s="135"/>
    </row>
    <row r="38" spans="1:21" s="56" customFormat="1" ht="12.75">
      <c r="A38" t="s">
        <v>275</v>
      </c>
      <c r="B38" t="s">
        <v>440</v>
      </c>
      <c r="C38" s="279">
        <v>635640006</v>
      </c>
      <c r="D38" t="s">
        <v>408</v>
      </c>
      <c r="E38">
        <v>13692</v>
      </c>
      <c r="F38"/>
      <c r="G38" s="226">
        <f t="shared" si="12"/>
        <v>13692</v>
      </c>
      <c r="H38" s="238">
        <f t="shared" si="13"/>
        <v>1</v>
      </c>
      <c r="I38">
        <v>904.69</v>
      </c>
      <c r="J38"/>
      <c r="K38" s="226">
        <f t="shared" si="10"/>
        <v>904.69</v>
      </c>
      <c r="L38" s="238">
        <f t="shared" si="11"/>
        <v>1</v>
      </c>
      <c r="M38">
        <v>0</v>
      </c>
      <c r="N38"/>
      <c r="O38" s="226">
        <f t="shared" si="4"/>
        <v>0</v>
      </c>
      <c r="P38" s="238" t="e">
        <f t="shared" si="5"/>
        <v>#DIV/0!</v>
      </c>
      <c r="Q38">
        <v>-33.39</v>
      </c>
      <c r="R38"/>
      <c r="S38" s="226">
        <f t="shared" si="6"/>
        <v>-33.39</v>
      </c>
      <c r="T38" s="238">
        <f t="shared" si="7"/>
        <v>1</v>
      </c>
      <c r="U38" s="135"/>
    </row>
    <row r="39" spans="1:21" s="56" customFormat="1" ht="12.75">
      <c r="A39" t="s">
        <v>275</v>
      </c>
      <c r="B39" t="s">
        <v>440</v>
      </c>
      <c r="C39" s="279">
        <v>635640006</v>
      </c>
      <c r="D39" t="s">
        <v>408</v>
      </c>
      <c r="E39">
        <v>13692</v>
      </c>
      <c r="F39"/>
      <c r="G39" s="226">
        <f t="shared" si="12"/>
        <v>13692</v>
      </c>
      <c r="H39" s="238">
        <f t="shared" si="13"/>
        <v>1</v>
      </c>
      <c r="I39">
        <v>4342.5</v>
      </c>
      <c r="J39"/>
      <c r="K39" s="226">
        <f t="shared" si="10"/>
        <v>4342.5</v>
      </c>
      <c r="L39" s="238">
        <f t="shared" si="11"/>
        <v>1</v>
      </c>
      <c r="M39">
        <v>0</v>
      </c>
      <c r="N39"/>
      <c r="O39" s="226">
        <f t="shared" si="4"/>
        <v>0</v>
      </c>
      <c r="P39" s="238" t="e">
        <f t="shared" si="5"/>
        <v>#DIV/0!</v>
      </c>
      <c r="Q39">
        <v>-160.27000000000001</v>
      </c>
      <c r="R39"/>
      <c r="S39" s="226">
        <f t="shared" si="6"/>
        <v>-160.27000000000001</v>
      </c>
      <c r="T39" s="238">
        <f t="shared" si="7"/>
        <v>1</v>
      </c>
      <c r="U39" s="135"/>
    </row>
    <row r="40" spans="1:21" s="56" customFormat="1" ht="12.75">
      <c r="A40" t="s">
        <v>275</v>
      </c>
      <c r="B40" t="s">
        <v>440</v>
      </c>
      <c r="C40" s="279">
        <v>686930009</v>
      </c>
      <c r="D40" t="s">
        <v>506</v>
      </c>
      <c r="E40">
        <v>6036</v>
      </c>
      <c r="F40"/>
      <c r="G40" s="226">
        <f t="shared" si="12"/>
        <v>6036</v>
      </c>
      <c r="H40" s="238">
        <f t="shared" si="13"/>
        <v>1</v>
      </c>
      <c r="I40">
        <v>2313.1799999999998</v>
      </c>
      <c r="J40"/>
      <c r="K40" s="226">
        <f t="shared" si="10"/>
        <v>2313.1799999999998</v>
      </c>
      <c r="L40" s="238">
        <f t="shared" si="11"/>
        <v>1</v>
      </c>
      <c r="M40">
        <v>0</v>
      </c>
      <c r="N40"/>
      <c r="O40" s="226">
        <f t="shared" si="4"/>
        <v>0</v>
      </c>
      <c r="P40" s="238" t="e">
        <f t="shared" si="5"/>
        <v>#DIV/0!</v>
      </c>
      <c r="Q40">
        <v>-85.38</v>
      </c>
      <c r="R40"/>
      <c r="S40" s="226">
        <f t="shared" si="6"/>
        <v>-85.38</v>
      </c>
      <c r="T40" s="238">
        <f t="shared" si="7"/>
        <v>1</v>
      </c>
      <c r="U40" s="135"/>
    </row>
    <row r="41" spans="1:21" s="56" customFormat="1" ht="12.75">
      <c r="A41" t="s">
        <v>275</v>
      </c>
      <c r="B41" t="s">
        <v>442</v>
      </c>
      <c r="C41" s="279">
        <v>641069406</v>
      </c>
      <c r="D41" t="s">
        <v>478</v>
      </c>
      <c r="E41">
        <v>3900</v>
      </c>
      <c r="F41"/>
      <c r="G41" s="226">
        <f t="shared" si="12"/>
        <v>3900</v>
      </c>
      <c r="H41" s="238">
        <f t="shared" si="13"/>
        <v>1</v>
      </c>
      <c r="I41">
        <v>0</v>
      </c>
      <c r="J41"/>
      <c r="K41" s="226">
        <f t="shared" si="10"/>
        <v>0</v>
      </c>
      <c r="L41" s="238" t="e">
        <f t="shared" si="11"/>
        <v>#DIV/0!</v>
      </c>
      <c r="M41">
        <v>0</v>
      </c>
      <c r="N41"/>
      <c r="O41" s="226">
        <f t="shared" si="4"/>
        <v>0</v>
      </c>
      <c r="P41" s="238" t="e">
        <f t="shared" si="5"/>
        <v>#DIV/0!</v>
      </c>
      <c r="Q41">
        <v>0</v>
      </c>
      <c r="R41"/>
      <c r="S41" s="226">
        <f t="shared" si="6"/>
        <v>0</v>
      </c>
      <c r="T41" s="238" t="e">
        <f t="shared" si="7"/>
        <v>#DIV/0!</v>
      </c>
      <c r="U41" s="135"/>
    </row>
    <row r="42" spans="1:21" s="56" customFormat="1" ht="12.75">
      <c r="A42" t="s">
        <v>275</v>
      </c>
      <c r="B42" t="s">
        <v>442</v>
      </c>
      <c r="C42" s="279" t="s">
        <v>373</v>
      </c>
      <c r="D42" t="s">
        <v>481</v>
      </c>
      <c r="E42">
        <v>4150</v>
      </c>
      <c r="F42"/>
      <c r="G42" s="226">
        <f t="shared" si="12"/>
        <v>4150</v>
      </c>
      <c r="H42" s="238">
        <f t="shared" si="13"/>
        <v>1</v>
      </c>
      <c r="I42">
        <v>0</v>
      </c>
      <c r="J42"/>
      <c r="K42" s="226">
        <f t="shared" si="10"/>
        <v>0</v>
      </c>
      <c r="L42" s="238" t="e">
        <f t="shared" si="11"/>
        <v>#DIV/0!</v>
      </c>
      <c r="M42">
        <v>0</v>
      </c>
      <c r="N42"/>
      <c r="O42" s="226">
        <f t="shared" si="4"/>
        <v>0</v>
      </c>
      <c r="P42" s="238" t="e">
        <f t="shared" si="5"/>
        <v>#DIV/0!</v>
      </c>
      <c r="Q42">
        <v>0</v>
      </c>
      <c r="R42"/>
      <c r="S42" s="226">
        <f t="shared" si="6"/>
        <v>0</v>
      </c>
      <c r="T42" s="238" t="e">
        <f t="shared" si="7"/>
        <v>#DIV/0!</v>
      </c>
      <c r="U42" s="135"/>
    </row>
    <row r="43" spans="1:21" s="56" customFormat="1" ht="12.75">
      <c r="A43" t="s">
        <v>275</v>
      </c>
      <c r="B43" t="s">
        <v>442</v>
      </c>
      <c r="C43" s="279">
        <v>670100205</v>
      </c>
      <c r="D43" t="s">
        <v>482</v>
      </c>
      <c r="E43">
        <v>3900</v>
      </c>
      <c r="F43"/>
      <c r="G43" s="226">
        <f t="shared" si="12"/>
        <v>3900</v>
      </c>
      <c r="H43" s="238">
        <f t="shared" si="13"/>
        <v>1</v>
      </c>
      <c r="I43">
        <v>0</v>
      </c>
      <c r="J43"/>
      <c r="K43" s="226">
        <f t="shared" si="10"/>
        <v>0</v>
      </c>
      <c r="L43" s="238" t="e">
        <f t="shared" si="11"/>
        <v>#DIV/0!</v>
      </c>
      <c r="M43">
        <v>0</v>
      </c>
      <c r="N43"/>
      <c r="O43" s="226">
        <f t="shared" si="4"/>
        <v>0</v>
      </c>
      <c r="P43" s="238" t="e">
        <f t="shared" si="5"/>
        <v>#DIV/0!</v>
      </c>
      <c r="Q43">
        <v>0</v>
      </c>
      <c r="R43"/>
      <c r="S43" s="226">
        <f t="shared" si="6"/>
        <v>0</v>
      </c>
      <c r="T43" s="238" t="e">
        <f t="shared" si="7"/>
        <v>#DIV/0!</v>
      </c>
      <c r="U43" s="135"/>
    </row>
    <row r="44" spans="1:21" s="56" customFormat="1" ht="12.75">
      <c r="A44" t="s">
        <v>275</v>
      </c>
      <c r="B44" t="s">
        <v>442</v>
      </c>
      <c r="C44" s="279">
        <v>803054204</v>
      </c>
      <c r="D44" t="s">
        <v>493</v>
      </c>
      <c r="E44">
        <v>2685</v>
      </c>
      <c r="F44"/>
      <c r="G44" s="226">
        <f t="shared" si="12"/>
        <v>2685</v>
      </c>
      <c r="H44" s="238">
        <f t="shared" si="13"/>
        <v>1</v>
      </c>
      <c r="I44">
        <v>0</v>
      </c>
      <c r="J44"/>
      <c r="K44" s="226">
        <f t="shared" si="10"/>
        <v>0</v>
      </c>
      <c r="L44" s="238" t="e">
        <f t="shared" si="11"/>
        <v>#DIV/0!</v>
      </c>
      <c r="M44">
        <v>0</v>
      </c>
      <c r="N44"/>
      <c r="O44" s="226">
        <f t="shared" si="4"/>
        <v>0</v>
      </c>
      <c r="P44" s="238" t="e">
        <f t="shared" si="5"/>
        <v>#DIV/0!</v>
      </c>
      <c r="Q44">
        <v>0</v>
      </c>
      <c r="R44"/>
      <c r="S44" s="226">
        <f t="shared" si="6"/>
        <v>0</v>
      </c>
      <c r="T44" s="238" t="e">
        <f t="shared" si="7"/>
        <v>#DIV/0!</v>
      </c>
      <c r="U44" s="135"/>
    </row>
    <row r="45" spans="1:21" s="56" customFormat="1" ht="12.75">
      <c r="A45" t="s">
        <v>275</v>
      </c>
      <c r="B45" t="s">
        <v>442</v>
      </c>
      <c r="C45" s="279">
        <v>803054204</v>
      </c>
      <c r="D45" t="s">
        <v>493</v>
      </c>
      <c r="E45">
        <v>3700</v>
      </c>
      <c r="F45"/>
      <c r="G45" s="226">
        <f t="shared" si="12"/>
        <v>3700</v>
      </c>
      <c r="H45" s="238">
        <f t="shared" si="13"/>
        <v>1</v>
      </c>
      <c r="I45">
        <v>0</v>
      </c>
      <c r="J45"/>
      <c r="K45" s="226">
        <f t="shared" si="10"/>
        <v>0</v>
      </c>
      <c r="L45" s="238" t="e">
        <f t="shared" si="11"/>
        <v>#DIV/0!</v>
      </c>
      <c r="M45">
        <v>0</v>
      </c>
      <c r="N45"/>
      <c r="O45" s="226">
        <f t="shared" si="4"/>
        <v>0</v>
      </c>
      <c r="P45" s="238" t="e">
        <f t="shared" si="5"/>
        <v>#DIV/0!</v>
      </c>
      <c r="Q45">
        <v>0</v>
      </c>
      <c r="R45"/>
      <c r="S45" s="226">
        <f t="shared" si="6"/>
        <v>0</v>
      </c>
      <c r="T45" s="238" t="e">
        <f t="shared" si="7"/>
        <v>#DIV/0!</v>
      </c>
      <c r="U45" s="135"/>
    </row>
    <row r="46" spans="1:21" s="56" customFormat="1" ht="12.75">
      <c r="A46" t="s">
        <v>275</v>
      </c>
      <c r="B46" t="s">
        <v>442</v>
      </c>
      <c r="C46" s="279">
        <v>803054204</v>
      </c>
      <c r="D46" t="s">
        <v>493</v>
      </c>
      <c r="E46">
        <v>3700</v>
      </c>
      <c r="F46"/>
      <c r="G46" s="226">
        <f t="shared" si="12"/>
        <v>3700</v>
      </c>
      <c r="H46" s="238">
        <f t="shared" si="13"/>
        <v>1</v>
      </c>
      <c r="I46">
        <v>0</v>
      </c>
      <c r="J46"/>
      <c r="K46" s="226">
        <f t="shared" si="10"/>
        <v>0</v>
      </c>
      <c r="L46" s="238" t="e">
        <f t="shared" si="11"/>
        <v>#DIV/0!</v>
      </c>
      <c r="M46">
        <v>0</v>
      </c>
      <c r="N46"/>
      <c r="O46" s="226">
        <f t="shared" si="4"/>
        <v>0</v>
      </c>
      <c r="P46" s="238" t="e">
        <f t="shared" si="5"/>
        <v>#DIV/0!</v>
      </c>
      <c r="Q46">
        <v>0</v>
      </c>
      <c r="R46"/>
      <c r="S46" s="226">
        <f t="shared" si="6"/>
        <v>0</v>
      </c>
      <c r="T46" s="238" t="e">
        <f t="shared" si="7"/>
        <v>#DIV/0!</v>
      </c>
      <c r="U46" s="135"/>
    </row>
    <row r="47" spans="1:21" s="56" customFormat="1" ht="12.75">
      <c r="A47" t="s">
        <v>275</v>
      </c>
      <c r="B47" t="s">
        <v>442</v>
      </c>
      <c r="C47" s="279">
        <v>803054204</v>
      </c>
      <c r="D47" t="s">
        <v>493</v>
      </c>
      <c r="E47">
        <v>7300</v>
      </c>
      <c r="F47"/>
      <c r="G47" s="226">
        <f t="shared" si="12"/>
        <v>7300</v>
      </c>
      <c r="H47" s="238">
        <f t="shared" si="13"/>
        <v>1</v>
      </c>
      <c r="I47">
        <v>0</v>
      </c>
      <c r="J47"/>
      <c r="K47" s="226">
        <f t="shared" si="10"/>
        <v>0</v>
      </c>
      <c r="L47" s="238" t="e">
        <f t="shared" si="11"/>
        <v>#DIV/0!</v>
      </c>
      <c r="M47">
        <v>0</v>
      </c>
      <c r="N47"/>
      <c r="O47" s="226">
        <f t="shared" si="4"/>
        <v>0</v>
      </c>
      <c r="P47" s="238" t="e">
        <f t="shared" si="5"/>
        <v>#DIV/0!</v>
      </c>
      <c r="Q47">
        <v>0</v>
      </c>
      <c r="R47"/>
      <c r="S47" s="226">
        <f t="shared" si="6"/>
        <v>0</v>
      </c>
      <c r="T47" s="238" t="e">
        <f t="shared" si="7"/>
        <v>#DIV/0!</v>
      </c>
      <c r="U47" s="135"/>
    </row>
    <row r="48" spans="1:21" s="56" customFormat="1" ht="12.75">
      <c r="A48" t="s">
        <v>275</v>
      </c>
      <c r="B48" t="s">
        <v>442</v>
      </c>
      <c r="C48" s="279">
        <v>803054204</v>
      </c>
      <c r="D48" t="s">
        <v>493</v>
      </c>
      <c r="E48">
        <v>2685</v>
      </c>
      <c r="F48"/>
      <c r="G48" s="226">
        <f t="shared" ref="G48" si="30">E48-F48</f>
        <v>2685</v>
      </c>
      <c r="H48" s="238">
        <f t="shared" ref="H48" si="31">ROUND(G48/E48,10)</f>
        <v>1</v>
      </c>
      <c r="I48">
        <v>0</v>
      </c>
      <c r="J48"/>
      <c r="K48" s="226">
        <f t="shared" si="10"/>
        <v>0</v>
      </c>
      <c r="L48" s="238" t="e">
        <f t="shared" si="11"/>
        <v>#DIV/0!</v>
      </c>
      <c r="M48">
        <v>0</v>
      </c>
      <c r="N48"/>
      <c r="O48" s="226">
        <f t="shared" si="4"/>
        <v>0</v>
      </c>
      <c r="P48" s="238" t="e">
        <f t="shared" si="5"/>
        <v>#DIV/0!</v>
      </c>
      <c r="Q48">
        <v>0</v>
      </c>
      <c r="R48"/>
      <c r="S48" s="226">
        <f t="shared" si="6"/>
        <v>0</v>
      </c>
      <c r="T48" s="238" t="e">
        <f t="shared" si="7"/>
        <v>#DIV/0!</v>
      </c>
      <c r="U48" s="135"/>
    </row>
    <row r="49" spans="1:21" s="56" customFormat="1" ht="12.75">
      <c r="A49" t="s">
        <v>275</v>
      </c>
      <c r="B49" t="s">
        <v>442</v>
      </c>
      <c r="C49" s="279">
        <v>803054204</v>
      </c>
      <c r="D49" t="s">
        <v>493</v>
      </c>
      <c r="E49">
        <v>3565</v>
      </c>
      <c r="F49"/>
      <c r="G49" s="226">
        <f t="shared" ref="G49:G95" si="32">E49-F49</f>
        <v>3565</v>
      </c>
      <c r="H49" s="238">
        <f t="shared" ref="H49:H95" si="33">ROUND(G49/E49,10)</f>
        <v>1</v>
      </c>
      <c r="I49">
        <v>0</v>
      </c>
      <c r="J49"/>
      <c r="K49" s="226">
        <f t="shared" ref="K49:K95" si="34">I49-J49</f>
        <v>0</v>
      </c>
      <c r="L49" s="238" t="e">
        <f t="shared" ref="L49:L95" si="35">ROUND(K49/I49,10)</f>
        <v>#DIV/0!</v>
      </c>
      <c r="M49">
        <v>0</v>
      </c>
      <c r="N49"/>
      <c r="O49" s="226">
        <f t="shared" si="4"/>
        <v>0</v>
      </c>
      <c r="P49" s="238" t="e">
        <f t="shared" si="5"/>
        <v>#DIV/0!</v>
      </c>
      <c r="Q49">
        <v>0</v>
      </c>
      <c r="R49"/>
      <c r="S49" s="226">
        <f t="shared" si="6"/>
        <v>0</v>
      </c>
      <c r="T49" s="238" t="e">
        <f t="shared" si="7"/>
        <v>#DIV/0!</v>
      </c>
      <c r="U49" s="135"/>
    </row>
    <row r="50" spans="1:21" s="56" customFormat="1" ht="12.75">
      <c r="A50" t="s">
        <v>275</v>
      </c>
      <c r="B50" t="s">
        <v>442</v>
      </c>
      <c r="C50" s="279">
        <v>803054204</v>
      </c>
      <c r="D50" t="s">
        <v>493</v>
      </c>
      <c r="E50">
        <v>3200</v>
      </c>
      <c r="F50"/>
      <c r="G50" s="226">
        <f t="shared" si="32"/>
        <v>3200</v>
      </c>
      <c r="H50" s="238">
        <f t="shared" si="33"/>
        <v>1</v>
      </c>
      <c r="I50">
        <v>0</v>
      </c>
      <c r="J50"/>
      <c r="K50" s="226">
        <f t="shared" si="34"/>
        <v>0</v>
      </c>
      <c r="L50" s="238" t="e">
        <f t="shared" si="35"/>
        <v>#DIV/0!</v>
      </c>
      <c r="M50">
        <v>0</v>
      </c>
      <c r="N50"/>
      <c r="O50" s="226">
        <f t="shared" si="4"/>
        <v>0</v>
      </c>
      <c r="P50" s="238" t="e">
        <f t="shared" si="5"/>
        <v>#DIV/0!</v>
      </c>
      <c r="Q50">
        <v>0</v>
      </c>
      <c r="R50"/>
      <c r="S50" s="226">
        <f t="shared" si="6"/>
        <v>0</v>
      </c>
      <c r="T50" s="238" t="e">
        <f t="shared" si="7"/>
        <v>#DIV/0!</v>
      </c>
      <c r="U50" s="135"/>
    </row>
    <row r="51" spans="1:21" s="56" customFormat="1" ht="12.75">
      <c r="A51" t="s">
        <v>275</v>
      </c>
      <c r="B51" t="s">
        <v>442</v>
      </c>
      <c r="C51" s="279">
        <v>803054204</v>
      </c>
      <c r="D51" t="s">
        <v>493</v>
      </c>
      <c r="E51">
        <v>3865</v>
      </c>
      <c r="F51"/>
      <c r="G51" s="226">
        <f t="shared" si="32"/>
        <v>3865</v>
      </c>
      <c r="H51" s="238">
        <f t="shared" si="33"/>
        <v>1</v>
      </c>
      <c r="I51">
        <v>0</v>
      </c>
      <c r="J51"/>
      <c r="K51" s="226">
        <f t="shared" si="34"/>
        <v>0</v>
      </c>
      <c r="L51" s="238" t="e">
        <f t="shared" si="35"/>
        <v>#DIV/0!</v>
      </c>
      <c r="M51">
        <v>0</v>
      </c>
      <c r="N51"/>
      <c r="O51" s="226">
        <f t="shared" si="4"/>
        <v>0</v>
      </c>
      <c r="P51" s="238" t="e">
        <f t="shared" si="5"/>
        <v>#DIV/0!</v>
      </c>
      <c r="Q51">
        <v>0</v>
      </c>
      <c r="R51"/>
      <c r="S51" s="226">
        <f t="shared" si="6"/>
        <v>0</v>
      </c>
      <c r="T51" s="238" t="e">
        <f t="shared" si="7"/>
        <v>#DIV/0!</v>
      </c>
      <c r="U51" s="135"/>
    </row>
    <row r="52" spans="1:21" s="56" customFormat="1" ht="12.75">
      <c r="A52" t="s">
        <v>275</v>
      </c>
      <c r="B52" t="s">
        <v>434</v>
      </c>
      <c r="C52" s="279">
        <v>712459908</v>
      </c>
      <c r="D52" t="s">
        <v>452</v>
      </c>
      <c r="E52">
        <v>2596</v>
      </c>
      <c r="F52"/>
      <c r="G52" s="226">
        <f t="shared" si="32"/>
        <v>2596</v>
      </c>
      <c r="H52" s="238">
        <f t="shared" si="33"/>
        <v>1</v>
      </c>
      <c r="I52">
        <v>0</v>
      </c>
      <c r="J52"/>
      <c r="K52" s="226">
        <f t="shared" si="34"/>
        <v>0</v>
      </c>
      <c r="L52" s="238" t="e">
        <f t="shared" si="35"/>
        <v>#DIV/0!</v>
      </c>
      <c r="M52">
        <v>0</v>
      </c>
      <c r="N52"/>
      <c r="O52" s="226">
        <f t="shared" si="4"/>
        <v>0</v>
      </c>
      <c r="P52" s="238" t="e">
        <f t="shared" si="5"/>
        <v>#DIV/0!</v>
      </c>
      <c r="Q52">
        <v>0</v>
      </c>
      <c r="R52"/>
      <c r="S52" s="226">
        <f t="shared" si="6"/>
        <v>0</v>
      </c>
      <c r="T52" s="238" t="e">
        <f t="shared" si="7"/>
        <v>#DIV/0!</v>
      </c>
      <c r="U52" s="135"/>
    </row>
    <row r="53" spans="1:21" s="56" customFormat="1" ht="12.75">
      <c r="A53" t="s">
        <v>275</v>
      </c>
      <c r="B53" t="s">
        <v>434</v>
      </c>
      <c r="C53" s="279">
        <v>712459908</v>
      </c>
      <c r="D53" t="s">
        <v>452</v>
      </c>
      <c r="E53">
        <v>2178</v>
      </c>
      <c r="F53"/>
      <c r="G53" s="226">
        <f t="shared" si="32"/>
        <v>2178</v>
      </c>
      <c r="H53" s="238">
        <f t="shared" si="33"/>
        <v>1</v>
      </c>
      <c r="I53">
        <v>0</v>
      </c>
      <c r="J53"/>
      <c r="K53" s="226">
        <f t="shared" si="34"/>
        <v>0</v>
      </c>
      <c r="L53" s="238" t="e">
        <f t="shared" si="35"/>
        <v>#DIV/0!</v>
      </c>
      <c r="M53">
        <v>0</v>
      </c>
      <c r="N53"/>
      <c r="O53" s="226">
        <f t="shared" si="4"/>
        <v>0</v>
      </c>
      <c r="P53" s="238" t="e">
        <f t="shared" si="5"/>
        <v>#DIV/0!</v>
      </c>
      <c r="Q53">
        <v>0</v>
      </c>
      <c r="R53"/>
      <c r="S53" s="226">
        <f t="shared" si="6"/>
        <v>0</v>
      </c>
      <c r="T53" s="238" t="e">
        <f t="shared" si="7"/>
        <v>#DIV/0!</v>
      </c>
      <c r="U53" s="135"/>
    </row>
    <row r="54" spans="1:21" s="56" customFormat="1" ht="12.75">
      <c r="A54" t="s">
        <v>275</v>
      </c>
      <c r="B54" t="s">
        <v>434</v>
      </c>
      <c r="C54" s="279">
        <v>712459908</v>
      </c>
      <c r="D54" t="s">
        <v>452</v>
      </c>
      <c r="E54">
        <v>2178</v>
      </c>
      <c r="F54"/>
      <c r="G54" s="226">
        <f t="shared" si="32"/>
        <v>2178</v>
      </c>
      <c r="H54" s="238">
        <f t="shared" si="33"/>
        <v>1</v>
      </c>
      <c r="I54">
        <v>0</v>
      </c>
      <c r="J54"/>
      <c r="K54" s="226">
        <f t="shared" si="34"/>
        <v>0</v>
      </c>
      <c r="L54" s="238" t="e">
        <f t="shared" si="35"/>
        <v>#DIV/0!</v>
      </c>
      <c r="M54">
        <v>0</v>
      </c>
      <c r="N54"/>
      <c r="O54" s="226">
        <f t="shared" si="4"/>
        <v>0</v>
      </c>
      <c r="P54" s="238" t="e">
        <f t="shared" si="5"/>
        <v>#DIV/0!</v>
      </c>
      <c r="Q54">
        <v>0</v>
      </c>
      <c r="R54"/>
      <c r="S54" s="226">
        <f t="shared" si="6"/>
        <v>0</v>
      </c>
      <c r="T54" s="238" t="e">
        <f t="shared" si="7"/>
        <v>#DIV/0!</v>
      </c>
      <c r="U54" s="135"/>
    </row>
    <row r="55" spans="1:21" s="56" customFormat="1" ht="12.75">
      <c r="A55" t="s">
        <v>275</v>
      </c>
      <c r="B55" t="s">
        <v>434</v>
      </c>
      <c r="C55" s="279">
        <v>717158901</v>
      </c>
      <c r="D55" t="s">
        <v>516</v>
      </c>
      <c r="E55">
        <v>18812</v>
      </c>
      <c r="F55"/>
      <c r="G55" s="226">
        <f t="shared" si="32"/>
        <v>18812</v>
      </c>
      <c r="H55" s="238">
        <f t="shared" si="33"/>
        <v>1</v>
      </c>
      <c r="I55">
        <v>0</v>
      </c>
      <c r="J55"/>
      <c r="K55" s="226">
        <f t="shared" si="34"/>
        <v>0</v>
      </c>
      <c r="L55" s="238" t="e">
        <f t="shared" si="35"/>
        <v>#DIV/0!</v>
      </c>
      <c r="M55">
        <v>0</v>
      </c>
      <c r="N55"/>
      <c r="O55" s="226">
        <f t="shared" si="4"/>
        <v>0</v>
      </c>
      <c r="P55" s="238" t="e">
        <f t="shared" si="5"/>
        <v>#DIV/0!</v>
      </c>
      <c r="Q55">
        <v>0</v>
      </c>
      <c r="R55"/>
      <c r="S55" s="226">
        <f t="shared" si="6"/>
        <v>0</v>
      </c>
      <c r="T55" s="238" t="e">
        <f t="shared" si="7"/>
        <v>#DIV/0!</v>
      </c>
      <c r="U55" s="135"/>
    </row>
    <row r="56" spans="1:21" s="56" customFormat="1" ht="12.75">
      <c r="A56" t="s">
        <v>275</v>
      </c>
      <c r="B56" t="s">
        <v>434</v>
      </c>
      <c r="C56" s="279">
        <v>733337901</v>
      </c>
      <c r="D56" t="s">
        <v>473</v>
      </c>
      <c r="E56">
        <v>1035</v>
      </c>
      <c r="F56"/>
      <c r="G56" s="226">
        <f t="shared" ref="G56:G65" si="36">E56-F56</f>
        <v>1035</v>
      </c>
      <c r="H56" s="238">
        <f t="shared" ref="H56:H65" si="37">ROUND(G56/E56,10)</f>
        <v>1</v>
      </c>
      <c r="I56">
        <v>0</v>
      </c>
      <c r="J56"/>
      <c r="K56" s="226">
        <f t="shared" ref="K56:K65" si="38">I56-J56</f>
        <v>0</v>
      </c>
      <c r="L56" s="238" t="e">
        <f t="shared" ref="L56:L65" si="39">ROUND(K56/I56,10)</f>
        <v>#DIV/0!</v>
      </c>
      <c r="M56">
        <v>0</v>
      </c>
      <c r="N56"/>
      <c r="O56" s="226">
        <f t="shared" ref="O56:O65" si="40">M56-N56</f>
        <v>0</v>
      </c>
      <c r="P56" s="238" t="e">
        <f t="shared" ref="P56:P65" si="41">ROUND(O56/M56,10)</f>
        <v>#DIV/0!</v>
      </c>
      <c r="Q56">
        <v>0</v>
      </c>
      <c r="R56"/>
      <c r="S56" s="226">
        <f t="shared" ref="S56:S65" si="42">Q56-R56</f>
        <v>0</v>
      </c>
      <c r="T56" s="238" t="e">
        <f t="shared" ref="T56:T65" si="43">ROUND(S56/Q56,10)</f>
        <v>#DIV/0!</v>
      </c>
      <c r="U56" s="135"/>
    </row>
    <row r="57" spans="1:21" s="56" customFormat="1" ht="12.75">
      <c r="A57" t="s">
        <v>275</v>
      </c>
      <c r="B57" t="s">
        <v>434</v>
      </c>
      <c r="C57" s="279">
        <v>733337901</v>
      </c>
      <c r="D57" t="s">
        <v>473</v>
      </c>
      <c r="E57">
        <v>2445</v>
      </c>
      <c r="F57"/>
      <c r="G57" s="226">
        <f t="shared" si="36"/>
        <v>2445</v>
      </c>
      <c r="H57" s="238">
        <f t="shared" si="37"/>
        <v>1</v>
      </c>
      <c r="I57">
        <v>0</v>
      </c>
      <c r="J57"/>
      <c r="K57" s="226">
        <f t="shared" si="38"/>
        <v>0</v>
      </c>
      <c r="L57" s="238" t="e">
        <f t="shared" si="39"/>
        <v>#DIV/0!</v>
      </c>
      <c r="M57">
        <v>0</v>
      </c>
      <c r="N57"/>
      <c r="O57" s="226">
        <f t="shared" si="40"/>
        <v>0</v>
      </c>
      <c r="P57" s="238" t="e">
        <f t="shared" si="41"/>
        <v>#DIV/0!</v>
      </c>
      <c r="Q57">
        <v>0</v>
      </c>
      <c r="R57"/>
      <c r="S57" s="226">
        <f t="shared" si="42"/>
        <v>0</v>
      </c>
      <c r="T57" s="238" t="e">
        <f t="shared" si="43"/>
        <v>#DIV/0!</v>
      </c>
      <c r="U57" s="135"/>
    </row>
    <row r="58" spans="1:21" s="56" customFormat="1" ht="12.75">
      <c r="A58" t="s">
        <v>275</v>
      </c>
      <c r="B58" t="s">
        <v>434</v>
      </c>
      <c r="C58" s="279">
        <v>733337901</v>
      </c>
      <c r="D58" t="s">
        <v>473</v>
      </c>
      <c r="E58">
        <v>1035</v>
      </c>
      <c r="F58"/>
      <c r="G58" s="226">
        <f t="shared" si="36"/>
        <v>1035</v>
      </c>
      <c r="H58" s="238">
        <f t="shared" si="37"/>
        <v>1</v>
      </c>
      <c r="I58">
        <v>0</v>
      </c>
      <c r="J58"/>
      <c r="K58" s="226">
        <f t="shared" si="38"/>
        <v>0</v>
      </c>
      <c r="L58" s="238" t="e">
        <f t="shared" si="39"/>
        <v>#DIV/0!</v>
      </c>
      <c r="M58">
        <v>0</v>
      </c>
      <c r="N58"/>
      <c r="O58" s="226">
        <f t="shared" si="40"/>
        <v>0</v>
      </c>
      <c r="P58" s="238" t="e">
        <f t="shared" si="41"/>
        <v>#DIV/0!</v>
      </c>
      <c r="Q58">
        <v>0</v>
      </c>
      <c r="R58"/>
      <c r="S58" s="226">
        <f t="shared" si="42"/>
        <v>0</v>
      </c>
      <c r="T58" s="238" t="e">
        <f t="shared" si="43"/>
        <v>#DIV/0!</v>
      </c>
      <c r="U58" s="135"/>
    </row>
    <row r="59" spans="1:21" s="56" customFormat="1" ht="12.75">
      <c r="A59" t="s">
        <v>275</v>
      </c>
      <c r="B59" t="s">
        <v>442</v>
      </c>
      <c r="C59" s="279">
        <v>502441306</v>
      </c>
      <c r="D59" t="s">
        <v>474</v>
      </c>
      <c r="E59">
        <v>3050</v>
      </c>
      <c r="F59"/>
      <c r="G59" s="226">
        <f t="shared" si="36"/>
        <v>3050</v>
      </c>
      <c r="H59" s="238">
        <f t="shared" si="37"/>
        <v>1</v>
      </c>
      <c r="I59">
        <v>0</v>
      </c>
      <c r="J59"/>
      <c r="K59" s="226">
        <f t="shared" si="38"/>
        <v>0</v>
      </c>
      <c r="L59" s="238" t="e">
        <f t="shared" si="39"/>
        <v>#DIV/0!</v>
      </c>
      <c r="M59">
        <v>0</v>
      </c>
      <c r="N59"/>
      <c r="O59" s="226">
        <f t="shared" si="40"/>
        <v>0</v>
      </c>
      <c r="P59" s="238" t="e">
        <f t="shared" si="41"/>
        <v>#DIV/0!</v>
      </c>
      <c r="Q59">
        <v>0</v>
      </c>
      <c r="R59"/>
      <c r="S59" s="226">
        <f t="shared" si="42"/>
        <v>0</v>
      </c>
      <c r="T59" s="238" t="e">
        <f t="shared" si="43"/>
        <v>#DIV/0!</v>
      </c>
      <c r="U59" s="135"/>
    </row>
    <row r="60" spans="1:21" s="56" customFormat="1" ht="12.75">
      <c r="A60" t="s">
        <v>275</v>
      </c>
      <c r="B60" t="s">
        <v>438</v>
      </c>
      <c r="C60" s="279" t="s">
        <v>455</v>
      </c>
      <c r="D60" t="s">
        <v>456</v>
      </c>
      <c r="E60">
        <v>14372</v>
      </c>
      <c r="F60"/>
      <c r="G60" s="226">
        <f t="shared" si="36"/>
        <v>14372</v>
      </c>
      <c r="H60" s="238">
        <f t="shared" si="37"/>
        <v>1</v>
      </c>
      <c r="I60">
        <v>9121.7900000000009</v>
      </c>
      <c r="J60"/>
      <c r="K60" s="226">
        <f t="shared" si="38"/>
        <v>9121.7900000000009</v>
      </c>
      <c r="L60" s="238">
        <f t="shared" si="39"/>
        <v>1</v>
      </c>
      <c r="M60">
        <v>0</v>
      </c>
      <c r="N60"/>
      <c r="O60" s="226">
        <f t="shared" si="40"/>
        <v>0</v>
      </c>
      <c r="P60" s="238" t="e">
        <f t="shared" si="41"/>
        <v>#DIV/0!</v>
      </c>
      <c r="Q60">
        <v>45.72</v>
      </c>
      <c r="R60"/>
      <c r="S60" s="226">
        <f t="shared" si="42"/>
        <v>45.72</v>
      </c>
      <c r="T60" s="238">
        <f t="shared" si="43"/>
        <v>1</v>
      </c>
      <c r="U60" s="135"/>
    </row>
    <row r="61" spans="1:21" s="56" customFormat="1" ht="12.75">
      <c r="A61" t="s">
        <v>275</v>
      </c>
      <c r="B61" t="s">
        <v>442</v>
      </c>
      <c r="C61" s="279" t="s">
        <v>298</v>
      </c>
      <c r="D61" t="s">
        <v>444</v>
      </c>
      <c r="E61">
        <v>9437</v>
      </c>
      <c r="F61"/>
      <c r="G61" s="226">
        <f t="shared" si="36"/>
        <v>9437</v>
      </c>
      <c r="H61" s="238">
        <f t="shared" si="37"/>
        <v>1</v>
      </c>
      <c r="I61">
        <v>2005.36</v>
      </c>
      <c r="J61"/>
      <c r="K61" s="226">
        <f t="shared" si="38"/>
        <v>2005.36</v>
      </c>
      <c r="L61" s="238">
        <f t="shared" si="39"/>
        <v>1</v>
      </c>
      <c r="M61">
        <v>353.89</v>
      </c>
      <c r="N61"/>
      <c r="O61" s="226">
        <f t="shared" si="40"/>
        <v>353.89</v>
      </c>
      <c r="P61" s="238">
        <f t="shared" si="41"/>
        <v>1</v>
      </c>
      <c r="Q61">
        <v>0</v>
      </c>
      <c r="R61"/>
      <c r="S61" s="226">
        <f t="shared" si="42"/>
        <v>0</v>
      </c>
      <c r="T61" s="238" t="e">
        <f t="shared" si="43"/>
        <v>#DIV/0!</v>
      </c>
      <c r="U61" s="135"/>
    </row>
    <row r="62" spans="1:21" s="56" customFormat="1" ht="12.75">
      <c r="A62" t="s">
        <v>275</v>
      </c>
      <c r="B62" t="s">
        <v>436</v>
      </c>
      <c r="C62" s="279" t="s">
        <v>503</v>
      </c>
      <c r="D62" t="s">
        <v>504</v>
      </c>
      <c r="E62">
        <v>2702</v>
      </c>
      <c r="F62"/>
      <c r="G62" s="226">
        <f t="shared" si="36"/>
        <v>2702</v>
      </c>
      <c r="H62" s="238">
        <f t="shared" si="37"/>
        <v>1</v>
      </c>
      <c r="I62">
        <v>0</v>
      </c>
      <c r="J62"/>
      <c r="K62" s="226">
        <f t="shared" si="38"/>
        <v>0</v>
      </c>
      <c r="L62" s="238" t="e">
        <f t="shared" si="39"/>
        <v>#DIV/0!</v>
      </c>
      <c r="M62">
        <v>0</v>
      </c>
      <c r="N62"/>
      <c r="O62" s="226">
        <f t="shared" si="40"/>
        <v>0</v>
      </c>
      <c r="P62" s="238" t="e">
        <f t="shared" si="41"/>
        <v>#DIV/0!</v>
      </c>
      <c r="Q62">
        <v>0</v>
      </c>
      <c r="R62"/>
      <c r="S62" s="226">
        <f t="shared" si="42"/>
        <v>0</v>
      </c>
      <c r="T62" s="238" t="e">
        <f t="shared" si="43"/>
        <v>#DIV/0!</v>
      </c>
      <c r="U62" s="135"/>
    </row>
    <row r="63" spans="1:21" s="56" customFormat="1" ht="12.75">
      <c r="A63" t="s">
        <v>275</v>
      </c>
      <c r="B63" t="s">
        <v>436</v>
      </c>
      <c r="C63" s="279" t="s">
        <v>503</v>
      </c>
      <c r="D63" t="s">
        <v>504</v>
      </c>
      <c r="E63">
        <v>2702</v>
      </c>
      <c r="F63"/>
      <c r="G63" s="226">
        <f t="shared" si="36"/>
        <v>2702</v>
      </c>
      <c r="H63" s="238">
        <f t="shared" si="37"/>
        <v>1</v>
      </c>
      <c r="I63">
        <v>0</v>
      </c>
      <c r="J63"/>
      <c r="K63" s="226">
        <f t="shared" si="38"/>
        <v>0</v>
      </c>
      <c r="L63" s="238" t="e">
        <f t="shared" si="39"/>
        <v>#DIV/0!</v>
      </c>
      <c r="M63">
        <v>0</v>
      </c>
      <c r="N63"/>
      <c r="O63" s="226">
        <f t="shared" si="40"/>
        <v>0</v>
      </c>
      <c r="P63" s="238" t="e">
        <f t="shared" si="41"/>
        <v>#DIV/0!</v>
      </c>
      <c r="Q63">
        <v>0</v>
      </c>
      <c r="R63"/>
      <c r="S63" s="226">
        <f t="shared" si="42"/>
        <v>0</v>
      </c>
      <c r="T63" s="238" t="e">
        <f t="shared" si="43"/>
        <v>#DIV/0!</v>
      </c>
      <c r="U63" s="135"/>
    </row>
    <row r="64" spans="1:21" s="56" customFormat="1" ht="12.75">
      <c r="A64" t="s">
        <v>275</v>
      </c>
      <c r="B64" t="s">
        <v>436</v>
      </c>
      <c r="C64" s="279" t="s">
        <v>503</v>
      </c>
      <c r="D64" t="s">
        <v>504</v>
      </c>
      <c r="E64">
        <v>7015</v>
      </c>
      <c r="F64"/>
      <c r="G64" s="226">
        <f t="shared" si="36"/>
        <v>7015</v>
      </c>
      <c r="H64" s="238">
        <f t="shared" si="37"/>
        <v>1</v>
      </c>
      <c r="I64">
        <v>0</v>
      </c>
      <c r="J64"/>
      <c r="K64" s="226">
        <f t="shared" si="38"/>
        <v>0</v>
      </c>
      <c r="L64" s="238" t="e">
        <f t="shared" si="39"/>
        <v>#DIV/0!</v>
      </c>
      <c r="M64">
        <v>0</v>
      </c>
      <c r="N64"/>
      <c r="O64" s="226">
        <f t="shared" si="40"/>
        <v>0</v>
      </c>
      <c r="P64" s="238" t="e">
        <f t="shared" si="41"/>
        <v>#DIV/0!</v>
      </c>
      <c r="Q64">
        <v>0</v>
      </c>
      <c r="R64"/>
      <c r="S64" s="226">
        <f t="shared" si="42"/>
        <v>0</v>
      </c>
      <c r="T64" s="238" t="e">
        <f t="shared" si="43"/>
        <v>#DIV/0!</v>
      </c>
      <c r="U64" s="135"/>
    </row>
    <row r="65" spans="1:21" s="56" customFormat="1" ht="12.75">
      <c r="A65" t="s">
        <v>275</v>
      </c>
      <c r="B65" t="s">
        <v>436</v>
      </c>
      <c r="C65" s="279" t="s">
        <v>503</v>
      </c>
      <c r="D65" t="s">
        <v>504</v>
      </c>
      <c r="E65">
        <v>7015</v>
      </c>
      <c r="F65"/>
      <c r="G65" s="226">
        <f t="shared" si="36"/>
        <v>7015</v>
      </c>
      <c r="H65" s="238">
        <f t="shared" si="37"/>
        <v>1</v>
      </c>
      <c r="I65">
        <v>0</v>
      </c>
      <c r="J65"/>
      <c r="K65" s="226">
        <f t="shared" si="38"/>
        <v>0</v>
      </c>
      <c r="L65" s="238" t="e">
        <f t="shared" si="39"/>
        <v>#DIV/0!</v>
      </c>
      <c r="M65">
        <v>0</v>
      </c>
      <c r="N65"/>
      <c r="O65" s="226">
        <f t="shared" si="40"/>
        <v>0</v>
      </c>
      <c r="P65" s="238" t="e">
        <f t="shared" si="41"/>
        <v>#DIV/0!</v>
      </c>
      <c r="Q65">
        <v>0</v>
      </c>
      <c r="R65"/>
      <c r="S65" s="226">
        <f t="shared" si="42"/>
        <v>0</v>
      </c>
      <c r="T65" s="238" t="e">
        <f t="shared" si="43"/>
        <v>#DIV/0!</v>
      </c>
      <c r="U65" s="135"/>
    </row>
    <row r="66" spans="1:21" s="56" customFormat="1" ht="12.75">
      <c r="A66" t="s">
        <v>275</v>
      </c>
      <c r="B66" t="s">
        <v>436</v>
      </c>
      <c r="C66" s="279" t="s">
        <v>503</v>
      </c>
      <c r="D66" t="s">
        <v>504</v>
      </c>
      <c r="E66">
        <v>7015</v>
      </c>
      <c r="F66"/>
      <c r="G66" s="226">
        <f t="shared" si="32"/>
        <v>7015</v>
      </c>
      <c r="H66" s="238">
        <f t="shared" si="33"/>
        <v>1</v>
      </c>
      <c r="I66">
        <v>0</v>
      </c>
      <c r="J66"/>
      <c r="K66" s="226">
        <f t="shared" si="34"/>
        <v>0</v>
      </c>
      <c r="L66" s="238" t="e">
        <f t="shared" si="35"/>
        <v>#DIV/0!</v>
      </c>
      <c r="M66">
        <v>0</v>
      </c>
      <c r="N66"/>
      <c r="O66" s="226">
        <f t="shared" si="4"/>
        <v>0</v>
      </c>
      <c r="P66" s="238" t="e">
        <f t="shared" si="5"/>
        <v>#DIV/0!</v>
      </c>
      <c r="Q66">
        <v>0</v>
      </c>
      <c r="R66"/>
      <c r="S66" s="226">
        <f t="shared" si="6"/>
        <v>0</v>
      </c>
      <c r="T66" s="238" t="e">
        <f t="shared" si="7"/>
        <v>#DIV/0!</v>
      </c>
      <c r="U66" s="135"/>
    </row>
    <row r="67" spans="1:21" s="56" customFormat="1" ht="12.75">
      <c r="A67" t="s">
        <v>275</v>
      </c>
      <c r="B67" t="s">
        <v>436</v>
      </c>
      <c r="C67" s="279" t="s">
        <v>503</v>
      </c>
      <c r="D67" t="s">
        <v>504</v>
      </c>
      <c r="E67">
        <v>7015</v>
      </c>
      <c r="F67"/>
      <c r="G67" s="226">
        <f t="shared" si="32"/>
        <v>7015</v>
      </c>
      <c r="H67" s="238">
        <f t="shared" si="33"/>
        <v>1</v>
      </c>
      <c r="I67">
        <v>0</v>
      </c>
      <c r="J67"/>
      <c r="K67" s="226">
        <f t="shared" si="34"/>
        <v>0</v>
      </c>
      <c r="L67" s="238" t="e">
        <f t="shared" si="35"/>
        <v>#DIV/0!</v>
      </c>
      <c r="M67">
        <v>0</v>
      </c>
      <c r="N67"/>
      <c r="O67" s="226">
        <f t="shared" si="4"/>
        <v>0</v>
      </c>
      <c r="P67" s="238" t="e">
        <f t="shared" si="5"/>
        <v>#DIV/0!</v>
      </c>
      <c r="Q67">
        <v>0</v>
      </c>
      <c r="R67"/>
      <c r="S67" s="226">
        <f t="shared" si="6"/>
        <v>0</v>
      </c>
      <c r="T67" s="238" t="e">
        <f t="shared" si="7"/>
        <v>#DIV/0!</v>
      </c>
      <c r="U67" s="135"/>
    </row>
    <row r="68" spans="1:21" s="56" customFormat="1" ht="12.75">
      <c r="A68" t="s">
        <v>275</v>
      </c>
      <c r="B68" t="s">
        <v>436</v>
      </c>
      <c r="C68" s="279" t="s">
        <v>503</v>
      </c>
      <c r="D68" t="s">
        <v>504</v>
      </c>
      <c r="E68">
        <v>5885</v>
      </c>
      <c r="F68"/>
      <c r="G68" s="226">
        <f t="shared" si="32"/>
        <v>5885</v>
      </c>
      <c r="H68" s="238">
        <f t="shared" si="33"/>
        <v>1</v>
      </c>
      <c r="I68">
        <v>0</v>
      </c>
      <c r="J68"/>
      <c r="K68" s="226">
        <f t="shared" si="34"/>
        <v>0</v>
      </c>
      <c r="L68" s="238" t="e">
        <f t="shared" si="35"/>
        <v>#DIV/0!</v>
      </c>
      <c r="M68">
        <v>0</v>
      </c>
      <c r="N68"/>
      <c r="O68" s="226">
        <f t="shared" si="4"/>
        <v>0</v>
      </c>
      <c r="P68" s="238" t="e">
        <f t="shared" si="5"/>
        <v>#DIV/0!</v>
      </c>
      <c r="Q68">
        <v>0</v>
      </c>
      <c r="R68"/>
      <c r="S68" s="226">
        <f t="shared" si="6"/>
        <v>0</v>
      </c>
      <c r="T68" s="238" t="e">
        <f t="shared" si="7"/>
        <v>#DIV/0!</v>
      </c>
      <c r="U68" s="135"/>
    </row>
    <row r="69" spans="1:21" s="56" customFormat="1" ht="12.75">
      <c r="A69" t="s">
        <v>275</v>
      </c>
      <c r="B69" t="s">
        <v>436</v>
      </c>
      <c r="C69" s="279" t="s">
        <v>503</v>
      </c>
      <c r="D69" t="s">
        <v>504</v>
      </c>
      <c r="E69">
        <v>5885</v>
      </c>
      <c r="F69"/>
      <c r="G69" s="226">
        <f t="shared" si="32"/>
        <v>5885</v>
      </c>
      <c r="H69" s="238">
        <f t="shared" si="33"/>
        <v>1</v>
      </c>
      <c r="I69">
        <v>0</v>
      </c>
      <c r="J69"/>
      <c r="K69" s="226">
        <f t="shared" si="34"/>
        <v>0</v>
      </c>
      <c r="L69" s="238" t="e">
        <f t="shared" si="35"/>
        <v>#DIV/0!</v>
      </c>
      <c r="M69">
        <v>0</v>
      </c>
      <c r="N69"/>
      <c r="O69" s="226">
        <f t="shared" si="4"/>
        <v>0</v>
      </c>
      <c r="P69" s="238" t="e">
        <f t="shared" si="5"/>
        <v>#DIV/0!</v>
      </c>
      <c r="Q69">
        <v>0</v>
      </c>
      <c r="R69"/>
      <c r="S69" s="226">
        <f t="shared" si="6"/>
        <v>0</v>
      </c>
      <c r="T69" s="238" t="e">
        <f t="shared" si="7"/>
        <v>#DIV/0!</v>
      </c>
      <c r="U69" s="135"/>
    </row>
    <row r="70" spans="1:21" s="56" customFormat="1" ht="12.75">
      <c r="A70" t="s">
        <v>275</v>
      </c>
      <c r="B70" t="s">
        <v>517</v>
      </c>
      <c r="C70" s="279" t="s">
        <v>475</v>
      </c>
      <c r="D70" t="s">
        <v>363</v>
      </c>
      <c r="E70">
        <v>42</v>
      </c>
      <c r="F70"/>
      <c r="G70" s="226">
        <f t="shared" si="32"/>
        <v>42</v>
      </c>
      <c r="H70" s="238">
        <f t="shared" si="33"/>
        <v>1</v>
      </c>
      <c r="I70">
        <v>42.82</v>
      </c>
      <c r="J70"/>
      <c r="K70" s="226">
        <f t="shared" si="34"/>
        <v>42.82</v>
      </c>
      <c r="L70" s="238">
        <f t="shared" si="35"/>
        <v>1</v>
      </c>
      <c r="M70">
        <v>0</v>
      </c>
      <c r="N70"/>
      <c r="O70" s="226">
        <f t="shared" si="4"/>
        <v>0</v>
      </c>
      <c r="P70" s="238" t="e">
        <f t="shared" si="5"/>
        <v>#DIV/0!</v>
      </c>
      <c r="Q70">
        <v>0.2</v>
      </c>
      <c r="R70"/>
      <c r="S70" s="226">
        <f t="shared" si="6"/>
        <v>0.2</v>
      </c>
      <c r="T70" s="238">
        <f t="shared" si="7"/>
        <v>1</v>
      </c>
      <c r="U70" s="135"/>
    </row>
    <row r="71" spans="1:21" s="56" customFormat="1" ht="12.75">
      <c r="A71" t="s">
        <v>275</v>
      </c>
      <c r="B71" t="s">
        <v>517</v>
      </c>
      <c r="C71" s="279" t="s">
        <v>475</v>
      </c>
      <c r="D71" t="s">
        <v>363</v>
      </c>
      <c r="E71">
        <v>42</v>
      </c>
      <c r="F71"/>
      <c r="G71" s="226">
        <f t="shared" si="32"/>
        <v>42</v>
      </c>
      <c r="H71" s="238">
        <f t="shared" si="33"/>
        <v>1</v>
      </c>
      <c r="I71">
        <v>64.23</v>
      </c>
      <c r="J71"/>
      <c r="K71" s="226">
        <f t="shared" si="34"/>
        <v>64.23</v>
      </c>
      <c r="L71" s="238">
        <f t="shared" si="35"/>
        <v>1</v>
      </c>
      <c r="M71">
        <v>0</v>
      </c>
      <c r="N71"/>
      <c r="O71" s="226">
        <f t="shared" si="4"/>
        <v>0</v>
      </c>
      <c r="P71" s="238" t="e">
        <f t="shared" si="5"/>
        <v>#DIV/0!</v>
      </c>
      <c r="Q71">
        <v>0.28999999999999998</v>
      </c>
      <c r="R71"/>
      <c r="S71" s="226">
        <f t="shared" si="6"/>
        <v>0.28999999999999998</v>
      </c>
      <c r="T71" s="238">
        <f t="shared" si="7"/>
        <v>1</v>
      </c>
      <c r="U71" s="135"/>
    </row>
    <row r="72" spans="1:21" s="56" customFormat="1" ht="12.75">
      <c r="A72" t="s">
        <v>275</v>
      </c>
      <c r="B72" t="s">
        <v>442</v>
      </c>
      <c r="C72" s="279" t="s">
        <v>414</v>
      </c>
      <c r="D72" t="s">
        <v>508</v>
      </c>
      <c r="E72">
        <v>10900</v>
      </c>
      <c r="F72"/>
      <c r="G72" s="226">
        <f t="shared" si="32"/>
        <v>10900</v>
      </c>
      <c r="H72" s="238">
        <f t="shared" si="33"/>
        <v>1</v>
      </c>
      <c r="I72">
        <v>4730.84</v>
      </c>
      <c r="J72"/>
      <c r="K72" s="226">
        <f t="shared" si="34"/>
        <v>4730.84</v>
      </c>
      <c r="L72" s="238">
        <f t="shared" si="35"/>
        <v>1</v>
      </c>
      <c r="M72">
        <v>0</v>
      </c>
      <c r="N72"/>
      <c r="O72" s="226">
        <f t="shared" si="4"/>
        <v>0</v>
      </c>
      <c r="P72" s="238" t="e">
        <f t="shared" si="5"/>
        <v>#DIV/0!</v>
      </c>
      <c r="Q72">
        <v>0</v>
      </c>
      <c r="R72"/>
      <c r="S72" s="226">
        <f t="shared" si="6"/>
        <v>0</v>
      </c>
      <c r="T72" s="238" t="e">
        <f t="shared" si="7"/>
        <v>#DIV/0!</v>
      </c>
      <c r="U72" s="135"/>
    </row>
    <row r="73" spans="1:21" s="56" customFormat="1" ht="12.75">
      <c r="A73" t="s">
        <v>275</v>
      </c>
      <c r="B73" t="s">
        <v>434</v>
      </c>
      <c r="C73" s="279" t="s">
        <v>518</v>
      </c>
      <c r="D73" t="s">
        <v>519</v>
      </c>
      <c r="E73">
        <v>4504</v>
      </c>
      <c r="F73"/>
      <c r="G73" s="226">
        <f t="shared" si="32"/>
        <v>4504</v>
      </c>
      <c r="H73" s="238">
        <f t="shared" si="33"/>
        <v>1</v>
      </c>
      <c r="I73">
        <v>0</v>
      </c>
      <c r="J73"/>
      <c r="K73" s="226">
        <f t="shared" si="34"/>
        <v>0</v>
      </c>
      <c r="L73" s="238" t="e">
        <f t="shared" si="35"/>
        <v>#DIV/0!</v>
      </c>
      <c r="M73">
        <v>0</v>
      </c>
      <c r="N73"/>
      <c r="O73" s="226">
        <f t="shared" si="4"/>
        <v>0</v>
      </c>
      <c r="P73" s="238" t="e">
        <f t="shared" si="5"/>
        <v>#DIV/0!</v>
      </c>
      <c r="Q73">
        <v>0</v>
      </c>
      <c r="R73"/>
      <c r="S73" s="226">
        <f t="shared" si="6"/>
        <v>0</v>
      </c>
      <c r="T73" s="238" t="e">
        <f t="shared" si="7"/>
        <v>#DIV/0!</v>
      </c>
      <c r="U73" s="135"/>
    </row>
    <row r="74" spans="1:21" s="56" customFormat="1" ht="12.75">
      <c r="A74" t="s">
        <v>275</v>
      </c>
      <c r="B74" t="s">
        <v>442</v>
      </c>
      <c r="C74" s="279" t="s">
        <v>520</v>
      </c>
      <c r="D74" t="s">
        <v>521</v>
      </c>
      <c r="E74">
        <v>541.53</v>
      </c>
      <c r="F74"/>
      <c r="G74" s="226">
        <f t="shared" si="32"/>
        <v>541.53</v>
      </c>
      <c r="H74" s="238">
        <f t="shared" si="33"/>
        <v>1</v>
      </c>
      <c r="I74">
        <v>0</v>
      </c>
      <c r="J74"/>
      <c r="K74" s="226">
        <f t="shared" si="34"/>
        <v>0</v>
      </c>
      <c r="L74" s="238" t="e">
        <f t="shared" si="35"/>
        <v>#DIV/0!</v>
      </c>
      <c r="M74">
        <v>0</v>
      </c>
      <c r="N74"/>
      <c r="O74" s="226">
        <f t="shared" si="4"/>
        <v>0</v>
      </c>
      <c r="P74" s="238" t="e">
        <f t="shared" si="5"/>
        <v>#DIV/0!</v>
      </c>
      <c r="Q74">
        <v>0</v>
      </c>
      <c r="R74"/>
      <c r="S74" s="226">
        <f t="shared" si="6"/>
        <v>0</v>
      </c>
      <c r="T74" s="238" t="e">
        <f t="shared" si="7"/>
        <v>#DIV/0!</v>
      </c>
      <c r="U74" s="135"/>
    </row>
    <row r="75" spans="1:21" s="56" customFormat="1" ht="12.75">
      <c r="A75" t="s">
        <v>275</v>
      </c>
      <c r="B75" t="s">
        <v>442</v>
      </c>
      <c r="C75" s="279" t="s">
        <v>520</v>
      </c>
      <c r="D75" t="s">
        <v>521</v>
      </c>
      <c r="E75">
        <v>909.19</v>
      </c>
      <c r="F75"/>
      <c r="G75" s="226">
        <f t="shared" si="32"/>
        <v>909.19</v>
      </c>
      <c r="H75" s="238">
        <f t="shared" si="33"/>
        <v>1</v>
      </c>
      <c r="I75">
        <v>0</v>
      </c>
      <c r="J75"/>
      <c r="K75" s="226">
        <f t="shared" si="34"/>
        <v>0</v>
      </c>
      <c r="L75" s="238" t="e">
        <f t="shared" si="35"/>
        <v>#DIV/0!</v>
      </c>
      <c r="M75">
        <v>0</v>
      </c>
      <c r="N75"/>
      <c r="O75" s="226">
        <f t="shared" si="4"/>
        <v>0</v>
      </c>
      <c r="P75" s="238" t="e">
        <f t="shared" si="5"/>
        <v>#DIV/0!</v>
      </c>
      <c r="Q75">
        <v>0</v>
      </c>
      <c r="R75"/>
      <c r="S75" s="226">
        <f t="shared" si="6"/>
        <v>0</v>
      </c>
      <c r="T75" s="238" t="e">
        <f t="shared" si="7"/>
        <v>#DIV/0!</v>
      </c>
      <c r="U75" s="135"/>
    </row>
    <row r="76" spans="1:21" s="56" customFormat="1" ht="12.75">
      <c r="A76" t="s">
        <v>275</v>
      </c>
      <c r="B76" t="s">
        <v>442</v>
      </c>
      <c r="C76" s="279" t="s">
        <v>520</v>
      </c>
      <c r="D76" t="s">
        <v>521</v>
      </c>
      <c r="E76">
        <v>18600</v>
      </c>
      <c r="F76"/>
      <c r="G76" s="226">
        <f t="shared" si="32"/>
        <v>18600</v>
      </c>
      <c r="H76" s="238">
        <f t="shared" si="33"/>
        <v>1</v>
      </c>
      <c r="I76">
        <v>0</v>
      </c>
      <c r="J76"/>
      <c r="K76" s="226">
        <f t="shared" si="34"/>
        <v>0</v>
      </c>
      <c r="L76" s="238" t="e">
        <f t="shared" si="35"/>
        <v>#DIV/0!</v>
      </c>
      <c r="M76">
        <v>0</v>
      </c>
      <c r="N76"/>
      <c r="O76" s="226">
        <f t="shared" si="4"/>
        <v>0</v>
      </c>
      <c r="P76" s="238" t="e">
        <f t="shared" si="5"/>
        <v>#DIV/0!</v>
      </c>
      <c r="Q76">
        <v>0</v>
      </c>
      <c r="R76"/>
      <c r="S76" s="226">
        <f t="shared" si="6"/>
        <v>0</v>
      </c>
      <c r="T76" s="238" t="e">
        <f t="shared" si="7"/>
        <v>#DIV/0!</v>
      </c>
      <c r="U76" s="135"/>
    </row>
    <row r="77" spans="1:21" s="56" customFormat="1" ht="12.75">
      <c r="A77" t="s">
        <v>275</v>
      </c>
      <c r="B77" t="s">
        <v>442</v>
      </c>
      <c r="C77" s="279" t="s">
        <v>431</v>
      </c>
      <c r="D77" t="s">
        <v>445</v>
      </c>
      <c r="E77">
        <v>17708</v>
      </c>
      <c r="F77"/>
      <c r="G77" s="226">
        <f t="shared" si="32"/>
        <v>17708</v>
      </c>
      <c r="H77" s="238">
        <f t="shared" si="33"/>
        <v>1</v>
      </c>
      <c r="I77">
        <v>10781.94</v>
      </c>
      <c r="J77"/>
      <c r="K77" s="226">
        <f t="shared" si="34"/>
        <v>10781.94</v>
      </c>
      <c r="L77" s="238">
        <f t="shared" si="35"/>
        <v>1</v>
      </c>
      <c r="M77">
        <v>0</v>
      </c>
      <c r="N77"/>
      <c r="O77" s="226">
        <f t="shared" si="4"/>
        <v>0</v>
      </c>
      <c r="P77" s="238" t="e">
        <f t="shared" si="5"/>
        <v>#DIV/0!</v>
      </c>
      <c r="Q77">
        <v>0</v>
      </c>
      <c r="R77"/>
      <c r="S77" s="226">
        <f t="shared" si="6"/>
        <v>0</v>
      </c>
      <c r="T77" s="238" t="e">
        <f t="shared" si="7"/>
        <v>#DIV/0!</v>
      </c>
      <c r="U77" s="135"/>
    </row>
    <row r="78" spans="1:21" s="56" customFormat="1" ht="12.75">
      <c r="A78" t="s">
        <v>275</v>
      </c>
      <c r="B78" t="s">
        <v>442</v>
      </c>
      <c r="C78" s="279" t="s">
        <v>313</v>
      </c>
      <c r="D78" t="s">
        <v>449</v>
      </c>
      <c r="E78">
        <v>1350</v>
      </c>
      <c r="F78"/>
      <c r="G78" s="226">
        <f t="shared" si="32"/>
        <v>1350</v>
      </c>
      <c r="H78" s="238">
        <f t="shared" si="33"/>
        <v>1</v>
      </c>
      <c r="I78">
        <v>0</v>
      </c>
      <c r="J78"/>
      <c r="K78" s="226">
        <f t="shared" si="34"/>
        <v>0</v>
      </c>
      <c r="L78" s="238" t="e">
        <f t="shared" si="35"/>
        <v>#DIV/0!</v>
      </c>
      <c r="M78">
        <v>0</v>
      </c>
      <c r="N78"/>
      <c r="O78" s="226">
        <f t="shared" si="4"/>
        <v>0</v>
      </c>
      <c r="P78" s="238" t="e">
        <f t="shared" si="5"/>
        <v>#DIV/0!</v>
      </c>
      <c r="Q78">
        <v>0</v>
      </c>
      <c r="R78"/>
      <c r="S78" s="226">
        <f t="shared" si="6"/>
        <v>0</v>
      </c>
      <c r="T78" s="238" t="e">
        <f t="shared" si="7"/>
        <v>#DIV/0!</v>
      </c>
      <c r="U78" s="135"/>
    </row>
    <row r="79" spans="1:21" s="56" customFormat="1" ht="12.75">
      <c r="A79" t="s">
        <v>275</v>
      </c>
      <c r="B79" t="s">
        <v>442</v>
      </c>
      <c r="C79" s="279" t="s">
        <v>313</v>
      </c>
      <c r="D79" t="s">
        <v>449</v>
      </c>
      <c r="E79">
        <v>1350</v>
      </c>
      <c r="F79"/>
      <c r="G79" s="226">
        <f t="shared" ref="G79" si="44">E79-F79</f>
        <v>1350</v>
      </c>
      <c r="H79" s="238">
        <f t="shared" ref="H79" si="45">ROUND(G79/E79,10)</f>
        <v>1</v>
      </c>
      <c r="I79">
        <v>0</v>
      </c>
      <c r="J79"/>
      <c r="K79" s="226">
        <f t="shared" ref="K79" si="46">I79-J79</f>
        <v>0</v>
      </c>
      <c r="L79" s="238" t="e">
        <f t="shared" ref="L79" si="47">ROUND(K79/I79,10)</f>
        <v>#DIV/0!</v>
      </c>
      <c r="M79">
        <v>0</v>
      </c>
      <c r="N79"/>
      <c r="O79" s="226">
        <f t="shared" ref="O79" si="48">M79-N79</f>
        <v>0</v>
      </c>
      <c r="P79" s="238" t="e">
        <f t="shared" ref="P79" si="49">ROUND(O79/M79,10)</f>
        <v>#DIV/0!</v>
      </c>
      <c r="Q79">
        <v>0</v>
      </c>
      <c r="R79"/>
      <c r="S79" s="226">
        <f t="shared" ref="S79" si="50">Q79-R79</f>
        <v>0</v>
      </c>
      <c r="T79" s="238" t="e">
        <f t="shared" ref="T79" si="51">ROUND(S79/Q79,10)</f>
        <v>#DIV/0!</v>
      </c>
      <c r="U79" s="135"/>
    </row>
    <row r="80" spans="1:21" s="56" customFormat="1" ht="12.75">
      <c r="A80" t="s">
        <v>275</v>
      </c>
      <c r="B80" t="s">
        <v>442</v>
      </c>
      <c r="C80" s="279" t="s">
        <v>417</v>
      </c>
      <c r="D80" t="s">
        <v>509</v>
      </c>
      <c r="E80">
        <v>36900</v>
      </c>
      <c r="F80"/>
      <c r="G80" s="226">
        <f t="shared" si="32"/>
        <v>36900</v>
      </c>
      <c r="H80" s="238">
        <f t="shared" si="33"/>
        <v>1</v>
      </c>
      <c r="I80">
        <v>0</v>
      </c>
      <c r="J80"/>
      <c r="K80" s="226">
        <f t="shared" si="34"/>
        <v>0</v>
      </c>
      <c r="L80" s="238" t="e">
        <f t="shared" si="35"/>
        <v>#DIV/0!</v>
      </c>
      <c r="M80">
        <v>0</v>
      </c>
      <c r="N80"/>
      <c r="O80" s="226">
        <f t="shared" si="4"/>
        <v>0</v>
      </c>
      <c r="P80" s="238" t="e">
        <f t="shared" si="5"/>
        <v>#DIV/0!</v>
      </c>
      <c r="Q80">
        <v>0</v>
      </c>
      <c r="R80"/>
      <c r="S80" s="226">
        <f t="shared" si="6"/>
        <v>0</v>
      </c>
      <c r="T80" s="238" t="e">
        <f t="shared" si="7"/>
        <v>#DIV/0!</v>
      </c>
      <c r="U80" s="135"/>
    </row>
    <row r="81" spans="1:21" s="56" customFormat="1" ht="12.75">
      <c r="A81" t="s">
        <v>275</v>
      </c>
      <c r="B81" t="s">
        <v>442</v>
      </c>
      <c r="C81" s="279" t="s">
        <v>417</v>
      </c>
      <c r="D81" t="s">
        <v>509</v>
      </c>
      <c r="E81">
        <v>20000</v>
      </c>
      <c r="F81"/>
      <c r="G81" s="226">
        <f t="shared" si="32"/>
        <v>20000</v>
      </c>
      <c r="H81" s="238">
        <f t="shared" si="33"/>
        <v>1</v>
      </c>
      <c r="I81">
        <v>0</v>
      </c>
      <c r="J81"/>
      <c r="K81" s="226">
        <f t="shared" si="34"/>
        <v>0</v>
      </c>
      <c r="L81" s="238" t="e">
        <f t="shared" si="35"/>
        <v>#DIV/0!</v>
      </c>
      <c r="M81">
        <v>0</v>
      </c>
      <c r="N81"/>
      <c r="O81" s="226">
        <f t="shared" si="4"/>
        <v>0</v>
      </c>
      <c r="P81" s="238" t="e">
        <f t="shared" si="5"/>
        <v>#DIV/0!</v>
      </c>
      <c r="Q81">
        <v>0</v>
      </c>
      <c r="R81"/>
      <c r="S81" s="226">
        <f t="shared" si="6"/>
        <v>0</v>
      </c>
      <c r="T81" s="238" t="e">
        <f t="shared" si="7"/>
        <v>#DIV/0!</v>
      </c>
      <c r="U81" s="135"/>
    </row>
    <row r="82" spans="1:21" s="56" customFormat="1" ht="12.75">
      <c r="A82" t="s">
        <v>275</v>
      </c>
      <c r="B82" t="s">
        <v>442</v>
      </c>
      <c r="C82" s="279" t="s">
        <v>417</v>
      </c>
      <c r="D82" t="s">
        <v>509</v>
      </c>
      <c r="E82">
        <v>20000</v>
      </c>
      <c r="F82"/>
      <c r="G82" s="226">
        <f t="shared" si="32"/>
        <v>20000</v>
      </c>
      <c r="H82" s="238">
        <f t="shared" si="33"/>
        <v>1</v>
      </c>
      <c r="I82">
        <v>0</v>
      </c>
      <c r="J82"/>
      <c r="K82" s="226">
        <f t="shared" si="34"/>
        <v>0</v>
      </c>
      <c r="L82" s="238" t="e">
        <f t="shared" si="35"/>
        <v>#DIV/0!</v>
      </c>
      <c r="M82">
        <v>0</v>
      </c>
      <c r="N82"/>
      <c r="O82" s="226">
        <f t="shared" si="4"/>
        <v>0</v>
      </c>
      <c r="P82" s="238" t="e">
        <f t="shared" si="5"/>
        <v>#DIV/0!</v>
      </c>
      <c r="Q82">
        <v>0</v>
      </c>
      <c r="R82"/>
      <c r="S82" s="226">
        <f t="shared" si="6"/>
        <v>0</v>
      </c>
      <c r="T82" s="238" t="e">
        <f t="shared" si="7"/>
        <v>#DIV/0!</v>
      </c>
      <c r="U82" s="135"/>
    </row>
    <row r="83" spans="1:21" s="56" customFormat="1" ht="12.75">
      <c r="A83" t="s">
        <v>275</v>
      </c>
      <c r="B83" t="s">
        <v>442</v>
      </c>
      <c r="C83" s="279" t="s">
        <v>417</v>
      </c>
      <c r="D83" t="s">
        <v>509</v>
      </c>
      <c r="E83">
        <v>23700</v>
      </c>
      <c r="F83"/>
      <c r="G83" s="226">
        <f t="shared" si="32"/>
        <v>23700</v>
      </c>
      <c r="H83" s="238">
        <f t="shared" si="33"/>
        <v>1</v>
      </c>
      <c r="I83">
        <v>0</v>
      </c>
      <c r="J83"/>
      <c r="K83" s="226">
        <f t="shared" si="34"/>
        <v>0</v>
      </c>
      <c r="L83" s="238" t="e">
        <f t="shared" si="35"/>
        <v>#DIV/0!</v>
      </c>
      <c r="M83">
        <v>0</v>
      </c>
      <c r="N83"/>
      <c r="O83" s="226">
        <f t="shared" si="4"/>
        <v>0</v>
      </c>
      <c r="P83" s="238" t="e">
        <f t="shared" si="5"/>
        <v>#DIV/0!</v>
      </c>
      <c r="Q83">
        <v>0</v>
      </c>
      <c r="R83"/>
      <c r="S83" s="226">
        <f t="shared" si="6"/>
        <v>0</v>
      </c>
      <c r="T83" s="238" t="e">
        <f t="shared" si="7"/>
        <v>#DIV/0!</v>
      </c>
      <c r="U83" s="135"/>
    </row>
    <row r="84" spans="1:21" s="56" customFormat="1" ht="12.75">
      <c r="A84" t="s">
        <v>275</v>
      </c>
      <c r="B84" t="s">
        <v>442</v>
      </c>
      <c r="C84" s="279">
        <v>759530108</v>
      </c>
      <c r="D84" t="s">
        <v>490</v>
      </c>
      <c r="E84">
        <v>13784</v>
      </c>
      <c r="F84"/>
      <c r="G84" s="226">
        <f t="shared" si="32"/>
        <v>13784</v>
      </c>
      <c r="H84" s="238">
        <f t="shared" si="33"/>
        <v>1</v>
      </c>
      <c r="I84">
        <v>7255.14</v>
      </c>
      <c r="J84"/>
      <c r="K84" s="226">
        <f t="shared" si="34"/>
        <v>7255.14</v>
      </c>
      <c r="L84" s="238">
        <f t="shared" si="35"/>
        <v>1</v>
      </c>
      <c r="M84">
        <v>0</v>
      </c>
      <c r="N84"/>
      <c r="O84" s="226">
        <f t="shared" si="4"/>
        <v>0</v>
      </c>
      <c r="P84" s="238" t="e">
        <f t="shared" si="5"/>
        <v>#DIV/0!</v>
      </c>
      <c r="Q84">
        <v>0</v>
      </c>
      <c r="R84"/>
      <c r="S84" s="226">
        <f t="shared" si="6"/>
        <v>0</v>
      </c>
      <c r="T84" s="238" t="e">
        <f t="shared" si="7"/>
        <v>#DIV/0!</v>
      </c>
      <c r="U84" s="135"/>
    </row>
    <row r="85" spans="1:21" s="56" customFormat="1" ht="15">
      <c r="A85" s="276" t="s">
        <v>275</v>
      </c>
      <c r="B85" s="276" t="s">
        <v>442</v>
      </c>
      <c r="C85" s="283" t="s">
        <v>333</v>
      </c>
      <c r="D85" s="276" t="s">
        <v>462</v>
      </c>
      <c r="E85" s="276">
        <v>5800</v>
      </c>
      <c r="F85" s="276"/>
      <c r="G85" s="226">
        <f t="shared" ref="G85:G89" si="52">E85-F85</f>
        <v>5800</v>
      </c>
      <c r="H85" s="238">
        <f t="shared" ref="H85:H89" si="53">ROUND(G85/E85,10)</f>
        <v>1</v>
      </c>
      <c r="I85" s="276">
        <v>0</v>
      </c>
      <c r="J85" s="276"/>
      <c r="K85" s="226">
        <f t="shared" ref="K85:K89" si="54">I85-J85</f>
        <v>0</v>
      </c>
      <c r="L85" s="238" t="e">
        <f t="shared" ref="L85:L89" si="55">ROUND(K85/I85,10)</f>
        <v>#DIV/0!</v>
      </c>
      <c r="M85" s="276">
        <v>0</v>
      </c>
      <c r="N85" s="276"/>
      <c r="O85" s="226">
        <f t="shared" ref="O85:O89" si="56">M85-N85</f>
        <v>0</v>
      </c>
      <c r="P85" s="238" t="e">
        <f t="shared" ref="P85:P89" si="57">ROUND(O85/M85,10)</f>
        <v>#DIV/0!</v>
      </c>
      <c r="Q85" s="276">
        <v>0</v>
      </c>
      <c r="R85" s="276"/>
      <c r="S85" s="226">
        <f t="shared" ref="S85:S89" si="58">Q85-R85</f>
        <v>0</v>
      </c>
      <c r="T85" s="238" t="e">
        <f t="shared" ref="T85:T89" si="59">ROUND(S85/Q85,10)</f>
        <v>#DIV/0!</v>
      </c>
      <c r="U85" s="135"/>
    </row>
    <row r="86" spans="1:21" s="56" customFormat="1" ht="15">
      <c r="A86" s="276" t="s">
        <v>275</v>
      </c>
      <c r="B86" s="276" t="s">
        <v>442</v>
      </c>
      <c r="C86" s="283" t="s">
        <v>422</v>
      </c>
      <c r="D86" s="276" t="s">
        <v>512</v>
      </c>
      <c r="E86" s="276">
        <v>7107</v>
      </c>
      <c r="F86" s="276"/>
      <c r="G86" s="226">
        <f t="shared" si="52"/>
        <v>7107</v>
      </c>
      <c r="H86" s="238">
        <f t="shared" si="53"/>
        <v>1</v>
      </c>
      <c r="I86" s="276">
        <v>1137.1199999999999</v>
      </c>
      <c r="J86" s="276"/>
      <c r="K86" s="226">
        <f t="shared" si="54"/>
        <v>1137.1199999999999</v>
      </c>
      <c r="L86" s="238">
        <f t="shared" si="55"/>
        <v>1</v>
      </c>
      <c r="M86" s="276">
        <v>0</v>
      </c>
      <c r="N86" s="276"/>
      <c r="O86" s="226">
        <f t="shared" si="56"/>
        <v>0</v>
      </c>
      <c r="P86" s="238" t="e">
        <f t="shared" si="57"/>
        <v>#DIV/0!</v>
      </c>
      <c r="Q86" s="276">
        <v>0</v>
      </c>
      <c r="R86" s="276"/>
      <c r="S86" s="226">
        <f t="shared" si="58"/>
        <v>0</v>
      </c>
      <c r="T86" s="238" t="e">
        <f t="shared" si="59"/>
        <v>#DIV/0!</v>
      </c>
      <c r="U86" s="135"/>
    </row>
    <row r="87" spans="1:21" s="56" customFormat="1" ht="15">
      <c r="A87" s="276" t="s">
        <v>275</v>
      </c>
      <c r="B87" s="276" t="s">
        <v>442</v>
      </c>
      <c r="C87" s="283">
        <v>636274409</v>
      </c>
      <c r="D87" s="276" t="s">
        <v>477</v>
      </c>
      <c r="E87" s="276">
        <v>6162</v>
      </c>
      <c r="F87" s="276"/>
      <c r="G87" s="226">
        <f t="shared" si="52"/>
        <v>6162</v>
      </c>
      <c r="H87" s="238">
        <f t="shared" si="53"/>
        <v>1</v>
      </c>
      <c r="I87" s="276">
        <v>4251.78</v>
      </c>
      <c r="J87" s="276"/>
      <c r="K87" s="226">
        <f t="shared" si="54"/>
        <v>4251.78</v>
      </c>
      <c r="L87" s="238">
        <f t="shared" si="55"/>
        <v>1</v>
      </c>
      <c r="M87" s="276">
        <v>0</v>
      </c>
      <c r="N87" s="276"/>
      <c r="O87" s="226">
        <f t="shared" si="56"/>
        <v>0</v>
      </c>
      <c r="P87" s="238" t="e">
        <f t="shared" si="57"/>
        <v>#DIV/0!</v>
      </c>
      <c r="Q87" s="276">
        <v>0</v>
      </c>
      <c r="R87" s="276"/>
      <c r="S87" s="226">
        <f t="shared" si="58"/>
        <v>0</v>
      </c>
      <c r="T87" s="238" t="e">
        <f t="shared" si="59"/>
        <v>#DIV/0!</v>
      </c>
      <c r="U87" s="135"/>
    </row>
    <row r="88" spans="1:21" s="56" customFormat="1" ht="15">
      <c r="A88" s="276" t="s">
        <v>275</v>
      </c>
      <c r="B88" s="276" t="s">
        <v>436</v>
      </c>
      <c r="C88" s="283" t="s">
        <v>522</v>
      </c>
      <c r="D88" s="276" t="s">
        <v>523</v>
      </c>
      <c r="E88" s="276">
        <v>4033</v>
      </c>
      <c r="F88" s="276"/>
      <c r="G88" s="226">
        <f t="shared" si="52"/>
        <v>4033</v>
      </c>
      <c r="H88" s="238">
        <f t="shared" si="53"/>
        <v>1</v>
      </c>
      <c r="I88" s="276">
        <v>0</v>
      </c>
      <c r="J88" s="276"/>
      <c r="K88" s="226">
        <f t="shared" si="54"/>
        <v>0</v>
      </c>
      <c r="L88" s="238" t="e">
        <f t="shared" si="55"/>
        <v>#DIV/0!</v>
      </c>
      <c r="M88" s="276">
        <v>0</v>
      </c>
      <c r="N88" s="276"/>
      <c r="O88" s="226">
        <f t="shared" si="56"/>
        <v>0</v>
      </c>
      <c r="P88" s="238" t="e">
        <f t="shared" si="57"/>
        <v>#DIV/0!</v>
      </c>
      <c r="Q88" s="276">
        <v>0</v>
      </c>
      <c r="R88" s="276"/>
      <c r="S88" s="226">
        <f t="shared" si="58"/>
        <v>0</v>
      </c>
      <c r="T88" s="238" t="e">
        <f t="shared" si="59"/>
        <v>#DIV/0!</v>
      </c>
      <c r="U88" s="135"/>
    </row>
    <row r="89" spans="1:21" s="56" customFormat="1" ht="15">
      <c r="A89" s="276" t="s">
        <v>275</v>
      </c>
      <c r="B89" s="276" t="s">
        <v>436</v>
      </c>
      <c r="C89" s="283" t="s">
        <v>522</v>
      </c>
      <c r="D89" s="276" t="s">
        <v>523</v>
      </c>
      <c r="E89" s="276">
        <v>3384</v>
      </c>
      <c r="F89" s="276"/>
      <c r="G89" s="226">
        <f t="shared" si="52"/>
        <v>3384</v>
      </c>
      <c r="H89" s="238">
        <f t="shared" si="53"/>
        <v>1</v>
      </c>
      <c r="I89" s="276">
        <v>0</v>
      </c>
      <c r="J89" s="276"/>
      <c r="K89" s="226">
        <f t="shared" si="54"/>
        <v>0</v>
      </c>
      <c r="L89" s="238" t="e">
        <f t="shared" si="55"/>
        <v>#DIV/0!</v>
      </c>
      <c r="M89" s="276">
        <v>0</v>
      </c>
      <c r="N89" s="276"/>
      <c r="O89" s="226">
        <f t="shared" si="56"/>
        <v>0</v>
      </c>
      <c r="P89" s="238" t="e">
        <f t="shared" si="57"/>
        <v>#DIV/0!</v>
      </c>
      <c r="Q89" s="276">
        <v>0</v>
      </c>
      <c r="R89" s="276"/>
      <c r="S89" s="226">
        <f t="shared" si="58"/>
        <v>0</v>
      </c>
      <c r="T89" s="238" t="e">
        <f t="shared" si="59"/>
        <v>#DIV/0!</v>
      </c>
      <c r="U89" s="135"/>
    </row>
    <row r="90" spans="1:21" s="56" customFormat="1" ht="15">
      <c r="A90" s="276" t="s">
        <v>275</v>
      </c>
      <c r="B90" s="276" t="s">
        <v>436</v>
      </c>
      <c r="C90" s="283" t="s">
        <v>522</v>
      </c>
      <c r="D90" s="276" t="s">
        <v>523</v>
      </c>
      <c r="E90" s="276">
        <v>3384</v>
      </c>
      <c r="F90" s="276"/>
      <c r="G90" s="226">
        <f t="shared" si="32"/>
        <v>3384</v>
      </c>
      <c r="H90" s="238">
        <f t="shared" si="33"/>
        <v>1</v>
      </c>
      <c r="I90" s="276">
        <v>0</v>
      </c>
      <c r="J90" s="276"/>
      <c r="K90" s="226">
        <f t="shared" si="34"/>
        <v>0</v>
      </c>
      <c r="L90" s="238" t="e">
        <f t="shared" si="35"/>
        <v>#DIV/0!</v>
      </c>
      <c r="M90" s="276">
        <v>0</v>
      </c>
      <c r="N90" s="276"/>
      <c r="O90" s="226">
        <f t="shared" si="4"/>
        <v>0</v>
      </c>
      <c r="P90" s="238" t="e">
        <f t="shared" si="5"/>
        <v>#DIV/0!</v>
      </c>
      <c r="Q90" s="276">
        <v>0</v>
      </c>
      <c r="R90" s="276"/>
      <c r="S90" s="226">
        <f t="shared" si="6"/>
        <v>0</v>
      </c>
      <c r="T90" s="238" t="e">
        <f t="shared" si="7"/>
        <v>#DIV/0!</v>
      </c>
      <c r="U90" s="135"/>
    </row>
    <row r="91" spans="1:21" s="56" customFormat="1" ht="15">
      <c r="A91" s="276" t="s">
        <v>275</v>
      </c>
      <c r="B91" s="276" t="s">
        <v>436</v>
      </c>
      <c r="C91" s="283" t="s">
        <v>522</v>
      </c>
      <c r="D91" s="276" t="s">
        <v>523</v>
      </c>
      <c r="E91" s="276">
        <v>4033</v>
      </c>
      <c r="F91" s="276"/>
      <c r="G91" s="226">
        <f t="shared" si="32"/>
        <v>4033</v>
      </c>
      <c r="H91" s="238">
        <f t="shared" si="33"/>
        <v>1</v>
      </c>
      <c r="I91" s="276">
        <v>0</v>
      </c>
      <c r="J91" s="276"/>
      <c r="K91" s="226">
        <f t="shared" si="34"/>
        <v>0</v>
      </c>
      <c r="L91" s="238" t="e">
        <f t="shared" si="35"/>
        <v>#DIV/0!</v>
      </c>
      <c r="M91" s="276">
        <v>0</v>
      </c>
      <c r="N91" s="276"/>
      <c r="O91" s="226">
        <f t="shared" si="4"/>
        <v>0</v>
      </c>
      <c r="P91" s="238" t="e">
        <f t="shared" si="5"/>
        <v>#DIV/0!</v>
      </c>
      <c r="Q91" s="276">
        <v>0</v>
      </c>
      <c r="R91" s="276"/>
      <c r="S91" s="226">
        <f t="shared" si="6"/>
        <v>0</v>
      </c>
      <c r="T91" s="238" t="e">
        <f t="shared" si="7"/>
        <v>#DIV/0!</v>
      </c>
      <c r="U91" s="135"/>
    </row>
    <row r="92" spans="1:21" s="56" customFormat="1" ht="15">
      <c r="A92" s="269" t="s">
        <v>275</v>
      </c>
      <c r="B92" s="269" t="s">
        <v>436</v>
      </c>
      <c r="C92" s="284" t="s">
        <v>522</v>
      </c>
      <c r="D92" s="269" t="s">
        <v>523</v>
      </c>
      <c r="E92" s="269">
        <v>4033</v>
      </c>
      <c r="F92" s="269"/>
      <c r="G92" s="226">
        <f t="shared" si="32"/>
        <v>4033</v>
      </c>
      <c r="H92" s="238">
        <f t="shared" si="33"/>
        <v>1</v>
      </c>
      <c r="I92" s="269">
        <v>0</v>
      </c>
      <c r="J92" s="269"/>
      <c r="K92" s="226">
        <f t="shared" si="34"/>
        <v>0</v>
      </c>
      <c r="L92" s="238" t="e">
        <f t="shared" si="35"/>
        <v>#DIV/0!</v>
      </c>
      <c r="M92" s="269">
        <v>0</v>
      </c>
      <c r="N92" s="269"/>
      <c r="O92" s="226">
        <f t="shared" si="4"/>
        <v>0</v>
      </c>
      <c r="P92" s="238" t="e">
        <f t="shared" si="5"/>
        <v>#DIV/0!</v>
      </c>
      <c r="Q92" s="269">
        <v>0</v>
      </c>
      <c r="R92" s="269"/>
      <c r="S92" s="226">
        <f t="shared" si="6"/>
        <v>0</v>
      </c>
      <c r="T92" s="238" t="e">
        <f t="shared" si="7"/>
        <v>#DIV/0!</v>
      </c>
      <c r="U92" s="135"/>
    </row>
    <row r="93" spans="1:21" s="179" customFormat="1" ht="15">
      <c r="A93" s="269" t="s">
        <v>275</v>
      </c>
      <c r="B93" s="269" t="s">
        <v>436</v>
      </c>
      <c r="C93" s="284" t="s">
        <v>522</v>
      </c>
      <c r="D93" s="269" t="s">
        <v>523</v>
      </c>
      <c r="E93" s="269">
        <v>3384</v>
      </c>
      <c r="F93" s="269"/>
      <c r="G93" s="226">
        <f t="shared" si="32"/>
        <v>3384</v>
      </c>
      <c r="H93" s="238">
        <f t="shared" si="33"/>
        <v>1</v>
      </c>
      <c r="I93" s="269">
        <v>0</v>
      </c>
      <c r="J93" s="269"/>
      <c r="K93" s="226">
        <f t="shared" si="34"/>
        <v>0</v>
      </c>
      <c r="L93" s="238" t="e">
        <f t="shared" si="35"/>
        <v>#DIV/0!</v>
      </c>
      <c r="M93" s="269">
        <v>0</v>
      </c>
      <c r="N93" s="269"/>
      <c r="O93" s="226">
        <f t="shared" si="4"/>
        <v>0</v>
      </c>
      <c r="P93" s="238" t="e">
        <f t="shared" si="5"/>
        <v>#DIV/0!</v>
      </c>
      <c r="Q93" s="269">
        <v>0</v>
      </c>
      <c r="R93" s="269"/>
      <c r="S93" s="226">
        <f t="shared" si="6"/>
        <v>0</v>
      </c>
      <c r="T93" s="238" t="e">
        <f t="shared" si="7"/>
        <v>#DIV/0!</v>
      </c>
      <c r="U93" s="176"/>
    </row>
    <row r="94" spans="1:21" s="179" customFormat="1" ht="15">
      <c r="A94" s="269" t="s">
        <v>275</v>
      </c>
      <c r="B94" s="269" t="s">
        <v>442</v>
      </c>
      <c r="C94" s="284" t="s">
        <v>395</v>
      </c>
      <c r="D94" s="269" t="s">
        <v>495</v>
      </c>
      <c r="E94" s="269">
        <v>8591</v>
      </c>
      <c r="F94" s="269"/>
      <c r="G94" s="226">
        <f t="shared" ref="G94" si="60">E94-F94</f>
        <v>8591</v>
      </c>
      <c r="H94" s="238">
        <f t="shared" ref="H94" si="61">ROUND(G94/E94,10)</f>
        <v>1</v>
      </c>
      <c r="I94" s="269">
        <v>2347.63</v>
      </c>
      <c r="J94" s="269"/>
      <c r="K94" s="226">
        <f t="shared" ref="K94" si="62">I94-J94</f>
        <v>2347.63</v>
      </c>
      <c r="L94" s="238">
        <f t="shared" ref="L94" si="63">ROUND(K94/I94,10)</f>
        <v>1</v>
      </c>
      <c r="M94" s="269">
        <v>513.03</v>
      </c>
      <c r="N94" s="269"/>
      <c r="O94" s="226">
        <f t="shared" ref="O94" si="64">M94-N94</f>
        <v>513.03</v>
      </c>
      <c r="P94" s="238">
        <f t="shared" ref="P94" si="65">ROUND(O94/M94,10)</f>
        <v>1</v>
      </c>
      <c r="Q94" s="269">
        <v>0</v>
      </c>
      <c r="R94" s="269"/>
      <c r="S94" s="226">
        <f t="shared" ref="S94" si="66">Q94-R94</f>
        <v>0</v>
      </c>
      <c r="T94" s="238" t="e">
        <f t="shared" ref="T94" si="67">ROUND(S94/Q94,10)</f>
        <v>#DIV/0!</v>
      </c>
      <c r="U94" s="176"/>
    </row>
    <row r="95" spans="1:21" s="179" customFormat="1" ht="15.75" customHeight="1">
      <c r="A95" s="269" t="s">
        <v>275</v>
      </c>
      <c r="B95" s="269" t="s">
        <v>442</v>
      </c>
      <c r="C95" s="284">
        <v>799926100</v>
      </c>
      <c r="D95" s="269" t="s">
        <v>492</v>
      </c>
      <c r="E95" s="269">
        <v>9290</v>
      </c>
      <c r="F95" s="269"/>
      <c r="G95" s="226">
        <f t="shared" si="32"/>
        <v>9290</v>
      </c>
      <c r="H95" s="238">
        <f t="shared" si="33"/>
        <v>1</v>
      </c>
      <c r="I95" s="269">
        <v>3009.34</v>
      </c>
      <c r="J95" s="269"/>
      <c r="K95" s="226">
        <f t="shared" si="34"/>
        <v>3009.34</v>
      </c>
      <c r="L95" s="238">
        <f t="shared" si="35"/>
        <v>1</v>
      </c>
      <c r="M95" s="269">
        <v>1620.42</v>
      </c>
      <c r="N95" s="269"/>
      <c r="O95" s="226">
        <f t="shared" si="4"/>
        <v>1620.42</v>
      </c>
      <c r="P95" s="238">
        <f t="shared" si="5"/>
        <v>1</v>
      </c>
      <c r="Q95" s="269">
        <v>0</v>
      </c>
      <c r="R95" s="269"/>
      <c r="S95" s="226">
        <f t="shared" si="6"/>
        <v>0</v>
      </c>
      <c r="T95" s="238" t="e">
        <f t="shared" si="7"/>
        <v>#DIV/0!</v>
      </c>
      <c r="U95" s="176"/>
    </row>
    <row r="96" spans="1:21" s="179" customFormat="1" ht="15">
      <c r="A96" s="269"/>
      <c r="B96" s="269"/>
      <c r="C96" s="284"/>
      <c r="D96" s="269"/>
      <c r="E96" s="269"/>
      <c r="F96" s="269"/>
      <c r="G96" s="226"/>
      <c r="H96" s="238"/>
      <c r="I96" s="269"/>
      <c r="J96" s="269"/>
      <c r="K96" s="226"/>
      <c r="L96" s="238"/>
      <c r="M96" s="269"/>
      <c r="N96" s="269"/>
      <c r="O96" s="226"/>
      <c r="P96" s="238"/>
      <c r="Q96" s="269"/>
      <c r="R96" s="269"/>
      <c r="S96" s="226"/>
      <c r="T96" s="238"/>
      <c r="U96" s="176"/>
    </row>
    <row r="97" spans="1:21" s="137" customFormat="1" ht="12.75">
      <c r="A97" s="148" t="s">
        <v>143</v>
      </c>
      <c r="B97" s="155"/>
      <c r="C97" s="285"/>
      <c r="D97" s="155"/>
      <c r="E97" s="157"/>
      <c r="F97" s="233"/>
      <c r="G97" s="139"/>
      <c r="H97" s="139"/>
      <c r="I97" s="143"/>
      <c r="J97" s="138"/>
      <c r="K97" s="139"/>
      <c r="L97" s="139"/>
      <c r="M97" s="143"/>
      <c r="N97" s="138"/>
      <c r="O97" s="139"/>
      <c r="P97" s="139"/>
      <c r="Q97" s="143"/>
      <c r="R97" s="138"/>
      <c r="S97" s="139"/>
      <c r="T97" s="139"/>
      <c r="U97" s="138"/>
    </row>
    <row r="98" spans="1:21">
      <c r="C98" s="100"/>
      <c r="D98" s="55"/>
      <c r="E98" s="177"/>
      <c r="F98" s="233"/>
      <c r="G98" s="133"/>
      <c r="H98" s="133"/>
      <c r="I98" s="143"/>
      <c r="J98" s="133"/>
      <c r="K98" s="133"/>
      <c r="L98" s="133"/>
      <c r="M98" s="143"/>
      <c r="N98" s="133"/>
      <c r="O98" s="133"/>
      <c r="P98" s="133"/>
      <c r="Q98" s="143"/>
      <c r="R98" s="133"/>
      <c r="S98" s="133"/>
      <c r="T98" s="133"/>
      <c r="U98" s="49"/>
    </row>
    <row r="99" spans="1:21" s="56" customFormat="1">
      <c r="A99" s="48"/>
      <c r="B99" s="48"/>
      <c r="C99" s="100"/>
      <c r="D99" s="55"/>
      <c r="E99" s="178">
        <f>SUM(E2:E98)</f>
        <v>731176.72</v>
      </c>
      <c r="F99" s="234">
        <f>SUM(F2:F98)</f>
        <v>0</v>
      </c>
      <c r="G99" s="145">
        <f>SUM(G2:G98)</f>
        <v>731176.72</v>
      </c>
      <c r="H99" s="238">
        <f>ROUND(G99/E99,10)</f>
        <v>1</v>
      </c>
      <c r="I99" s="144">
        <f>SUM(I2:I98)</f>
        <v>90192.14</v>
      </c>
      <c r="J99" s="145">
        <f>SUM(J2:J98)</f>
        <v>0</v>
      </c>
      <c r="K99" s="145">
        <f>SUM(K2:K98)</f>
        <v>90192.14</v>
      </c>
      <c r="L99" s="239">
        <f>ROUND(K99/I99,10)</f>
        <v>1</v>
      </c>
      <c r="M99" s="144">
        <f>SUM(M2:M98)</f>
        <v>4048.8199999999997</v>
      </c>
      <c r="N99" s="145">
        <f>SUM(N2:N98)</f>
        <v>0</v>
      </c>
      <c r="O99" s="145">
        <f>SUM(O2:O98)</f>
        <v>4048.8199999999997</v>
      </c>
      <c r="P99" s="239">
        <f>ROUND(O99/M99,10)</f>
        <v>1</v>
      </c>
      <c r="Q99" s="144">
        <f>SUM(Q2:Q98)</f>
        <v>-388.06000000000006</v>
      </c>
      <c r="R99" s="145">
        <f>SUM(R2:R98)</f>
        <v>0</v>
      </c>
      <c r="S99" s="145">
        <f t="shared" ref="S99" si="68">SUM(S2:S98)</f>
        <v>-388.06000000000006</v>
      </c>
      <c r="T99" s="239">
        <f>ROUND(S99/Q99,10)</f>
        <v>1</v>
      </c>
      <c r="U99" s="145">
        <f>SUM(U2:U98)</f>
        <v>0</v>
      </c>
    </row>
    <row r="100" spans="1:21">
      <c r="C100" s="100"/>
      <c r="D100" s="55"/>
      <c r="E100" s="55"/>
      <c r="F100" s="235"/>
      <c r="G100" s="140"/>
      <c r="H100" s="140"/>
      <c r="I100" s="57"/>
      <c r="M100" s="57"/>
      <c r="N100" s="57"/>
      <c r="O100" s="57"/>
      <c r="P100" s="57"/>
      <c r="Q100" s="57"/>
      <c r="R100" s="57"/>
      <c r="S100" s="57"/>
      <c r="T100" s="57"/>
      <c r="U100" s="57"/>
    </row>
    <row r="101" spans="1:21">
      <c r="C101" s="100"/>
      <c r="D101" s="55"/>
      <c r="E101" s="55"/>
      <c r="F101" s="235"/>
      <c r="G101" s="140"/>
      <c r="H101" s="140"/>
      <c r="I101" s="57"/>
      <c r="M101" s="57"/>
      <c r="N101" s="57"/>
      <c r="O101" s="57"/>
      <c r="P101" s="57"/>
      <c r="Q101" s="57"/>
      <c r="R101" s="57"/>
      <c r="S101" s="57"/>
      <c r="T101" s="57"/>
      <c r="U101" s="57"/>
    </row>
    <row r="103" spans="1:21">
      <c r="A103" s="59"/>
      <c r="Q103" s="57"/>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7" customWidth="1"/>
    <col min="2" max="2" width="16" style="47" customWidth="1"/>
    <col min="3" max="3" width="53.85546875" style="47" bestFit="1" customWidth="1"/>
    <col min="4" max="4" width="16.7109375" style="47" bestFit="1" customWidth="1"/>
    <col min="5" max="5" width="16.85546875" style="231" bestFit="1" customWidth="1"/>
    <col min="6" max="7" width="15.140625" style="47" customWidth="1"/>
    <col min="8" max="8" width="51.85546875" style="47" bestFit="1" customWidth="1"/>
    <col min="9" max="9" width="1.28515625" style="47" customWidth="1"/>
    <col min="10" max="16384" width="8.85546875" style="47"/>
  </cols>
  <sheetData>
    <row r="1" spans="1:8" s="42" customFormat="1" ht="25.5" customHeight="1">
      <c r="A1" s="1" t="s">
        <v>12</v>
      </c>
      <c r="B1" s="1" t="s">
        <v>4</v>
      </c>
      <c r="C1" s="1" t="s">
        <v>5</v>
      </c>
      <c r="D1" s="2" t="s">
        <v>13</v>
      </c>
      <c r="E1" s="221" t="s">
        <v>75</v>
      </c>
      <c r="F1" s="2" t="s">
        <v>7</v>
      </c>
      <c r="G1" s="136" t="s">
        <v>193</v>
      </c>
      <c r="H1" s="50" t="s">
        <v>209</v>
      </c>
    </row>
    <row r="2" spans="1:8" s="42" customFormat="1" ht="25.5" customHeight="1">
      <c r="A2" t="s">
        <v>275</v>
      </c>
      <c r="B2" t="s">
        <v>293</v>
      </c>
      <c r="C2" t="s">
        <v>294</v>
      </c>
      <c r="D2" s="269">
        <v>3207.47</v>
      </c>
      <c r="E2" s="269"/>
      <c r="F2" s="172">
        <f>D2-E2</f>
        <v>3207.47</v>
      </c>
      <c r="G2" s="240">
        <f>ROUND(F2/D2,10)</f>
        <v>1</v>
      </c>
      <c r="H2" s="50"/>
    </row>
    <row r="3" spans="1:8" s="42" customFormat="1" ht="25.5" customHeight="1">
      <c r="A3" s="1"/>
      <c r="B3" s="1"/>
      <c r="C3" s="1"/>
      <c r="D3" s="2"/>
      <c r="E3" s="221"/>
      <c r="F3" s="2"/>
      <c r="G3" s="2"/>
      <c r="H3" s="50"/>
    </row>
    <row r="4" spans="1:8" s="42" customFormat="1" ht="25.5" customHeight="1">
      <c r="A4" s="1"/>
      <c r="B4" s="1"/>
      <c r="C4" s="1"/>
      <c r="D4" s="2"/>
      <c r="E4" s="221"/>
      <c r="F4" s="2"/>
      <c r="G4" s="2"/>
      <c r="H4" s="50"/>
    </row>
    <row r="5" spans="1:8" s="42" customFormat="1" ht="25.5" customHeight="1">
      <c r="A5" s="1"/>
      <c r="B5" s="1"/>
      <c r="C5" s="1"/>
      <c r="D5" s="2"/>
      <c r="E5" s="221"/>
      <c r="F5" s="2"/>
      <c r="G5" s="2"/>
      <c r="H5" s="50"/>
    </row>
    <row r="6" spans="1:8" s="42" customFormat="1" ht="19.5" customHeight="1">
      <c r="A6" s="51"/>
      <c r="B6" s="44"/>
      <c r="D6" s="45"/>
      <c r="E6" s="229"/>
      <c r="F6" s="45"/>
      <c r="G6" s="45"/>
      <c r="H6" s="1"/>
    </row>
    <row r="7" spans="1:8" s="42" customFormat="1" ht="11.25" customHeight="1">
      <c r="D7" s="52"/>
      <c r="E7" s="230"/>
      <c r="F7" s="52"/>
      <c r="G7" s="52"/>
    </row>
    <row r="8" spans="1:8" s="42" customFormat="1" ht="19.5" customHeight="1" thickBot="1">
      <c r="C8" s="3" t="s">
        <v>11</v>
      </c>
      <c r="D8" s="4">
        <f>SUM(D2:D7)</f>
        <v>3207.47</v>
      </c>
      <c r="E8" s="223">
        <f>SUM(E2:E7)</f>
        <v>0</v>
      </c>
      <c r="F8" s="4">
        <f>SUM(F2:F7)</f>
        <v>3207.47</v>
      </c>
      <c r="G8" s="241">
        <f>ROUND(F8/D8,10)</f>
        <v>1</v>
      </c>
    </row>
    <row r="9" spans="1:8" s="42" customFormat="1" ht="13.5" thickTop="1">
      <c r="E9" s="225"/>
    </row>
    <row r="10" spans="1:8" s="42" customFormat="1" ht="13.5" thickBot="1">
      <c r="E10" s="225"/>
    </row>
    <row r="11" spans="1:8" s="42" customFormat="1" ht="13.5" thickBot="1">
      <c r="A11" s="1" t="s">
        <v>53</v>
      </c>
      <c r="B11" s="1"/>
      <c r="D11" s="53"/>
      <c r="E11" s="225"/>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60"/>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4" customWidth="1"/>
    <col min="2" max="2" width="33.7109375" style="42" customWidth="1"/>
    <col min="3" max="3" width="14" style="225" bestFit="1" customWidth="1"/>
    <col min="4" max="4" width="12.7109375" style="164" bestFit="1" customWidth="1"/>
    <col min="5" max="5" width="12.5703125" style="164" bestFit="1" customWidth="1"/>
    <col min="6" max="7" width="17.85546875" style="42" bestFit="1" customWidth="1"/>
    <col min="8" max="8" width="14.140625" style="42" bestFit="1" customWidth="1"/>
    <col min="9" max="9" width="14.140625" style="42" customWidth="1"/>
    <col min="10" max="10" width="17.7109375" style="42" customWidth="1"/>
    <col min="11" max="11" width="17.7109375" style="42" bestFit="1" customWidth="1"/>
    <col min="12" max="12" width="19.85546875" style="42" bestFit="1" customWidth="1"/>
    <col min="13" max="14" width="17.7109375" style="42" bestFit="1" customWidth="1"/>
    <col min="15" max="15" width="13.42578125" style="42" bestFit="1" customWidth="1"/>
    <col min="16" max="21" width="14.85546875" style="42" customWidth="1"/>
    <col min="22" max="22" width="33.5703125" style="42" customWidth="1"/>
    <col min="23" max="16384" width="8.85546875" style="42"/>
  </cols>
  <sheetData>
    <row r="1" spans="1:22" ht="64.5" thickBot="1">
      <c r="A1" s="286" t="s">
        <v>16</v>
      </c>
      <c r="B1" s="1" t="s">
        <v>5</v>
      </c>
      <c r="C1" s="221" t="s">
        <v>14</v>
      </c>
      <c r="D1" s="2" t="s">
        <v>15</v>
      </c>
      <c r="E1" s="2" t="s">
        <v>63</v>
      </c>
      <c r="F1" s="166" t="s">
        <v>59</v>
      </c>
      <c r="G1" s="170" t="s">
        <v>60</v>
      </c>
      <c r="H1" s="6" t="s">
        <v>64</v>
      </c>
      <c r="I1" s="2" t="s">
        <v>195</v>
      </c>
      <c r="J1" s="167" t="s">
        <v>61</v>
      </c>
      <c r="K1" s="167" t="s">
        <v>65</v>
      </c>
      <c r="L1" s="169" t="s">
        <v>62</v>
      </c>
      <c r="M1" s="170" t="s">
        <v>66</v>
      </c>
      <c r="N1" s="170" t="s">
        <v>57</v>
      </c>
      <c r="O1" s="170" t="s">
        <v>58</v>
      </c>
      <c r="P1" s="6" t="s">
        <v>194</v>
      </c>
      <c r="Q1" s="2" t="s">
        <v>195</v>
      </c>
      <c r="R1" s="6" t="s">
        <v>196</v>
      </c>
      <c r="S1" s="2" t="s">
        <v>195</v>
      </c>
      <c r="T1" s="6" t="s">
        <v>197</v>
      </c>
      <c r="U1" s="2" t="s">
        <v>195</v>
      </c>
      <c r="V1" s="2" t="s">
        <v>125</v>
      </c>
    </row>
    <row r="2" spans="1:22">
      <c r="A2" s="279">
        <v>599933900</v>
      </c>
      <c r="B2" t="s">
        <v>507</v>
      </c>
      <c r="C2">
        <v>2900</v>
      </c>
      <c r="D2" s="278">
        <v>44315</v>
      </c>
      <c r="E2" t="s">
        <v>436</v>
      </c>
      <c r="F2">
        <v>800.4</v>
      </c>
      <c r="G2"/>
      <c r="H2" s="172">
        <f t="shared" ref="H2:H97" si="0">F2-G2</f>
        <v>800.4</v>
      </c>
      <c r="I2" s="244">
        <f t="shared" ref="I2:I97" si="1">ROUND(H2/F2,10)</f>
        <v>1</v>
      </c>
      <c r="J2">
        <v>967</v>
      </c>
      <c r="K2">
        <v>868.91</v>
      </c>
      <c r="L2">
        <v>-98.09</v>
      </c>
      <c r="M2"/>
      <c r="N2"/>
      <c r="O2"/>
      <c r="P2" s="172">
        <f t="shared" ref="P2:P98" si="2">J2-N2</f>
        <v>967</v>
      </c>
      <c r="Q2" s="242">
        <f>ROUND(P2/J2,10)</f>
        <v>1</v>
      </c>
      <c r="R2" s="172">
        <f>K2-M2</f>
        <v>868.91</v>
      </c>
      <c r="S2" s="242">
        <f>ROUND(R2/K2,10)</f>
        <v>1</v>
      </c>
      <c r="T2" s="172">
        <f>L2-O2</f>
        <v>-98.09</v>
      </c>
      <c r="U2" s="242">
        <f>ROUND(T2/L2,10)</f>
        <v>1</v>
      </c>
      <c r="V2" s="2"/>
    </row>
    <row r="3" spans="1:22">
      <c r="A3" s="279">
        <v>599933900</v>
      </c>
      <c r="B3" t="s">
        <v>507</v>
      </c>
      <c r="C3">
        <v>2360</v>
      </c>
      <c r="D3" s="278">
        <v>45442</v>
      </c>
      <c r="E3" t="s">
        <v>436</v>
      </c>
      <c r="F3">
        <v>0</v>
      </c>
      <c r="G3"/>
      <c r="H3" s="172">
        <f t="shared" si="0"/>
        <v>0</v>
      </c>
      <c r="I3" s="244" t="e">
        <f t="shared" si="1"/>
        <v>#DIV/0!</v>
      </c>
      <c r="J3">
        <v>0</v>
      </c>
      <c r="K3">
        <v>0</v>
      </c>
      <c r="L3">
        <v>0</v>
      </c>
      <c r="M3"/>
      <c r="N3"/>
      <c r="O3"/>
      <c r="P3" s="172">
        <f t="shared" si="2"/>
        <v>0</v>
      </c>
      <c r="Q3" s="242" t="e">
        <f t="shared" ref="Q3:Q99" si="3">ROUND(P3/J3,10)</f>
        <v>#DIV/0!</v>
      </c>
      <c r="R3" s="172">
        <f t="shared" ref="R3:R98" si="4">K3-M3</f>
        <v>0</v>
      </c>
      <c r="S3" s="242" t="e">
        <f t="shared" ref="S3:S98" si="5">ROUND(R3/K3,10)</f>
        <v>#DIV/0!</v>
      </c>
      <c r="T3" s="172">
        <f t="shared" ref="T3:T98" si="6">L3-O3</f>
        <v>0</v>
      </c>
      <c r="U3" s="242" t="e">
        <f t="shared" ref="U3:U98" si="7">ROUND(T3/L3,10)</f>
        <v>#DIV/0!</v>
      </c>
      <c r="V3" s="2"/>
    </row>
    <row r="4" spans="1:22">
      <c r="A4" s="279" t="s">
        <v>293</v>
      </c>
      <c r="B4" t="s">
        <v>294</v>
      </c>
      <c r="C4">
        <v>790244.31</v>
      </c>
      <c r="D4" s="278">
        <v>45444</v>
      </c>
      <c r="E4" t="s">
        <v>442</v>
      </c>
      <c r="F4">
        <v>0</v>
      </c>
      <c r="G4"/>
      <c r="H4" s="172">
        <f t="shared" si="0"/>
        <v>0</v>
      </c>
      <c r="I4" s="244" t="e">
        <f t="shared" si="1"/>
        <v>#DIV/0!</v>
      </c>
      <c r="J4">
        <v>0</v>
      </c>
      <c r="K4">
        <v>0</v>
      </c>
      <c r="L4">
        <v>0</v>
      </c>
      <c r="M4"/>
      <c r="N4"/>
      <c r="O4"/>
      <c r="P4" s="172">
        <f t="shared" si="2"/>
        <v>0</v>
      </c>
      <c r="Q4" s="242" t="e">
        <f t="shared" si="3"/>
        <v>#DIV/0!</v>
      </c>
      <c r="R4" s="172">
        <f t="shared" si="4"/>
        <v>0</v>
      </c>
      <c r="S4" s="242" t="e">
        <f t="shared" si="5"/>
        <v>#DIV/0!</v>
      </c>
      <c r="T4" s="172">
        <f t="shared" si="6"/>
        <v>0</v>
      </c>
      <c r="U4" s="242" t="e">
        <f t="shared" si="7"/>
        <v>#DIV/0!</v>
      </c>
      <c r="V4" s="2"/>
    </row>
    <row r="5" spans="1:22">
      <c r="A5" s="279" t="s">
        <v>513</v>
      </c>
      <c r="B5" t="s">
        <v>514</v>
      </c>
      <c r="C5">
        <v>12500</v>
      </c>
      <c r="D5" s="278">
        <v>44291</v>
      </c>
      <c r="E5" t="s">
        <v>442</v>
      </c>
      <c r="F5">
        <v>151.91</v>
      </c>
      <c r="G5"/>
      <c r="H5" s="172">
        <f t="shared" si="0"/>
        <v>151.91</v>
      </c>
      <c r="I5" s="244">
        <f t="shared" si="1"/>
        <v>1</v>
      </c>
      <c r="J5">
        <v>151.91</v>
      </c>
      <c r="K5">
        <v>151.91</v>
      </c>
      <c r="L5">
        <v>0</v>
      </c>
      <c r="M5"/>
      <c r="N5"/>
      <c r="O5"/>
      <c r="P5" s="172">
        <f t="shared" si="2"/>
        <v>151.91</v>
      </c>
      <c r="Q5" s="242">
        <f t="shared" si="3"/>
        <v>1</v>
      </c>
      <c r="R5" s="172">
        <f t="shared" si="4"/>
        <v>151.91</v>
      </c>
      <c r="S5" s="242">
        <f t="shared" si="5"/>
        <v>1</v>
      </c>
      <c r="T5" s="172">
        <f t="shared" si="6"/>
        <v>0</v>
      </c>
      <c r="U5" s="242" t="e">
        <f t="shared" si="7"/>
        <v>#DIV/0!</v>
      </c>
      <c r="V5" s="2"/>
    </row>
    <row r="6" spans="1:22">
      <c r="A6" s="279">
        <v>456788108</v>
      </c>
      <c r="B6" t="s">
        <v>467</v>
      </c>
      <c r="C6">
        <v>1000</v>
      </c>
      <c r="D6" s="278">
        <v>1</v>
      </c>
      <c r="E6" t="s">
        <v>442</v>
      </c>
      <c r="F6">
        <v>0</v>
      </c>
      <c r="G6"/>
      <c r="H6" s="172">
        <f t="shared" si="0"/>
        <v>0</v>
      </c>
      <c r="I6" s="244" t="e">
        <f t="shared" si="1"/>
        <v>#DIV/0!</v>
      </c>
      <c r="J6">
        <v>0</v>
      </c>
      <c r="K6">
        <v>0</v>
      </c>
      <c r="L6">
        <v>0</v>
      </c>
      <c r="M6"/>
      <c r="N6"/>
      <c r="O6"/>
      <c r="P6" s="172">
        <f t="shared" si="2"/>
        <v>0</v>
      </c>
      <c r="Q6" s="242" t="e">
        <f t="shared" si="3"/>
        <v>#DIV/0!</v>
      </c>
      <c r="R6" s="172">
        <f t="shared" si="4"/>
        <v>0</v>
      </c>
      <c r="S6" s="242" t="e">
        <f t="shared" si="5"/>
        <v>#DIV/0!</v>
      </c>
      <c r="T6" s="172">
        <f t="shared" si="6"/>
        <v>0</v>
      </c>
      <c r="U6" s="242" t="e">
        <f t="shared" si="7"/>
        <v>#DIV/0!</v>
      </c>
      <c r="V6" s="2"/>
    </row>
    <row r="7" spans="1:22">
      <c r="A7" s="279">
        <v>683715106</v>
      </c>
      <c r="B7" t="s">
        <v>484</v>
      </c>
      <c r="C7">
        <v>11099</v>
      </c>
      <c r="D7" s="278">
        <v>45461</v>
      </c>
      <c r="E7" t="s">
        <v>442</v>
      </c>
      <c r="F7">
        <v>0</v>
      </c>
      <c r="G7"/>
      <c r="H7" s="172">
        <f t="shared" ref="H7:H11" si="8">F7-G7</f>
        <v>0</v>
      </c>
      <c r="I7" s="244" t="e">
        <f t="shared" ref="I7:I11" si="9">ROUND(H7/F7,10)</f>
        <v>#DIV/0!</v>
      </c>
      <c r="J7">
        <v>0</v>
      </c>
      <c r="K7">
        <v>0</v>
      </c>
      <c r="L7">
        <v>0</v>
      </c>
      <c r="M7"/>
      <c r="N7"/>
      <c r="O7"/>
      <c r="P7" s="172">
        <f t="shared" ref="P7:P11" si="10">J7-N7</f>
        <v>0</v>
      </c>
      <c r="Q7" s="242" t="e">
        <f t="shared" si="3"/>
        <v>#DIV/0!</v>
      </c>
      <c r="R7" s="172">
        <f t="shared" ref="R7:R11" si="11">K7-M7</f>
        <v>0</v>
      </c>
      <c r="S7" s="242" t="e">
        <f t="shared" si="5"/>
        <v>#DIV/0!</v>
      </c>
      <c r="T7" s="172">
        <f t="shared" ref="T7:T11" si="12">L7-O7</f>
        <v>0</v>
      </c>
      <c r="U7" s="242" t="e">
        <f t="shared" ref="U7:U11" si="13">ROUND(T7/L7,10)</f>
        <v>#DIV/0!</v>
      </c>
      <c r="V7" s="2"/>
    </row>
    <row r="8" spans="1:22">
      <c r="A8" s="279" t="s">
        <v>451</v>
      </c>
      <c r="B8" t="s">
        <v>317</v>
      </c>
      <c r="C8">
        <v>60428</v>
      </c>
      <c r="D8" s="278">
        <v>45446</v>
      </c>
      <c r="E8" t="s">
        <v>438</v>
      </c>
      <c r="F8">
        <v>0</v>
      </c>
      <c r="G8"/>
      <c r="H8" s="172">
        <f t="shared" si="8"/>
        <v>0</v>
      </c>
      <c r="I8" s="244" t="e">
        <f t="shared" si="9"/>
        <v>#DIV/0!</v>
      </c>
      <c r="J8">
        <v>0</v>
      </c>
      <c r="K8">
        <v>0</v>
      </c>
      <c r="L8">
        <v>0</v>
      </c>
      <c r="M8"/>
      <c r="N8"/>
      <c r="O8"/>
      <c r="P8" s="172">
        <f t="shared" si="10"/>
        <v>0</v>
      </c>
      <c r="Q8" s="242" t="e">
        <f t="shared" ref="Q8:Q11" si="14">ROUND(P8/J8,10)</f>
        <v>#DIV/0!</v>
      </c>
      <c r="R8" s="172">
        <f t="shared" si="11"/>
        <v>0</v>
      </c>
      <c r="S8" s="242" t="e">
        <f t="shared" ref="S8:S11" si="15">ROUND(R8/K8,10)</f>
        <v>#DIV/0!</v>
      </c>
      <c r="T8" s="172">
        <f t="shared" si="12"/>
        <v>0</v>
      </c>
      <c r="U8" s="242" t="e">
        <f t="shared" si="13"/>
        <v>#DIV/0!</v>
      </c>
      <c r="V8" s="2"/>
    </row>
    <row r="9" spans="1:22">
      <c r="A9" s="279">
        <v>403197908</v>
      </c>
      <c r="B9" t="s">
        <v>296</v>
      </c>
      <c r="C9">
        <v>1440</v>
      </c>
      <c r="D9" s="278">
        <v>45062</v>
      </c>
      <c r="E9" t="s">
        <v>436</v>
      </c>
      <c r="F9">
        <v>265.86</v>
      </c>
      <c r="G9"/>
      <c r="H9" s="172">
        <f t="shared" si="8"/>
        <v>265.86</v>
      </c>
      <c r="I9" s="244">
        <f t="shared" si="9"/>
        <v>1</v>
      </c>
      <c r="J9">
        <v>288.79000000000002</v>
      </c>
      <c r="K9">
        <v>288.62</v>
      </c>
      <c r="L9">
        <v>-0.17</v>
      </c>
      <c r="M9"/>
      <c r="N9"/>
      <c r="O9"/>
      <c r="P9" s="172">
        <f t="shared" si="10"/>
        <v>288.79000000000002</v>
      </c>
      <c r="Q9" s="242">
        <f t="shared" si="14"/>
        <v>1</v>
      </c>
      <c r="R9" s="172">
        <f t="shared" si="11"/>
        <v>288.62</v>
      </c>
      <c r="S9" s="242">
        <f t="shared" si="15"/>
        <v>1</v>
      </c>
      <c r="T9" s="172">
        <f t="shared" si="12"/>
        <v>-0.17</v>
      </c>
      <c r="U9" s="242">
        <f t="shared" si="13"/>
        <v>1</v>
      </c>
      <c r="V9" s="2"/>
    </row>
    <row r="10" spans="1:22">
      <c r="A10" s="279">
        <v>403197908</v>
      </c>
      <c r="B10" t="s">
        <v>296</v>
      </c>
      <c r="C10">
        <v>1440</v>
      </c>
      <c r="D10" s="278">
        <v>45434</v>
      </c>
      <c r="E10" t="s">
        <v>436</v>
      </c>
      <c r="F10">
        <v>265.86</v>
      </c>
      <c r="G10"/>
      <c r="H10" s="172">
        <f t="shared" si="8"/>
        <v>265.86</v>
      </c>
      <c r="I10" s="244">
        <f t="shared" si="9"/>
        <v>1</v>
      </c>
      <c r="J10">
        <v>289.14999999999998</v>
      </c>
      <c r="K10">
        <v>288.62</v>
      </c>
      <c r="L10">
        <v>-0.53</v>
      </c>
      <c r="M10"/>
      <c r="N10"/>
      <c r="O10"/>
      <c r="P10" s="172">
        <f t="shared" si="10"/>
        <v>289.14999999999998</v>
      </c>
      <c r="Q10" s="242">
        <f t="shared" si="14"/>
        <v>1</v>
      </c>
      <c r="R10" s="172">
        <f t="shared" si="11"/>
        <v>288.62</v>
      </c>
      <c r="S10" s="242">
        <f t="shared" si="15"/>
        <v>1</v>
      </c>
      <c r="T10" s="172">
        <f t="shared" si="12"/>
        <v>-0.53</v>
      </c>
      <c r="U10" s="242">
        <f t="shared" si="13"/>
        <v>1</v>
      </c>
      <c r="V10" s="2"/>
    </row>
    <row r="11" spans="1:22">
      <c r="A11" s="279">
        <v>403197908</v>
      </c>
      <c r="B11" t="s">
        <v>296</v>
      </c>
      <c r="C11">
        <v>1416</v>
      </c>
      <c r="D11" s="278">
        <v>42871</v>
      </c>
      <c r="E11" t="s">
        <v>436</v>
      </c>
      <c r="F11">
        <v>746.94</v>
      </c>
      <c r="G11"/>
      <c r="H11" s="172">
        <f t="shared" si="8"/>
        <v>746.94</v>
      </c>
      <c r="I11" s="244">
        <f t="shared" si="9"/>
        <v>1</v>
      </c>
      <c r="J11">
        <v>815.88</v>
      </c>
      <c r="K11">
        <v>810.88</v>
      </c>
      <c r="L11">
        <v>-5</v>
      </c>
      <c r="M11"/>
      <c r="N11"/>
      <c r="O11"/>
      <c r="P11" s="172">
        <f t="shared" si="10"/>
        <v>815.88</v>
      </c>
      <c r="Q11" s="242">
        <f t="shared" si="14"/>
        <v>1</v>
      </c>
      <c r="R11" s="172">
        <f t="shared" si="11"/>
        <v>810.88</v>
      </c>
      <c r="S11" s="242">
        <f t="shared" si="15"/>
        <v>1</v>
      </c>
      <c r="T11" s="172">
        <f t="shared" si="12"/>
        <v>-5</v>
      </c>
      <c r="U11" s="242">
        <f t="shared" si="13"/>
        <v>1</v>
      </c>
      <c r="V11" s="2"/>
    </row>
    <row r="12" spans="1:22">
      <c r="A12" s="279">
        <v>403197908</v>
      </c>
      <c r="B12" t="s">
        <v>296</v>
      </c>
      <c r="C12">
        <v>1716</v>
      </c>
      <c r="D12" s="278">
        <v>44334</v>
      </c>
      <c r="E12" t="s">
        <v>436</v>
      </c>
      <c r="F12">
        <v>1357.78</v>
      </c>
      <c r="G12"/>
      <c r="H12" s="172">
        <f t="shared" si="0"/>
        <v>1357.78</v>
      </c>
      <c r="I12" s="244">
        <f t="shared" si="1"/>
        <v>1</v>
      </c>
      <c r="J12">
        <v>1639.38</v>
      </c>
      <c r="K12">
        <v>1474.01</v>
      </c>
      <c r="L12">
        <v>-165.37</v>
      </c>
      <c r="M12"/>
      <c r="N12"/>
      <c r="O12"/>
      <c r="P12" s="172">
        <f t="shared" si="2"/>
        <v>1639.38</v>
      </c>
      <c r="Q12" s="242">
        <f t="shared" si="3"/>
        <v>1</v>
      </c>
      <c r="R12" s="172">
        <f t="shared" si="4"/>
        <v>1474.01</v>
      </c>
      <c r="S12" s="242">
        <f t="shared" si="5"/>
        <v>1</v>
      </c>
      <c r="T12" s="172">
        <f t="shared" si="6"/>
        <v>-165.37</v>
      </c>
      <c r="U12" s="242">
        <f t="shared" si="7"/>
        <v>1</v>
      </c>
      <c r="V12" s="2"/>
    </row>
    <row r="13" spans="1:22">
      <c r="A13" s="279">
        <v>403197908</v>
      </c>
      <c r="B13" t="s">
        <v>296</v>
      </c>
      <c r="C13">
        <v>1416</v>
      </c>
      <c r="D13" s="278">
        <v>43235</v>
      </c>
      <c r="E13" t="s">
        <v>436</v>
      </c>
      <c r="F13">
        <v>971.02</v>
      </c>
      <c r="G13"/>
      <c r="H13" s="172">
        <f t="shared" si="0"/>
        <v>971.02</v>
      </c>
      <c r="I13" s="244">
        <f t="shared" si="1"/>
        <v>1</v>
      </c>
      <c r="J13">
        <v>1153.53</v>
      </c>
      <c r="K13">
        <v>1054.1400000000001</v>
      </c>
      <c r="L13">
        <v>-99.39</v>
      </c>
      <c r="M13"/>
      <c r="N13"/>
      <c r="O13"/>
      <c r="P13" s="172">
        <f t="shared" si="2"/>
        <v>1153.53</v>
      </c>
      <c r="Q13" s="242">
        <f t="shared" si="3"/>
        <v>1</v>
      </c>
      <c r="R13" s="172">
        <f t="shared" si="4"/>
        <v>1054.1400000000001</v>
      </c>
      <c r="S13" s="242">
        <f t="shared" si="5"/>
        <v>1</v>
      </c>
      <c r="T13" s="172">
        <f t="shared" si="6"/>
        <v>-99.39</v>
      </c>
      <c r="U13" s="242">
        <f t="shared" si="7"/>
        <v>1</v>
      </c>
      <c r="V13" s="2"/>
    </row>
    <row r="14" spans="1:22">
      <c r="A14" s="279">
        <v>403197908</v>
      </c>
      <c r="B14" t="s">
        <v>296</v>
      </c>
      <c r="C14">
        <v>1440</v>
      </c>
      <c r="D14" s="278">
        <v>44698</v>
      </c>
      <c r="E14" t="s">
        <v>436</v>
      </c>
      <c r="F14">
        <v>1253.3399999999999</v>
      </c>
      <c r="G14"/>
      <c r="H14" s="172">
        <f t="shared" ref="H14:H15" si="16">F14-G14</f>
        <v>1253.3399999999999</v>
      </c>
      <c r="I14" s="244">
        <f t="shared" ref="I14:I15" si="17">ROUND(H14/F14,10)</f>
        <v>1</v>
      </c>
      <c r="J14">
        <v>1302.79</v>
      </c>
      <c r="K14">
        <v>1360.63</v>
      </c>
      <c r="L14">
        <v>57.84</v>
      </c>
      <c r="M14"/>
      <c r="N14"/>
      <c r="O14"/>
      <c r="P14" s="172">
        <f t="shared" ref="P14:P15" si="18">J14-N14</f>
        <v>1302.79</v>
      </c>
      <c r="Q14" s="242">
        <f t="shared" ref="Q14:Q15" si="19">ROUND(P14/J14,10)</f>
        <v>1</v>
      </c>
      <c r="R14" s="172">
        <f t="shared" ref="R14:R15" si="20">K14-M14</f>
        <v>1360.63</v>
      </c>
      <c r="S14" s="242">
        <f t="shared" ref="S14:S15" si="21">ROUND(R14/K14,10)</f>
        <v>1</v>
      </c>
      <c r="T14" s="172">
        <f t="shared" ref="T14:T15" si="22">L14-O14</f>
        <v>57.84</v>
      </c>
      <c r="U14" s="242">
        <f t="shared" ref="U14:U15" si="23">ROUND(T14/L14,10)</f>
        <v>1</v>
      </c>
      <c r="V14" s="2"/>
    </row>
    <row r="15" spans="1:22">
      <c r="A15" s="279">
        <v>403197908</v>
      </c>
      <c r="B15" t="s">
        <v>296</v>
      </c>
      <c r="C15">
        <v>1716</v>
      </c>
      <c r="D15" s="278">
        <v>43599</v>
      </c>
      <c r="E15" t="s">
        <v>436</v>
      </c>
      <c r="F15">
        <v>1516.19</v>
      </c>
      <c r="G15"/>
      <c r="H15" s="172">
        <f t="shared" si="16"/>
        <v>1516.19</v>
      </c>
      <c r="I15" s="244">
        <f t="shared" si="17"/>
        <v>1</v>
      </c>
      <c r="J15">
        <v>1704.81</v>
      </c>
      <c r="K15">
        <v>1645.98</v>
      </c>
      <c r="L15">
        <v>-58.83</v>
      </c>
      <c r="M15"/>
      <c r="N15"/>
      <c r="O15"/>
      <c r="P15" s="172">
        <f t="shared" si="18"/>
        <v>1704.81</v>
      </c>
      <c r="Q15" s="242">
        <f t="shared" si="19"/>
        <v>1</v>
      </c>
      <c r="R15" s="172">
        <f t="shared" si="20"/>
        <v>1645.98</v>
      </c>
      <c r="S15" s="242">
        <f t="shared" si="21"/>
        <v>1</v>
      </c>
      <c r="T15" s="172">
        <f t="shared" si="22"/>
        <v>-58.83</v>
      </c>
      <c r="U15" s="242">
        <f t="shared" si="23"/>
        <v>1</v>
      </c>
      <c r="V15" s="2"/>
    </row>
    <row r="16" spans="1:22">
      <c r="A16" s="279">
        <v>474184900</v>
      </c>
      <c r="B16" t="s">
        <v>366</v>
      </c>
      <c r="C16">
        <v>3154</v>
      </c>
      <c r="D16" s="278">
        <v>42859</v>
      </c>
      <c r="E16" t="s">
        <v>436</v>
      </c>
      <c r="F16">
        <v>998.24</v>
      </c>
      <c r="G16"/>
      <c r="H16" s="172">
        <f t="shared" si="0"/>
        <v>998.24</v>
      </c>
      <c r="I16" s="244">
        <f t="shared" si="1"/>
        <v>1</v>
      </c>
      <c r="J16">
        <v>1088.23</v>
      </c>
      <c r="K16">
        <v>1083.69</v>
      </c>
      <c r="L16">
        <v>-4.54</v>
      </c>
      <c r="M16"/>
      <c r="N16"/>
      <c r="O16"/>
      <c r="P16" s="172">
        <f t="shared" si="2"/>
        <v>1088.23</v>
      </c>
      <c r="Q16" s="242">
        <f t="shared" ref="Q16" si="24">ROUND(P16/J16,10)</f>
        <v>1</v>
      </c>
      <c r="R16" s="172">
        <f t="shared" si="4"/>
        <v>1083.69</v>
      </c>
      <c r="S16" s="242">
        <f t="shared" ref="S16" si="25">ROUND(R16/K16,10)</f>
        <v>1</v>
      </c>
      <c r="T16" s="172">
        <f t="shared" si="6"/>
        <v>-4.54</v>
      </c>
      <c r="U16" s="242">
        <f t="shared" si="7"/>
        <v>1</v>
      </c>
      <c r="V16" s="2"/>
    </row>
    <row r="17" spans="1:22">
      <c r="A17" s="279">
        <v>474184900</v>
      </c>
      <c r="B17" t="s">
        <v>366</v>
      </c>
      <c r="C17">
        <v>3154</v>
      </c>
      <c r="D17" s="278">
        <v>43223</v>
      </c>
      <c r="E17" t="s">
        <v>436</v>
      </c>
      <c r="F17">
        <v>1039.83</v>
      </c>
      <c r="G17"/>
      <c r="H17" s="172">
        <f t="shared" si="0"/>
        <v>1039.83</v>
      </c>
      <c r="I17" s="244">
        <f t="shared" si="1"/>
        <v>1</v>
      </c>
      <c r="J17">
        <v>1256.33</v>
      </c>
      <c r="K17">
        <v>1128.8399999999999</v>
      </c>
      <c r="L17">
        <v>-127.49</v>
      </c>
      <c r="M17"/>
      <c r="N17"/>
      <c r="O17"/>
      <c r="P17" s="172">
        <f t="shared" si="2"/>
        <v>1256.33</v>
      </c>
      <c r="Q17" s="242">
        <f t="shared" si="3"/>
        <v>1</v>
      </c>
      <c r="R17" s="172">
        <f t="shared" si="4"/>
        <v>1128.8399999999999</v>
      </c>
      <c r="S17" s="242">
        <f t="shared" si="5"/>
        <v>1</v>
      </c>
      <c r="T17" s="172">
        <f t="shared" si="6"/>
        <v>-127.49</v>
      </c>
      <c r="U17" s="242">
        <f t="shared" si="7"/>
        <v>1</v>
      </c>
      <c r="V17" s="2"/>
    </row>
    <row r="18" spans="1:22">
      <c r="A18" s="279">
        <v>474184900</v>
      </c>
      <c r="B18" t="s">
        <v>366</v>
      </c>
      <c r="C18">
        <v>3654</v>
      </c>
      <c r="D18" s="278">
        <v>43587</v>
      </c>
      <c r="E18" t="s">
        <v>436</v>
      </c>
      <c r="F18">
        <v>1204.68</v>
      </c>
      <c r="G18"/>
      <c r="H18" s="172">
        <f t="shared" ref="H18:H27" si="26">F18-G18</f>
        <v>1204.68</v>
      </c>
      <c r="I18" s="244">
        <f t="shared" ref="I18:I27" si="27">ROUND(H18/F18,10)</f>
        <v>1</v>
      </c>
      <c r="J18">
        <v>1345.14</v>
      </c>
      <c r="K18">
        <v>1307.8</v>
      </c>
      <c r="L18">
        <v>-37.340000000000003</v>
      </c>
      <c r="M18"/>
      <c r="N18"/>
      <c r="O18"/>
      <c r="P18" s="172">
        <f t="shared" ref="P18:P27" si="28">J18-N18</f>
        <v>1345.14</v>
      </c>
      <c r="Q18" s="242">
        <f t="shared" ref="Q18:Q27" si="29">ROUND(P18/J18,10)</f>
        <v>1</v>
      </c>
      <c r="R18" s="172">
        <f t="shared" ref="R18:R27" si="30">K18-M18</f>
        <v>1307.8</v>
      </c>
      <c r="S18" s="242">
        <f t="shared" ref="S18:S27" si="31">ROUND(R18/K18,10)</f>
        <v>1</v>
      </c>
      <c r="T18" s="172">
        <f t="shared" ref="T18:T27" si="32">L18-O18</f>
        <v>-37.340000000000003</v>
      </c>
      <c r="U18" s="242">
        <f t="shared" ref="U18:U27" si="33">ROUND(T18/L18,10)</f>
        <v>1</v>
      </c>
      <c r="V18" s="2"/>
    </row>
    <row r="19" spans="1:22">
      <c r="A19" s="279">
        <v>474184900</v>
      </c>
      <c r="B19" t="s">
        <v>366</v>
      </c>
      <c r="C19">
        <v>3654</v>
      </c>
      <c r="D19" s="278">
        <v>43985</v>
      </c>
      <c r="E19" t="s">
        <v>436</v>
      </c>
      <c r="F19">
        <v>1252.8699999999999</v>
      </c>
      <c r="G19"/>
      <c r="H19" s="172">
        <f t="shared" si="26"/>
        <v>1252.8699999999999</v>
      </c>
      <c r="I19" s="244">
        <f t="shared" si="27"/>
        <v>1</v>
      </c>
      <c r="J19">
        <v>1393.62</v>
      </c>
      <c r="K19">
        <v>1360.12</v>
      </c>
      <c r="L19">
        <v>-33.5</v>
      </c>
      <c r="M19"/>
      <c r="N19"/>
      <c r="O19"/>
      <c r="P19" s="172">
        <f t="shared" si="28"/>
        <v>1393.62</v>
      </c>
      <c r="Q19" s="242">
        <f t="shared" si="29"/>
        <v>1</v>
      </c>
      <c r="R19" s="172">
        <f t="shared" si="30"/>
        <v>1360.12</v>
      </c>
      <c r="S19" s="242">
        <f t="shared" si="31"/>
        <v>1</v>
      </c>
      <c r="T19" s="172">
        <f t="shared" si="32"/>
        <v>-33.5</v>
      </c>
      <c r="U19" s="242">
        <f t="shared" si="33"/>
        <v>1</v>
      </c>
      <c r="V19" s="2"/>
    </row>
    <row r="20" spans="1:22">
      <c r="A20" s="279">
        <v>474184900</v>
      </c>
      <c r="B20" t="s">
        <v>366</v>
      </c>
      <c r="C20">
        <v>3654</v>
      </c>
      <c r="D20" s="278">
        <v>44314</v>
      </c>
      <c r="E20" t="s">
        <v>436</v>
      </c>
      <c r="F20">
        <v>1349.24</v>
      </c>
      <c r="G20"/>
      <c r="H20" s="172">
        <f t="shared" si="26"/>
        <v>1349.24</v>
      </c>
      <c r="I20" s="244">
        <f t="shared" si="27"/>
        <v>1</v>
      </c>
      <c r="J20">
        <v>1630.22</v>
      </c>
      <c r="K20">
        <v>1464.73</v>
      </c>
      <c r="L20">
        <v>-165.49</v>
      </c>
      <c r="M20"/>
      <c r="N20"/>
      <c r="O20"/>
      <c r="P20" s="172">
        <f t="shared" si="28"/>
        <v>1630.22</v>
      </c>
      <c r="Q20" s="242">
        <f t="shared" si="29"/>
        <v>1</v>
      </c>
      <c r="R20" s="172">
        <f t="shared" si="30"/>
        <v>1464.73</v>
      </c>
      <c r="S20" s="242">
        <f t="shared" si="31"/>
        <v>1</v>
      </c>
      <c r="T20" s="172">
        <f t="shared" si="32"/>
        <v>-165.49</v>
      </c>
      <c r="U20" s="242">
        <f t="shared" si="33"/>
        <v>1</v>
      </c>
      <c r="V20" s="2"/>
    </row>
    <row r="21" spans="1:22">
      <c r="A21" s="279">
        <v>474184900</v>
      </c>
      <c r="B21" t="s">
        <v>366</v>
      </c>
      <c r="C21">
        <v>3654</v>
      </c>
      <c r="D21" s="278">
        <v>44678</v>
      </c>
      <c r="E21" t="s">
        <v>436</v>
      </c>
      <c r="F21">
        <v>1782.92</v>
      </c>
      <c r="G21"/>
      <c r="H21" s="172">
        <f t="shared" si="26"/>
        <v>1782.92</v>
      </c>
      <c r="I21" s="244">
        <f t="shared" si="27"/>
        <v>1</v>
      </c>
      <c r="J21">
        <v>1909.06</v>
      </c>
      <c r="K21">
        <v>1935.54</v>
      </c>
      <c r="L21">
        <v>26.48</v>
      </c>
      <c r="M21"/>
      <c r="N21"/>
      <c r="O21"/>
      <c r="P21" s="172">
        <f t="shared" si="28"/>
        <v>1909.06</v>
      </c>
      <c r="Q21" s="242">
        <f t="shared" si="29"/>
        <v>1</v>
      </c>
      <c r="R21" s="172">
        <f t="shared" si="30"/>
        <v>1935.54</v>
      </c>
      <c r="S21" s="242">
        <f t="shared" si="31"/>
        <v>1</v>
      </c>
      <c r="T21" s="172">
        <f t="shared" si="32"/>
        <v>26.48</v>
      </c>
      <c r="U21" s="242">
        <f t="shared" si="33"/>
        <v>1</v>
      </c>
      <c r="V21" s="2"/>
    </row>
    <row r="22" spans="1:22">
      <c r="A22" s="279">
        <v>474184900</v>
      </c>
      <c r="B22" t="s">
        <v>366</v>
      </c>
      <c r="C22">
        <v>3066</v>
      </c>
      <c r="D22" s="278">
        <v>45050</v>
      </c>
      <c r="E22" t="s">
        <v>436</v>
      </c>
      <c r="F22">
        <v>1779.05</v>
      </c>
      <c r="G22"/>
      <c r="H22" s="172">
        <f t="shared" si="26"/>
        <v>1779.05</v>
      </c>
      <c r="I22" s="244">
        <f t="shared" si="27"/>
        <v>1</v>
      </c>
      <c r="J22">
        <v>1953.21</v>
      </c>
      <c r="K22">
        <v>1931.34</v>
      </c>
      <c r="L22">
        <v>-21.87</v>
      </c>
      <c r="M22"/>
      <c r="N22"/>
      <c r="O22"/>
      <c r="P22" s="172">
        <f t="shared" si="28"/>
        <v>1953.21</v>
      </c>
      <c r="Q22" s="242">
        <f t="shared" si="29"/>
        <v>1</v>
      </c>
      <c r="R22" s="172">
        <f t="shared" si="30"/>
        <v>1931.34</v>
      </c>
      <c r="S22" s="242">
        <f t="shared" si="31"/>
        <v>1</v>
      </c>
      <c r="T22" s="172">
        <f t="shared" si="32"/>
        <v>-21.87</v>
      </c>
      <c r="U22" s="242">
        <f t="shared" si="33"/>
        <v>1</v>
      </c>
      <c r="V22" s="2"/>
    </row>
    <row r="23" spans="1:22">
      <c r="A23" s="279">
        <v>474184900</v>
      </c>
      <c r="B23" t="s">
        <v>366</v>
      </c>
      <c r="C23">
        <v>3066</v>
      </c>
      <c r="D23" s="278">
        <v>45414</v>
      </c>
      <c r="E23" t="s">
        <v>436</v>
      </c>
      <c r="F23">
        <v>1779.05</v>
      </c>
      <c r="G23"/>
      <c r="H23" s="172">
        <f t="shared" si="26"/>
        <v>1779.05</v>
      </c>
      <c r="I23" s="244">
        <f t="shared" si="27"/>
        <v>1</v>
      </c>
      <c r="J23">
        <v>1905.89</v>
      </c>
      <c r="K23">
        <v>1931.34</v>
      </c>
      <c r="L23">
        <v>25.45</v>
      </c>
      <c r="M23"/>
      <c r="N23"/>
      <c r="O23"/>
      <c r="P23" s="172">
        <f t="shared" si="28"/>
        <v>1905.89</v>
      </c>
      <c r="Q23" s="242">
        <f t="shared" si="29"/>
        <v>1</v>
      </c>
      <c r="R23" s="172">
        <f t="shared" si="30"/>
        <v>1931.34</v>
      </c>
      <c r="S23" s="242">
        <f t="shared" si="31"/>
        <v>1</v>
      </c>
      <c r="T23" s="172">
        <f t="shared" si="32"/>
        <v>25.45</v>
      </c>
      <c r="U23" s="242">
        <f t="shared" si="33"/>
        <v>1</v>
      </c>
      <c r="V23" s="2"/>
    </row>
    <row r="24" spans="1:22">
      <c r="A24" s="279">
        <v>533004909</v>
      </c>
      <c r="B24" t="s">
        <v>461</v>
      </c>
      <c r="C24">
        <v>5188</v>
      </c>
      <c r="D24" s="278">
        <v>44348</v>
      </c>
      <c r="E24" t="s">
        <v>436</v>
      </c>
      <c r="F24">
        <v>334.11</v>
      </c>
      <c r="G24"/>
      <c r="H24" s="172">
        <f t="shared" si="26"/>
        <v>334.11</v>
      </c>
      <c r="I24" s="244">
        <f t="shared" si="27"/>
        <v>1</v>
      </c>
      <c r="J24">
        <v>406.99</v>
      </c>
      <c r="K24">
        <v>362.71</v>
      </c>
      <c r="L24">
        <v>-44.28</v>
      </c>
      <c r="M24"/>
      <c r="N24"/>
      <c r="O24"/>
      <c r="P24" s="172">
        <f t="shared" si="28"/>
        <v>406.99</v>
      </c>
      <c r="Q24" s="242">
        <f t="shared" si="29"/>
        <v>1</v>
      </c>
      <c r="R24" s="172">
        <f t="shared" si="30"/>
        <v>362.71</v>
      </c>
      <c r="S24" s="242">
        <f t="shared" si="31"/>
        <v>1</v>
      </c>
      <c r="T24" s="172">
        <f t="shared" si="32"/>
        <v>-44.28</v>
      </c>
      <c r="U24" s="242">
        <f t="shared" si="33"/>
        <v>1</v>
      </c>
      <c r="V24" s="2"/>
    </row>
    <row r="25" spans="1:22">
      <c r="A25" s="279">
        <v>575035902</v>
      </c>
      <c r="B25" t="s">
        <v>515</v>
      </c>
      <c r="C25">
        <v>15713</v>
      </c>
      <c r="D25" s="278">
        <v>42878</v>
      </c>
      <c r="E25" t="s">
        <v>436</v>
      </c>
      <c r="F25">
        <v>331.54</v>
      </c>
      <c r="G25"/>
      <c r="H25" s="172">
        <f t="shared" si="26"/>
        <v>331.54</v>
      </c>
      <c r="I25" s="244">
        <f t="shared" si="27"/>
        <v>1</v>
      </c>
      <c r="J25">
        <v>371.16</v>
      </c>
      <c r="K25">
        <v>359.92</v>
      </c>
      <c r="L25">
        <v>-11.24</v>
      </c>
      <c r="M25"/>
      <c r="N25"/>
      <c r="O25"/>
      <c r="P25" s="172">
        <f t="shared" si="28"/>
        <v>371.16</v>
      </c>
      <c r="Q25" s="242">
        <f t="shared" si="29"/>
        <v>1</v>
      </c>
      <c r="R25" s="172">
        <f t="shared" si="30"/>
        <v>359.92</v>
      </c>
      <c r="S25" s="242">
        <f t="shared" si="31"/>
        <v>1</v>
      </c>
      <c r="T25" s="172">
        <f t="shared" si="32"/>
        <v>-11.24</v>
      </c>
      <c r="U25" s="242">
        <f t="shared" si="33"/>
        <v>1</v>
      </c>
      <c r="V25" s="2"/>
    </row>
    <row r="26" spans="1:22">
      <c r="A26" s="279">
        <v>575035902</v>
      </c>
      <c r="B26" t="s">
        <v>515</v>
      </c>
      <c r="C26">
        <v>15713</v>
      </c>
      <c r="D26" s="278">
        <v>42878</v>
      </c>
      <c r="E26" t="s">
        <v>436</v>
      </c>
      <c r="F26">
        <v>455.87</v>
      </c>
      <c r="G26"/>
      <c r="H26" s="172">
        <f t="shared" si="26"/>
        <v>455.87</v>
      </c>
      <c r="I26" s="244">
        <f t="shared" si="27"/>
        <v>1</v>
      </c>
      <c r="J26">
        <v>510.35</v>
      </c>
      <c r="K26">
        <v>494.89</v>
      </c>
      <c r="L26">
        <v>-15.46</v>
      </c>
      <c r="M26"/>
      <c r="N26"/>
      <c r="O26"/>
      <c r="P26" s="172">
        <f t="shared" si="28"/>
        <v>510.35</v>
      </c>
      <c r="Q26" s="242">
        <f t="shared" si="29"/>
        <v>1</v>
      </c>
      <c r="R26" s="172">
        <f t="shared" si="30"/>
        <v>494.89</v>
      </c>
      <c r="S26" s="242">
        <f t="shared" si="31"/>
        <v>1</v>
      </c>
      <c r="T26" s="172">
        <f t="shared" si="32"/>
        <v>-15.46</v>
      </c>
      <c r="U26" s="242">
        <f t="shared" si="33"/>
        <v>1</v>
      </c>
      <c r="V26" s="2"/>
    </row>
    <row r="27" spans="1:22">
      <c r="A27" s="279">
        <v>575035902</v>
      </c>
      <c r="B27" t="s">
        <v>515</v>
      </c>
      <c r="C27">
        <v>15713</v>
      </c>
      <c r="D27" s="278">
        <v>43249</v>
      </c>
      <c r="E27" t="s">
        <v>436</v>
      </c>
      <c r="F27">
        <v>455.87</v>
      </c>
      <c r="G27"/>
      <c r="H27" s="172">
        <f t="shared" si="26"/>
        <v>455.87</v>
      </c>
      <c r="I27" s="244">
        <f t="shared" si="27"/>
        <v>1</v>
      </c>
      <c r="J27">
        <v>531.29999999999995</v>
      </c>
      <c r="K27">
        <v>494.89</v>
      </c>
      <c r="L27">
        <v>-36.409999999999997</v>
      </c>
      <c r="M27"/>
      <c r="N27"/>
      <c r="O27"/>
      <c r="P27" s="172">
        <f t="shared" si="28"/>
        <v>531.29999999999995</v>
      </c>
      <c r="Q27" s="242">
        <f t="shared" si="29"/>
        <v>1</v>
      </c>
      <c r="R27" s="172">
        <f t="shared" si="30"/>
        <v>494.89</v>
      </c>
      <c r="S27" s="242">
        <f t="shared" si="31"/>
        <v>1</v>
      </c>
      <c r="T27" s="172">
        <f t="shared" si="32"/>
        <v>-36.409999999999997</v>
      </c>
      <c r="U27" s="242">
        <f t="shared" si="33"/>
        <v>1</v>
      </c>
      <c r="V27" s="2"/>
    </row>
    <row r="28" spans="1:22">
      <c r="A28" s="279">
        <v>649926003</v>
      </c>
      <c r="B28" t="s">
        <v>353</v>
      </c>
      <c r="C28">
        <v>13088</v>
      </c>
      <c r="D28" s="278">
        <v>45469</v>
      </c>
      <c r="E28" t="s">
        <v>440</v>
      </c>
      <c r="F28">
        <v>0</v>
      </c>
      <c r="G28"/>
      <c r="H28" s="172">
        <f t="shared" si="0"/>
        <v>0</v>
      </c>
      <c r="I28" s="244" t="e">
        <f t="shared" si="1"/>
        <v>#DIV/0!</v>
      </c>
      <c r="J28">
        <v>0</v>
      </c>
      <c r="K28">
        <v>0</v>
      </c>
      <c r="L28">
        <v>0</v>
      </c>
      <c r="M28"/>
      <c r="N28"/>
      <c r="O28"/>
      <c r="P28" s="172">
        <f t="shared" si="2"/>
        <v>0</v>
      </c>
      <c r="Q28" s="242" t="e">
        <f t="shared" si="3"/>
        <v>#DIV/0!</v>
      </c>
      <c r="R28" s="172">
        <f t="shared" si="4"/>
        <v>0</v>
      </c>
      <c r="S28" s="242" t="e">
        <f t="shared" si="5"/>
        <v>#DIV/0!</v>
      </c>
      <c r="T28" s="172">
        <f t="shared" si="6"/>
        <v>0</v>
      </c>
      <c r="U28" s="242" t="e">
        <f t="shared" si="7"/>
        <v>#DIV/0!</v>
      </c>
      <c r="V28" s="2"/>
    </row>
    <row r="29" spans="1:22">
      <c r="A29" s="279">
        <v>655580009</v>
      </c>
      <c r="B29" t="s">
        <v>476</v>
      </c>
      <c r="C29">
        <v>9634</v>
      </c>
      <c r="D29" s="278">
        <v>45470</v>
      </c>
      <c r="E29" t="s">
        <v>440</v>
      </c>
      <c r="F29">
        <v>0</v>
      </c>
      <c r="G29"/>
      <c r="H29" s="172">
        <f t="shared" si="0"/>
        <v>0</v>
      </c>
      <c r="I29" s="244" t="e">
        <f t="shared" si="1"/>
        <v>#DIV/0!</v>
      </c>
      <c r="J29">
        <v>0</v>
      </c>
      <c r="K29">
        <v>0</v>
      </c>
      <c r="L29">
        <v>0</v>
      </c>
      <c r="M29"/>
      <c r="N29"/>
      <c r="O29"/>
      <c r="P29" s="172">
        <f t="shared" si="2"/>
        <v>0</v>
      </c>
      <c r="Q29" s="242" t="e">
        <f t="shared" si="3"/>
        <v>#DIV/0!</v>
      </c>
      <c r="R29" s="172">
        <f t="shared" si="4"/>
        <v>0</v>
      </c>
      <c r="S29" s="242" t="e">
        <f t="shared" si="5"/>
        <v>#DIV/0!</v>
      </c>
      <c r="T29" s="172">
        <f t="shared" si="6"/>
        <v>0</v>
      </c>
      <c r="U29" s="242" t="e">
        <f t="shared" si="7"/>
        <v>#DIV/0!</v>
      </c>
      <c r="V29" s="2"/>
    </row>
    <row r="30" spans="1:22">
      <c r="A30" s="279">
        <v>664068004</v>
      </c>
      <c r="B30" t="s">
        <v>479</v>
      </c>
      <c r="C30">
        <v>3034</v>
      </c>
      <c r="D30" s="278">
        <v>45446</v>
      </c>
      <c r="E30" t="s">
        <v>440</v>
      </c>
      <c r="F30">
        <v>0</v>
      </c>
      <c r="G30"/>
      <c r="H30" s="172">
        <f t="shared" si="0"/>
        <v>0</v>
      </c>
      <c r="I30" s="244" t="e">
        <f t="shared" si="1"/>
        <v>#DIV/0!</v>
      </c>
      <c r="J30">
        <v>0</v>
      </c>
      <c r="K30">
        <v>0</v>
      </c>
      <c r="L30">
        <v>0</v>
      </c>
      <c r="M30"/>
      <c r="N30"/>
      <c r="O30"/>
      <c r="P30" s="172">
        <f t="shared" si="2"/>
        <v>0</v>
      </c>
      <c r="Q30" s="242" t="e">
        <f t="shared" si="3"/>
        <v>#DIV/0!</v>
      </c>
      <c r="R30" s="172">
        <f t="shared" si="4"/>
        <v>0</v>
      </c>
      <c r="S30" s="242" t="e">
        <f t="shared" si="5"/>
        <v>#DIV/0!</v>
      </c>
      <c r="T30" s="172">
        <f t="shared" si="6"/>
        <v>0</v>
      </c>
      <c r="U30" s="242" t="e">
        <f t="shared" si="7"/>
        <v>#DIV/0!</v>
      </c>
      <c r="V30" s="2"/>
    </row>
    <row r="31" spans="1:22">
      <c r="A31" s="279">
        <v>665942009</v>
      </c>
      <c r="B31" t="s">
        <v>483</v>
      </c>
      <c r="C31">
        <v>3010</v>
      </c>
      <c r="D31" s="278">
        <v>45464</v>
      </c>
      <c r="E31" t="s">
        <v>440</v>
      </c>
      <c r="F31">
        <v>0</v>
      </c>
      <c r="G31"/>
      <c r="H31" s="172">
        <f t="shared" si="0"/>
        <v>0</v>
      </c>
      <c r="I31" s="244" t="e">
        <f t="shared" si="1"/>
        <v>#DIV/0!</v>
      </c>
      <c r="J31">
        <v>0</v>
      </c>
      <c r="K31">
        <v>0</v>
      </c>
      <c r="L31">
        <v>0</v>
      </c>
      <c r="M31"/>
      <c r="N31"/>
      <c r="O31"/>
      <c r="P31" s="172">
        <f t="shared" si="2"/>
        <v>0</v>
      </c>
      <c r="Q31" s="242" t="e">
        <f t="shared" si="3"/>
        <v>#DIV/0!</v>
      </c>
      <c r="R31" s="172">
        <f t="shared" si="4"/>
        <v>0</v>
      </c>
      <c r="S31" s="242" t="e">
        <f t="shared" si="5"/>
        <v>#DIV/0!</v>
      </c>
      <c r="T31" s="172">
        <f t="shared" si="6"/>
        <v>0</v>
      </c>
      <c r="U31" s="242" t="e">
        <f t="shared" si="7"/>
        <v>#DIV/0!</v>
      </c>
      <c r="V31" s="2"/>
    </row>
    <row r="32" spans="1:22">
      <c r="A32" s="279">
        <v>666114004</v>
      </c>
      <c r="B32" t="s">
        <v>485</v>
      </c>
      <c r="C32">
        <v>14933</v>
      </c>
      <c r="D32" s="278">
        <v>45447</v>
      </c>
      <c r="E32" t="s">
        <v>440</v>
      </c>
      <c r="F32">
        <v>0</v>
      </c>
      <c r="G32"/>
      <c r="H32" s="172">
        <f t="shared" si="0"/>
        <v>0</v>
      </c>
      <c r="I32" s="244" t="e">
        <f t="shared" si="1"/>
        <v>#DIV/0!</v>
      </c>
      <c r="J32">
        <v>0</v>
      </c>
      <c r="K32">
        <v>0</v>
      </c>
      <c r="L32">
        <v>0</v>
      </c>
      <c r="M32"/>
      <c r="N32"/>
      <c r="O32"/>
      <c r="P32" s="172">
        <f t="shared" si="2"/>
        <v>0</v>
      </c>
      <c r="Q32" s="242" t="e">
        <f t="shared" si="3"/>
        <v>#DIV/0!</v>
      </c>
      <c r="R32" s="172">
        <f t="shared" si="4"/>
        <v>0</v>
      </c>
      <c r="S32" s="242" t="e">
        <f t="shared" si="5"/>
        <v>#DIV/0!</v>
      </c>
      <c r="T32" s="172">
        <f t="shared" si="6"/>
        <v>0</v>
      </c>
      <c r="U32" s="242" t="e">
        <f t="shared" si="7"/>
        <v>#DIV/0!</v>
      </c>
      <c r="V32" s="2"/>
    </row>
    <row r="33" spans="1:22">
      <c r="A33" s="279">
        <v>588950907</v>
      </c>
      <c r="B33" t="s">
        <v>345</v>
      </c>
      <c r="C33">
        <v>19754</v>
      </c>
      <c r="D33" s="278">
        <v>44257</v>
      </c>
      <c r="E33" t="s">
        <v>436</v>
      </c>
      <c r="F33">
        <v>1146.23</v>
      </c>
      <c r="G33"/>
      <c r="H33" s="172">
        <f t="shared" si="0"/>
        <v>1146.23</v>
      </c>
      <c r="I33" s="244">
        <f t="shared" si="1"/>
        <v>1</v>
      </c>
      <c r="J33">
        <v>1391.29</v>
      </c>
      <c r="K33">
        <v>1244.3499999999999</v>
      </c>
      <c r="L33">
        <v>-146.94</v>
      </c>
      <c r="M33"/>
      <c r="N33"/>
      <c r="O33"/>
      <c r="P33" s="172">
        <f t="shared" si="2"/>
        <v>1391.29</v>
      </c>
      <c r="Q33" s="242">
        <f t="shared" si="3"/>
        <v>1</v>
      </c>
      <c r="R33" s="172">
        <f t="shared" si="4"/>
        <v>1244.3499999999999</v>
      </c>
      <c r="S33" s="242">
        <f t="shared" si="5"/>
        <v>1</v>
      </c>
      <c r="T33" s="172">
        <f t="shared" si="6"/>
        <v>-146.94</v>
      </c>
      <c r="U33" s="242">
        <f t="shared" si="7"/>
        <v>1</v>
      </c>
      <c r="V33" s="2"/>
    </row>
    <row r="34" spans="1:22">
      <c r="A34" s="279">
        <v>588950907</v>
      </c>
      <c r="B34" t="s">
        <v>345</v>
      </c>
      <c r="C34">
        <v>19754</v>
      </c>
      <c r="D34" s="278">
        <v>43522</v>
      </c>
      <c r="E34" t="s">
        <v>436</v>
      </c>
      <c r="F34">
        <v>1406.73</v>
      </c>
      <c r="G34"/>
      <c r="H34" s="172">
        <f t="shared" si="0"/>
        <v>1406.73</v>
      </c>
      <c r="I34" s="244">
        <f t="shared" si="1"/>
        <v>1</v>
      </c>
      <c r="J34">
        <v>1595.16</v>
      </c>
      <c r="K34">
        <v>1527.15</v>
      </c>
      <c r="L34">
        <v>-68.010000000000005</v>
      </c>
      <c r="M34"/>
      <c r="N34"/>
      <c r="O34"/>
      <c r="P34" s="172">
        <f t="shared" si="2"/>
        <v>1595.16</v>
      </c>
      <c r="Q34" s="242">
        <f t="shared" si="3"/>
        <v>1</v>
      </c>
      <c r="R34" s="172">
        <f t="shared" si="4"/>
        <v>1527.15</v>
      </c>
      <c r="S34" s="242">
        <f t="shared" si="5"/>
        <v>1</v>
      </c>
      <c r="T34" s="172">
        <f t="shared" si="6"/>
        <v>-68.010000000000005</v>
      </c>
      <c r="U34" s="242">
        <f t="shared" si="7"/>
        <v>1</v>
      </c>
      <c r="V34" s="2"/>
    </row>
    <row r="35" spans="1:22">
      <c r="A35" s="279">
        <v>588950907</v>
      </c>
      <c r="B35" t="s">
        <v>345</v>
      </c>
      <c r="C35">
        <v>19754</v>
      </c>
      <c r="D35" s="278">
        <v>43886</v>
      </c>
      <c r="E35" t="s">
        <v>436</v>
      </c>
      <c r="F35">
        <v>1406.73</v>
      </c>
      <c r="G35"/>
      <c r="H35" s="172">
        <f t="shared" si="0"/>
        <v>1406.73</v>
      </c>
      <c r="I35" s="244">
        <f t="shared" si="1"/>
        <v>1</v>
      </c>
      <c r="J35">
        <v>1526.59</v>
      </c>
      <c r="K35">
        <v>1527.15</v>
      </c>
      <c r="L35">
        <v>0.56000000000000005</v>
      </c>
      <c r="M35"/>
      <c r="N35"/>
      <c r="O35"/>
      <c r="P35" s="172">
        <f t="shared" si="2"/>
        <v>1526.59</v>
      </c>
      <c r="Q35" s="242">
        <f t="shared" si="3"/>
        <v>1</v>
      </c>
      <c r="R35" s="172">
        <f t="shared" si="4"/>
        <v>1527.15</v>
      </c>
      <c r="S35" s="242">
        <f t="shared" si="5"/>
        <v>1</v>
      </c>
      <c r="T35" s="172">
        <f t="shared" si="6"/>
        <v>0.56000000000000005</v>
      </c>
      <c r="U35" s="242">
        <f t="shared" si="7"/>
        <v>1</v>
      </c>
      <c r="V35" s="2"/>
    </row>
    <row r="36" spans="1:22">
      <c r="A36" s="279">
        <v>588950907</v>
      </c>
      <c r="B36" t="s">
        <v>345</v>
      </c>
      <c r="C36">
        <v>19754</v>
      </c>
      <c r="D36" s="278">
        <v>44614</v>
      </c>
      <c r="E36" t="s">
        <v>436</v>
      </c>
      <c r="F36">
        <v>1406.73</v>
      </c>
      <c r="G36"/>
      <c r="H36" s="172">
        <f t="shared" si="0"/>
        <v>1406.73</v>
      </c>
      <c r="I36" s="244">
        <f t="shared" si="1"/>
        <v>1</v>
      </c>
      <c r="J36">
        <v>1595.44</v>
      </c>
      <c r="K36">
        <v>1527.15</v>
      </c>
      <c r="L36">
        <v>-68.290000000000006</v>
      </c>
      <c r="M36"/>
      <c r="N36"/>
      <c r="O36"/>
      <c r="P36" s="172">
        <f t="shared" si="2"/>
        <v>1595.44</v>
      </c>
      <c r="Q36" s="242">
        <f t="shared" si="3"/>
        <v>1</v>
      </c>
      <c r="R36" s="172">
        <f t="shared" si="4"/>
        <v>1527.15</v>
      </c>
      <c r="S36" s="242">
        <f t="shared" si="5"/>
        <v>1</v>
      </c>
      <c r="T36" s="172">
        <f t="shared" si="6"/>
        <v>-68.290000000000006</v>
      </c>
      <c r="U36" s="242">
        <f t="shared" si="7"/>
        <v>1</v>
      </c>
      <c r="V36" s="2"/>
    </row>
    <row r="37" spans="1:22">
      <c r="A37" s="279">
        <v>588950907</v>
      </c>
      <c r="B37" t="s">
        <v>345</v>
      </c>
      <c r="C37">
        <v>7517</v>
      </c>
      <c r="D37" s="278">
        <v>44978</v>
      </c>
      <c r="E37" t="s">
        <v>436</v>
      </c>
      <c r="F37">
        <v>634.42999999999995</v>
      </c>
      <c r="G37"/>
      <c r="H37" s="172">
        <f t="shared" si="0"/>
        <v>634.42999999999995</v>
      </c>
      <c r="I37" s="244">
        <f t="shared" si="1"/>
        <v>1</v>
      </c>
      <c r="J37">
        <v>676.53</v>
      </c>
      <c r="K37">
        <v>688.74</v>
      </c>
      <c r="L37">
        <v>12.21</v>
      </c>
      <c r="M37"/>
      <c r="N37"/>
      <c r="O37"/>
      <c r="P37" s="172">
        <f t="shared" si="2"/>
        <v>676.53</v>
      </c>
      <c r="Q37" s="242">
        <f t="shared" si="3"/>
        <v>1</v>
      </c>
      <c r="R37" s="172">
        <f t="shared" si="4"/>
        <v>688.74</v>
      </c>
      <c r="S37" s="242">
        <f t="shared" si="5"/>
        <v>1</v>
      </c>
      <c r="T37" s="172">
        <f t="shared" si="6"/>
        <v>12.21</v>
      </c>
      <c r="U37" s="242">
        <f t="shared" si="7"/>
        <v>1</v>
      </c>
      <c r="V37" s="2"/>
    </row>
    <row r="38" spans="1:22">
      <c r="A38" s="279">
        <v>588950907</v>
      </c>
      <c r="B38" t="s">
        <v>345</v>
      </c>
      <c r="C38">
        <v>12717</v>
      </c>
      <c r="D38" s="278">
        <v>45350</v>
      </c>
      <c r="E38" t="s">
        <v>436</v>
      </c>
      <c r="F38">
        <v>1173.94</v>
      </c>
      <c r="G38"/>
      <c r="H38" s="172">
        <f t="shared" si="0"/>
        <v>1173.94</v>
      </c>
      <c r="I38" s="244">
        <f t="shared" si="1"/>
        <v>1</v>
      </c>
      <c r="J38">
        <v>1273.9000000000001</v>
      </c>
      <c r="K38">
        <v>1274.43</v>
      </c>
      <c r="L38">
        <v>0.53</v>
      </c>
      <c r="M38"/>
      <c r="N38"/>
      <c r="O38"/>
      <c r="P38" s="172">
        <f t="shared" si="2"/>
        <v>1273.9000000000001</v>
      </c>
      <c r="Q38" s="242">
        <f t="shared" si="3"/>
        <v>1</v>
      </c>
      <c r="R38" s="172">
        <f t="shared" si="4"/>
        <v>1274.43</v>
      </c>
      <c r="S38" s="242">
        <f t="shared" si="5"/>
        <v>1</v>
      </c>
      <c r="T38" s="172">
        <f t="shared" si="6"/>
        <v>0.53</v>
      </c>
      <c r="U38" s="242">
        <f t="shared" si="7"/>
        <v>1</v>
      </c>
      <c r="V38" s="2"/>
    </row>
    <row r="39" spans="1:22">
      <c r="A39" s="279">
        <v>635640006</v>
      </c>
      <c r="B39" t="s">
        <v>408</v>
      </c>
      <c r="C39">
        <v>13692</v>
      </c>
      <c r="D39" s="278">
        <v>45463</v>
      </c>
      <c r="E39" t="s">
        <v>440</v>
      </c>
      <c r="F39">
        <v>0</v>
      </c>
      <c r="G39"/>
      <c r="H39" s="172">
        <f t="shared" si="0"/>
        <v>0</v>
      </c>
      <c r="I39" s="244" t="e">
        <f t="shared" si="1"/>
        <v>#DIV/0!</v>
      </c>
      <c r="J39">
        <v>0</v>
      </c>
      <c r="K39">
        <v>0</v>
      </c>
      <c r="L39">
        <v>0</v>
      </c>
      <c r="M39"/>
      <c r="N39"/>
      <c r="O39"/>
      <c r="P39" s="172">
        <f t="shared" si="2"/>
        <v>0</v>
      </c>
      <c r="Q39" s="242" t="e">
        <f t="shared" si="3"/>
        <v>#DIV/0!</v>
      </c>
      <c r="R39" s="172">
        <f t="shared" si="4"/>
        <v>0</v>
      </c>
      <c r="S39" s="242" t="e">
        <f t="shared" si="5"/>
        <v>#DIV/0!</v>
      </c>
      <c r="T39" s="172">
        <f t="shared" si="6"/>
        <v>0</v>
      </c>
      <c r="U39" s="242" t="e">
        <f t="shared" si="7"/>
        <v>#DIV/0!</v>
      </c>
      <c r="V39" s="2"/>
    </row>
    <row r="40" spans="1:22">
      <c r="A40" s="279">
        <v>635640006</v>
      </c>
      <c r="B40" t="s">
        <v>408</v>
      </c>
      <c r="C40">
        <v>13692</v>
      </c>
      <c r="D40" s="278">
        <v>45463</v>
      </c>
      <c r="E40" t="s">
        <v>440</v>
      </c>
      <c r="F40">
        <v>0</v>
      </c>
      <c r="G40"/>
      <c r="H40" s="172">
        <f t="shared" si="0"/>
        <v>0</v>
      </c>
      <c r="I40" s="244" t="e">
        <f t="shared" si="1"/>
        <v>#DIV/0!</v>
      </c>
      <c r="J40">
        <v>0</v>
      </c>
      <c r="K40">
        <v>0</v>
      </c>
      <c r="L40">
        <v>0</v>
      </c>
      <c r="M40"/>
      <c r="N40"/>
      <c r="O40"/>
      <c r="P40" s="172">
        <f t="shared" si="2"/>
        <v>0</v>
      </c>
      <c r="Q40" s="242" t="e">
        <f t="shared" si="3"/>
        <v>#DIV/0!</v>
      </c>
      <c r="R40" s="172">
        <f t="shared" si="4"/>
        <v>0</v>
      </c>
      <c r="S40" s="242" t="e">
        <f t="shared" si="5"/>
        <v>#DIV/0!</v>
      </c>
      <c r="T40" s="172">
        <f t="shared" si="6"/>
        <v>0</v>
      </c>
      <c r="U40" s="242" t="e">
        <f t="shared" si="7"/>
        <v>#DIV/0!</v>
      </c>
      <c r="V40" s="2"/>
    </row>
    <row r="41" spans="1:22">
      <c r="A41" s="279">
        <v>686930009</v>
      </c>
      <c r="B41" t="s">
        <v>506</v>
      </c>
      <c r="C41">
        <v>6036</v>
      </c>
      <c r="D41" s="278">
        <v>45467</v>
      </c>
      <c r="E41" t="s">
        <v>440</v>
      </c>
      <c r="F41">
        <v>0</v>
      </c>
      <c r="G41"/>
      <c r="H41" s="172">
        <f t="shared" si="0"/>
        <v>0</v>
      </c>
      <c r="I41" s="244" t="e">
        <f t="shared" si="1"/>
        <v>#DIV/0!</v>
      </c>
      <c r="J41">
        <v>0</v>
      </c>
      <c r="K41">
        <v>0</v>
      </c>
      <c r="L41">
        <v>0</v>
      </c>
      <c r="M41"/>
      <c r="N41"/>
      <c r="O41"/>
      <c r="P41" s="172">
        <f t="shared" si="2"/>
        <v>0</v>
      </c>
      <c r="Q41" s="242" t="e">
        <f t="shared" si="3"/>
        <v>#DIV/0!</v>
      </c>
      <c r="R41" s="172">
        <f t="shared" si="4"/>
        <v>0</v>
      </c>
      <c r="S41" s="242" t="e">
        <f t="shared" si="5"/>
        <v>#DIV/0!</v>
      </c>
      <c r="T41" s="172">
        <f t="shared" si="6"/>
        <v>0</v>
      </c>
      <c r="U41" s="242" t="e">
        <f t="shared" si="7"/>
        <v>#DIV/0!</v>
      </c>
      <c r="V41" s="2"/>
    </row>
    <row r="42" spans="1:22">
      <c r="A42" s="279">
        <v>641069406</v>
      </c>
      <c r="B42" t="s">
        <v>478</v>
      </c>
      <c r="C42">
        <v>3900</v>
      </c>
      <c r="D42" s="278">
        <v>45443</v>
      </c>
      <c r="E42" t="s">
        <v>442</v>
      </c>
      <c r="F42">
        <v>4433.22</v>
      </c>
      <c r="G42"/>
      <c r="H42" s="172">
        <f t="shared" si="0"/>
        <v>4433.22</v>
      </c>
      <c r="I42" s="244">
        <f t="shared" si="1"/>
        <v>1</v>
      </c>
      <c r="J42">
        <v>4433.22</v>
      </c>
      <c r="K42">
        <v>4433.22</v>
      </c>
      <c r="L42">
        <v>0</v>
      </c>
      <c r="M42"/>
      <c r="N42"/>
      <c r="O42"/>
      <c r="P42" s="172">
        <f t="shared" si="2"/>
        <v>4433.22</v>
      </c>
      <c r="Q42" s="242">
        <f t="shared" si="3"/>
        <v>1</v>
      </c>
      <c r="R42" s="172">
        <f t="shared" si="4"/>
        <v>4433.22</v>
      </c>
      <c r="S42" s="242">
        <f t="shared" si="5"/>
        <v>1</v>
      </c>
      <c r="T42" s="172">
        <f t="shared" si="6"/>
        <v>0</v>
      </c>
      <c r="U42" s="242" t="e">
        <f t="shared" si="7"/>
        <v>#DIV/0!</v>
      </c>
      <c r="V42" s="2"/>
    </row>
    <row r="43" spans="1:22">
      <c r="A43" s="279" t="s">
        <v>373</v>
      </c>
      <c r="B43" t="s">
        <v>481</v>
      </c>
      <c r="C43">
        <v>4150</v>
      </c>
      <c r="D43" s="278">
        <v>45401</v>
      </c>
      <c r="E43" t="s">
        <v>442</v>
      </c>
      <c r="F43">
        <v>5431.69</v>
      </c>
      <c r="G43"/>
      <c r="H43" s="172">
        <f t="shared" si="0"/>
        <v>5431.69</v>
      </c>
      <c r="I43" s="244">
        <f t="shared" si="1"/>
        <v>1</v>
      </c>
      <c r="J43">
        <v>5431.69</v>
      </c>
      <c r="K43">
        <v>5431.69</v>
      </c>
      <c r="L43">
        <v>0</v>
      </c>
      <c r="M43"/>
      <c r="N43"/>
      <c r="O43"/>
      <c r="P43" s="172">
        <f t="shared" si="2"/>
        <v>5431.69</v>
      </c>
      <c r="Q43" s="242">
        <f t="shared" si="3"/>
        <v>1</v>
      </c>
      <c r="R43" s="172">
        <f t="shared" si="4"/>
        <v>5431.69</v>
      </c>
      <c r="S43" s="242">
        <f t="shared" si="5"/>
        <v>1</v>
      </c>
      <c r="T43" s="172">
        <f t="shared" si="6"/>
        <v>0</v>
      </c>
      <c r="U43" s="242" t="e">
        <f t="shared" si="7"/>
        <v>#DIV/0!</v>
      </c>
      <c r="V43" s="2"/>
    </row>
    <row r="44" spans="1:22">
      <c r="A44" s="279">
        <v>670100205</v>
      </c>
      <c r="B44" t="s">
        <v>482</v>
      </c>
      <c r="C44">
        <v>3900</v>
      </c>
      <c r="D44" s="278">
        <v>45384</v>
      </c>
      <c r="E44" t="s">
        <v>442</v>
      </c>
      <c r="F44">
        <v>543.66</v>
      </c>
      <c r="G44"/>
      <c r="H44" s="172">
        <f t="shared" si="0"/>
        <v>543.66</v>
      </c>
      <c r="I44" s="244">
        <f t="shared" si="1"/>
        <v>1</v>
      </c>
      <c r="J44">
        <v>543.66</v>
      </c>
      <c r="K44">
        <v>543.66</v>
      </c>
      <c r="L44">
        <v>0</v>
      </c>
      <c r="M44"/>
      <c r="N44"/>
      <c r="O44"/>
      <c r="P44" s="172">
        <f t="shared" si="2"/>
        <v>543.66</v>
      </c>
      <c r="Q44" s="242">
        <f t="shared" si="3"/>
        <v>1</v>
      </c>
      <c r="R44" s="172">
        <f t="shared" si="4"/>
        <v>543.66</v>
      </c>
      <c r="S44" s="242">
        <f t="shared" si="5"/>
        <v>1</v>
      </c>
      <c r="T44" s="172">
        <f t="shared" si="6"/>
        <v>0</v>
      </c>
      <c r="U44" s="242" t="e">
        <f t="shared" si="7"/>
        <v>#DIV/0!</v>
      </c>
      <c r="V44" s="2"/>
    </row>
    <row r="45" spans="1:22">
      <c r="A45" s="279">
        <v>803054204</v>
      </c>
      <c r="B45" t="s">
        <v>493</v>
      </c>
      <c r="C45">
        <v>2685</v>
      </c>
      <c r="D45" s="278">
        <v>44712</v>
      </c>
      <c r="E45" t="s">
        <v>442</v>
      </c>
      <c r="F45">
        <v>376.99</v>
      </c>
      <c r="G45"/>
      <c r="H45" s="172">
        <f t="shared" si="0"/>
        <v>376.99</v>
      </c>
      <c r="I45" s="244">
        <f t="shared" si="1"/>
        <v>1</v>
      </c>
      <c r="J45">
        <v>376.99</v>
      </c>
      <c r="K45">
        <v>376.99</v>
      </c>
      <c r="L45">
        <v>0</v>
      </c>
      <c r="M45"/>
      <c r="N45"/>
      <c r="O45"/>
      <c r="P45" s="172">
        <f t="shared" si="2"/>
        <v>376.99</v>
      </c>
      <c r="Q45" s="242">
        <f t="shared" si="3"/>
        <v>1</v>
      </c>
      <c r="R45" s="172">
        <f t="shared" si="4"/>
        <v>376.99</v>
      </c>
      <c r="S45" s="242">
        <f t="shared" si="5"/>
        <v>1</v>
      </c>
      <c r="T45" s="172">
        <f t="shared" si="6"/>
        <v>0</v>
      </c>
      <c r="U45" s="242" t="e">
        <f t="shared" si="7"/>
        <v>#DIV/0!</v>
      </c>
      <c r="V45" s="2"/>
    </row>
    <row r="46" spans="1:22">
      <c r="A46" s="279">
        <v>803054204</v>
      </c>
      <c r="B46" t="s">
        <v>493</v>
      </c>
      <c r="C46">
        <v>3700</v>
      </c>
      <c r="D46" s="278">
        <v>42877</v>
      </c>
      <c r="E46" t="s">
        <v>442</v>
      </c>
      <c r="F46">
        <v>1463</v>
      </c>
      <c r="G46"/>
      <c r="H46" s="172">
        <f t="shared" si="0"/>
        <v>1463</v>
      </c>
      <c r="I46" s="244">
        <f t="shared" si="1"/>
        <v>1</v>
      </c>
      <c r="J46">
        <v>1463</v>
      </c>
      <c r="K46">
        <v>1463</v>
      </c>
      <c r="L46">
        <v>0</v>
      </c>
      <c r="M46"/>
      <c r="N46"/>
      <c r="O46"/>
      <c r="P46" s="172">
        <f t="shared" si="2"/>
        <v>1463</v>
      </c>
      <c r="Q46" s="242">
        <f t="shared" si="3"/>
        <v>1</v>
      </c>
      <c r="R46" s="172">
        <f t="shared" si="4"/>
        <v>1463</v>
      </c>
      <c r="S46" s="242">
        <f t="shared" si="5"/>
        <v>1</v>
      </c>
      <c r="T46" s="172">
        <f t="shared" si="6"/>
        <v>0</v>
      </c>
      <c r="U46" s="242" t="e">
        <f t="shared" si="7"/>
        <v>#DIV/0!</v>
      </c>
      <c r="V46" s="2"/>
    </row>
    <row r="47" spans="1:22">
      <c r="A47" s="279">
        <v>803054204</v>
      </c>
      <c r="B47" t="s">
        <v>493</v>
      </c>
      <c r="C47">
        <v>3700</v>
      </c>
      <c r="D47" s="278">
        <v>43249</v>
      </c>
      <c r="E47" t="s">
        <v>442</v>
      </c>
      <c r="F47">
        <v>1574.91</v>
      </c>
      <c r="G47"/>
      <c r="H47" s="172">
        <f t="shared" si="0"/>
        <v>1574.91</v>
      </c>
      <c r="I47" s="244">
        <f t="shared" si="1"/>
        <v>1</v>
      </c>
      <c r="J47">
        <v>1574.91</v>
      </c>
      <c r="K47">
        <v>1574.91</v>
      </c>
      <c r="L47">
        <v>0</v>
      </c>
      <c r="M47"/>
      <c r="N47"/>
      <c r="O47"/>
      <c r="P47" s="172">
        <f t="shared" si="2"/>
        <v>1574.91</v>
      </c>
      <c r="Q47" s="242">
        <f t="shared" si="3"/>
        <v>1</v>
      </c>
      <c r="R47" s="172">
        <f t="shared" si="4"/>
        <v>1574.91</v>
      </c>
      <c r="S47" s="242">
        <f t="shared" si="5"/>
        <v>1</v>
      </c>
      <c r="T47" s="172">
        <f t="shared" si="6"/>
        <v>0</v>
      </c>
      <c r="U47" s="242" t="e">
        <f t="shared" si="7"/>
        <v>#DIV/0!</v>
      </c>
      <c r="V47" s="2"/>
    </row>
    <row r="48" spans="1:22">
      <c r="A48" s="279">
        <v>803054204</v>
      </c>
      <c r="B48" t="s">
        <v>493</v>
      </c>
      <c r="C48">
        <v>7300</v>
      </c>
      <c r="D48" s="278">
        <v>43613</v>
      </c>
      <c r="E48" t="s">
        <v>442</v>
      </c>
      <c r="F48">
        <v>3145.15</v>
      </c>
      <c r="G48"/>
      <c r="H48" s="172">
        <f t="shared" si="0"/>
        <v>3145.15</v>
      </c>
      <c r="I48" s="244">
        <f t="shared" si="1"/>
        <v>1</v>
      </c>
      <c r="J48">
        <v>3145.15</v>
      </c>
      <c r="K48">
        <v>3145.15</v>
      </c>
      <c r="L48">
        <v>0</v>
      </c>
      <c r="M48"/>
      <c r="N48"/>
      <c r="O48"/>
      <c r="P48" s="172">
        <f t="shared" si="2"/>
        <v>3145.15</v>
      </c>
      <c r="Q48" s="242">
        <f t="shared" si="3"/>
        <v>1</v>
      </c>
      <c r="R48" s="172">
        <f t="shared" si="4"/>
        <v>3145.15</v>
      </c>
      <c r="S48" s="242">
        <f t="shared" si="5"/>
        <v>1</v>
      </c>
      <c r="T48" s="172">
        <f t="shared" si="6"/>
        <v>0</v>
      </c>
      <c r="U48" s="242" t="e">
        <f t="shared" si="7"/>
        <v>#DIV/0!</v>
      </c>
      <c r="V48" s="2"/>
    </row>
    <row r="49" spans="1:22">
      <c r="A49" s="279">
        <v>803054204</v>
      </c>
      <c r="B49" t="s">
        <v>493</v>
      </c>
      <c r="C49">
        <v>2685</v>
      </c>
      <c r="D49" s="278">
        <v>44712</v>
      </c>
      <c r="E49" t="s">
        <v>442</v>
      </c>
      <c r="F49">
        <v>1441.4</v>
      </c>
      <c r="G49"/>
      <c r="H49" s="172">
        <f t="shared" si="0"/>
        <v>1441.4</v>
      </c>
      <c r="I49" s="244">
        <f t="shared" si="1"/>
        <v>1</v>
      </c>
      <c r="J49">
        <v>1441.4</v>
      </c>
      <c r="K49">
        <v>1441.4</v>
      </c>
      <c r="L49">
        <v>0</v>
      </c>
      <c r="M49"/>
      <c r="N49"/>
      <c r="O49"/>
      <c r="P49" s="172">
        <f t="shared" si="2"/>
        <v>1441.4</v>
      </c>
      <c r="Q49" s="242">
        <f t="shared" si="3"/>
        <v>1</v>
      </c>
      <c r="R49" s="172">
        <f t="shared" si="4"/>
        <v>1441.4</v>
      </c>
      <c r="S49" s="242">
        <f t="shared" si="5"/>
        <v>1</v>
      </c>
      <c r="T49" s="172">
        <f t="shared" si="6"/>
        <v>0</v>
      </c>
      <c r="U49" s="242" t="e">
        <f t="shared" si="7"/>
        <v>#DIV/0!</v>
      </c>
      <c r="V49" s="2"/>
    </row>
    <row r="50" spans="1:22">
      <c r="A50" s="279">
        <v>803054204</v>
      </c>
      <c r="B50" t="s">
        <v>493</v>
      </c>
      <c r="C50">
        <v>3565</v>
      </c>
      <c r="D50" s="278">
        <v>45068</v>
      </c>
      <c r="E50" t="s">
        <v>442</v>
      </c>
      <c r="F50">
        <v>2099.62</v>
      </c>
      <c r="G50"/>
      <c r="H50" s="172">
        <f t="shared" ref="H50:H52" si="34">F50-G50</f>
        <v>2099.62</v>
      </c>
      <c r="I50" s="244">
        <f t="shared" ref="I50:I52" si="35">ROUND(H50/F50,10)</f>
        <v>1</v>
      </c>
      <c r="J50">
        <v>2099.62</v>
      </c>
      <c r="K50">
        <v>2099.62</v>
      </c>
      <c r="L50">
        <v>0</v>
      </c>
      <c r="M50"/>
      <c r="N50"/>
      <c r="O50"/>
      <c r="P50" s="172">
        <f t="shared" ref="P50:P52" si="36">J50-N50</f>
        <v>2099.62</v>
      </c>
      <c r="Q50" s="242">
        <f t="shared" ref="Q50:Q52" si="37">ROUND(P50/J50,10)</f>
        <v>1</v>
      </c>
      <c r="R50" s="172">
        <f t="shared" ref="R50:R52" si="38">K50-M50</f>
        <v>2099.62</v>
      </c>
      <c r="S50" s="242">
        <f t="shared" ref="S50:S52" si="39">ROUND(R50/K50,10)</f>
        <v>1</v>
      </c>
      <c r="T50" s="172">
        <f t="shared" ref="T50:T52" si="40">L50-O50</f>
        <v>0</v>
      </c>
      <c r="U50" s="242" t="e">
        <f t="shared" ref="U50:U52" si="41">ROUND(T50/L50,10)</f>
        <v>#DIV/0!</v>
      </c>
      <c r="V50" s="2"/>
    </row>
    <row r="51" spans="1:22">
      <c r="A51" s="279">
        <v>803054204</v>
      </c>
      <c r="B51" t="s">
        <v>493</v>
      </c>
      <c r="C51">
        <v>3200</v>
      </c>
      <c r="D51" s="278">
        <v>44341</v>
      </c>
      <c r="E51" t="s">
        <v>442</v>
      </c>
      <c r="F51">
        <v>1872.96</v>
      </c>
      <c r="G51"/>
      <c r="H51" s="172">
        <f t="shared" si="34"/>
        <v>1872.96</v>
      </c>
      <c r="I51" s="244">
        <f t="shared" si="35"/>
        <v>1</v>
      </c>
      <c r="J51">
        <v>1872.96</v>
      </c>
      <c r="K51">
        <v>1872.96</v>
      </c>
      <c r="L51">
        <v>0</v>
      </c>
      <c r="M51"/>
      <c r="N51"/>
      <c r="O51"/>
      <c r="P51" s="172">
        <f t="shared" si="36"/>
        <v>1872.96</v>
      </c>
      <c r="Q51" s="242">
        <f t="shared" si="37"/>
        <v>1</v>
      </c>
      <c r="R51" s="172">
        <f t="shared" si="38"/>
        <v>1872.96</v>
      </c>
      <c r="S51" s="242">
        <f t="shared" si="39"/>
        <v>1</v>
      </c>
      <c r="T51" s="172">
        <f t="shared" si="40"/>
        <v>0</v>
      </c>
      <c r="U51" s="242" t="e">
        <f t="shared" si="41"/>
        <v>#DIV/0!</v>
      </c>
      <c r="V51" s="2"/>
    </row>
    <row r="52" spans="1:22">
      <c r="A52" s="279">
        <v>803054204</v>
      </c>
      <c r="B52" t="s">
        <v>493</v>
      </c>
      <c r="C52">
        <v>3865</v>
      </c>
      <c r="D52" s="278">
        <v>45440</v>
      </c>
      <c r="E52" t="s">
        <v>442</v>
      </c>
      <c r="F52">
        <v>2437.69</v>
      </c>
      <c r="G52"/>
      <c r="H52" s="172">
        <f t="shared" si="34"/>
        <v>2437.69</v>
      </c>
      <c r="I52" s="244">
        <f t="shared" si="35"/>
        <v>1</v>
      </c>
      <c r="J52">
        <v>2437.69</v>
      </c>
      <c r="K52">
        <v>2437.69</v>
      </c>
      <c r="L52">
        <v>0</v>
      </c>
      <c r="M52"/>
      <c r="N52"/>
      <c r="O52"/>
      <c r="P52" s="172">
        <f t="shared" si="36"/>
        <v>2437.69</v>
      </c>
      <c r="Q52" s="242">
        <f t="shared" si="37"/>
        <v>1</v>
      </c>
      <c r="R52" s="172">
        <f t="shared" si="38"/>
        <v>2437.69</v>
      </c>
      <c r="S52" s="242">
        <f t="shared" si="39"/>
        <v>1</v>
      </c>
      <c r="T52" s="172">
        <f t="shared" si="40"/>
        <v>0</v>
      </c>
      <c r="U52" s="242" t="e">
        <f t="shared" si="41"/>
        <v>#DIV/0!</v>
      </c>
      <c r="V52" s="2"/>
    </row>
    <row r="53" spans="1:22">
      <c r="A53" s="279">
        <v>712459908</v>
      </c>
      <c r="B53" t="s">
        <v>452</v>
      </c>
      <c r="C53">
        <v>2596</v>
      </c>
      <c r="D53" s="278">
        <v>44686</v>
      </c>
      <c r="E53" t="s">
        <v>434</v>
      </c>
      <c r="F53">
        <v>6360.2</v>
      </c>
      <c r="G53"/>
      <c r="H53" s="172">
        <f t="shared" si="0"/>
        <v>6360.2</v>
      </c>
      <c r="I53" s="244">
        <f t="shared" si="1"/>
        <v>1</v>
      </c>
      <c r="J53">
        <v>6502.28</v>
      </c>
      <c r="K53">
        <v>7050.05</v>
      </c>
      <c r="L53">
        <v>547.77</v>
      </c>
      <c r="M53"/>
      <c r="N53"/>
      <c r="O53"/>
      <c r="P53" s="172">
        <f t="shared" si="2"/>
        <v>6502.28</v>
      </c>
      <c r="Q53" s="242">
        <f t="shared" si="3"/>
        <v>1</v>
      </c>
      <c r="R53" s="172">
        <f t="shared" si="4"/>
        <v>7050.05</v>
      </c>
      <c r="S53" s="242">
        <f t="shared" si="5"/>
        <v>1</v>
      </c>
      <c r="T53" s="172">
        <f t="shared" si="6"/>
        <v>547.77</v>
      </c>
      <c r="U53" s="242">
        <f t="shared" si="7"/>
        <v>1</v>
      </c>
      <c r="V53" s="2"/>
    </row>
    <row r="54" spans="1:22">
      <c r="A54" s="279">
        <v>712459908</v>
      </c>
      <c r="B54" t="s">
        <v>452</v>
      </c>
      <c r="C54">
        <v>2178</v>
      </c>
      <c r="D54" s="278">
        <v>45051</v>
      </c>
      <c r="E54" t="s">
        <v>434</v>
      </c>
      <c r="F54">
        <v>5641.02</v>
      </c>
      <c r="G54"/>
      <c r="H54" s="172">
        <f t="shared" ref="H54:H63" si="42">F54-G54</f>
        <v>5641.02</v>
      </c>
      <c r="I54" s="244">
        <f t="shared" ref="I54:I63" si="43">ROUND(H54/F54,10)</f>
        <v>1</v>
      </c>
      <c r="J54">
        <v>6356.08</v>
      </c>
      <c r="K54">
        <v>6252.86</v>
      </c>
      <c r="L54">
        <v>-103.22</v>
      </c>
      <c r="M54"/>
      <c r="N54"/>
      <c r="O54"/>
      <c r="P54" s="172">
        <f t="shared" ref="P54:P63" si="44">J54-N54</f>
        <v>6356.08</v>
      </c>
      <c r="Q54" s="242">
        <f t="shared" ref="Q54:Q63" si="45">ROUND(P54/J54,10)</f>
        <v>1</v>
      </c>
      <c r="R54" s="172">
        <f t="shared" ref="R54:R63" si="46">K54-M54</f>
        <v>6252.86</v>
      </c>
      <c r="S54" s="242">
        <f t="shared" ref="S54:S63" si="47">ROUND(R54/K54,10)</f>
        <v>1</v>
      </c>
      <c r="T54" s="172">
        <f t="shared" ref="T54:T63" si="48">L54-O54</f>
        <v>-103.22</v>
      </c>
      <c r="U54" s="242">
        <f t="shared" ref="U54:U63" si="49">ROUND(T54/L54,10)</f>
        <v>1</v>
      </c>
      <c r="V54" s="2"/>
    </row>
    <row r="55" spans="1:22">
      <c r="A55" s="279">
        <v>712459908</v>
      </c>
      <c r="B55" t="s">
        <v>452</v>
      </c>
      <c r="C55">
        <v>2178</v>
      </c>
      <c r="D55" s="278">
        <v>45415</v>
      </c>
      <c r="E55" t="s">
        <v>434</v>
      </c>
      <c r="F55">
        <v>5869.71</v>
      </c>
      <c r="G55"/>
      <c r="H55" s="172">
        <f t="shared" si="42"/>
        <v>5869.71</v>
      </c>
      <c r="I55" s="244">
        <f t="shared" si="43"/>
        <v>1</v>
      </c>
      <c r="J55">
        <v>6399.95</v>
      </c>
      <c r="K55">
        <v>6506.36</v>
      </c>
      <c r="L55">
        <v>106.41</v>
      </c>
      <c r="M55"/>
      <c r="N55"/>
      <c r="O55"/>
      <c r="P55" s="172">
        <f t="shared" si="44"/>
        <v>6399.95</v>
      </c>
      <c r="Q55" s="242">
        <f t="shared" si="45"/>
        <v>1</v>
      </c>
      <c r="R55" s="172">
        <f t="shared" si="46"/>
        <v>6506.36</v>
      </c>
      <c r="S55" s="242">
        <f t="shared" si="47"/>
        <v>1</v>
      </c>
      <c r="T55" s="172">
        <f t="shared" si="48"/>
        <v>106.41</v>
      </c>
      <c r="U55" s="242">
        <f t="shared" si="49"/>
        <v>1</v>
      </c>
      <c r="V55" s="2"/>
    </row>
    <row r="56" spans="1:22">
      <c r="A56" s="279">
        <v>717158901</v>
      </c>
      <c r="B56" t="s">
        <v>516</v>
      </c>
      <c r="C56">
        <v>18812</v>
      </c>
      <c r="D56" s="278">
        <v>44692</v>
      </c>
      <c r="E56" t="s">
        <v>434</v>
      </c>
      <c r="F56">
        <v>329.21</v>
      </c>
      <c r="G56"/>
      <c r="H56" s="172">
        <f t="shared" si="42"/>
        <v>329.21</v>
      </c>
      <c r="I56" s="244">
        <f t="shared" si="43"/>
        <v>1</v>
      </c>
      <c r="J56">
        <v>330.38</v>
      </c>
      <c r="K56">
        <v>364.92</v>
      </c>
      <c r="L56">
        <v>34.54</v>
      </c>
      <c r="M56"/>
      <c r="N56"/>
      <c r="O56"/>
      <c r="P56" s="172">
        <f t="shared" si="44"/>
        <v>330.38</v>
      </c>
      <c r="Q56" s="242">
        <f t="shared" si="45"/>
        <v>1</v>
      </c>
      <c r="R56" s="172">
        <f t="shared" si="46"/>
        <v>364.92</v>
      </c>
      <c r="S56" s="242">
        <f t="shared" si="47"/>
        <v>1</v>
      </c>
      <c r="T56" s="172">
        <f t="shared" si="48"/>
        <v>34.54</v>
      </c>
      <c r="U56" s="242">
        <f t="shared" si="49"/>
        <v>1</v>
      </c>
      <c r="V56" s="2"/>
    </row>
    <row r="57" spans="1:22">
      <c r="A57" s="279">
        <v>733337901</v>
      </c>
      <c r="B57" t="s">
        <v>473</v>
      </c>
      <c r="C57">
        <v>1035</v>
      </c>
      <c r="D57" s="278">
        <v>45427</v>
      </c>
      <c r="E57" t="s">
        <v>434</v>
      </c>
      <c r="F57">
        <v>724.5</v>
      </c>
      <c r="G57"/>
      <c r="H57" s="172">
        <f t="shared" si="42"/>
        <v>724.5</v>
      </c>
      <c r="I57" s="244">
        <f t="shared" si="43"/>
        <v>1</v>
      </c>
      <c r="J57">
        <v>799.45</v>
      </c>
      <c r="K57">
        <v>803.08</v>
      </c>
      <c r="L57">
        <v>3.63</v>
      </c>
      <c r="M57"/>
      <c r="N57"/>
      <c r="O57"/>
      <c r="P57" s="172">
        <f t="shared" si="44"/>
        <v>799.45</v>
      </c>
      <c r="Q57" s="242">
        <f t="shared" si="45"/>
        <v>1</v>
      </c>
      <c r="R57" s="172">
        <f t="shared" si="46"/>
        <v>803.08</v>
      </c>
      <c r="S57" s="242">
        <f t="shared" si="47"/>
        <v>1</v>
      </c>
      <c r="T57" s="172">
        <f t="shared" si="48"/>
        <v>3.63</v>
      </c>
      <c r="U57" s="242">
        <f t="shared" si="49"/>
        <v>1</v>
      </c>
      <c r="V57" s="2"/>
    </row>
    <row r="58" spans="1:22">
      <c r="A58" s="279">
        <v>733337901</v>
      </c>
      <c r="B58" t="s">
        <v>473</v>
      </c>
      <c r="C58">
        <v>2445</v>
      </c>
      <c r="D58" s="278">
        <v>44692</v>
      </c>
      <c r="E58" t="s">
        <v>434</v>
      </c>
      <c r="F58">
        <v>706.13</v>
      </c>
      <c r="G58"/>
      <c r="H58" s="172">
        <f t="shared" si="42"/>
        <v>706.13</v>
      </c>
      <c r="I58" s="244">
        <f t="shared" si="43"/>
        <v>1</v>
      </c>
      <c r="J58">
        <v>708.64</v>
      </c>
      <c r="K58">
        <v>782.72</v>
      </c>
      <c r="L58">
        <v>74.08</v>
      </c>
      <c r="M58"/>
      <c r="N58"/>
      <c r="O58"/>
      <c r="P58" s="172">
        <f t="shared" si="44"/>
        <v>708.64</v>
      </c>
      <c r="Q58" s="242">
        <f t="shared" si="45"/>
        <v>1</v>
      </c>
      <c r="R58" s="172">
        <f t="shared" si="46"/>
        <v>782.72</v>
      </c>
      <c r="S58" s="242">
        <f t="shared" si="47"/>
        <v>1</v>
      </c>
      <c r="T58" s="172">
        <f t="shared" si="48"/>
        <v>74.08</v>
      </c>
      <c r="U58" s="242">
        <f t="shared" si="49"/>
        <v>1</v>
      </c>
      <c r="V58" s="2"/>
    </row>
    <row r="59" spans="1:22">
      <c r="A59" s="279">
        <v>733337901</v>
      </c>
      <c r="B59" t="s">
        <v>473</v>
      </c>
      <c r="C59">
        <v>1035</v>
      </c>
      <c r="D59" s="278">
        <v>45057</v>
      </c>
      <c r="E59" t="s">
        <v>434</v>
      </c>
      <c r="F59">
        <v>633.94000000000005</v>
      </c>
      <c r="G59"/>
      <c r="H59" s="172">
        <f t="shared" si="42"/>
        <v>633.94000000000005</v>
      </c>
      <c r="I59" s="244">
        <f t="shared" si="43"/>
        <v>1</v>
      </c>
      <c r="J59">
        <v>711.21</v>
      </c>
      <c r="K59">
        <v>702.7</v>
      </c>
      <c r="L59">
        <v>-8.51</v>
      </c>
      <c r="M59"/>
      <c r="N59"/>
      <c r="O59"/>
      <c r="P59" s="172">
        <f t="shared" si="44"/>
        <v>711.21</v>
      </c>
      <c r="Q59" s="242">
        <f t="shared" si="45"/>
        <v>1</v>
      </c>
      <c r="R59" s="172">
        <f t="shared" si="46"/>
        <v>702.7</v>
      </c>
      <c r="S59" s="242">
        <f t="shared" si="47"/>
        <v>1</v>
      </c>
      <c r="T59" s="172">
        <f t="shared" si="48"/>
        <v>-8.51</v>
      </c>
      <c r="U59" s="242">
        <f t="shared" si="49"/>
        <v>1</v>
      </c>
      <c r="V59" s="2"/>
    </row>
    <row r="60" spans="1:22">
      <c r="A60" s="279">
        <v>502441306</v>
      </c>
      <c r="B60" t="s">
        <v>474</v>
      </c>
      <c r="C60">
        <v>3050</v>
      </c>
      <c r="D60" s="278">
        <v>45422</v>
      </c>
      <c r="E60" t="s">
        <v>442</v>
      </c>
      <c r="F60">
        <v>469.57</v>
      </c>
      <c r="G60"/>
      <c r="H60" s="172">
        <f t="shared" si="42"/>
        <v>469.57</v>
      </c>
      <c r="I60" s="244">
        <f t="shared" si="43"/>
        <v>1</v>
      </c>
      <c r="J60">
        <v>469.57</v>
      </c>
      <c r="K60">
        <v>469.57</v>
      </c>
      <c r="L60">
        <v>0</v>
      </c>
      <c r="M60"/>
      <c r="N60"/>
      <c r="O60"/>
      <c r="P60" s="172">
        <f t="shared" si="44"/>
        <v>469.57</v>
      </c>
      <c r="Q60" s="242">
        <f t="shared" si="45"/>
        <v>1</v>
      </c>
      <c r="R60" s="172">
        <f t="shared" si="46"/>
        <v>469.57</v>
      </c>
      <c r="S60" s="242">
        <f t="shared" si="47"/>
        <v>1</v>
      </c>
      <c r="T60" s="172">
        <f t="shared" si="48"/>
        <v>0</v>
      </c>
      <c r="U60" s="242" t="e">
        <f t="shared" si="49"/>
        <v>#DIV/0!</v>
      </c>
      <c r="V60" s="2"/>
    </row>
    <row r="61" spans="1:22">
      <c r="A61" s="279" t="s">
        <v>455</v>
      </c>
      <c r="B61" t="s">
        <v>456</v>
      </c>
      <c r="C61">
        <v>14372</v>
      </c>
      <c r="D61" s="278">
        <v>45475</v>
      </c>
      <c r="E61" t="s">
        <v>438</v>
      </c>
      <c r="F61">
        <v>0</v>
      </c>
      <c r="G61"/>
      <c r="H61" s="172">
        <f t="shared" si="42"/>
        <v>0</v>
      </c>
      <c r="I61" s="244" t="e">
        <f t="shared" si="43"/>
        <v>#DIV/0!</v>
      </c>
      <c r="J61">
        <v>0</v>
      </c>
      <c r="K61">
        <v>0</v>
      </c>
      <c r="L61">
        <v>0</v>
      </c>
      <c r="M61"/>
      <c r="N61"/>
      <c r="O61"/>
      <c r="P61" s="172">
        <f t="shared" si="44"/>
        <v>0</v>
      </c>
      <c r="Q61" s="242" t="e">
        <f t="shared" si="45"/>
        <v>#DIV/0!</v>
      </c>
      <c r="R61" s="172">
        <f t="shared" si="46"/>
        <v>0</v>
      </c>
      <c r="S61" s="242" t="e">
        <f t="shared" si="47"/>
        <v>#DIV/0!</v>
      </c>
      <c r="T61" s="172">
        <f t="shared" si="48"/>
        <v>0</v>
      </c>
      <c r="U61" s="242" t="e">
        <f t="shared" si="49"/>
        <v>#DIV/0!</v>
      </c>
      <c r="V61" s="2"/>
    </row>
    <row r="62" spans="1:22">
      <c r="A62" s="279" t="s">
        <v>298</v>
      </c>
      <c r="B62" t="s">
        <v>444</v>
      </c>
      <c r="C62">
        <v>9437</v>
      </c>
      <c r="D62" s="278">
        <v>45456</v>
      </c>
      <c r="E62" t="s">
        <v>442</v>
      </c>
      <c r="F62">
        <v>353.89</v>
      </c>
      <c r="G62"/>
      <c r="H62" s="172">
        <f t="shared" si="42"/>
        <v>353.89</v>
      </c>
      <c r="I62" s="244">
        <f t="shared" si="43"/>
        <v>1</v>
      </c>
      <c r="J62">
        <v>353.89</v>
      </c>
      <c r="K62">
        <v>353.89</v>
      </c>
      <c r="L62">
        <v>0</v>
      </c>
      <c r="M62"/>
      <c r="N62"/>
      <c r="O62"/>
      <c r="P62" s="172">
        <f t="shared" si="44"/>
        <v>353.89</v>
      </c>
      <c r="Q62" s="242">
        <f t="shared" si="45"/>
        <v>1</v>
      </c>
      <c r="R62" s="172">
        <f t="shared" si="46"/>
        <v>353.89</v>
      </c>
      <c r="S62" s="242">
        <f t="shared" si="47"/>
        <v>1</v>
      </c>
      <c r="T62" s="172">
        <f t="shared" si="48"/>
        <v>0</v>
      </c>
      <c r="U62" s="242" t="e">
        <f t="shared" si="49"/>
        <v>#DIV/0!</v>
      </c>
      <c r="V62" s="2"/>
    </row>
    <row r="63" spans="1:22">
      <c r="A63" s="279" t="s">
        <v>503</v>
      </c>
      <c r="B63" t="s">
        <v>504</v>
      </c>
      <c r="C63">
        <v>2702</v>
      </c>
      <c r="D63" s="278">
        <v>42877</v>
      </c>
      <c r="E63" t="s">
        <v>436</v>
      </c>
      <c r="F63">
        <v>605.75</v>
      </c>
      <c r="G63"/>
      <c r="H63" s="172">
        <f t="shared" si="42"/>
        <v>605.75</v>
      </c>
      <c r="I63" s="244">
        <f t="shared" si="43"/>
        <v>1</v>
      </c>
      <c r="J63">
        <v>673.99</v>
      </c>
      <c r="K63">
        <v>657.6</v>
      </c>
      <c r="L63">
        <v>-16.39</v>
      </c>
      <c r="M63"/>
      <c r="N63"/>
      <c r="O63"/>
      <c r="P63" s="172">
        <f t="shared" si="44"/>
        <v>673.99</v>
      </c>
      <c r="Q63" s="242">
        <f t="shared" si="45"/>
        <v>1</v>
      </c>
      <c r="R63" s="172">
        <f t="shared" si="46"/>
        <v>657.6</v>
      </c>
      <c r="S63" s="242">
        <f t="shared" si="47"/>
        <v>1</v>
      </c>
      <c r="T63" s="172">
        <f t="shared" si="48"/>
        <v>-16.39</v>
      </c>
      <c r="U63" s="242">
        <f t="shared" si="49"/>
        <v>1</v>
      </c>
      <c r="V63" s="2"/>
    </row>
    <row r="64" spans="1:22">
      <c r="A64" s="279" t="s">
        <v>503</v>
      </c>
      <c r="B64" t="s">
        <v>504</v>
      </c>
      <c r="C64">
        <v>2702</v>
      </c>
      <c r="D64" s="278">
        <v>43242</v>
      </c>
      <c r="E64" t="s">
        <v>436</v>
      </c>
      <c r="F64">
        <v>627.13</v>
      </c>
      <c r="G64"/>
      <c r="H64" s="172">
        <f t="shared" si="0"/>
        <v>627.13</v>
      </c>
      <c r="I64" s="244">
        <f t="shared" si="1"/>
        <v>1</v>
      </c>
      <c r="J64">
        <v>739.52</v>
      </c>
      <c r="K64">
        <v>680.81</v>
      </c>
      <c r="L64">
        <v>-58.71</v>
      </c>
      <c r="M64"/>
      <c r="N64"/>
      <c r="O64"/>
      <c r="P64" s="172">
        <f t="shared" si="2"/>
        <v>739.52</v>
      </c>
      <c r="Q64" s="242">
        <f t="shared" si="3"/>
        <v>1</v>
      </c>
      <c r="R64" s="172">
        <f t="shared" si="4"/>
        <v>680.81</v>
      </c>
      <c r="S64" s="242">
        <f t="shared" si="5"/>
        <v>1</v>
      </c>
      <c r="T64" s="172">
        <f t="shared" si="6"/>
        <v>-58.71</v>
      </c>
      <c r="U64" s="242">
        <f t="shared" si="7"/>
        <v>1</v>
      </c>
      <c r="V64" s="2"/>
    </row>
    <row r="65" spans="1:22">
      <c r="A65" s="279" t="s">
        <v>503</v>
      </c>
      <c r="B65" t="s">
        <v>504</v>
      </c>
      <c r="C65">
        <v>7015</v>
      </c>
      <c r="D65" s="278">
        <v>43612</v>
      </c>
      <c r="E65" t="s">
        <v>436</v>
      </c>
      <c r="F65">
        <v>1665.19</v>
      </c>
      <c r="G65"/>
      <c r="H65" s="172">
        <f t="shared" si="0"/>
        <v>1665.19</v>
      </c>
      <c r="I65" s="244">
        <f t="shared" si="1"/>
        <v>1</v>
      </c>
      <c r="J65">
        <v>1856.68</v>
      </c>
      <c r="K65">
        <v>1807.73</v>
      </c>
      <c r="L65">
        <v>-48.95</v>
      </c>
      <c r="M65"/>
      <c r="N65"/>
      <c r="O65"/>
      <c r="P65" s="172">
        <f t="shared" si="2"/>
        <v>1856.68</v>
      </c>
      <c r="Q65" s="242">
        <f t="shared" si="3"/>
        <v>1</v>
      </c>
      <c r="R65" s="172">
        <f t="shared" si="4"/>
        <v>1807.73</v>
      </c>
      <c r="S65" s="242">
        <f t="shared" si="5"/>
        <v>1</v>
      </c>
      <c r="T65" s="172">
        <f t="shared" si="6"/>
        <v>-48.95</v>
      </c>
      <c r="U65" s="242">
        <f t="shared" si="7"/>
        <v>1</v>
      </c>
      <c r="V65" s="2"/>
    </row>
    <row r="66" spans="1:22">
      <c r="A66" s="279" t="s">
        <v>503</v>
      </c>
      <c r="B66" t="s">
        <v>504</v>
      </c>
      <c r="C66">
        <v>7015</v>
      </c>
      <c r="D66" s="278">
        <v>44004</v>
      </c>
      <c r="E66" t="s">
        <v>436</v>
      </c>
      <c r="F66">
        <v>1757.7</v>
      </c>
      <c r="G66"/>
      <c r="H66" s="172">
        <f t="shared" si="0"/>
        <v>1757.7</v>
      </c>
      <c r="I66" s="244">
        <f t="shared" si="1"/>
        <v>1</v>
      </c>
      <c r="J66">
        <v>1972.05</v>
      </c>
      <c r="K66">
        <v>1908.16</v>
      </c>
      <c r="L66">
        <v>-63.89</v>
      </c>
      <c r="M66"/>
      <c r="N66"/>
      <c r="O66"/>
      <c r="P66" s="172">
        <f t="shared" si="2"/>
        <v>1972.05</v>
      </c>
      <c r="Q66" s="242">
        <f t="shared" si="3"/>
        <v>1</v>
      </c>
      <c r="R66" s="172">
        <f t="shared" si="4"/>
        <v>1908.16</v>
      </c>
      <c r="S66" s="242">
        <f t="shared" si="5"/>
        <v>1</v>
      </c>
      <c r="T66" s="172">
        <f t="shared" si="6"/>
        <v>-63.89</v>
      </c>
      <c r="U66" s="242">
        <f t="shared" si="7"/>
        <v>1</v>
      </c>
      <c r="V66" s="2"/>
    </row>
    <row r="67" spans="1:22">
      <c r="A67" s="279" t="s">
        <v>503</v>
      </c>
      <c r="B67" t="s">
        <v>504</v>
      </c>
      <c r="C67">
        <v>7015</v>
      </c>
      <c r="D67" s="278">
        <v>44326</v>
      </c>
      <c r="E67" t="s">
        <v>436</v>
      </c>
      <c r="F67">
        <v>1794.7</v>
      </c>
      <c r="G67"/>
      <c r="H67" s="172">
        <f t="shared" si="0"/>
        <v>1794.7</v>
      </c>
      <c r="I67" s="244">
        <f t="shared" si="1"/>
        <v>1</v>
      </c>
      <c r="J67">
        <v>2164.23</v>
      </c>
      <c r="K67">
        <v>1948.33</v>
      </c>
      <c r="L67">
        <v>-215.9</v>
      </c>
      <c r="M67"/>
      <c r="N67"/>
      <c r="O67"/>
      <c r="P67" s="172">
        <f t="shared" si="2"/>
        <v>2164.23</v>
      </c>
      <c r="Q67" s="242">
        <f t="shared" si="3"/>
        <v>1</v>
      </c>
      <c r="R67" s="172">
        <f t="shared" si="4"/>
        <v>1948.33</v>
      </c>
      <c r="S67" s="242">
        <f t="shared" si="5"/>
        <v>1</v>
      </c>
      <c r="T67" s="172">
        <f t="shared" si="6"/>
        <v>-215.9</v>
      </c>
      <c r="U67" s="242">
        <f t="shared" si="7"/>
        <v>1</v>
      </c>
      <c r="V67" s="2"/>
    </row>
    <row r="68" spans="1:22">
      <c r="A68" s="279" t="s">
        <v>503</v>
      </c>
      <c r="B68" t="s">
        <v>504</v>
      </c>
      <c r="C68">
        <v>7015</v>
      </c>
      <c r="D68" s="278">
        <v>44687</v>
      </c>
      <c r="E68" t="s">
        <v>436</v>
      </c>
      <c r="F68">
        <v>1887.21</v>
      </c>
      <c r="G68"/>
      <c r="H68" s="172">
        <f t="shared" si="0"/>
        <v>1887.21</v>
      </c>
      <c r="I68" s="244">
        <f t="shared" si="1"/>
        <v>1</v>
      </c>
      <c r="J68">
        <v>1990.72</v>
      </c>
      <c r="K68">
        <v>2048.75</v>
      </c>
      <c r="L68">
        <v>58.03</v>
      </c>
      <c r="M68"/>
      <c r="N68"/>
      <c r="O68"/>
      <c r="P68" s="172">
        <f t="shared" si="2"/>
        <v>1990.72</v>
      </c>
      <c r="Q68" s="242">
        <f t="shared" si="3"/>
        <v>1</v>
      </c>
      <c r="R68" s="172">
        <f t="shared" si="4"/>
        <v>2048.75</v>
      </c>
      <c r="S68" s="242">
        <f t="shared" si="5"/>
        <v>1</v>
      </c>
      <c r="T68" s="172">
        <f t="shared" si="6"/>
        <v>58.03</v>
      </c>
      <c r="U68" s="242">
        <f t="shared" si="7"/>
        <v>1</v>
      </c>
      <c r="V68" s="2"/>
    </row>
    <row r="69" spans="1:22">
      <c r="A69" s="279" t="s">
        <v>503</v>
      </c>
      <c r="B69" t="s">
        <v>504</v>
      </c>
      <c r="C69">
        <v>5885</v>
      </c>
      <c r="D69" s="278">
        <v>45061</v>
      </c>
      <c r="E69" t="s">
        <v>436</v>
      </c>
      <c r="F69">
        <v>1629.78</v>
      </c>
      <c r="G69"/>
      <c r="H69" s="172">
        <f t="shared" si="0"/>
        <v>1629.78</v>
      </c>
      <c r="I69" s="244">
        <f t="shared" si="1"/>
        <v>1</v>
      </c>
      <c r="J69">
        <v>1779.39</v>
      </c>
      <c r="K69">
        <v>1769.29</v>
      </c>
      <c r="L69">
        <v>-10.1</v>
      </c>
      <c r="M69"/>
      <c r="N69"/>
      <c r="O69"/>
      <c r="P69" s="172">
        <f t="shared" si="2"/>
        <v>1779.39</v>
      </c>
      <c r="Q69" s="242">
        <f t="shared" si="3"/>
        <v>1</v>
      </c>
      <c r="R69" s="172">
        <f t="shared" si="4"/>
        <v>1769.29</v>
      </c>
      <c r="S69" s="242">
        <f t="shared" si="5"/>
        <v>1</v>
      </c>
      <c r="T69" s="172">
        <f t="shared" si="6"/>
        <v>-10.1</v>
      </c>
      <c r="U69" s="242">
        <f t="shared" si="7"/>
        <v>1</v>
      </c>
      <c r="V69" s="2"/>
    </row>
    <row r="70" spans="1:22">
      <c r="A70" s="279" t="s">
        <v>503</v>
      </c>
      <c r="B70" t="s">
        <v>504</v>
      </c>
      <c r="C70">
        <v>5885</v>
      </c>
      <c r="D70" s="278">
        <v>45433</v>
      </c>
      <c r="E70" t="s">
        <v>436</v>
      </c>
      <c r="F70">
        <v>1707.39</v>
      </c>
      <c r="G70"/>
      <c r="H70" s="172">
        <f t="shared" si="0"/>
        <v>1707.39</v>
      </c>
      <c r="I70" s="244">
        <f t="shared" si="1"/>
        <v>1</v>
      </c>
      <c r="J70">
        <v>1855.93</v>
      </c>
      <c r="K70">
        <v>1853.54</v>
      </c>
      <c r="L70">
        <v>-2.39</v>
      </c>
      <c r="M70"/>
      <c r="N70"/>
      <c r="O70"/>
      <c r="P70" s="172">
        <f t="shared" si="2"/>
        <v>1855.93</v>
      </c>
      <c r="Q70" s="242">
        <f t="shared" si="3"/>
        <v>1</v>
      </c>
      <c r="R70" s="172">
        <f t="shared" si="4"/>
        <v>1853.54</v>
      </c>
      <c r="S70" s="242">
        <f t="shared" si="5"/>
        <v>1</v>
      </c>
      <c r="T70" s="172">
        <f t="shared" si="6"/>
        <v>-2.39</v>
      </c>
      <c r="U70" s="242">
        <f t="shared" si="7"/>
        <v>1</v>
      </c>
      <c r="V70" s="2"/>
    </row>
    <row r="71" spans="1:22">
      <c r="A71" s="279" t="s">
        <v>475</v>
      </c>
      <c r="B71" t="s">
        <v>363</v>
      </c>
      <c r="C71">
        <v>42</v>
      </c>
      <c r="D71" s="278">
        <v>45475</v>
      </c>
      <c r="E71" t="s">
        <v>517</v>
      </c>
      <c r="F71">
        <v>0</v>
      </c>
      <c r="G71"/>
      <c r="H71" s="172">
        <f t="shared" si="0"/>
        <v>0</v>
      </c>
      <c r="I71" s="244" t="e">
        <f t="shared" si="1"/>
        <v>#DIV/0!</v>
      </c>
      <c r="J71">
        <v>0</v>
      </c>
      <c r="K71">
        <v>0</v>
      </c>
      <c r="L71">
        <v>0</v>
      </c>
      <c r="M71"/>
      <c r="N71"/>
      <c r="O71"/>
      <c r="P71" s="172">
        <f t="shared" si="2"/>
        <v>0</v>
      </c>
      <c r="Q71" s="242" t="e">
        <f t="shared" si="3"/>
        <v>#DIV/0!</v>
      </c>
      <c r="R71" s="172">
        <f t="shared" si="4"/>
        <v>0</v>
      </c>
      <c r="S71" s="242" t="e">
        <f t="shared" si="5"/>
        <v>#DIV/0!</v>
      </c>
      <c r="T71" s="172">
        <f t="shared" si="6"/>
        <v>0</v>
      </c>
      <c r="U71" s="242" t="e">
        <f t="shared" si="7"/>
        <v>#DIV/0!</v>
      </c>
      <c r="V71" s="2"/>
    </row>
    <row r="72" spans="1:22">
      <c r="A72" s="279" t="s">
        <v>475</v>
      </c>
      <c r="B72" t="s">
        <v>363</v>
      </c>
      <c r="C72">
        <v>42</v>
      </c>
      <c r="D72" s="278">
        <v>45475</v>
      </c>
      <c r="E72" t="s">
        <v>517</v>
      </c>
      <c r="F72">
        <v>0</v>
      </c>
      <c r="G72"/>
      <c r="H72" s="172">
        <f t="shared" si="0"/>
        <v>0</v>
      </c>
      <c r="I72" s="244" t="e">
        <f t="shared" si="1"/>
        <v>#DIV/0!</v>
      </c>
      <c r="J72">
        <v>0</v>
      </c>
      <c r="K72">
        <v>0</v>
      </c>
      <c r="L72">
        <v>0</v>
      </c>
      <c r="M72"/>
      <c r="N72"/>
      <c r="O72"/>
      <c r="P72" s="172">
        <f t="shared" si="2"/>
        <v>0</v>
      </c>
      <c r="Q72" s="242" t="e">
        <f t="shared" si="3"/>
        <v>#DIV/0!</v>
      </c>
      <c r="R72" s="172">
        <f t="shared" si="4"/>
        <v>0</v>
      </c>
      <c r="S72" s="242" t="e">
        <f t="shared" si="5"/>
        <v>#DIV/0!</v>
      </c>
      <c r="T72" s="172">
        <f t="shared" si="6"/>
        <v>0</v>
      </c>
      <c r="U72" s="242" t="e">
        <f t="shared" si="7"/>
        <v>#DIV/0!</v>
      </c>
      <c r="V72" s="2"/>
    </row>
    <row r="73" spans="1:22">
      <c r="A73" s="279" t="s">
        <v>414</v>
      </c>
      <c r="B73" t="s">
        <v>508</v>
      </c>
      <c r="C73">
        <v>10900</v>
      </c>
      <c r="D73" s="278">
        <v>45460</v>
      </c>
      <c r="E73" t="s">
        <v>442</v>
      </c>
      <c r="F73">
        <v>0</v>
      </c>
      <c r="G73"/>
      <c r="H73" s="172">
        <f t="shared" si="0"/>
        <v>0</v>
      </c>
      <c r="I73" s="244" t="e">
        <f t="shared" si="1"/>
        <v>#DIV/0!</v>
      </c>
      <c r="J73">
        <v>0</v>
      </c>
      <c r="K73">
        <v>0</v>
      </c>
      <c r="L73">
        <v>0</v>
      </c>
      <c r="M73"/>
      <c r="N73"/>
      <c r="O73"/>
      <c r="P73" s="172">
        <f t="shared" si="2"/>
        <v>0</v>
      </c>
      <c r="Q73" s="242" t="e">
        <f t="shared" si="3"/>
        <v>#DIV/0!</v>
      </c>
      <c r="R73" s="172">
        <f t="shared" si="4"/>
        <v>0</v>
      </c>
      <c r="S73" s="242" t="e">
        <f t="shared" si="5"/>
        <v>#DIV/0!</v>
      </c>
      <c r="T73" s="172">
        <f t="shared" si="6"/>
        <v>0</v>
      </c>
      <c r="U73" s="242" t="e">
        <f t="shared" si="7"/>
        <v>#DIV/0!</v>
      </c>
      <c r="V73" s="2"/>
    </row>
    <row r="74" spans="1:22">
      <c r="A74" s="279" t="s">
        <v>518</v>
      </c>
      <c r="B74" t="s">
        <v>519</v>
      </c>
      <c r="C74">
        <v>4504</v>
      </c>
      <c r="D74" s="278">
        <v>44671</v>
      </c>
      <c r="E74" t="s">
        <v>434</v>
      </c>
      <c r="F74">
        <v>2364.6</v>
      </c>
      <c r="G74"/>
      <c r="H74" s="172">
        <f t="shared" si="0"/>
        <v>2364.6</v>
      </c>
      <c r="I74" s="244">
        <f t="shared" si="1"/>
        <v>1</v>
      </c>
      <c r="J74">
        <v>2508.06</v>
      </c>
      <c r="K74">
        <v>2621.0700000000002</v>
      </c>
      <c r="L74">
        <v>113.01</v>
      </c>
      <c r="M74"/>
      <c r="N74"/>
      <c r="O74"/>
      <c r="P74" s="172">
        <f t="shared" si="2"/>
        <v>2508.06</v>
      </c>
      <c r="Q74" s="242">
        <f t="shared" si="3"/>
        <v>1</v>
      </c>
      <c r="R74" s="172">
        <f t="shared" si="4"/>
        <v>2621.0700000000002</v>
      </c>
      <c r="S74" s="242">
        <f t="shared" si="5"/>
        <v>1</v>
      </c>
      <c r="T74" s="172">
        <f t="shared" si="6"/>
        <v>113.01</v>
      </c>
      <c r="U74" s="242">
        <f t="shared" si="7"/>
        <v>1</v>
      </c>
      <c r="V74" s="2"/>
    </row>
    <row r="75" spans="1:22">
      <c r="A75" s="279" t="s">
        <v>520</v>
      </c>
      <c r="B75" t="s">
        <v>521</v>
      </c>
      <c r="C75">
        <v>541.53</v>
      </c>
      <c r="D75" s="278">
        <v>44158</v>
      </c>
      <c r="E75" t="s">
        <v>442</v>
      </c>
      <c r="F75">
        <v>541.53</v>
      </c>
      <c r="G75"/>
      <c r="H75" s="172">
        <f t="shared" si="0"/>
        <v>541.53</v>
      </c>
      <c r="I75" s="244">
        <f t="shared" si="1"/>
        <v>1</v>
      </c>
      <c r="J75">
        <v>541.53</v>
      </c>
      <c r="K75">
        <v>541.53</v>
      </c>
      <c r="L75">
        <v>0</v>
      </c>
      <c r="M75"/>
      <c r="N75"/>
      <c r="O75"/>
      <c r="P75" s="172">
        <f t="shared" si="2"/>
        <v>541.53</v>
      </c>
      <c r="Q75" s="242">
        <f t="shared" si="3"/>
        <v>1</v>
      </c>
      <c r="R75" s="172">
        <f t="shared" si="4"/>
        <v>541.53</v>
      </c>
      <c r="S75" s="242">
        <f t="shared" si="5"/>
        <v>1</v>
      </c>
      <c r="T75" s="172">
        <f t="shared" si="6"/>
        <v>0</v>
      </c>
      <c r="U75" s="242" t="e">
        <f t="shared" si="7"/>
        <v>#DIV/0!</v>
      </c>
      <c r="V75" s="2"/>
    </row>
    <row r="76" spans="1:22">
      <c r="A76" s="279" t="s">
        <v>520</v>
      </c>
      <c r="B76" t="s">
        <v>521</v>
      </c>
      <c r="C76">
        <v>909.19</v>
      </c>
      <c r="D76" s="278">
        <v>44320</v>
      </c>
      <c r="E76" t="s">
        <v>442</v>
      </c>
      <c r="F76">
        <v>909.19</v>
      </c>
      <c r="G76"/>
      <c r="H76" s="172">
        <f t="shared" si="0"/>
        <v>909.19</v>
      </c>
      <c r="I76" s="244">
        <f t="shared" si="1"/>
        <v>1</v>
      </c>
      <c r="J76">
        <v>909.19</v>
      </c>
      <c r="K76">
        <v>909.19</v>
      </c>
      <c r="L76">
        <v>0</v>
      </c>
      <c r="M76"/>
      <c r="N76"/>
      <c r="O76"/>
      <c r="P76" s="172">
        <f t="shared" si="2"/>
        <v>909.19</v>
      </c>
      <c r="Q76" s="242">
        <f t="shared" si="3"/>
        <v>1</v>
      </c>
      <c r="R76" s="172">
        <f t="shared" si="4"/>
        <v>909.19</v>
      </c>
      <c r="S76" s="242">
        <f t="shared" si="5"/>
        <v>1</v>
      </c>
      <c r="T76" s="172">
        <f t="shared" si="6"/>
        <v>0</v>
      </c>
      <c r="U76" s="242" t="e">
        <f t="shared" si="7"/>
        <v>#DIV/0!</v>
      </c>
      <c r="V76" s="2"/>
    </row>
    <row r="77" spans="1:22">
      <c r="A77" s="279" t="s">
        <v>520</v>
      </c>
      <c r="B77" t="s">
        <v>521</v>
      </c>
      <c r="C77">
        <v>18600</v>
      </c>
      <c r="D77" s="278">
        <v>44158</v>
      </c>
      <c r="E77" t="s">
        <v>442</v>
      </c>
      <c r="F77">
        <v>160.91</v>
      </c>
      <c r="G77"/>
      <c r="H77" s="172">
        <f t="shared" si="0"/>
        <v>160.91</v>
      </c>
      <c r="I77" s="244">
        <f t="shared" si="1"/>
        <v>1</v>
      </c>
      <c r="J77">
        <v>160.91</v>
      </c>
      <c r="K77">
        <v>160.91</v>
      </c>
      <c r="L77">
        <v>0</v>
      </c>
      <c r="M77"/>
      <c r="N77"/>
      <c r="O77"/>
      <c r="P77" s="172">
        <f t="shared" si="2"/>
        <v>160.91</v>
      </c>
      <c r="Q77" s="242">
        <f t="shared" si="3"/>
        <v>1</v>
      </c>
      <c r="R77" s="172">
        <f t="shared" si="4"/>
        <v>160.91</v>
      </c>
      <c r="S77" s="242">
        <f t="shared" si="5"/>
        <v>1</v>
      </c>
      <c r="T77" s="172">
        <f t="shared" si="6"/>
        <v>0</v>
      </c>
      <c r="U77" s="242" t="e">
        <f t="shared" si="7"/>
        <v>#DIV/0!</v>
      </c>
      <c r="V77" s="2"/>
    </row>
    <row r="78" spans="1:22">
      <c r="A78" s="279" t="s">
        <v>431</v>
      </c>
      <c r="B78" t="s">
        <v>445</v>
      </c>
      <c r="C78">
        <v>17708</v>
      </c>
      <c r="D78" s="278">
        <v>45467</v>
      </c>
      <c r="E78" t="s">
        <v>442</v>
      </c>
      <c r="F78">
        <v>0</v>
      </c>
      <c r="G78"/>
      <c r="H78" s="172">
        <f t="shared" si="0"/>
        <v>0</v>
      </c>
      <c r="I78" s="244" t="e">
        <f t="shared" si="1"/>
        <v>#DIV/0!</v>
      </c>
      <c r="J78">
        <v>0</v>
      </c>
      <c r="K78">
        <v>0</v>
      </c>
      <c r="L78">
        <v>0</v>
      </c>
      <c r="M78"/>
      <c r="N78"/>
      <c r="O78"/>
      <c r="P78" s="172">
        <f t="shared" ref="P78:P87" si="50">J78-N78</f>
        <v>0</v>
      </c>
      <c r="Q78" s="242" t="e">
        <f t="shared" ref="Q78:Q87" si="51">ROUND(P78/J78,10)</f>
        <v>#DIV/0!</v>
      </c>
      <c r="R78" s="172">
        <f t="shared" ref="R78:R87" si="52">K78-M78</f>
        <v>0</v>
      </c>
      <c r="S78" s="242" t="e">
        <f t="shared" ref="S78:S87" si="53">ROUND(R78/K78,10)</f>
        <v>#DIV/0!</v>
      </c>
      <c r="T78" s="172">
        <f t="shared" ref="T78:T87" si="54">L78-O78</f>
        <v>0</v>
      </c>
      <c r="U78" s="242" t="e">
        <f t="shared" ref="U78:U87" si="55">ROUND(T78/L78,10)</f>
        <v>#DIV/0!</v>
      </c>
      <c r="V78" s="2"/>
    </row>
    <row r="79" spans="1:22">
      <c r="A79" s="279" t="s">
        <v>313</v>
      </c>
      <c r="B79" t="s">
        <v>449</v>
      </c>
      <c r="C79">
        <v>1350</v>
      </c>
      <c r="D79" s="278">
        <v>45419</v>
      </c>
      <c r="E79" t="s">
        <v>442</v>
      </c>
      <c r="F79">
        <v>379.32</v>
      </c>
      <c r="G79"/>
      <c r="H79" s="172">
        <f t="shared" si="0"/>
        <v>379.32</v>
      </c>
      <c r="I79" s="244">
        <f t="shared" si="1"/>
        <v>1</v>
      </c>
      <c r="J79">
        <v>379.32</v>
      </c>
      <c r="K79">
        <v>379.32</v>
      </c>
      <c r="L79">
        <v>0</v>
      </c>
      <c r="M79"/>
      <c r="N79"/>
      <c r="O79"/>
      <c r="P79" s="172">
        <f t="shared" si="50"/>
        <v>379.32</v>
      </c>
      <c r="Q79" s="242">
        <f t="shared" si="51"/>
        <v>1</v>
      </c>
      <c r="R79" s="172">
        <f t="shared" si="52"/>
        <v>379.32</v>
      </c>
      <c r="S79" s="242">
        <f t="shared" si="53"/>
        <v>1</v>
      </c>
      <c r="T79" s="172">
        <f t="shared" si="54"/>
        <v>0</v>
      </c>
      <c r="U79" s="242" t="e">
        <f t="shared" si="55"/>
        <v>#DIV/0!</v>
      </c>
      <c r="V79" s="2"/>
    </row>
    <row r="80" spans="1:22">
      <c r="A80" s="279" t="s">
        <v>313</v>
      </c>
      <c r="B80" t="s">
        <v>449</v>
      </c>
      <c r="C80">
        <v>1350</v>
      </c>
      <c r="D80" s="278">
        <v>45336</v>
      </c>
      <c r="E80" t="s">
        <v>442</v>
      </c>
      <c r="F80">
        <v>315</v>
      </c>
      <c r="G80"/>
      <c r="H80" s="172">
        <f t="shared" si="0"/>
        <v>315</v>
      </c>
      <c r="I80" s="244">
        <f t="shared" si="1"/>
        <v>1</v>
      </c>
      <c r="J80">
        <v>315</v>
      </c>
      <c r="K80">
        <v>315</v>
      </c>
      <c r="L80">
        <v>0</v>
      </c>
      <c r="M80"/>
      <c r="N80"/>
      <c r="O80"/>
      <c r="P80" s="172">
        <f t="shared" si="50"/>
        <v>315</v>
      </c>
      <c r="Q80" s="242">
        <f t="shared" si="51"/>
        <v>1</v>
      </c>
      <c r="R80" s="172">
        <f t="shared" si="52"/>
        <v>315</v>
      </c>
      <c r="S80" s="242">
        <f t="shared" si="53"/>
        <v>1</v>
      </c>
      <c r="T80" s="172">
        <f t="shared" si="54"/>
        <v>0</v>
      </c>
      <c r="U80" s="242" t="e">
        <f t="shared" si="55"/>
        <v>#DIV/0!</v>
      </c>
      <c r="V80" s="2"/>
    </row>
    <row r="81" spans="1:22">
      <c r="A81" s="279" t="s">
        <v>417</v>
      </c>
      <c r="B81" t="s">
        <v>509</v>
      </c>
      <c r="C81">
        <v>36900</v>
      </c>
      <c r="D81" s="278">
        <v>45415</v>
      </c>
      <c r="E81" t="s">
        <v>442</v>
      </c>
      <c r="F81">
        <v>4520.25</v>
      </c>
      <c r="G81"/>
      <c r="H81" s="172">
        <f t="shared" si="0"/>
        <v>4520.25</v>
      </c>
      <c r="I81" s="244">
        <f t="shared" si="1"/>
        <v>1</v>
      </c>
      <c r="J81">
        <v>4520.25</v>
      </c>
      <c r="K81">
        <v>4520.25</v>
      </c>
      <c r="L81">
        <v>0</v>
      </c>
      <c r="M81"/>
      <c r="N81"/>
      <c r="O81"/>
      <c r="P81" s="172">
        <f t="shared" si="50"/>
        <v>4520.25</v>
      </c>
      <c r="Q81" s="242">
        <f t="shared" si="51"/>
        <v>1</v>
      </c>
      <c r="R81" s="172">
        <f t="shared" si="52"/>
        <v>4520.25</v>
      </c>
      <c r="S81" s="242">
        <f t="shared" si="53"/>
        <v>1</v>
      </c>
      <c r="T81" s="172">
        <f t="shared" si="54"/>
        <v>0</v>
      </c>
      <c r="U81" s="242" t="e">
        <f t="shared" si="55"/>
        <v>#DIV/0!</v>
      </c>
      <c r="V81" s="2"/>
    </row>
    <row r="82" spans="1:22">
      <c r="A82" s="279" t="s">
        <v>417</v>
      </c>
      <c r="B82" t="s">
        <v>509</v>
      </c>
      <c r="C82">
        <v>20000</v>
      </c>
      <c r="D82" s="278">
        <v>44162</v>
      </c>
      <c r="E82" t="s">
        <v>442</v>
      </c>
      <c r="F82">
        <v>1277.5</v>
      </c>
      <c r="G82"/>
      <c r="H82" s="172">
        <f t="shared" si="0"/>
        <v>1277.5</v>
      </c>
      <c r="I82" s="244">
        <f t="shared" si="1"/>
        <v>1</v>
      </c>
      <c r="J82">
        <v>1277.5</v>
      </c>
      <c r="K82">
        <v>1277.5</v>
      </c>
      <c r="L82">
        <v>0</v>
      </c>
      <c r="M82"/>
      <c r="N82"/>
      <c r="O82"/>
      <c r="P82" s="172">
        <f t="shared" si="50"/>
        <v>1277.5</v>
      </c>
      <c r="Q82" s="242">
        <f t="shared" si="51"/>
        <v>1</v>
      </c>
      <c r="R82" s="172">
        <f t="shared" si="52"/>
        <v>1277.5</v>
      </c>
      <c r="S82" s="242">
        <f t="shared" si="53"/>
        <v>1</v>
      </c>
      <c r="T82" s="172">
        <f t="shared" si="54"/>
        <v>0</v>
      </c>
      <c r="U82" s="242" t="e">
        <f t="shared" si="55"/>
        <v>#DIV/0!</v>
      </c>
      <c r="V82" s="2"/>
    </row>
    <row r="83" spans="1:22">
      <c r="A83" s="279" t="s">
        <v>417</v>
      </c>
      <c r="B83" t="s">
        <v>509</v>
      </c>
      <c r="C83">
        <v>20000</v>
      </c>
      <c r="D83" s="278">
        <v>44301</v>
      </c>
      <c r="E83" t="s">
        <v>442</v>
      </c>
      <c r="F83">
        <v>1295</v>
      </c>
      <c r="G83"/>
      <c r="H83" s="172">
        <f t="shared" si="0"/>
        <v>1295</v>
      </c>
      <c r="I83" s="244">
        <f t="shared" si="1"/>
        <v>1</v>
      </c>
      <c r="J83">
        <v>1295</v>
      </c>
      <c r="K83">
        <v>1295</v>
      </c>
      <c r="L83">
        <v>0</v>
      </c>
      <c r="M83"/>
      <c r="N83"/>
      <c r="O83"/>
      <c r="P83" s="172">
        <f t="shared" si="50"/>
        <v>1295</v>
      </c>
      <c r="Q83" s="242">
        <f t="shared" si="51"/>
        <v>1</v>
      </c>
      <c r="R83" s="172">
        <f t="shared" si="52"/>
        <v>1295</v>
      </c>
      <c r="S83" s="242">
        <f t="shared" si="53"/>
        <v>1</v>
      </c>
      <c r="T83" s="172">
        <f t="shared" si="54"/>
        <v>0</v>
      </c>
      <c r="U83" s="242" t="e">
        <f t="shared" si="55"/>
        <v>#DIV/0!</v>
      </c>
      <c r="V83" s="2"/>
    </row>
    <row r="84" spans="1:22">
      <c r="A84" s="279" t="s">
        <v>417</v>
      </c>
      <c r="B84" t="s">
        <v>509</v>
      </c>
      <c r="C84">
        <v>23700</v>
      </c>
      <c r="D84" s="278">
        <v>45030</v>
      </c>
      <c r="E84" t="s">
        <v>442</v>
      </c>
      <c r="F84">
        <v>2281.13</v>
      </c>
      <c r="G84"/>
      <c r="H84" s="172">
        <f t="shared" si="0"/>
        <v>2281.13</v>
      </c>
      <c r="I84" s="244">
        <f t="shared" si="1"/>
        <v>1</v>
      </c>
      <c r="J84">
        <v>2281.13</v>
      </c>
      <c r="K84">
        <v>2281.13</v>
      </c>
      <c r="L84">
        <v>0</v>
      </c>
      <c r="M84"/>
      <c r="N84"/>
      <c r="O84"/>
      <c r="P84" s="172">
        <f t="shared" si="50"/>
        <v>2281.13</v>
      </c>
      <c r="Q84" s="242">
        <f t="shared" si="51"/>
        <v>1</v>
      </c>
      <c r="R84" s="172">
        <f t="shared" si="52"/>
        <v>2281.13</v>
      </c>
      <c r="S84" s="242">
        <f t="shared" si="53"/>
        <v>1</v>
      </c>
      <c r="T84" s="172">
        <f t="shared" si="54"/>
        <v>0</v>
      </c>
      <c r="U84" s="242" t="e">
        <f t="shared" si="55"/>
        <v>#DIV/0!</v>
      </c>
      <c r="V84" s="2"/>
    </row>
    <row r="85" spans="1:22">
      <c r="A85" s="279">
        <v>759530108</v>
      </c>
      <c r="B85" t="s">
        <v>490</v>
      </c>
      <c r="C85">
        <v>13784</v>
      </c>
      <c r="D85" s="278">
        <v>45461</v>
      </c>
      <c r="E85" t="s">
        <v>442</v>
      </c>
      <c r="F85">
        <v>0</v>
      </c>
      <c r="G85"/>
      <c r="H85" s="172">
        <f t="shared" si="0"/>
        <v>0</v>
      </c>
      <c r="I85" s="244" t="e">
        <f t="shared" si="1"/>
        <v>#DIV/0!</v>
      </c>
      <c r="J85">
        <v>0</v>
      </c>
      <c r="K85">
        <v>0</v>
      </c>
      <c r="L85">
        <v>0</v>
      </c>
      <c r="M85"/>
      <c r="N85"/>
      <c r="O85"/>
      <c r="P85" s="172">
        <f t="shared" si="50"/>
        <v>0</v>
      </c>
      <c r="Q85" s="242" t="e">
        <f t="shared" si="51"/>
        <v>#DIV/0!</v>
      </c>
      <c r="R85" s="172">
        <f t="shared" si="52"/>
        <v>0</v>
      </c>
      <c r="S85" s="242" t="e">
        <f t="shared" si="53"/>
        <v>#DIV/0!</v>
      </c>
      <c r="T85" s="172">
        <f t="shared" si="54"/>
        <v>0</v>
      </c>
      <c r="U85" s="242" t="e">
        <f t="shared" si="55"/>
        <v>#DIV/0!</v>
      </c>
      <c r="V85" s="2"/>
    </row>
    <row r="86" spans="1:22">
      <c r="A86" s="279" t="s">
        <v>333</v>
      </c>
      <c r="B86" t="s">
        <v>462</v>
      </c>
      <c r="C86">
        <v>5800</v>
      </c>
      <c r="D86" s="278">
        <v>44687</v>
      </c>
      <c r="E86" t="s">
        <v>442</v>
      </c>
      <c r="F86">
        <v>1278.73</v>
      </c>
      <c r="G86"/>
      <c r="H86" s="172">
        <f t="shared" si="0"/>
        <v>1278.73</v>
      </c>
      <c r="I86" s="244">
        <f t="shared" si="1"/>
        <v>1</v>
      </c>
      <c r="J86">
        <v>1278.73</v>
      </c>
      <c r="K86">
        <v>1278.73</v>
      </c>
      <c r="L86">
        <v>0</v>
      </c>
      <c r="M86"/>
      <c r="N86"/>
      <c r="O86"/>
      <c r="P86" s="172">
        <f t="shared" si="50"/>
        <v>1278.73</v>
      </c>
      <c r="Q86" s="242">
        <f t="shared" si="51"/>
        <v>1</v>
      </c>
      <c r="R86" s="172">
        <f t="shared" si="52"/>
        <v>1278.73</v>
      </c>
      <c r="S86" s="242">
        <f t="shared" si="53"/>
        <v>1</v>
      </c>
      <c r="T86" s="172">
        <f t="shared" si="54"/>
        <v>0</v>
      </c>
      <c r="U86" s="242" t="e">
        <f t="shared" si="55"/>
        <v>#DIV/0!</v>
      </c>
      <c r="V86" s="2"/>
    </row>
    <row r="87" spans="1:22" ht="15">
      <c r="A87" s="283" t="s">
        <v>422</v>
      </c>
      <c r="B87" s="276" t="s">
        <v>512</v>
      </c>
      <c r="C87" s="276">
        <v>7107</v>
      </c>
      <c r="D87" s="277">
        <v>45461</v>
      </c>
      <c r="E87" s="276" t="s">
        <v>442</v>
      </c>
      <c r="F87" s="276">
        <v>0</v>
      </c>
      <c r="G87" s="276"/>
      <c r="H87" s="172">
        <f t="shared" si="0"/>
        <v>0</v>
      </c>
      <c r="I87" s="244" t="e">
        <f t="shared" si="1"/>
        <v>#DIV/0!</v>
      </c>
      <c r="J87" s="276">
        <v>0</v>
      </c>
      <c r="K87" s="276">
        <v>0</v>
      </c>
      <c r="L87" s="276">
        <v>0</v>
      </c>
      <c r="M87" s="276"/>
      <c r="N87" s="276"/>
      <c r="O87" s="276"/>
      <c r="P87" s="172">
        <f t="shared" si="50"/>
        <v>0</v>
      </c>
      <c r="Q87" s="242" t="e">
        <f t="shared" si="51"/>
        <v>#DIV/0!</v>
      </c>
      <c r="R87" s="172">
        <f t="shared" si="52"/>
        <v>0</v>
      </c>
      <c r="S87" s="242" t="e">
        <f t="shared" si="53"/>
        <v>#DIV/0!</v>
      </c>
      <c r="T87" s="172">
        <f t="shared" si="54"/>
        <v>0</v>
      </c>
      <c r="U87" s="242" t="e">
        <f t="shared" si="55"/>
        <v>#DIV/0!</v>
      </c>
      <c r="V87" s="2"/>
    </row>
    <row r="88" spans="1:22" ht="15">
      <c r="A88" s="283">
        <v>636274409</v>
      </c>
      <c r="B88" s="276" t="s">
        <v>477</v>
      </c>
      <c r="C88" s="276">
        <v>6162</v>
      </c>
      <c r="D88" s="277">
        <v>45457</v>
      </c>
      <c r="E88" s="276" t="s">
        <v>442</v>
      </c>
      <c r="F88" s="276">
        <v>0</v>
      </c>
      <c r="G88" s="276"/>
      <c r="H88" s="172">
        <f t="shared" si="0"/>
        <v>0</v>
      </c>
      <c r="I88" s="244" t="e">
        <f t="shared" si="1"/>
        <v>#DIV/0!</v>
      </c>
      <c r="J88" s="276">
        <v>0</v>
      </c>
      <c r="K88" s="276">
        <v>0</v>
      </c>
      <c r="L88" s="276">
        <v>0</v>
      </c>
      <c r="M88" s="276"/>
      <c r="N88" s="276"/>
      <c r="O88" s="276"/>
      <c r="P88" s="172">
        <f t="shared" si="2"/>
        <v>0</v>
      </c>
      <c r="Q88" s="242" t="e">
        <f t="shared" si="3"/>
        <v>#DIV/0!</v>
      </c>
      <c r="R88" s="172">
        <f t="shared" si="4"/>
        <v>0</v>
      </c>
      <c r="S88" s="242" t="e">
        <f t="shared" si="5"/>
        <v>#DIV/0!</v>
      </c>
      <c r="T88" s="172">
        <f t="shared" si="6"/>
        <v>0</v>
      </c>
      <c r="U88" s="242" t="e">
        <f t="shared" si="7"/>
        <v>#DIV/0!</v>
      </c>
      <c r="V88" s="2"/>
    </row>
    <row r="89" spans="1:22" ht="15">
      <c r="A89" s="283" t="s">
        <v>522</v>
      </c>
      <c r="B89" s="276" t="s">
        <v>523</v>
      </c>
      <c r="C89" s="276">
        <v>4033</v>
      </c>
      <c r="D89" s="277">
        <v>44504</v>
      </c>
      <c r="E89" s="276" t="s">
        <v>436</v>
      </c>
      <c r="F89" s="276">
        <v>266.18</v>
      </c>
      <c r="G89" s="276"/>
      <c r="H89" s="172">
        <f t="shared" si="0"/>
        <v>266.18</v>
      </c>
      <c r="I89" s="244">
        <f t="shared" si="1"/>
        <v>1</v>
      </c>
      <c r="J89" s="276">
        <v>310</v>
      </c>
      <c r="K89" s="276">
        <v>288.95999999999998</v>
      </c>
      <c r="L89" s="276">
        <v>-21.04</v>
      </c>
      <c r="M89" s="276"/>
      <c r="N89" s="276"/>
      <c r="O89" s="276"/>
      <c r="P89" s="172">
        <f t="shared" si="2"/>
        <v>310</v>
      </c>
      <c r="Q89" s="242">
        <f t="shared" si="3"/>
        <v>1</v>
      </c>
      <c r="R89" s="172">
        <f t="shared" si="4"/>
        <v>288.95999999999998</v>
      </c>
      <c r="S89" s="242">
        <f t="shared" si="5"/>
        <v>1</v>
      </c>
      <c r="T89" s="172">
        <f t="shared" si="6"/>
        <v>-21.04</v>
      </c>
      <c r="U89" s="242">
        <f t="shared" si="7"/>
        <v>1</v>
      </c>
      <c r="V89" s="2"/>
    </row>
    <row r="90" spans="1:22" ht="15">
      <c r="A90" s="283" t="s">
        <v>522</v>
      </c>
      <c r="B90" s="276" t="s">
        <v>523</v>
      </c>
      <c r="C90" s="276">
        <v>3384</v>
      </c>
      <c r="D90" s="277">
        <v>44868</v>
      </c>
      <c r="E90" s="276" t="s">
        <v>436</v>
      </c>
      <c r="F90" s="276">
        <v>223.34</v>
      </c>
      <c r="G90" s="276"/>
      <c r="H90" s="172">
        <f t="shared" si="0"/>
        <v>223.34</v>
      </c>
      <c r="I90" s="244">
        <f t="shared" si="1"/>
        <v>1</v>
      </c>
      <c r="J90" s="276">
        <v>220.76</v>
      </c>
      <c r="K90" s="276">
        <v>242.46</v>
      </c>
      <c r="L90" s="276">
        <v>21.7</v>
      </c>
      <c r="M90" s="276"/>
      <c r="N90" s="276"/>
      <c r="O90" s="276"/>
      <c r="P90" s="172">
        <f t="shared" si="2"/>
        <v>220.76</v>
      </c>
      <c r="Q90" s="242">
        <f t="shared" si="3"/>
        <v>1</v>
      </c>
      <c r="R90" s="172">
        <f t="shared" si="4"/>
        <v>242.46</v>
      </c>
      <c r="S90" s="242">
        <f t="shared" si="5"/>
        <v>1</v>
      </c>
      <c r="T90" s="172">
        <f t="shared" si="6"/>
        <v>21.7</v>
      </c>
      <c r="U90" s="242">
        <f t="shared" si="7"/>
        <v>1</v>
      </c>
      <c r="V90" s="2"/>
    </row>
    <row r="91" spans="1:22" ht="15">
      <c r="A91" s="283" t="s">
        <v>522</v>
      </c>
      <c r="B91" s="276" t="s">
        <v>523</v>
      </c>
      <c r="C91" s="276">
        <v>3384</v>
      </c>
      <c r="D91" s="277">
        <v>45239</v>
      </c>
      <c r="E91" s="276" t="s">
        <v>436</v>
      </c>
      <c r="F91" s="276">
        <v>223.34</v>
      </c>
      <c r="G91" s="276"/>
      <c r="H91" s="172">
        <f t="shared" si="0"/>
        <v>223.34</v>
      </c>
      <c r="I91" s="244">
        <f t="shared" si="1"/>
        <v>1</v>
      </c>
      <c r="J91" s="276">
        <v>237.18</v>
      </c>
      <c r="K91" s="276">
        <v>242.46</v>
      </c>
      <c r="L91" s="276">
        <v>5.28</v>
      </c>
      <c r="M91" s="276"/>
      <c r="N91" s="276"/>
      <c r="O91" s="276"/>
      <c r="P91" s="172">
        <f t="shared" si="2"/>
        <v>237.18</v>
      </c>
      <c r="Q91" s="242">
        <f t="shared" si="3"/>
        <v>1</v>
      </c>
      <c r="R91" s="172">
        <f t="shared" si="4"/>
        <v>242.46</v>
      </c>
      <c r="S91" s="242">
        <f t="shared" si="5"/>
        <v>1</v>
      </c>
      <c r="T91" s="172">
        <f t="shared" si="6"/>
        <v>5.28</v>
      </c>
      <c r="U91" s="242">
        <f t="shared" si="7"/>
        <v>1</v>
      </c>
      <c r="V91" s="2"/>
    </row>
    <row r="92" spans="1:22" ht="15">
      <c r="A92" s="284" t="s">
        <v>522</v>
      </c>
      <c r="B92" s="269" t="s">
        <v>523</v>
      </c>
      <c r="C92" s="269">
        <v>4033</v>
      </c>
      <c r="D92" s="272">
        <v>44322</v>
      </c>
      <c r="E92" s="269" t="s">
        <v>436</v>
      </c>
      <c r="F92" s="269">
        <v>919.52</v>
      </c>
      <c r="G92" s="269"/>
      <c r="H92" s="172">
        <f t="shared" si="0"/>
        <v>919.52</v>
      </c>
      <c r="I92" s="244">
        <f t="shared" si="1"/>
        <v>1</v>
      </c>
      <c r="J92">
        <v>1111.02</v>
      </c>
      <c r="K92">
        <v>998.23</v>
      </c>
      <c r="L92">
        <v>-112.79</v>
      </c>
      <c r="M92"/>
      <c r="N92"/>
      <c r="O92"/>
      <c r="P92" s="172">
        <f t="shared" si="2"/>
        <v>1111.02</v>
      </c>
      <c r="Q92" s="242">
        <f t="shared" si="3"/>
        <v>1</v>
      </c>
      <c r="R92" s="172">
        <f t="shared" si="4"/>
        <v>998.23</v>
      </c>
      <c r="S92" s="242">
        <f t="shared" si="5"/>
        <v>1</v>
      </c>
      <c r="T92" s="172">
        <f t="shared" si="6"/>
        <v>-112.79</v>
      </c>
      <c r="U92" s="242">
        <f t="shared" si="7"/>
        <v>1</v>
      </c>
      <c r="V92" s="2"/>
    </row>
    <row r="93" spans="1:22" ht="15">
      <c r="A93" s="284" t="s">
        <v>522</v>
      </c>
      <c r="B93" s="269" t="s">
        <v>523</v>
      </c>
      <c r="C93" s="269">
        <v>4033</v>
      </c>
      <c r="D93" s="272">
        <v>44685</v>
      </c>
      <c r="E93" s="269" t="s">
        <v>436</v>
      </c>
      <c r="F93" s="269">
        <v>931.62</v>
      </c>
      <c r="G93" s="269"/>
      <c r="H93" s="172">
        <f t="shared" si="0"/>
        <v>931.62</v>
      </c>
      <c r="I93" s="244">
        <f t="shared" si="1"/>
        <v>1</v>
      </c>
      <c r="J93">
        <v>992.22</v>
      </c>
      <c r="K93">
        <v>1011.37</v>
      </c>
      <c r="L93">
        <v>19.149999999999999</v>
      </c>
      <c r="M93"/>
      <c r="N93"/>
      <c r="O93"/>
      <c r="P93" s="172">
        <f t="shared" si="2"/>
        <v>992.22</v>
      </c>
      <c r="Q93" s="242">
        <f t="shared" si="3"/>
        <v>1</v>
      </c>
      <c r="R93" s="172">
        <f t="shared" si="4"/>
        <v>1011.37</v>
      </c>
      <c r="S93" s="242">
        <f t="shared" si="5"/>
        <v>1</v>
      </c>
      <c r="T93" s="172">
        <f t="shared" si="6"/>
        <v>19.149999999999999</v>
      </c>
      <c r="U93" s="242">
        <f t="shared" si="7"/>
        <v>1</v>
      </c>
      <c r="V93" s="2"/>
    </row>
    <row r="94" spans="1:22" ht="15">
      <c r="A94" s="284" t="s">
        <v>522</v>
      </c>
      <c r="B94" s="269" t="s">
        <v>523</v>
      </c>
      <c r="C94" s="269">
        <v>3384</v>
      </c>
      <c r="D94" s="272">
        <v>45051</v>
      </c>
      <c r="E94" s="269" t="s">
        <v>436</v>
      </c>
      <c r="F94" s="269">
        <v>781.7</v>
      </c>
      <c r="G94" s="269"/>
      <c r="H94" s="172">
        <f t="shared" si="0"/>
        <v>781.7</v>
      </c>
      <c r="I94" s="244">
        <f t="shared" si="1"/>
        <v>1</v>
      </c>
      <c r="J94">
        <v>858.12</v>
      </c>
      <c r="K94">
        <v>848.61</v>
      </c>
      <c r="L94">
        <v>-9.51</v>
      </c>
      <c r="M94"/>
      <c r="N94"/>
      <c r="O94"/>
      <c r="P94" s="172">
        <f t="shared" si="2"/>
        <v>858.12</v>
      </c>
      <c r="Q94" s="242">
        <f t="shared" si="3"/>
        <v>1</v>
      </c>
      <c r="R94" s="172">
        <f t="shared" si="4"/>
        <v>848.61</v>
      </c>
      <c r="S94" s="242">
        <f t="shared" si="5"/>
        <v>1</v>
      </c>
      <c r="T94" s="172">
        <f t="shared" si="6"/>
        <v>-9.51</v>
      </c>
      <c r="U94" s="242">
        <f t="shared" si="7"/>
        <v>1</v>
      </c>
      <c r="V94" s="2"/>
    </row>
    <row r="95" spans="1:22" ht="15">
      <c r="A95" s="284" t="s">
        <v>395</v>
      </c>
      <c r="B95" s="269" t="s">
        <v>495</v>
      </c>
      <c r="C95" s="269">
        <v>8591</v>
      </c>
      <c r="D95" s="272">
        <v>45251</v>
      </c>
      <c r="E95" s="269" t="s">
        <v>442</v>
      </c>
      <c r="F95" s="269">
        <v>0</v>
      </c>
      <c r="G95" s="269"/>
      <c r="H95" s="172">
        <f t="shared" si="0"/>
        <v>0</v>
      </c>
      <c r="I95" s="244" t="e">
        <f t="shared" si="1"/>
        <v>#DIV/0!</v>
      </c>
      <c r="J95">
        <v>0</v>
      </c>
      <c r="K95">
        <v>0</v>
      </c>
      <c r="L95">
        <v>0</v>
      </c>
      <c r="M95"/>
      <c r="N95"/>
      <c r="O95"/>
      <c r="P95" s="172">
        <f t="shared" si="2"/>
        <v>0</v>
      </c>
      <c r="Q95" s="242" t="e">
        <f t="shared" si="3"/>
        <v>#DIV/0!</v>
      </c>
      <c r="R95" s="172">
        <f t="shared" si="4"/>
        <v>0</v>
      </c>
      <c r="S95" s="242" t="e">
        <f t="shared" si="5"/>
        <v>#DIV/0!</v>
      </c>
      <c r="T95" s="172">
        <f t="shared" si="6"/>
        <v>0</v>
      </c>
      <c r="U95" s="242" t="e">
        <f t="shared" si="7"/>
        <v>#DIV/0!</v>
      </c>
      <c r="V95" s="2"/>
    </row>
    <row r="96" spans="1:22" ht="15">
      <c r="A96" s="284">
        <v>799926100</v>
      </c>
      <c r="B96" s="269" t="s">
        <v>492</v>
      </c>
      <c r="C96" s="269">
        <v>9290</v>
      </c>
      <c r="D96" s="272">
        <v>1</v>
      </c>
      <c r="E96" s="269" t="s">
        <v>442</v>
      </c>
      <c r="F96" s="269">
        <v>1620.42</v>
      </c>
      <c r="G96" s="269"/>
      <c r="H96" s="172">
        <f t="shared" si="0"/>
        <v>1620.42</v>
      </c>
      <c r="I96" s="244">
        <f t="shared" si="1"/>
        <v>1</v>
      </c>
      <c r="J96">
        <v>1620.42</v>
      </c>
      <c r="K96">
        <v>1620.42</v>
      </c>
      <c r="L96">
        <v>0</v>
      </c>
      <c r="M96"/>
      <c r="N96"/>
      <c r="O96"/>
      <c r="P96" s="172">
        <f t="shared" si="2"/>
        <v>1620.42</v>
      </c>
      <c r="Q96" s="242">
        <f t="shared" si="3"/>
        <v>1</v>
      </c>
      <c r="R96" s="172">
        <f t="shared" si="4"/>
        <v>1620.42</v>
      </c>
      <c r="S96" s="242">
        <f t="shared" si="5"/>
        <v>1</v>
      </c>
      <c r="T96" s="172">
        <f t="shared" si="6"/>
        <v>0</v>
      </c>
      <c r="U96" s="242" t="e">
        <f t="shared" si="7"/>
        <v>#DIV/0!</v>
      </c>
      <c r="V96" s="2"/>
    </row>
    <row r="97" spans="1:22" ht="15">
      <c r="A97" s="284"/>
      <c r="B97" s="269"/>
      <c r="C97" s="269"/>
      <c r="D97" s="272"/>
      <c r="E97" s="269"/>
      <c r="F97" s="269"/>
      <c r="G97" s="269"/>
      <c r="H97" s="172">
        <f t="shared" si="0"/>
        <v>0</v>
      </c>
      <c r="I97" s="244" t="e">
        <f t="shared" si="1"/>
        <v>#DIV/0!</v>
      </c>
      <c r="J97"/>
      <c r="K97"/>
      <c r="L97"/>
      <c r="M97"/>
      <c r="N97"/>
      <c r="O97"/>
      <c r="P97" s="172">
        <f t="shared" si="2"/>
        <v>0</v>
      </c>
      <c r="Q97" s="242" t="e">
        <f t="shared" si="3"/>
        <v>#DIV/0!</v>
      </c>
      <c r="R97" s="172">
        <f t="shared" si="4"/>
        <v>0</v>
      </c>
      <c r="S97" s="242" t="e">
        <f t="shared" si="5"/>
        <v>#DIV/0!</v>
      </c>
      <c r="T97" s="172">
        <f t="shared" si="6"/>
        <v>0</v>
      </c>
      <c r="U97" s="242" t="e">
        <f t="shared" si="7"/>
        <v>#DIV/0!</v>
      </c>
      <c r="V97" s="2"/>
    </row>
    <row r="98" spans="1:22">
      <c r="A98" s="287" t="s">
        <v>143</v>
      </c>
      <c r="B98" s="165"/>
      <c r="C98" s="222"/>
      <c r="D98" s="159"/>
      <c r="E98" s="158"/>
      <c r="F98" s="151">
        <v>0</v>
      </c>
      <c r="G98" s="149">
        <v>0</v>
      </c>
      <c r="H98" s="172">
        <f t="shared" ref="H98" si="56">F98-G98</f>
        <v>0</v>
      </c>
      <c r="I98" s="244" t="e">
        <f t="shared" ref="I98" si="57">ROUND(H98/F98,10)</f>
        <v>#DIV/0!</v>
      </c>
      <c r="J98" s="151"/>
      <c r="K98" s="151"/>
      <c r="L98" s="180"/>
      <c r="M98" s="170"/>
      <c r="N98" s="170"/>
      <c r="O98" s="180"/>
      <c r="P98" s="172">
        <f t="shared" si="2"/>
        <v>0</v>
      </c>
      <c r="Q98" s="242" t="e">
        <f t="shared" si="3"/>
        <v>#DIV/0!</v>
      </c>
      <c r="R98" s="172">
        <f t="shared" si="4"/>
        <v>0</v>
      </c>
      <c r="S98" s="242" t="e">
        <f t="shared" si="5"/>
        <v>#DIV/0!</v>
      </c>
      <c r="T98" s="172">
        <f t="shared" si="6"/>
        <v>0</v>
      </c>
      <c r="U98" s="242" t="e">
        <f t="shared" si="7"/>
        <v>#DIV/0!</v>
      </c>
      <c r="V98" s="2"/>
    </row>
    <row r="99" spans="1:22" ht="13.5" thickBot="1">
      <c r="B99" s="3"/>
      <c r="C99" s="223"/>
      <c r="D99" s="160"/>
      <c r="E99" s="160"/>
      <c r="F99" s="152">
        <f>SUM(F2:F98)</f>
        <v>105139.95000000004</v>
      </c>
      <c r="G99" s="150">
        <f>SUM(G2:G98)</f>
        <v>0</v>
      </c>
      <c r="H99" s="7">
        <f>SUM(H2:H98)</f>
        <v>105139.95000000004</v>
      </c>
      <c r="I99" s="245">
        <f t="shared" ref="I99" si="58">ROUND(H99/F99,10)</f>
        <v>1</v>
      </c>
      <c r="J99" s="168">
        <f t="shared" ref="J99:P99" si="59">SUM(J2:J98)</f>
        <v>111974.24</v>
      </c>
      <c r="K99" s="152">
        <f t="shared" si="59"/>
        <v>111201.27000000005</v>
      </c>
      <c r="L99" s="168">
        <f t="shared" si="59"/>
        <v>-772.97</v>
      </c>
      <c r="M99" s="171">
        <f t="shared" si="59"/>
        <v>0</v>
      </c>
      <c r="N99" s="171">
        <f t="shared" si="59"/>
        <v>0</v>
      </c>
      <c r="O99" s="171">
        <f t="shared" si="59"/>
        <v>0</v>
      </c>
      <c r="P99" s="4">
        <f t="shared" si="59"/>
        <v>111974.24</v>
      </c>
      <c r="Q99" s="243">
        <f t="shared" si="3"/>
        <v>1</v>
      </c>
      <c r="R99" s="4">
        <f>SUM(R2:R98)</f>
        <v>111201.27000000005</v>
      </c>
      <c r="S99" s="243">
        <f>ROUND(R99/K99,10)</f>
        <v>1</v>
      </c>
      <c r="T99" s="243"/>
      <c r="U99" s="243">
        <f>ROUND(T99/L99,10)</f>
        <v>0</v>
      </c>
    </row>
    <row r="100" spans="1:22" ht="13.5" thickTop="1">
      <c r="B100" s="3"/>
      <c r="C100" s="224"/>
      <c r="D100" s="162"/>
      <c r="E100" s="162"/>
      <c r="F100" s="8"/>
      <c r="G100" s="8"/>
      <c r="H100" s="8"/>
      <c r="I100" s="8"/>
      <c r="J100" s="163"/>
      <c r="K100" s="8"/>
      <c r="L100" s="163"/>
      <c r="M100" s="161"/>
      <c r="N100" s="161"/>
      <c r="O100" s="161"/>
      <c r="P100" s="161"/>
      <c r="Q100" s="161"/>
      <c r="R100" s="161"/>
      <c r="S100" s="161"/>
      <c r="T100" s="161"/>
      <c r="U100" s="161"/>
    </row>
    <row r="101" spans="1:22">
      <c r="B101" s="3"/>
      <c r="C101" s="224"/>
      <c r="D101" s="162"/>
      <c r="E101" s="162"/>
      <c r="F101" s="8"/>
      <c r="G101" s="8"/>
      <c r="H101" s="8"/>
      <c r="I101" s="8"/>
      <c r="J101" s="161"/>
      <c r="K101" s="8"/>
      <c r="L101" s="161"/>
      <c r="M101" s="161"/>
      <c r="N101" s="161"/>
      <c r="O101" s="161"/>
      <c r="P101" s="161"/>
      <c r="Q101" s="161"/>
      <c r="R101" s="161"/>
      <c r="S101" s="161"/>
      <c r="T101" s="161"/>
      <c r="U101" s="161"/>
    </row>
    <row r="102" spans="1:22">
      <c r="B102" s="3"/>
      <c r="C102" s="224"/>
      <c r="D102" s="162"/>
      <c r="E102" s="162"/>
      <c r="F102" s="8"/>
      <c r="G102" s="8"/>
      <c r="H102" s="8"/>
      <c r="I102" s="8"/>
      <c r="J102" s="161"/>
      <c r="K102" s="8"/>
      <c r="L102" s="161"/>
      <c r="M102" s="161"/>
      <c r="N102" s="161"/>
      <c r="O102" s="161"/>
      <c r="P102" s="161"/>
      <c r="Q102" s="161"/>
      <c r="R102" s="161"/>
      <c r="S102" s="161"/>
      <c r="T102" s="161"/>
      <c r="U102" s="161"/>
    </row>
    <row r="103" spans="1:22">
      <c r="B103" s="3"/>
      <c r="C103" s="224"/>
      <c r="D103" s="162"/>
      <c r="E103" s="162"/>
      <c r="F103" s="8"/>
      <c r="G103" s="8"/>
      <c r="H103" s="8"/>
      <c r="I103" s="8"/>
      <c r="J103" s="161"/>
      <c r="K103" s="8"/>
      <c r="L103" s="161"/>
      <c r="M103" s="161"/>
      <c r="N103" s="161"/>
      <c r="O103" s="161"/>
      <c r="P103" s="161"/>
      <c r="Q103" s="161"/>
      <c r="R103" s="161"/>
      <c r="S103" s="161"/>
      <c r="T103" s="161"/>
      <c r="U103" s="161"/>
    </row>
    <row r="104" spans="1:22">
      <c r="B104" s="3"/>
      <c r="C104" s="224"/>
      <c r="D104" s="162"/>
      <c r="E104" s="162"/>
      <c r="F104" s="8"/>
      <c r="G104" s="8"/>
      <c r="H104" s="8"/>
      <c r="I104" s="8"/>
      <c r="J104" s="161"/>
      <c r="K104" s="8"/>
      <c r="L104" s="161"/>
      <c r="M104" s="161"/>
      <c r="N104" s="161"/>
      <c r="O104" s="161"/>
      <c r="P104" s="161"/>
      <c r="Q104" s="161"/>
      <c r="R104" s="161"/>
      <c r="S104" s="161"/>
      <c r="T104" s="161"/>
      <c r="U104" s="161"/>
    </row>
    <row r="105" spans="1:22">
      <c r="B105" s="3"/>
      <c r="C105" s="224"/>
      <c r="D105" s="162"/>
      <c r="E105" s="162"/>
      <c r="F105" s="8"/>
      <c r="G105" s="8"/>
      <c r="H105" s="8"/>
      <c r="I105" s="8"/>
      <c r="J105" s="161"/>
      <c r="K105" s="8"/>
      <c r="L105" s="161"/>
      <c r="M105" s="161"/>
      <c r="N105" s="161"/>
      <c r="O105" s="161"/>
      <c r="P105" s="161"/>
      <c r="Q105" s="161"/>
      <c r="R105" s="161"/>
      <c r="S105" s="161"/>
      <c r="T105" s="161"/>
      <c r="U105" s="161"/>
    </row>
    <row r="110" spans="1:22">
      <c r="J110" s="46"/>
    </row>
    <row r="113" spans="1:9">
      <c r="A113" s="288"/>
    </row>
    <row r="114" spans="1:9">
      <c r="A114" s="288"/>
    </row>
    <row r="115" spans="1:9">
      <c r="A115" s="288"/>
    </row>
    <row r="116" spans="1:9">
      <c r="A116" s="288"/>
    </row>
    <row r="117" spans="1:9">
      <c r="A117" s="288"/>
    </row>
    <row r="118" spans="1:9">
      <c r="A118" s="288"/>
    </row>
    <row r="119" spans="1:9">
      <c r="A119" s="288"/>
    </row>
    <row r="120" spans="1:9">
      <c r="A120" s="288"/>
    </row>
    <row r="121" spans="1:9" ht="15">
      <c r="A121" s="288"/>
      <c r="C121" s="269"/>
      <c r="D121" s="269"/>
      <c r="E121" s="269"/>
      <c r="F121" s="272"/>
      <c r="G121" s="269"/>
      <c r="H121"/>
      <c r="I121"/>
    </row>
    <row r="122" spans="1:9" ht="15">
      <c r="A122" s="288"/>
      <c r="C122" s="269"/>
      <c r="D122" s="269"/>
      <c r="E122" s="269"/>
      <c r="F122" s="272"/>
      <c r="G122" s="269"/>
      <c r="H122"/>
      <c r="I122"/>
    </row>
    <row r="123" spans="1:9" ht="15">
      <c r="A123" s="288"/>
      <c r="C123" s="269"/>
      <c r="D123" s="269"/>
      <c r="E123" s="269"/>
      <c r="F123" s="272"/>
      <c r="G123" s="269"/>
      <c r="H123"/>
      <c r="I123"/>
    </row>
    <row r="124" spans="1:9" ht="15">
      <c r="A124" s="288"/>
      <c r="C124" s="269"/>
      <c r="D124" s="269"/>
      <c r="E124" s="269"/>
      <c r="F124" s="272"/>
      <c r="G124" s="269"/>
      <c r="H124"/>
      <c r="I124"/>
    </row>
    <row r="125" spans="1:9" ht="15">
      <c r="A125" s="288"/>
      <c r="C125" s="269"/>
      <c r="D125" s="269"/>
      <c r="E125" s="269"/>
      <c r="F125" s="272"/>
      <c r="G125" s="269"/>
      <c r="H125"/>
      <c r="I125"/>
    </row>
    <row r="126" spans="1:9" ht="15">
      <c r="C126" s="269"/>
      <c r="D126" s="269"/>
      <c r="E126" s="269"/>
      <c r="F126" s="272"/>
      <c r="G126" s="269"/>
      <c r="H126"/>
      <c r="I126"/>
    </row>
    <row r="127" spans="1:9" ht="15">
      <c r="C127" s="269"/>
      <c r="D127" s="269"/>
      <c r="E127" s="269"/>
      <c r="F127" s="272"/>
      <c r="G127" s="269"/>
      <c r="H127"/>
      <c r="I127"/>
    </row>
    <row r="128" spans="1:9" ht="15">
      <c r="C128" s="269"/>
      <c r="D128" s="269"/>
      <c r="E128" s="269"/>
      <c r="F128" s="272"/>
      <c r="G128" s="269"/>
      <c r="H128"/>
      <c r="I128"/>
    </row>
    <row r="129" spans="3:9" ht="15">
      <c r="C129" s="269"/>
      <c r="D129" s="269"/>
      <c r="E129" s="269"/>
      <c r="F129" s="272"/>
      <c r="G129" s="269"/>
      <c r="H129"/>
      <c r="I129"/>
    </row>
    <row r="130" spans="3:9" ht="15">
      <c r="C130" s="269"/>
      <c r="D130" s="269"/>
      <c r="E130" s="269"/>
      <c r="F130" s="272"/>
      <c r="G130" s="269"/>
      <c r="H130"/>
      <c r="I130"/>
    </row>
    <row r="131" spans="3:9" ht="15">
      <c r="C131" s="269"/>
      <c r="D131" s="269"/>
      <c r="E131" s="269"/>
      <c r="F131" s="272"/>
      <c r="G131" s="269"/>
      <c r="H131"/>
      <c r="I131"/>
    </row>
    <row r="132" spans="3:9" ht="15">
      <c r="C132" s="269"/>
      <c r="D132" s="269"/>
      <c r="E132" s="269"/>
      <c r="F132" s="272"/>
      <c r="G132" s="269"/>
      <c r="H132"/>
      <c r="I132"/>
    </row>
    <row r="133" spans="3:9" ht="15">
      <c r="C133" s="269"/>
      <c r="D133" s="269"/>
      <c r="E133" s="269"/>
      <c r="F133" s="272"/>
      <c r="G133" s="269"/>
      <c r="H133"/>
      <c r="I133"/>
    </row>
    <row r="134" spans="3:9" ht="15">
      <c r="C134" s="269"/>
      <c r="D134" s="269"/>
      <c r="E134" s="269"/>
      <c r="F134" s="272"/>
      <c r="G134" s="269"/>
      <c r="H134"/>
      <c r="I134"/>
    </row>
    <row r="135" spans="3:9" ht="15">
      <c r="C135" s="269"/>
      <c r="D135" s="269"/>
      <c r="E135" s="269"/>
      <c r="F135" s="272"/>
      <c r="G135" s="269"/>
      <c r="H135"/>
      <c r="I135"/>
    </row>
    <row r="136" spans="3:9" ht="15">
      <c r="C136" s="269"/>
      <c r="D136" s="269"/>
      <c r="E136" s="269"/>
      <c r="F136" s="272"/>
      <c r="G136" s="269"/>
      <c r="H136"/>
      <c r="I136"/>
    </row>
    <row r="137" spans="3:9" ht="15">
      <c r="C137" s="269"/>
      <c r="D137" s="269"/>
      <c r="E137" s="269"/>
      <c r="F137" s="272"/>
      <c r="G137" s="269"/>
      <c r="H137"/>
      <c r="I137"/>
    </row>
    <row r="138" spans="3:9" ht="15">
      <c r="C138" s="269"/>
      <c r="D138" s="269"/>
      <c r="E138" s="269"/>
      <c r="F138" s="272"/>
      <c r="G138" s="269"/>
      <c r="H138"/>
      <c r="I138"/>
    </row>
    <row r="139" spans="3:9" ht="15">
      <c r="C139" s="269"/>
      <c r="D139" s="269"/>
      <c r="E139" s="269"/>
      <c r="F139" s="272"/>
      <c r="G139" s="269"/>
      <c r="H139"/>
      <c r="I139"/>
    </row>
    <row r="140" spans="3:9" ht="15">
      <c r="C140" s="269"/>
      <c r="D140" s="269"/>
      <c r="E140" s="269"/>
      <c r="F140" s="272"/>
      <c r="G140" s="269"/>
      <c r="H140"/>
      <c r="I140"/>
    </row>
    <row r="141" spans="3:9" ht="15">
      <c r="C141" s="269"/>
      <c r="D141" s="269"/>
      <c r="E141" s="269"/>
      <c r="F141" s="272"/>
      <c r="G141" s="269"/>
      <c r="H141"/>
      <c r="I141"/>
    </row>
    <row r="142" spans="3:9" ht="15">
      <c r="C142" s="269"/>
      <c r="D142" s="269"/>
      <c r="E142" s="269"/>
      <c r="F142" s="272"/>
      <c r="G142" s="269"/>
      <c r="H142"/>
      <c r="I142"/>
    </row>
    <row r="143" spans="3:9" ht="15">
      <c r="C143" s="269"/>
      <c r="D143" s="269"/>
      <c r="E143" s="269"/>
      <c r="F143" s="272"/>
      <c r="G143" s="269"/>
      <c r="H143"/>
      <c r="I143"/>
    </row>
    <row r="144" spans="3:9" ht="15">
      <c r="C144" s="269"/>
      <c r="D144" s="269"/>
      <c r="E144" s="269"/>
      <c r="F144" s="272"/>
      <c r="G144" s="269"/>
      <c r="H144"/>
      <c r="I144"/>
    </row>
    <row r="145" spans="3:9" ht="15">
      <c r="C145" s="269"/>
      <c r="D145" s="269"/>
      <c r="E145" s="269"/>
      <c r="F145" s="272"/>
      <c r="G145" s="269"/>
      <c r="H145"/>
      <c r="I145"/>
    </row>
    <row r="146" spans="3:9" ht="15">
      <c r="C146" s="269"/>
      <c r="D146" s="269"/>
      <c r="E146" s="269"/>
      <c r="F146" s="272"/>
      <c r="G146" s="269"/>
      <c r="H146"/>
      <c r="I146"/>
    </row>
    <row r="147" spans="3:9" ht="15">
      <c r="C147" s="269"/>
      <c r="D147" s="269"/>
      <c r="E147" s="269"/>
      <c r="F147" s="272"/>
      <c r="G147" s="269"/>
      <c r="H147"/>
      <c r="I147"/>
    </row>
    <row r="148" spans="3:9" ht="15">
      <c r="C148" s="269"/>
      <c r="D148" s="269"/>
      <c r="E148" s="269"/>
      <c r="F148" s="272"/>
      <c r="G148" s="269"/>
      <c r="H148"/>
      <c r="I148"/>
    </row>
    <row r="149" spans="3:9" ht="15">
      <c r="C149" s="269"/>
      <c r="D149" s="269"/>
      <c r="E149" s="269"/>
      <c r="F149" s="272"/>
      <c r="G149" s="269"/>
      <c r="H149"/>
      <c r="I149"/>
    </row>
    <row r="150" spans="3:9" ht="15">
      <c r="C150" s="269"/>
      <c r="D150" s="269"/>
      <c r="E150" s="269"/>
      <c r="F150" s="272"/>
      <c r="G150" s="269"/>
      <c r="H150"/>
      <c r="I150"/>
    </row>
    <row r="151" spans="3:9" ht="15">
      <c r="C151" s="269"/>
      <c r="D151" s="269"/>
      <c r="E151" s="269"/>
      <c r="F151" s="272"/>
      <c r="G151" s="269"/>
      <c r="H151"/>
      <c r="I151"/>
    </row>
    <row r="152" spans="3:9" ht="15">
      <c r="C152" s="269"/>
      <c r="D152" s="269"/>
      <c r="E152" s="269"/>
      <c r="F152" s="272"/>
      <c r="G152" s="269"/>
      <c r="H152"/>
      <c r="I152"/>
    </row>
    <row r="153" spans="3:9" ht="15">
      <c r="C153" s="269"/>
      <c r="D153" s="269"/>
      <c r="E153" s="269"/>
      <c r="F153" s="272"/>
      <c r="G153" s="269"/>
      <c r="H153"/>
      <c r="I153"/>
    </row>
    <row r="154" spans="3:9" ht="15">
      <c r="C154" s="269"/>
      <c r="D154" s="269"/>
      <c r="E154" s="269"/>
      <c r="F154" s="272"/>
      <c r="G154" s="269"/>
      <c r="H154"/>
      <c r="I154"/>
    </row>
    <row r="155" spans="3:9" ht="15">
      <c r="C155" s="269"/>
      <c r="D155" s="269"/>
      <c r="E155" s="269"/>
      <c r="F155" s="272"/>
      <c r="G155" s="269"/>
      <c r="H155"/>
      <c r="I155"/>
    </row>
    <row r="156" spans="3:9" ht="15">
      <c r="C156" s="269"/>
      <c r="D156" s="269"/>
      <c r="E156" s="269"/>
      <c r="F156" s="272"/>
      <c r="G156" s="269"/>
      <c r="H156"/>
      <c r="I156"/>
    </row>
    <row r="157" spans="3:9" ht="15">
      <c r="C157" s="269"/>
      <c r="D157" s="269"/>
      <c r="E157" s="269"/>
      <c r="F157" s="272"/>
      <c r="G157" s="269"/>
      <c r="H157"/>
      <c r="I157"/>
    </row>
    <row r="158" spans="3:9" ht="15">
      <c r="C158" s="269"/>
      <c r="D158" s="269"/>
      <c r="E158" s="269"/>
      <c r="F158" s="272"/>
      <c r="G158" s="269"/>
      <c r="H158"/>
      <c r="I158"/>
    </row>
    <row r="159" spans="3:9" ht="15">
      <c r="C159" s="269"/>
      <c r="D159" s="269"/>
      <c r="E159" s="269"/>
      <c r="F159" s="272"/>
      <c r="G159" s="269"/>
      <c r="H159"/>
      <c r="I159"/>
    </row>
    <row r="160" spans="3:9" ht="15">
      <c r="C160" s="269"/>
      <c r="D160" s="269"/>
      <c r="E160" s="269"/>
      <c r="F160" s="272"/>
      <c r="G160" s="269"/>
      <c r="H160"/>
      <c r="I160"/>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17" sqref="A17"/>
    </sheetView>
  </sheetViews>
  <sheetFormatPr defaultColWidth="8.85546875" defaultRowHeight="12.75"/>
  <cols>
    <col min="1" max="1" width="14.5703125" style="42" customWidth="1"/>
    <col min="2" max="2" width="28.7109375" style="42" customWidth="1"/>
    <col min="3" max="3" width="14" style="71" customWidth="1"/>
    <col min="4" max="5" width="17.85546875" style="42" bestFit="1" customWidth="1"/>
    <col min="6" max="6" width="17.85546875" style="42" customWidth="1"/>
    <col min="7" max="7" width="17.85546875" style="248" customWidth="1"/>
    <col min="8" max="8" width="13.85546875" style="42" customWidth="1"/>
    <col min="9" max="9" width="14.7109375" style="42" customWidth="1"/>
    <col min="10" max="10" width="10" style="42" bestFit="1" customWidth="1"/>
    <col min="11" max="11" width="12.85546875" style="42" customWidth="1"/>
    <col min="12" max="12" width="16.140625" style="42" customWidth="1"/>
    <col min="13" max="13" width="16.28515625" style="42" customWidth="1"/>
    <col min="14" max="15" width="18.140625" style="42" customWidth="1"/>
    <col min="16" max="16" width="46" style="42" customWidth="1"/>
    <col min="17" max="16384" width="8.85546875" style="42"/>
  </cols>
  <sheetData>
    <row r="2" spans="1:16">
      <c r="D2" s="101"/>
      <c r="E2" s="101"/>
      <c r="F2" s="101"/>
      <c r="G2" s="249"/>
      <c r="L2" s="1"/>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7"/>
      <c r="B4" s="107"/>
      <c r="C4" s="107"/>
      <c r="D4" s="107"/>
      <c r="E4" s="107"/>
      <c r="F4" s="108">
        <f t="shared" ref="F4:F5" si="0">+D4-E4</f>
        <v>0</v>
      </c>
      <c r="G4" s="250" t="e">
        <f t="shared" ref="G4:G5" si="1">ROUND(F4/D4,10)</f>
        <v>#DIV/0!</v>
      </c>
      <c r="H4" s="109"/>
      <c r="I4" s="109"/>
      <c r="J4" s="109"/>
      <c r="K4" s="92" t="s">
        <v>221</v>
      </c>
      <c r="L4" s="110">
        <v>0</v>
      </c>
      <c r="M4" s="110">
        <v>0</v>
      </c>
      <c r="N4" s="108">
        <f>+L4-M4</f>
        <v>0</v>
      </c>
      <c r="O4" s="250" t="e">
        <f>ROUND(N4/L4,10)</f>
        <v>#DIV/0!</v>
      </c>
      <c r="P4" s="92"/>
    </row>
    <row r="5" spans="1:16" ht="12.75" customHeight="1">
      <c r="A5" s="107"/>
      <c r="B5" s="107"/>
      <c r="C5" s="107"/>
      <c r="D5" s="107"/>
      <c r="E5" s="107"/>
      <c r="F5" s="108">
        <f t="shared" si="0"/>
        <v>0</v>
      </c>
      <c r="G5" s="250" t="e">
        <f t="shared" si="1"/>
        <v>#DIV/0!</v>
      </c>
      <c r="H5" s="109"/>
      <c r="I5" s="109"/>
      <c r="J5" s="109"/>
      <c r="K5" s="92" t="s">
        <v>221</v>
      </c>
      <c r="L5" s="110"/>
      <c r="M5" s="110"/>
      <c r="N5" s="108">
        <f t="shared" ref="N5:N18" si="2">+L5-M5</f>
        <v>0</v>
      </c>
      <c r="O5" s="250" t="e">
        <f t="shared" ref="O5:O19" si="3">ROUND(N5/L5,10)</f>
        <v>#DIV/0!</v>
      </c>
      <c r="P5" s="92"/>
    </row>
    <row r="6" spans="1:16" ht="12.75" customHeight="1">
      <c r="A6" s="107"/>
      <c r="B6" s="107"/>
      <c r="C6" s="107"/>
      <c r="D6" s="107"/>
      <c r="E6" s="107"/>
      <c r="F6" s="108">
        <f t="shared" ref="F6:F11" si="4">+D6-E6</f>
        <v>0</v>
      </c>
      <c r="G6" s="250" t="e">
        <f t="shared" ref="G6:G11" si="5">ROUND(F6/D6,10)</f>
        <v>#DIV/0!</v>
      </c>
      <c r="H6" s="109"/>
      <c r="I6" s="109"/>
      <c r="J6" s="109"/>
      <c r="K6" s="92" t="s">
        <v>221</v>
      </c>
      <c r="L6" s="110">
        <v>0</v>
      </c>
      <c r="M6" s="110">
        <v>0</v>
      </c>
      <c r="N6" s="108">
        <f t="shared" si="2"/>
        <v>0</v>
      </c>
      <c r="O6" s="250" t="e">
        <f t="shared" si="3"/>
        <v>#DIV/0!</v>
      </c>
      <c r="P6" s="92"/>
    </row>
    <row r="7" spans="1:16" ht="12.75" customHeight="1">
      <c r="A7" s="107"/>
      <c r="B7" s="107"/>
      <c r="C7" s="107"/>
      <c r="D7" s="107"/>
      <c r="E7" s="107"/>
      <c r="F7" s="108">
        <f t="shared" si="4"/>
        <v>0</v>
      </c>
      <c r="G7" s="250" t="e">
        <f t="shared" si="5"/>
        <v>#DIV/0!</v>
      </c>
      <c r="H7" s="109"/>
      <c r="I7" s="109"/>
      <c r="J7" s="109"/>
      <c r="K7" s="92" t="s">
        <v>221</v>
      </c>
      <c r="L7" s="110">
        <v>0</v>
      </c>
      <c r="M7" s="110">
        <v>0</v>
      </c>
      <c r="N7" s="108">
        <f t="shared" si="2"/>
        <v>0</v>
      </c>
      <c r="O7" s="250" t="e">
        <f t="shared" si="3"/>
        <v>#DIV/0!</v>
      </c>
      <c r="P7" s="92"/>
    </row>
    <row r="8" spans="1:16" ht="12.75" customHeight="1">
      <c r="A8" s="107"/>
      <c r="B8" s="107"/>
      <c r="C8" s="107"/>
      <c r="D8" s="107"/>
      <c r="E8" s="107"/>
      <c r="F8" s="108">
        <f t="shared" si="4"/>
        <v>0</v>
      </c>
      <c r="G8" s="250" t="e">
        <f t="shared" si="5"/>
        <v>#DIV/0!</v>
      </c>
      <c r="H8" s="109"/>
      <c r="I8" s="109"/>
      <c r="J8" s="109"/>
      <c r="K8" s="92" t="s">
        <v>221</v>
      </c>
      <c r="L8" s="110">
        <v>0</v>
      </c>
      <c r="M8" s="110">
        <v>0</v>
      </c>
      <c r="N8" s="108">
        <f t="shared" si="2"/>
        <v>0</v>
      </c>
      <c r="O8" s="250" t="e">
        <f t="shared" si="3"/>
        <v>#DIV/0!</v>
      </c>
      <c r="P8" s="92"/>
    </row>
    <row r="9" spans="1:16" ht="12.75" customHeight="1">
      <c r="A9" s="106"/>
      <c r="B9" s="107"/>
      <c r="C9" s="112"/>
      <c r="D9" s="93"/>
      <c r="E9" s="93"/>
      <c r="F9" s="108">
        <f t="shared" si="4"/>
        <v>0</v>
      </c>
      <c r="G9" s="250" t="e">
        <f t="shared" si="5"/>
        <v>#DIV/0!</v>
      </c>
      <c r="H9" s="109"/>
      <c r="I9" s="109"/>
      <c r="J9" s="92"/>
      <c r="K9" s="92" t="s">
        <v>221</v>
      </c>
      <c r="L9" s="110">
        <v>0</v>
      </c>
      <c r="M9" s="110">
        <v>0</v>
      </c>
      <c r="N9" s="108">
        <f t="shared" si="2"/>
        <v>0</v>
      </c>
      <c r="O9" s="250" t="e">
        <f t="shared" si="3"/>
        <v>#DIV/0!</v>
      </c>
      <c r="P9" s="92"/>
    </row>
    <row r="10" spans="1:16" ht="12.75" customHeight="1">
      <c r="A10" s="106"/>
      <c r="B10" s="107"/>
      <c r="C10" s="112"/>
      <c r="D10" s="93"/>
      <c r="E10" s="93"/>
      <c r="F10" s="108">
        <f t="shared" si="4"/>
        <v>0</v>
      </c>
      <c r="G10" s="250" t="e">
        <f t="shared" si="5"/>
        <v>#DIV/0!</v>
      </c>
      <c r="H10" s="109"/>
      <c r="I10" s="109"/>
      <c r="J10" s="92"/>
      <c r="K10" s="92" t="s">
        <v>221</v>
      </c>
      <c r="L10" s="110">
        <v>0</v>
      </c>
      <c r="M10" s="110">
        <v>0</v>
      </c>
      <c r="N10" s="108">
        <f t="shared" si="2"/>
        <v>0</v>
      </c>
      <c r="O10" s="250" t="e">
        <f t="shared" si="3"/>
        <v>#DIV/0!</v>
      </c>
      <c r="P10" s="92"/>
    </row>
    <row r="11" spans="1:16" ht="12.75" customHeight="1">
      <c r="A11" s="106"/>
      <c r="B11" s="107"/>
      <c r="C11" s="112"/>
      <c r="D11" s="93"/>
      <c r="E11" s="93"/>
      <c r="F11" s="108">
        <f t="shared" si="4"/>
        <v>0</v>
      </c>
      <c r="G11" s="250" t="e">
        <f t="shared" si="5"/>
        <v>#DIV/0!</v>
      </c>
      <c r="H11" s="109"/>
      <c r="I11" s="109"/>
      <c r="J11" s="92"/>
      <c r="K11" s="92" t="s">
        <v>221</v>
      </c>
      <c r="L11" s="110">
        <v>0</v>
      </c>
      <c r="M11" s="110">
        <v>0</v>
      </c>
      <c r="N11" s="108">
        <f t="shared" si="2"/>
        <v>0</v>
      </c>
      <c r="O11" s="250" t="e">
        <f t="shared" si="3"/>
        <v>#DIV/0!</v>
      </c>
      <c r="P11" s="92"/>
    </row>
    <row r="12" spans="1:16" ht="12.75" customHeight="1">
      <c r="A12" s="106"/>
      <c r="B12" s="107"/>
      <c r="C12" s="112"/>
      <c r="D12" s="93"/>
      <c r="E12" s="93"/>
      <c r="F12" s="108">
        <f t="shared" ref="F12:F13" si="6">+D12-E12</f>
        <v>0</v>
      </c>
      <c r="G12" s="250" t="e">
        <f t="shared" ref="G12:G13" si="7">ROUND(F12/D12,10)</f>
        <v>#DIV/0!</v>
      </c>
      <c r="H12" s="109"/>
      <c r="I12" s="109"/>
      <c r="J12" s="92"/>
      <c r="K12" s="92" t="s">
        <v>221</v>
      </c>
      <c r="L12" s="110">
        <v>0</v>
      </c>
      <c r="M12" s="110">
        <v>0</v>
      </c>
      <c r="N12" s="108">
        <f t="shared" si="2"/>
        <v>0</v>
      </c>
      <c r="O12" s="250" t="e">
        <f t="shared" si="3"/>
        <v>#DIV/0!</v>
      </c>
      <c r="P12" s="92"/>
    </row>
    <row r="13" spans="1:16" ht="12.75" customHeight="1">
      <c r="A13" s="106"/>
      <c r="B13" s="107"/>
      <c r="C13" s="112"/>
      <c r="D13" s="93"/>
      <c r="E13" s="93"/>
      <c r="F13" s="108">
        <f t="shared" si="6"/>
        <v>0</v>
      </c>
      <c r="G13" s="250" t="e">
        <f t="shared" si="7"/>
        <v>#DIV/0!</v>
      </c>
      <c r="H13" s="109"/>
      <c r="I13" s="109"/>
      <c r="J13" s="92"/>
      <c r="K13" s="92" t="s">
        <v>221</v>
      </c>
      <c r="L13" s="110">
        <v>0</v>
      </c>
      <c r="M13" s="110">
        <v>0</v>
      </c>
      <c r="N13" s="108">
        <f t="shared" si="2"/>
        <v>0</v>
      </c>
      <c r="O13" s="250" t="e">
        <f t="shared" si="3"/>
        <v>#DIV/0!</v>
      </c>
      <c r="P13" s="92"/>
    </row>
    <row r="14" spans="1:16" ht="12.75" customHeight="1">
      <c r="A14" s="106"/>
      <c r="B14" s="107"/>
      <c r="C14" s="106"/>
      <c r="D14" s="93"/>
      <c r="E14" s="108"/>
      <c r="F14" s="108">
        <f t="shared" ref="F14:F18" si="8">+D14-E14</f>
        <v>0</v>
      </c>
      <c r="G14" s="250" t="e">
        <f t="shared" ref="G14:G19" si="9">ROUND(F14/D14,10)</f>
        <v>#DIV/0!</v>
      </c>
      <c r="H14" s="109"/>
      <c r="I14" s="109"/>
      <c r="J14" s="92"/>
      <c r="K14" s="92" t="s">
        <v>221</v>
      </c>
      <c r="L14" s="110"/>
      <c r="M14" s="110"/>
      <c r="N14" s="108">
        <f t="shared" si="2"/>
        <v>0</v>
      </c>
      <c r="O14" s="250" t="e">
        <f t="shared" si="3"/>
        <v>#DIV/0!</v>
      </c>
      <c r="P14" s="92"/>
    </row>
    <row r="15" spans="1:16" ht="12.75" customHeight="1">
      <c r="A15" s="92"/>
      <c r="B15" s="92"/>
      <c r="C15" s="93"/>
      <c r="D15" s="93"/>
      <c r="E15" s="108"/>
      <c r="F15" s="108">
        <f t="shared" si="8"/>
        <v>0</v>
      </c>
      <c r="G15" s="250" t="e">
        <f t="shared" si="9"/>
        <v>#DIV/0!</v>
      </c>
      <c r="H15" s="95"/>
      <c r="I15" s="95"/>
      <c r="J15" s="92"/>
      <c r="K15" s="92" t="s">
        <v>221</v>
      </c>
      <c r="L15" s="110"/>
      <c r="M15" s="110"/>
      <c r="N15" s="108">
        <f t="shared" si="2"/>
        <v>0</v>
      </c>
      <c r="O15" s="250" t="e">
        <f t="shared" si="3"/>
        <v>#DIV/0!</v>
      </c>
      <c r="P15" s="92"/>
    </row>
    <row r="16" spans="1:16" ht="12.75" customHeight="1">
      <c r="A16" s="92"/>
      <c r="B16" s="92"/>
      <c r="C16" s="93"/>
      <c r="D16" s="111"/>
      <c r="E16" s="108"/>
      <c r="F16" s="108">
        <f t="shared" si="8"/>
        <v>0</v>
      </c>
      <c r="G16" s="250" t="e">
        <f t="shared" si="9"/>
        <v>#DIV/0!</v>
      </c>
      <c r="H16" s="95"/>
      <c r="I16" s="95"/>
      <c r="J16" s="92"/>
      <c r="K16" s="92" t="s">
        <v>221</v>
      </c>
      <c r="L16" s="110"/>
      <c r="M16" s="110"/>
      <c r="N16" s="108">
        <f t="shared" si="2"/>
        <v>0</v>
      </c>
      <c r="O16" s="250" t="e">
        <f t="shared" si="3"/>
        <v>#DIV/0!</v>
      </c>
      <c r="P16" s="92"/>
    </row>
    <row r="17" spans="1:16" ht="12.75" customHeight="1">
      <c r="A17" s="92"/>
      <c r="B17" s="92"/>
      <c r="C17" s="111"/>
      <c r="D17" s="111"/>
      <c r="E17" s="112"/>
      <c r="F17" s="108">
        <f t="shared" si="8"/>
        <v>0</v>
      </c>
      <c r="G17" s="250" t="e">
        <f t="shared" si="9"/>
        <v>#DIV/0!</v>
      </c>
      <c r="H17" s="95"/>
      <c r="I17" s="95"/>
      <c r="J17" s="92"/>
      <c r="K17" s="92" t="s">
        <v>221</v>
      </c>
      <c r="L17" s="113"/>
      <c r="M17" s="113"/>
      <c r="N17" s="108">
        <f t="shared" si="2"/>
        <v>0</v>
      </c>
      <c r="O17" s="250" t="e">
        <f t="shared" si="3"/>
        <v>#DIV/0!</v>
      </c>
      <c r="P17" s="92"/>
    </row>
    <row r="18" spans="1:16" ht="12.75" customHeight="1">
      <c r="A18" s="114"/>
      <c r="B18" s="92"/>
      <c r="C18" s="93"/>
      <c r="D18" s="92"/>
      <c r="E18" s="116"/>
      <c r="F18" s="108">
        <f t="shared" si="8"/>
        <v>0</v>
      </c>
      <c r="G18" s="250" t="e">
        <f t="shared" si="9"/>
        <v>#DIV/0!</v>
      </c>
      <c r="H18" s="117"/>
      <c r="I18" s="117"/>
      <c r="J18" s="181"/>
      <c r="K18" s="92" t="s">
        <v>221</v>
      </c>
      <c r="L18" s="104"/>
      <c r="M18" s="104">
        <v>0</v>
      </c>
      <c r="N18" s="108">
        <f t="shared" si="2"/>
        <v>0</v>
      </c>
      <c r="O18" s="250" t="e">
        <f t="shared" si="3"/>
        <v>#DIV/0!</v>
      </c>
      <c r="P18" s="92"/>
    </row>
    <row r="19" spans="1:16" ht="18.95" customHeight="1" thickBot="1">
      <c r="A19" s="118"/>
      <c r="B19" s="118" t="s">
        <v>76</v>
      </c>
      <c r="C19" s="119"/>
      <c r="D19" s="115">
        <f>SUM(D4:D18)</f>
        <v>0</v>
      </c>
      <c r="E19" s="115">
        <f>SUM(E4:E18)</f>
        <v>0</v>
      </c>
      <c r="F19" s="115">
        <f>SUM(F4:F18)</f>
        <v>0</v>
      </c>
      <c r="G19" s="250" t="e">
        <f t="shared" si="9"/>
        <v>#DIV/0!</v>
      </c>
      <c r="H19" s="120"/>
      <c r="I19" s="120"/>
      <c r="J19" s="120"/>
      <c r="K19" s="120"/>
      <c r="L19" s="119">
        <f>SUM(L4:L18)</f>
        <v>0</v>
      </c>
      <c r="M19" s="121">
        <f>SUM(M4:M18)</f>
        <v>0</v>
      </c>
      <c r="N19" s="115">
        <f>SUM(N4:N18)</f>
        <v>0</v>
      </c>
      <c r="O19" s="250"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0" t="e">
        <f t="shared" ref="G24:G35" si="11">ROUND(F24/D24,10)</f>
        <v>#DIV/0!</v>
      </c>
      <c r="H24" s="109"/>
      <c r="I24" s="109"/>
      <c r="J24" s="92"/>
      <c r="K24" s="252" t="s">
        <v>222</v>
      </c>
      <c r="L24" s="110">
        <v>0</v>
      </c>
      <c r="M24" s="110">
        <v>0</v>
      </c>
      <c r="N24" s="108">
        <f t="shared" ref="N24:N43" si="12">+L24-M24</f>
        <v>0</v>
      </c>
      <c r="O24" s="250" t="e">
        <f t="shared" ref="O24:O43" si="13">ROUND(N24/L24,10)</f>
        <v>#DIV/0!</v>
      </c>
      <c r="P24" s="92"/>
    </row>
    <row r="25" spans="1:16">
      <c r="A25" s="106"/>
      <c r="B25" s="107"/>
      <c r="C25" s="112"/>
      <c r="D25" s="93"/>
      <c r="E25" s="93"/>
      <c r="F25" s="108">
        <f t="shared" si="10"/>
        <v>0</v>
      </c>
      <c r="G25" s="250" t="e">
        <f t="shared" si="11"/>
        <v>#DIV/0!</v>
      </c>
      <c r="H25" s="109"/>
      <c r="I25" s="109"/>
      <c r="J25" s="92"/>
      <c r="K25" s="253" t="s">
        <v>222</v>
      </c>
      <c r="L25" s="110">
        <v>0</v>
      </c>
      <c r="M25" s="110">
        <v>0</v>
      </c>
      <c r="N25" s="108">
        <f t="shared" si="12"/>
        <v>0</v>
      </c>
      <c r="O25" s="250" t="e">
        <f t="shared" si="13"/>
        <v>#DIV/0!</v>
      </c>
      <c r="P25" s="92"/>
    </row>
    <row r="26" spans="1:16" ht="13.15" customHeight="1">
      <c r="A26" s="106"/>
      <c r="B26" s="107"/>
      <c r="C26" s="112"/>
      <c r="D26" s="93"/>
      <c r="E26" s="93"/>
      <c r="F26" s="108">
        <f t="shared" si="10"/>
        <v>0</v>
      </c>
      <c r="G26" s="250" t="e">
        <f t="shared" si="11"/>
        <v>#DIV/0!</v>
      </c>
      <c r="H26" s="109"/>
      <c r="I26" s="109"/>
      <c r="J26" s="92"/>
      <c r="K26" s="253" t="s">
        <v>222</v>
      </c>
      <c r="L26" s="110">
        <v>0</v>
      </c>
      <c r="M26" s="110">
        <v>0</v>
      </c>
      <c r="N26" s="108">
        <f t="shared" si="12"/>
        <v>0</v>
      </c>
      <c r="O26" s="250" t="e">
        <f t="shared" si="13"/>
        <v>#DIV/0!</v>
      </c>
      <c r="P26" s="92"/>
    </row>
    <row r="27" spans="1:16">
      <c r="A27" s="106"/>
      <c r="B27" s="107"/>
      <c r="C27" s="112"/>
      <c r="D27" s="108"/>
      <c r="E27" s="108"/>
      <c r="F27" s="108">
        <f t="shared" si="10"/>
        <v>0</v>
      </c>
      <c r="G27" s="250" t="e">
        <f t="shared" si="11"/>
        <v>#DIV/0!</v>
      </c>
      <c r="H27" s="109"/>
      <c r="I27" s="109"/>
      <c r="J27" s="92"/>
      <c r="K27" s="253" t="s">
        <v>222</v>
      </c>
      <c r="L27" s="110">
        <v>0</v>
      </c>
      <c r="M27" s="110">
        <v>0</v>
      </c>
      <c r="N27" s="108">
        <f t="shared" si="12"/>
        <v>0</v>
      </c>
      <c r="O27" s="250" t="e">
        <f t="shared" si="13"/>
        <v>#DIV/0!</v>
      </c>
      <c r="P27" s="92"/>
    </row>
    <row r="28" spans="1:16">
      <c r="A28" s="106"/>
      <c r="B28" s="107"/>
      <c r="C28" s="112"/>
      <c r="D28" s="108"/>
      <c r="E28" s="108"/>
      <c r="F28" s="108">
        <f t="shared" ref="F28" si="14">+D28-E28</f>
        <v>0</v>
      </c>
      <c r="G28" s="250" t="e">
        <f t="shared" ref="G28" si="15">ROUND(F28/D28,10)</f>
        <v>#DIV/0!</v>
      </c>
      <c r="H28" s="109"/>
      <c r="I28" s="109"/>
      <c r="J28" s="92"/>
      <c r="K28" s="253" t="s">
        <v>222</v>
      </c>
      <c r="L28" s="110">
        <v>0</v>
      </c>
      <c r="M28" s="110">
        <v>0</v>
      </c>
      <c r="N28" s="108">
        <f t="shared" si="12"/>
        <v>0</v>
      </c>
      <c r="O28" s="250" t="e">
        <f t="shared" si="13"/>
        <v>#DIV/0!</v>
      </c>
      <c r="P28" s="92"/>
    </row>
    <row r="29" spans="1:16">
      <c r="A29" s="106"/>
      <c r="B29" s="107"/>
      <c r="C29" s="112"/>
      <c r="D29" s="108"/>
      <c r="E29" s="108"/>
      <c r="F29" s="108">
        <f t="shared" si="10"/>
        <v>0</v>
      </c>
      <c r="G29" s="250" t="e">
        <f t="shared" si="11"/>
        <v>#DIV/0!</v>
      </c>
      <c r="H29" s="109"/>
      <c r="I29" s="109"/>
      <c r="J29" s="92"/>
      <c r="K29" s="253" t="s">
        <v>222</v>
      </c>
      <c r="L29" s="110">
        <v>0</v>
      </c>
      <c r="M29" s="110">
        <v>0</v>
      </c>
      <c r="N29" s="108">
        <f t="shared" si="12"/>
        <v>0</v>
      </c>
      <c r="O29" s="250" t="e">
        <f t="shared" si="13"/>
        <v>#DIV/0!</v>
      </c>
      <c r="P29" s="92"/>
    </row>
    <row r="30" spans="1:16">
      <c r="A30" s="106"/>
      <c r="B30" s="107"/>
      <c r="C30" s="112"/>
      <c r="D30" s="93"/>
      <c r="E30" s="93"/>
      <c r="F30" s="108">
        <f t="shared" si="10"/>
        <v>0</v>
      </c>
      <c r="G30" s="250" t="e">
        <f t="shared" si="11"/>
        <v>#DIV/0!</v>
      </c>
      <c r="H30" s="109"/>
      <c r="I30" s="109"/>
      <c r="J30" s="92"/>
      <c r="K30" s="253" t="s">
        <v>222</v>
      </c>
      <c r="L30" s="110">
        <v>0</v>
      </c>
      <c r="M30" s="110">
        <v>0</v>
      </c>
      <c r="N30" s="108">
        <f t="shared" si="12"/>
        <v>0</v>
      </c>
      <c r="O30" s="250" t="e">
        <f t="shared" si="13"/>
        <v>#DIV/0!</v>
      </c>
      <c r="P30" s="92"/>
    </row>
    <row r="31" spans="1:16">
      <c r="A31" s="106"/>
      <c r="B31" s="107"/>
      <c r="C31" s="112"/>
      <c r="D31" s="93"/>
      <c r="E31" s="93"/>
      <c r="F31" s="108">
        <f t="shared" si="10"/>
        <v>0</v>
      </c>
      <c r="G31" s="250" t="e">
        <f t="shared" si="11"/>
        <v>#DIV/0!</v>
      </c>
      <c r="H31" s="109"/>
      <c r="I31" s="109"/>
      <c r="J31" s="92"/>
      <c r="K31" s="253" t="s">
        <v>222</v>
      </c>
      <c r="L31" s="110">
        <v>0</v>
      </c>
      <c r="M31" s="110">
        <v>0</v>
      </c>
      <c r="N31" s="108">
        <f t="shared" si="12"/>
        <v>0</v>
      </c>
      <c r="O31" s="250" t="e">
        <f t="shared" si="13"/>
        <v>#DIV/0!</v>
      </c>
      <c r="P31" s="92"/>
    </row>
    <row r="32" spans="1:16">
      <c r="A32" s="106"/>
      <c r="B32" s="107"/>
      <c r="C32" s="112"/>
      <c r="D32" s="108"/>
      <c r="E32" s="108"/>
      <c r="F32" s="108">
        <f t="shared" si="10"/>
        <v>0</v>
      </c>
      <c r="G32" s="250" t="e">
        <f t="shared" si="11"/>
        <v>#DIV/0!</v>
      </c>
      <c r="H32" s="109"/>
      <c r="I32" s="109"/>
      <c r="J32" s="92"/>
      <c r="K32" s="253" t="s">
        <v>222</v>
      </c>
      <c r="L32" s="110"/>
      <c r="M32" s="110"/>
      <c r="N32" s="108">
        <f t="shared" si="12"/>
        <v>0</v>
      </c>
      <c r="O32" s="250" t="e">
        <f t="shared" si="13"/>
        <v>#DIV/0!</v>
      </c>
      <c r="P32" s="92"/>
    </row>
    <row r="33" spans="1:16">
      <c r="A33" s="106"/>
      <c r="B33" s="107"/>
      <c r="C33" s="112"/>
      <c r="D33" s="108"/>
      <c r="E33" s="108"/>
      <c r="F33" s="108">
        <f t="shared" si="10"/>
        <v>0</v>
      </c>
      <c r="G33" s="250" t="e">
        <f t="shared" si="11"/>
        <v>#DIV/0!</v>
      </c>
      <c r="H33" s="109"/>
      <c r="I33" s="109"/>
      <c r="J33" s="92"/>
      <c r="K33" s="253" t="s">
        <v>222</v>
      </c>
      <c r="L33" s="110"/>
      <c r="M33" s="110"/>
      <c r="N33" s="108">
        <f t="shared" si="12"/>
        <v>0</v>
      </c>
      <c r="O33" s="250" t="e">
        <f t="shared" si="13"/>
        <v>#DIV/0!</v>
      </c>
      <c r="P33" s="92"/>
    </row>
    <row r="34" spans="1:16">
      <c r="A34" s="106"/>
      <c r="B34" s="107"/>
      <c r="C34" s="112"/>
      <c r="D34" s="108"/>
      <c r="E34" s="108"/>
      <c r="F34" s="108">
        <f t="shared" si="10"/>
        <v>0</v>
      </c>
      <c r="G34" s="250" t="e">
        <f t="shared" si="11"/>
        <v>#DIV/0!</v>
      </c>
      <c r="H34" s="109"/>
      <c r="I34" s="109"/>
      <c r="J34" s="92"/>
      <c r="K34" s="253" t="s">
        <v>222</v>
      </c>
      <c r="L34" s="110"/>
      <c r="M34" s="110"/>
      <c r="N34" s="108">
        <f t="shared" si="12"/>
        <v>0</v>
      </c>
      <c r="O34" s="250" t="e">
        <f t="shared" si="13"/>
        <v>#DIV/0!</v>
      </c>
      <c r="P34" s="92"/>
    </row>
    <row r="35" spans="1:16">
      <c r="A35" s="106"/>
      <c r="B35" s="107"/>
      <c r="C35" s="112"/>
      <c r="D35" s="108"/>
      <c r="E35" s="108"/>
      <c r="F35" s="108">
        <f t="shared" si="10"/>
        <v>0</v>
      </c>
      <c r="G35" s="250" t="e">
        <f t="shared" si="11"/>
        <v>#DIV/0!</v>
      </c>
      <c r="H35" s="109"/>
      <c r="I35" s="109"/>
      <c r="J35" s="92"/>
      <c r="K35" s="253" t="s">
        <v>222</v>
      </c>
      <c r="L35" s="110"/>
      <c r="M35" s="110"/>
      <c r="N35" s="108">
        <f t="shared" si="12"/>
        <v>0</v>
      </c>
      <c r="O35" s="250" t="e">
        <f t="shared" si="13"/>
        <v>#DIV/0!</v>
      </c>
      <c r="P35" s="92"/>
    </row>
    <row r="36" spans="1:16">
      <c r="A36" s="106"/>
      <c r="B36" s="107"/>
      <c r="C36" s="106"/>
      <c r="D36" s="108"/>
      <c r="E36" s="108"/>
      <c r="F36" s="108">
        <f t="shared" ref="F36:F38" si="16">+D36-E36</f>
        <v>0</v>
      </c>
      <c r="G36" s="250" t="e">
        <f t="shared" ref="G36:G38" si="17">ROUND(F36/D36,10)</f>
        <v>#DIV/0!</v>
      </c>
      <c r="H36" s="109"/>
      <c r="I36" s="109"/>
      <c r="J36" s="92"/>
      <c r="K36" s="253" t="s">
        <v>222</v>
      </c>
      <c r="L36" s="110"/>
      <c r="M36" s="110"/>
      <c r="N36" s="108">
        <f t="shared" si="12"/>
        <v>0</v>
      </c>
      <c r="O36" s="250" t="e">
        <f t="shared" si="13"/>
        <v>#DIV/0!</v>
      </c>
      <c r="P36" s="92"/>
    </row>
    <row r="37" spans="1:16">
      <c r="A37" s="106"/>
      <c r="B37" s="107"/>
      <c r="C37" s="106"/>
      <c r="D37" s="93"/>
      <c r="E37" s="108"/>
      <c r="F37" s="108">
        <f t="shared" si="16"/>
        <v>0</v>
      </c>
      <c r="G37" s="250" t="e">
        <f t="shared" si="17"/>
        <v>#DIV/0!</v>
      </c>
      <c r="H37" s="109"/>
      <c r="I37" s="109"/>
      <c r="J37" s="92"/>
      <c r="K37" s="253" t="s">
        <v>222</v>
      </c>
      <c r="L37" s="110"/>
      <c r="M37" s="110"/>
      <c r="N37" s="108">
        <f t="shared" si="12"/>
        <v>0</v>
      </c>
      <c r="O37" s="250" t="e">
        <f t="shared" si="13"/>
        <v>#DIV/0!</v>
      </c>
      <c r="P37" s="92"/>
    </row>
    <row r="38" spans="1:16">
      <c r="A38" s="106"/>
      <c r="B38" s="107"/>
      <c r="C38" s="106"/>
      <c r="D38" s="93"/>
      <c r="E38" s="108"/>
      <c r="F38" s="108">
        <f t="shared" si="16"/>
        <v>0</v>
      </c>
      <c r="G38" s="250" t="e">
        <f t="shared" si="17"/>
        <v>#DIV/0!</v>
      </c>
      <c r="H38" s="109"/>
      <c r="I38" s="109"/>
      <c r="J38" s="92"/>
      <c r="K38" s="253" t="s">
        <v>222</v>
      </c>
      <c r="L38" s="110"/>
      <c r="M38" s="110"/>
      <c r="N38" s="108">
        <f t="shared" si="12"/>
        <v>0</v>
      </c>
      <c r="O38" s="250" t="e">
        <f t="shared" si="13"/>
        <v>#DIV/0!</v>
      </c>
      <c r="P38" s="92"/>
    </row>
    <row r="39" spans="1:16">
      <c r="A39" s="106"/>
      <c r="B39" s="107"/>
      <c r="C39" s="106"/>
      <c r="D39" s="93"/>
      <c r="E39" s="108"/>
      <c r="F39" s="108">
        <f t="shared" ref="F39:F44" si="18">+D39-E39</f>
        <v>0</v>
      </c>
      <c r="G39" s="250" t="e">
        <f t="shared" ref="G39:G45" si="19">ROUND(F39/D39,10)</f>
        <v>#DIV/0!</v>
      </c>
      <c r="H39" s="109"/>
      <c r="I39" s="109"/>
      <c r="J39" s="92"/>
      <c r="K39" s="253" t="s">
        <v>222</v>
      </c>
      <c r="L39" s="110"/>
      <c r="M39" s="110"/>
      <c r="N39" s="108">
        <f t="shared" si="12"/>
        <v>0</v>
      </c>
      <c r="O39" s="250" t="e">
        <f t="shared" si="13"/>
        <v>#DIV/0!</v>
      </c>
      <c r="P39" s="92"/>
    </row>
    <row r="40" spans="1:16">
      <c r="A40" s="106"/>
      <c r="B40" s="107"/>
      <c r="C40" s="106"/>
      <c r="D40" s="92"/>
      <c r="E40" s="108"/>
      <c r="F40" s="108">
        <f t="shared" si="18"/>
        <v>0</v>
      </c>
      <c r="G40" s="250" t="e">
        <f t="shared" si="19"/>
        <v>#DIV/0!</v>
      </c>
      <c r="H40" s="109"/>
      <c r="I40" s="109"/>
      <c r="J40" s="92"/>
      <c r="K40" s="253" t="s">
        <v>222</v>
      </c>
      <c r="L40" s="110"/>
      <c r="M40" s="110"/>
      <c r="N40" s="108">
        <f t="shared" si="12"/>
        <v>0</v>
      </c>
      <c r="O40" s="250" t="e">
        <f t="shared" si="13"/>
        <v>#DIV/0!</v>
      </c>
      <c r="P40" s="92"/>
    </row>
    <row r="41" spans="1:16">
      <c r="A41" s="92"/>
      <c r="B41" s="92"/>
      <c r="C41" s="93"/>
      <c r="D41" s="93"/>
      <c r="E41" s="108"/>
      <c r="F41" s="108">
        <f t="shared" si="18"/>
        <v>0</v>
      </c>
      <c r="G41" s="250" t="e">
        <f t="shared" si="19"/>
        <v>#DIV/0!</v>
      </c>
      <c r="H41" s="95"/>
      <c r="I41" s="95"/>
      <c r="J41" s="92"/>
      <c r="K41" s="253" t="s">
        <v>222</v>
      </c>
      <c r="L41" s="110"/>
      <c r="M41" s="110"/>
      <c r="N41" s="108">
        <f t="shared" si="12"/>
        <v>0</v>
      </c>
      <c r="O41" s="250" t="e">
        <f t="shared" si="13"/>
        <v>#DIV/0!</v>
      </c>
      <c r="P41" s="92"/>
    </row>
    <row r="42" spans="1:16">
      <c r="A42" s="106"/>
      <c r="B42" s="107"/>
      <c r="C42" s="112"/>
      <c r="D42" s="93"/>
      <c r="E42" s="108"/>
      <c r="F42" s="108">
        <f t="shared" si="18"/>
        <v>0</v>
      </c>
      <c r="G42" s="250" t="e">
        <f t="shared" si="19"/>
        <v>#DIV/0!</v>
      </c>
      <c r="H42" s="109"/>
      <c r="I42" s="109"/>
      <c r="J42" s="92"/>
      <c r="K42" s="253" t="s">
        <v>222</v>
      </c>
      <c r="L42" s="110"/>
      <c r="M42" s="113"/>
      <c r="N42" s="108">
        <f t="shared" si="12"/>
        <v>0</v>
      </c>
      <c r="O42" s="250" t="e">
        <f t="shared" si="13"/>
        <v>#DIV/0!</v>
      </c>
      <c r="P42" s="92"/>
    </row>
    <row r="43" spans="1:16">
      <c r="A43" s="106"/>
      <c r="B43" s="107"/>
      <c r="C43" s="112"/>
      <c r="D43" s="93"/>
      <c r="E43" s="108"/>
      <c r="F43" s="108">
        <f t="shared" si="18"/>
        <v>0</v>
      </c>
      <c r="G43" s="250" t="e">
        <f t="shared" si="19"/>
        <v>#DIV/0!</v>
      </c>
      <c r="H43" s="109"/>
      <c r="I43" s="109"/>
      <c r="J43" s="92"/>
      <c r="K43" s="253" t="s">
        <v>222</v>
      </c>
      <c r="L43" s="110"/>
      <c r="M43" s="113"/>
      <c r="N43" s="108">
        <f t="shared" si="12"/>
        <v>0</v>
      </c>
      <c r="O43" s="250" t="e">
        <f t="shared" si="13"/>
        <v>#DIV/0!</v>
      </c>
      <c r="P43" s="92"/>
    </row>
    <row r="44" spans="1:16">
      <c r="A44" s="92"/>
      <c r="B44" s="92"/>
      <c r="C44" s="93"/>
      <c r="D44" s="123"/>
      <c r="E44" s="123"/>
      <c r="F44" s="108">
        <f t="shared" si="18"/>
        <v>0</v>
      </c>
      <c r="G44" s="250" t="e">
        <f t="shared" si="19"/>
        <v>#DIV/0!</v>
      </c>
      <c r="H44" s="96"/>
      <c r="I44" s="96"/>
      <c r="J44" s="92"/>
      <c r="K44" s="253" t="s">
        <v>222</v>
      </c>
      <c r="L44" s="110"/>
      <c r="M44" s="110"/>
      <c r="N44" s="108">
        <f t="shared" ref="N44" si="20">+L44-M44</f>
        <v>0</v>
      </c>
      <c r="O44" s="250" t="e">
        <f t="shared" ref="O44" si="21">ROUND(N44/L44,10)</f>
        <v>#DIV/0!</v>
      </c>
      <c r="P44" s="92"/>
    </row>
    <row r="45" spans="1:16" ht="13.5" thickBot="1">
      <c r="A45" s="118"/>
      <c r="B45" s="118" t="s">
        <v>106</v>
      </c>
      <c r="C45" s="124"/>
      <c r="D45" s="4">
        <f>SUM(D24:D44)</f>
        <v>0</v>
      </c>
      <c r="E45" s="4">
        <f>SUM(E24:E44)</f>
        <v>0</v>
      </c>
      <c r="F45" s="4">
        <f>SUM(F24:F44)</f>
        <v>0</v>
      </c>
      <c r="G45" s="250" t="e">
        <f t="shared" si="19"/>
        <v>#DIV/0!</v>
      </c>
      <c r="H45" s="125"/>
      <c r="I45" s="125"/>
      <c r="J45" s="125"/>
      <c r="K45" s="125"/>
      <c r="L45" s="115">
        <f>SUM(L24:L44)</f>
        <v>0</v>
      </c>
      <c r="M45" s="115">
        <f>SUM(M24:M44)</f>
        <v>0</v>
      </c>
      <c r="N45" s="4">
        <f>SUM(N24:N44)</f>
        <v>0</v>
      </c>
      <c r="O45" s="250" t="e">
        <f t="shared" ref="O45" si="22">ROUND(N45/L45,10)</f>
        <v>#DIV/0!</v>
      </c>
      <c r="P45" s="92"/>
    </row>
    <row r="46" spans="1:16" ht="13.5" thickTop="1"/>
    <row r="48" spans="1:16">
      <c r="E48" s="46"/>
      <c r="F48" s="46"/>
    </row>
    <row r="49" spans="5:6">
      <c r="E49" s="46"/>
      <c r="F49" s="46"/>
    </row>
    <row r="51" spans="5:6">
      <c r="E51" s="46"/>
      <c r="F51" s="46"/>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2" customWidth="1"/>
    <col min="2" max="2" width="17.7109375" style="42" customWidth="1"/>
    <col min="3" max="3" width="22" style="42" customWidth="1"/>
    <col min="4" max="4" width="21" style="42" customWidth="1"/>
    <col min="5" max="5" width="22.85546875" style="42" customWidth="1"/>
    <col min="6" max="6" width="22.5703125" style="42" customWidth="1"/>
    <col min="7" max="7" width="24.7109375" style="42" customWidth="1"/>
    <col min="8" max="8" width="24.28515625" style="42" customWidth="1"/>
    <col min="9" max="9" width="3" style="42" customWidth="1"/>
    <col min="10" max="10" width="11.5703125" style="42" bestFit="1" customWidth="1"/>
    <col min="11" max="11" width="11.7109375" style="42" bestFit="1" customWidth="1"/>
    <col min="12" max="12" width="16" style="42" customWidth="1"/>
    <col min="13" max="13" width="15" style="42" bestFit="1" customWidth="1"/>
    <col min="14" max="14" width="12.28515625" style="42" customWidth="1"/>
    <col min="15" max="16384" width="8.85546875" style="42"/>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273" t="s">
        <v>442</v>
      </c>
      <c r="B4" s="273">
        <v>15834.19</v>
      </c>
      <c r="C4" s="273"/>
      <c r="D4" s="273" t="s">
        <v>434</v>
      </c>
      <c r="E4" s="273">
        <v>15834.19</v>
      </c>
      <c r="F4" s="273"/>
      <c r="G4" s="273">
        <v>-35</v>
      </c>
      <c r="H4" s="273"/>
      <c r="I4" s="98"/>
      <c r="J4" s="130">
        <v>45443</v>
      </c>
      <c r="K4" s="130">
        <v>45446</v>
      </c>
      <c r="L4" s="98"/>
    </row>
    <row r="5" spans="1:16">
      <c r="A5" s="273" t="s">
        <v>442</v>
      </c>
      <c r="B5" s="273">
        <v>36043.300000000003</v>
      </c>
      <c r="C5" s="273"/>
      <c r="D5" s="273" t="s">
        <v>436</v>
      </c>
      <c r="E5" s="273">
        <v>36043.300000000003</v>
      </c>
      <c r="F5" s="273"/>
      <c r="G5" s="273">
        <v>-52.95</v>
      </c>
      <c r="H5" s="273"/>
      <c r="I5" s="98"/>
      <c r="J5" s="130">
        <v>45443</v>
      </c>
      <c r="K5" s="130">
        <v>45446</v>
      </c>
      <c r="L5" s="98"/>
    </row>
    <row r="6" spans="1:16">
      <c r="A6" s="273" t="s">
        <v>442</v>
      </c>
      <c r="B6" s="273">
        <v>6008.22</v>
      </c>
      <c r="C6" s="273"/>
      <c r="D6" s="273" t="s">
        <v>438</v>
      </c>
      <c r="E6" s="273">
        <v>6008.22</v>
      </c>
      <c r="F6" s="273"/>
      <c r="G6" s="273">
        <v>-5.24</v>
      </c>
      <c r="H6" s="273"/>
      <c r="I6" s="98"/>
      <c r="J6" s="130">
        <v>45443</v>
      </c>
      <c r="K6" s="130">
        <v>45446</v>
      </c>
      <c r="L6" s="98"/>
    </row>
    <row r="7" spans="1:16">
      <c r="A7" s="273" t="s">
        <v>442</v>
      </c>
      <c r="B7" s="273">
        <v>1074.95</v>
      </c>
      <c r="C7" s="273"/>
      <c r="D7" s="273" t="s">
        <v>440</v>
      </c>
      <c r="E7" s="273">
        <v>1074.95</v>
      </c>
      <c r="F7" s="273"/>
      <c r="G7" s="273">
        <v>-1.25</v>
      </c>
      <c r="H7" s="273"/>
      <c r="I7" s="98"/>
      <c r="J7" s="130">
        <v>45443</v>
      </c>
      <c r="K7" s="130">
        <v>45446</v>
      </c>
      <c r="L7" s="98"/>
    </row>
    <row r="8" spans="1:16" s="85" customFormat="1">
      <c r="B8" s="83"/>
      <c r="C8" s="83"/>
      <c r="E8" s="83"/>
      <c r="F8" s="99"/>
      <c r="G8" s="83"/>
      <c r="H8" s="84"/>
      <c r="J8" s="76"/>
      <c r="K8" s="76"/>
      <c r="M8" s="42"/>
      <c r="N8" s="42"/>
      <c r="O8" s="42"/>
      <c r="P8" s="42"/>
    </row>
    <row r="9" spans="1:16">
      <c r="B9" s="71"/>
      <c r="C9" s="71"/>
      <c r="E9" s="71"/>
      <c r="F9" s="71"/>
      <c r="G9" s="71"/>
      <c r="H9" s="71"/>
      <c r="J9" s="72"/>
    </row>
    <row r="10" spans="1:16">
      <c r="B10" s="52"/>
      <c r="C10" s="52"/>
      <c r="D10" s="52"/>
      <c r="E10" s="52"/>
      <c r="F10" s="52"/>
      <c r="G10" s="52"/>
      <c r="H10" s="52"/>
      <c r="I10" s="52"/>
      <c r="J10" s="52"/>
      <c r="K10" s="52"/>
      <c r="L10" s="52"/>
    </row>
    <row r="11" spans="1:16" ht="13.5" thickBot="1">
      <c r="A11" s="3" t="s">
        <v>56</v>
      </c>
      <c r="B11" s="73">
        <f>SUM(B4:B10)</f>
        <v>58960.66</v>
      </c>
      <c r="C11" s="73">
        <f t="shared" ref="C11:H11" si="0">SUM(C4:C10)</f>
        <v>0</v>
      </c>
      <c r="D11" s="73">
        <f t="shared" si="0"/>
        <v>0</v>
      </c>
      <c r="E11" s="73">
        <f>SUM(E4:E10)</f>
        <v>58960.66</v>
      </c>
      <c r="F11" s="73">
        <f t="shared" si="0"/>
        <v>0</v>
      </c>
      <c r="G11" s="73">
        <f t="shared" si="0"/>
        <v>-94.44</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275"/>
      <c r="B15" s="275"/>
      <c r="C15" s="275"/>
      <c r="D15" s="275"/>
      <c r="E15" s="275"/>
      <c r="F15" s="275"/>
      <c r="G15" s="275"/>
      <c r="H15" s="275"/>
      <c r="I15" s="90"/>
      <c r="J15" s="131"/>
      <c r="K15" s="131"/>
      <c r="L15" s="91"/>
      <c r="M15" s="42"/>
      <c r="N15" s="42"/>
      <c r="O15" s="42"/>
      <c r="P15" s="42"/>
    </row>
    <row r="16" spans="1:16" s="85" customFormat="1">
      <c r="A16" s="275"/>
      <c r="B16" s="275"/>
      <c r="C16" s="275"/>
      <c r="D16" s="275"/>
      <c r="E16" s="275"/>
      <c r="F16" s="275"/>
      <c r="G16" s="275"/>
      <c r="H16" s="275"/>
      <c r="I16" s="90"/>
      <c r="J16" s="131"/>
      <c r="K16" s="131"/>
      <c r="L16" s="98"/>
      <c r="M16" s="42"/>
      <c r="N16" s="42"/>
      <c r="O16" s="42"/>
      <c r="P16" s="42"/>
    </row>
    <row r="17" spans="1:16" s="85" customFormat="1">
      <c r="A17" s="275"/>
      <c r="B17" s="275"/>
      <c r="C17" s="275"/>
      <c r="D17" s="275"/>
      <c r="E17" s="275"/>
      <c r="F17" s="275"/>
      <c r="G17" s="275"/>
      <c r="H17" s="275"/>
      <c r="I17" s="90"/>
      <c r="J17" s="131"/>
      <c r="K17" s="131"/>
      <c r="L17" s="98"/>
      <c r="M17" s="42"/>
      <c r="N17" s="42"/>
      <c r="O17" s="42"/>
      <c r="P17" s="42"/>
    </row>
    <row r="18" spans="1:16" s="85" customFormat="1">
      <c r="A18" s="275"/>
      <c r="B18" s="275"/>
      <c r="C18" s="275"/>
      <c r="D18" s="275"/>
      <c r="E18" s="275"/>
      <c r="F18" s="275"/>
      <c r="G18" s="275"/>
      <c r="H18" s="275"/>
      <c r="I18" s="90"/>
      <c r="J18" s="131"/>
      <c r="K18" s="131"/>
      <c r="L18" s="98"/>
      <c r="M18" s="42"/>
      <c r="N18" s="42"/>
      <c r="O18" s="42"/>
      <c r="P18" s="42"/>
    </row>
    <row r="19" spans="1:16">
      <c r="A19" s="92"/>
      <c r="B19" s="274"/>
      <c r="C19" s="274"/>
      <c r="D19" s="92"/>
      <c r="E19" s="274"/>
      <c r="F19" s="274"/>
      <c r="G19" s="274"/>
      <c r="H19" s="274"/>
      <c r="I19" s="94"/>
      <c r="J19" s="95"/>
      <c r="K19" s="96"/>
      <c r="L19" s="97"/>
    </row>
    <row r="20" spans="1:16">
      <c r="A20" s="92"/>
      <c r="B20" s="274"/>
      <c r="C20" s="274"/>
      <c r="D20" s="92"/>
      <c r="E20" s="274"/>
      <c r="F20" s="274"/>
      <c r="G20" s="274"/>
      <c r="H20" s="274"/>
      <c r="I20" s="94"/>
      <c r="J20" s="95"/>
      <c r="K20" s="96"/>
      <c r="L20" s="97"/>
    </row>
    <row r="22" spans="1:16" ht="13.5" thickBot="1">
      <c r="A22" s="3"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-94.44</v>
      </c>
      <c r="E25" s="81">
        <f>H11</f>
        <v>0</v>
      </c>
      <c r="F25" s="82">
        <f>D25-E25</f>
        <v>-94.44</v>
      </c>
    </row>
    <row r="26" spans="1:16" ht="44.25" customHeight="1" thickBot="1">
      <c r="C26" s="74" t="s">
        <v>180</v>
      </c>
      <c r="D26" s="80">
        <f>G22</f>
        <v>0</v>
      </c>
      <c r="E26" s="81">
        <f>H22</f>
        <v>0</v>
      </c>
      <c r="F26" s="82">
        <f>D26-E26</f>
        <v>0</v>
      </c>
    </row>
    <row r="29" spans="1:16">
      <c r="E29" s="4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9" customWidth="1"/>
    <col min="3" max="3" width="16.5703125" style="279" customWidth="1"/>
    <col min="4" max="4" width="29" customWidth="1"/>
    <col min="6" max="6" width="15.7109375" style="315" customWidth="1"/>
    <col min="8" max="9" width="15.7109375" style="315" customWidth="1"/>
    <col min="11" max="11" width="15.7109375" style="315" customWidth="1"/>
    <col min="13" max="13" width="13" customWidth="1"/>
  </cols>
  <sheetData>
    <row r="1" spans="1:13">
      <c r="A1" t="s">
        <v>273</v>
      </c>
      <c r="B1" s="279" t="s">
        <v>272</v>
      </c>
      <c r="C1" s="279" t="s">
        <v>271</v>
      </c>
      <c r="D1" t="s">
        <v>270</v>
      </c>
      <c r="E1" t="s">
        <v>269</v>
      </c>
      <c r="F1" s="315" t="s">
        <v>268</v>
      </c>
      <c r="G1" t="s">
        <v>267</v>
      </c>
      <c r="H1" s="315" t="s">
        <v>266</v>
      </c>
      <c r="I1" s="315" t="s">
        <v>265</v>
      </c>
      <c r="J1" t="s">
        <v>264</v>
      </c>
      <c r="K1" s="315" t="s">
        <v>263</v>
      </c>
      <c r="L1" t="s">
        <v>262</v>
      </c>
      <c r="M1" t="s">
        <v>261</v>
      </c>
    </row>
    <row r="2" spans="1:13">
      <c r="A2" t="s">
        <v>295</v>
      </c>
      <c r="B2" s="279">
        <v>4031976</v>
      </c>
      <c r="C2" s="279">
        <v>4031976</v>
      </c>
      <c r="D2" t="s">
        <v>296</v>
      </c>
      <c r="E2">
        <v>1440</v>
      </c>
      <c r="F2" s="315">
        <v>285533.76</v>
      </c>
      <c r="G2">
        <v>250.98</v>
      </c>
      <c r="H2" s="315">
        <v>361405.03</v>
      </c>
      <c r="I2" s="315">
        <v>262481.90999999997</v>
      </c>
      <c r="J2">
        <v>231.5</v>
      </c>
      <c r="K2" s="315">
        <v>333360</v>
      </c>
      <c r="L2" t="s">
        <v>297</v>
      </c>
      <c r="M2" s="278">
        <v>45443</v>
      </c>
    </row>
    <row r="3" spans="1:13">
      <c r="A3" t="s">
        <v>295</v>
      </c>
      <c r="B3" s="281" t="s">
        <v>298</v>
      </c>
      <c r="C3" s="279" t="s">
        <v>299</v>
      </c>
      <c r="D3" t="s">
        <v>300</v>
      </c>
      <c r="E3">
        <v>9437</v>
      </c>
      <c r="F3" s="315">
        <v>640918.34</v>
      </c>
      <c r="G3">
        <v>92.71</v>
      </c>
      <c r="H3" s="315">
        <v>874904.27</v>
      </c>
      <c r="I3" s="315">
        <v>640918.34</v>
      </c>
      <c r="J3">
        <v>92.71</v>
      </c>
      <c r="K3" s="315">
        <v>874904.27</v>
      </c>
      <c r="L3" t="s">
        <v>301</v>
      </c>
      <c r="M3" s="278">
        <v>45443</v>
      </c>
    </row>
    <row r="4" spans="1:13">
      <c r="A4" t="s">
        <v>295</v>
      </c>
      <c r="B4" s="294" t="s">
        <v>431</v>
      </c>
      <c r="C4" s="279" t="s">
        <v>302</v>
      </c>
      <c r="D4" t="s">
        <v>303</v>
      </c>
      <c r="E4">
        <v>17708</v>
      </c>
      <c r="F4" s="315">
        <v>591370.25</v>
      </c>
      <c r="G4">
        <v>31.16</v>
      </c>
      <c r="H4" s="315">
        <v>551781.28</v>
      </c>
      <c r="I4" s="315">
        <v>591370.25</v>
      </c>
      <c r="J4">
        <v>31.16</v>
      </c>
      <c r="K4" s="315">
        <v>551781.28</v>
      </c>
      <c r="L4" t="s">
        <v>301</v>
      </c>
      <c r="M4" s="278">
        <v>45443</v>
      </c>
    </row>
    <row r="5" spans="1:13">
      <c r="A5" t="s">
        <v>295</v>
      </c>
      <c r="B5" s="279" t="s">
        <v>304</v>
      </c>
      <c r="C5" s="279" t="s">
        <v>305</v>
      </c>
      <c r="D5" t="s">
        <v>306</v>
      </c>
      <c r="E5">
        <v>2161</v>
      </c>
      <c r="F5" s="315">
        <v>268113.96999999997</v>
      </c>
      <c r="G5">
        <v>78.34</v>
      </c>
      <c r="H5" s="315">
        <v>169292.74</v>
      </c>
      <c r="I5" s="315">
        <v>268113.96999999997</v>
      </c>
      <c r="J5">
        <v>78.34</v>
      </c>
      <c r="K5" s="315">
        <v>169292.74</v>
      </c>
      <c r="L5" t="s">
        <v>301</v>
      </c>
      <c r="M5" s="278">
        <v>45443</v>
      </c>
    </row>
    <row r="6" spans="1:13">
      <c r="A6" t="s">
        <v>295</v>
      </c>
      <c r="B6" s="279" t="s">
        <v>307</v>
      </c>
      <c r="C6" s="279" t="s">
        <v>308</v>
      </c>
      <c r="D6" t="s">
        <v>309</v>
      </c>
      <c r="E6">
        <v>27629</v>
      </c>
      <c r="F6" s="315">
        <v>472842.89</v>
      </c>
      <c r="G6">
        <v>18.54</v>
      </c>
      <c r="H6" s="315">
        <v>512241.66</v>
      </c>
      <c r="I6" s="315">
        <v>472842.89</v>
      </c>
      <c r="J6">
        <v>18.54</v>
      </c>
      <c r="K6" s="315">
        <v>512241.66</v>
      </c>
      <c r="L6" t="s">
        <v>301</v>
      </c>
      <c r="M6" s="278">
        <v>45443</v>
      </c>
    </row>
    <row r="7" spans="1:13">
      <c r="A7" t="s">
        <v>295</v>
      </c>
      <c r="B7" s="279" t="s">
        <v>310</v>
      </c>
      <c r="C7" s="279" t="s">
        <v>311</v>
      </c>
      <c r="D7" t="s">
        <v>312</v>
      </c>
      <c r="E7">
        <v>10487</v>
      </c>
      <c r="F7" s="315">
        <v>245596.1</v>
      </c>
      <c r="G7">
        <v>24.19</v>
      </c>
      <c r="H7" s="315">
        <v>253680.53</v>
      </c>
      <c r="I7" s="315">
        <v>245596.1</v>
      </c>
      <c r="J7">
        <v>24.19</v>
      </c>
      <c r="K7" s="315">
        <v>253680.53</v>
      </c>
      <c r="L7" t="s">
        <v>301</v>
      </c>
      <c r="M7" s="278">
        <v>45443</v>
      </c>
    </row>
    <row r="8" spans="1:13">
      <c r="A8" t="s">
        <v>295</v>
      </c>
      <c r="B8" s="279" t="s">
        <v>313</v>
      </c>
      <c r="C8" s="279" t="s">
        <v>314</v>
      </c>
      <c r="D8" t="s">
        <v>315</v>
      </c>
      <c r="E8">
        <v>1350</v>
      </c>
      <c r="F8" s="315">
        <v>398626.42</v>
      </c>
      <c r="G8">
        <v>960.35</v>
      </c>
      <c r="H8" s="315">
        <v>1296472.5</v>
      </c>
      <c r="I8" s="315">
        <v>398626.42</v>
      </c>
      <c r="J8">
        <v>960.35</v>
      </c>
      <c r="K8" s="315">
        <v>1296472.5</v>
      </c>
      <c r="L8" t="s">
        <v>301</v>
      </c>
      <c r="M8" s="278">
        <v>45443</v>
      </c>
    </row>
    <row r="9" spans="1:13">
      <c r="A9" t="s">
        <v>295</v>
      </c>
      <c r="B9" s="294" t="s">
        <v>432</v>
      </c>
      <c r="C9" s="279">
        <v>2989044</v>
      </c>
      <c r="D9" t="s">
        <v>316</v>
      </c>
      <c r="E9">
        <v>6600</v>
      </c>
      <c r="F9" s="315">
        <v>439013.44</v>
      </c>
      <c r="G9">
        <v>78.02</v>
      </c>
      <c r="H9" s="315">
        <v>514932</v>
      </c>
      <c r="I9" s="315">
        <v>439013.44</v>
      </c>
      <c r="J9">
        <v>78.02</v>
      </c>
      <c r="K9" s="315">
        <v>514932</v>
      </c>
      <c r="L9" t="s">
        <v>301</v>
      </c>
      <c r="M9" s="278">
        <v>45443</v>
      </c>
    </row>
    <row r="10" spans="1:13">
      <c r="A10" t="s">
        <v>295</v>
      </c>
      <c r="B10" s="294" t="s">
        <v>433</v>
      </c>
      <c r="C10" s="294" t="s">
        <v>433</v>
      </c>
      <c r="D10" t="s">
        <v>317</v>
      </c>
      <c r="E10">
        <v>60428</v>
      </c>
      <c r="F10" s="315">
        <v>457477.2</v>
      </c>
      <c r="G10">
        <v>17.73</v>
      </c>
      <c r="H10" s="315">
        <v>1071538.55</v>
      </c>
      <c r="I10" s="315">
        <v>353484.25</v>
      </c>
      <c r="J10">
        <v>13.92</v>
      </c>
      <c r="K10" s="315">
        <v>841157.76</v>
      </c>
      <c r="L10" t="s">
        <v>318</v>
      </c>
      <c r="M10" s="278">
        <v>45443</v>
      </c>
    </row>
    <row r="11" spans="1:13">
      <c r="A11" t="s">
        <v>295</v>
      </c>
      <c r="B11" s="279">
        <v>7124594</v>
      </c>
      <c r="C11" s="279">
        <v>7124594</v>
      </c>
      <c r="D11" t="s">
        <v>319</v>
      </c>
      <c r="E11">
        <v>2178</v>
      </c>
      <c r="F11" s="315">
        <v>324303.28000000003</v>
      </c>
      <c r="G11">
        <v>172.86</v>
      </c>
      <c r="H11" s="315">
        <v>376483.2</v>
      </c>
      <c r="I11" s="315">
        <v>325499.77</v>
      </c>
      <c r="J11">
        <v>155.9</v>
      </c>
      <c r="K11" s="315">
        <v>339550.2</v>
      </c>
      <c r="L11" t="s">
        <v>320</v>
      </c>
      <c r="M11" s="278">
        <v>45443</v>
      </c>
    </row>
    <row r="12" spans="1:13">
      <c r="A12" t="s">
        <v>295</v>
      </c>
      <c r="B12" s="279" t="s">
        <v>321</v>
      </c>
      <c r="C12" s="279">
        <v>2136646</v>
      </c>
      <c r="D12" t="s">
        <v>322</v>
      </c>
      <c r="E12">
        <v>12096</v>
      </c>
      <c r="F12" s="315">
        <v>300882.83</v>
      </c>
      <c r="G12">
        <v>18.88</v>
      </c>
      <c r="H12" s="315">
        <v>228372.48000000001</v>
      </c>
      <c r="I12" s="315">
        <v>300882.83</v>
      </c>
      <c r="J12">
        <v>18.88</v>
      </c>
      <c r="K12" s="315">
        <v>228372.48000000001</v>
      </c>
      <c r="L12" t="s">
        <v>301</v>
      </c>
      <c r="M12" s="278">
        <v>45443</v>
      </c>
    </row>
    <row r="13" spans="1:13">
      <c r="A13" t="s">
        <v>295</v>
      </c>
      <c r="B13" s="279" t="s">
        <v>323</v>
      </c>
      <c r="C13" s="279" t="s">
        <v>323</v>
      </c>
      <c r="D13" t="s">
        <v>324</v>
      </c>
      <c r="E13">
        <v>14372</v>
      </c>
      <c r="F13" s="315">
        <v>431227.17</v>
      </c>
      <c r="G13">
        <v>37.4</v>
      </c>
      <c r="H13" s="315">
        <v>537531.11</v>
      </c>
      <c r="I13" s="315">
        <v>334018.63</v>
      </c>
      <c r="J13">
        <v>29.36</v>
      </c>
      <c r="K13" s="315">
        <v>421961.92</v>
      </c>
      <c r="L13" t="s">
        <v>318</v>
      </c>
      <c r="M13" s="278">
        <v>45443</v>
      </c>
    </row>
    <row r="14" spans="1:13">
      <c r="A14" t="s">
        <v>295</v>
      </c>
      <c r="B14" s="279">
        <v>124765108</v>
      </c>
      <c r="C14" s="279">
        <v>2125097</v>
      </c>
      <c r="D14" t="s">
        <v>325</v>
      </c>
      <c r="E14">
        <v>22870</v>
      </c>
      <c r="F14" s="315">
        <v>395475.22</v>
      </c>
      <c r="G14">
        <v>18.78</v>
      </c>
      <c r="H14" s="315">
        <v>429498.6</v>
      </c>
      <c r="I14" s="315">
        <v>395475.22</v>
      </c>
      <c r="J14">
        <v>18.78</v>
      </c>
      <c r="K14" s="315">
        <v>429498.6</v>
      </c>
      <c r="L14" t="s">
        <v>301</v>
      </c>
      <c r="M14" s="278">
        <v>45443</v>
      </c>
    </row>
    <row r="15" spans="1:13">
      <c r="A15" t="s">
        <v>295</v>
      </c>
      <c r="B15" s="279" t="s">
        <v>326</v>
      </c>
      <c r="C15" s="279" t="s">
        <v>327</v>
      </c>
      <c r="D15" t="s">
        <v>328</v>
      </c>
      <c r="E15">
        <v>3806</v>
      </c>
      <c r="F15" s="315">
        <v>251177.12</v>
      </c>
      <c r="G15">
        <v>99</v>
      </c>
      <c r="H15" s="315">
        <v>376794</v>
      </c>
      <c r="I15" s="315">
        <v>251177.12</v>
      </c>
      <c r="J15">
        <v>99</v>
      </c>
      <c r="K15" s="315">
        <v>376794</v>
      </c>
      <c r="L15" t="s">
        <v>301</v>
      </c>
      <c r="M15" s="278">
        <v>45443</v>
      </c>
    </row>
    <row r="16" spans="1:13">
      <c r="A16" t="s">
        <v>295</v>
      </c>
      <c r="B16" s="279">
        <v>202712600</v>
      </c>
      <c r="C16" s="279" t="s">
        <v>329</v>
      </c>
      <c r="D16" t="s">
        <v>330</v>
      </c>
      <c r="E16">
        <v>4200</v>
      </c>
      <c r="F16" s="315">
        <v>301303.90999999997</v>
      </c>
      <c r="G16">
        <v>79.89</v>
      </c>
      <c r="H16" s="315">
        <v>335538</v>
      </c>
      <c r="I16" s="315">
        <v>301303.90999999997</v>
      </c>
      <c r="J16">
        <v>79.89</v>
      </c>
      <c r="K16" s="315">
        <v>335538</v>
      </c>
      <c r="L16" t="s">
        <v>301</v>
      </c>
      <c r="M16" s="278">
        <v>45443</v>
      </c>
    </row>
    <row r="17" spans="1:13">
      <c r="A17" t="s">
        <v>295</v>
      </c>
      <c r="B17" s="279" t="s">
        <v>331</v>
      </c>
      <c r="C17" s="279" t="s">
        <v>331</v>
      </c>
      <c r="D17" t="s">
        <v>332</v>
      </c>
      <c r="E17">
        <v>16620</v>
      </c>
      <c r="F17" s="315">
        <v>330913.09999999998</v>
      </c>
      <c r="G17">
        <v>40.19</v>
      </c>
      <c r="H17" s="315">
        <v>667935.17000000004</v>
      </c>
      <c r="I17" s="315">
        <v>301155.67</v>
      </c>
      <c r="J17">
        <v>37.07</v>
      </c>
      <c r="K17" s="315">
        <v>616103.4</v>
      </c>
      <c r="L17" t="s">
        <v>297</v>
      </c>
      <c r="M17" s="278">
        <v>45443</v>
      </c>
    </row>
    <row r="18" spans="1:13">
      <c r="A18" t="s">
        <v>295</v>
      </c>
      <c r="B18" s="279" t="s">
        <v>333</v>
      </c>
      <c r="C18" s="279" t="s">
        <v>334</v>
      </c>
      <c r="D18" t="s">
        <v>335</v>
      </c>
      <c r="E18">
        <v>2696</v>
      </c>
      <c r="F18" s="315">
        <v>253842.26</v>
      </c>
      <c r="G18">
        <v>411</v>
      </c>
      <c r="H18" s="315">
        <v>1108056</v>
      </c>
      <c r="I18" s="315">
        <v>253842.26</v>
      </c>
      <c r="J18">
        <v>411</v>
      </c>
      <c r="K18" s="315">
        <v>1108056</v>
      </c>
      <c r="L18" t="s">
        <v>301</v>
      </c>
      <c r="M18" s="278">
        <v>45443</v>
      </c>
    </row>
    <row r="19" spans="1:13">
      <c r="A19" t="s">
        <v>295</v>
      </c>
      <c r="B19" s="279">
        <v>398438408</v>
      </c>
      <c r="C19" s="279" t="s">
        <v>336</v>
      </c>
      <c r="D19" t="s">
        <v>337</v>
      </c>
      <c r="E19">
        <v>21729</v>
      </c>
      <c r="F19" s="315">
        <v>439438.74</v>
      </c>
      <c r="G19">
        <v>7.16</v>
      </c>
      <c r="H19" s="315">
        <v>155579.64000000001</v>
      </c>
      <c r="I19" s="315">
        <v>439438.74</v>
      </c>
      <c r="J19">
        <v>7.16</v>
      </c>
      <c r="K19" s="315">
        <v>155579.64000000001</v>
      </c>
      <c r="L19" t="s">
        <v>301</v>
      </c>
      <c r="M19" s="278">
        <v>45443</v>
      </c>
    </row>
    <row r="20" spans="1:13">
      <c r="A20" t="s">
        <v>295</v>
      </c>
      <c r="B20" s="279" t="s">
        <v>338</v>
      </c>
      <c r="C20" s="279">
        <v>2781648</v>
      </c>
      <c r="D20" t="s">
        <v>339</v>
      </c>
      <c r="E20">
        <v>8173</v>
      </c>
      <c r="F20" s="315">
        <v>548506.52</v>
      </c>
      <c r="G20">
        <v>57.89</v>
      </c>
      <c r="H20" s="315">
        <v>473134.97</v>
      </c>
      <c r="I20" s="315">
        <v>548506.52</v>
      </c>
      <c r="J20">
        <v>57.89</v>
      </c>
      <c r="K20" s="315">
        <v>473134.97</v>
      </c>
      <c r="L20" t="s">
        <v>301</v>
      </c>
      <c r="M20" s="278">
        <v>45443</v>
      </c>
    </row>
    <row r="21" spans="1:13">
      <c r="A21" t="s">
        <v>295</v>
      </c>
      <c r="B21" s="279" t="s">
        <v>340</v>
      </c>
      <c r="C21" s="279">
        <v>2569286</v>
      </c>
      <c r="D21" t="s">
        <v>341</v>
      </c>
      <c r="E21">
        <v>28900</v>
      </c>
      <c r="F21" s="315">
        <v>396696.63</v>
      </c>
      <c r="G21">
        <v>26.74</v>
      </c>
      <c r="H21" s="315">
        <v>772786</v>
      </c>
      <c r="I21" s="315">
        <v>396696.63</v>
      </c>
      <c r="J21">
        <v>26.74</v>
      </c>
      <c r="K21" s="315">
        <v>772786</v>
      </c>
      <c r="L21" t="s">
        <v>301</v>
      </c>
      <c r="M21" s="278">
        <v>45443</v>
      </c>
    </row>
    <row r="22" spans="1:13">
      <c r="A22" t="s">
        <v>295</v>
      </c>
      <c r="B22" s="279" t="s">
        <v>342</v>
      </c>
      <c r="C22" s="279" t="s">
        <v>343</v>
      </c>
      <c r="D22" t="s">
        <v>344</v>
      </c>
      <c r="E22">
        <v>1291</v>
      </c>
      <c r="F22" s="315">
        <v>226128.97</v>
      </c>
      <c r="G22">
        <v>324.82</v>
      </c>
      <c r="H22" s="315">
        <v>419342.62</v>
      </c>
      <c r="I22" s="315">
        <v>226128.97</v>
      </c>
      <c r="J22">
        <v>324.82</v>
      </c>
      <c r="K22" s="315">
        <v>419342.62</v>
      </c>
      <c r="L22" t="s">
        <v>301</v>
      </c>
      <c r="M22" s="278">
        <v>45443</v>
      </c>
    </row>
    <row r="23" spans="1:13">
      <c r="A23" t="s">
        <v>295</v>
      </c>
      <c r="B23" s="279">
        <v>5889505</v>
      </c>
      <c r="C23" s="279">
        <v>5889505</v>
      </c>
      <c r="D23" t="s">
        <v>345</v>
      </c>
      <c r="E23">
        <v>12717</v>
      </c>
      <c r="F23" s="315">
        <v>368426.93</v>
      </c>
      <c r="G23">
        <v>39.92</v>
      </c>
      <c r="H23" s="315">
        <v>507701.13</v>
      </c>
      <c r="I23" s="315">
        <v>336038.65</v>
      </c>
      <c r="J23">
        <v>36.82</v>
      </c>
      <c r="K23" s="315">
        <v>468303.52</v>
      </c>
      <c r="L23" t="s">
        <v>297</v>
      </c>
      <c r="M23" s="278">
        <v>45443</v>
      </c>
    </row>
    <row r="24" spans="1:13">
      <c r="A24" t="s">
        <v>295</v>
      </c>
      <c r="B24" s="279">
        <v>456788108</v>
      </c>
      <c r="C24" s="279">
        <v>2398822</v>
      </c>
      <c r="D24" t="s">
        <v>346</v>
      </c>
      <c r="E24">
        <v>1000</v>
      </c>
      <c r="F24" s="315">
        <v>19835.2</v>
      </c>
      <c r="G24">
        <v>16.75</v>
      </c>
      <c r="H24" s="315">
        <v>16750</v>
      </c>
      <c r="I24" s="315">
        <v>19835.2</v>
      </c>
      <c r="J24">
        <v>16.75</v>
      </c>
      <c r="K24" s="315">
        <v>16750</v>
      </c>
      <c r="L24" t="s">
        <v>301</v>
      </c>
      <c r="M24" s="278">
        <v>45443</v>
      </c>
    </row>
    <row r="25" spans="1:13">
      <c r="A25" t="s">
        <v>295</v>
      </c>
      <c r="B25" s="279" t="s">
        <v>347</v>
      </c>
      <c r="C25" s="279" t="s">
        <v>348</v>
      </c>
      <c r="D25" t="s">
        <v>349</v>
      </c>
      <c r="E25">
        <v>11830</v>
      </c>
      <c r="F25" s="315">
        <v>738890.28</v>
      </c>
      <c r="G25">
        <v>101.55</v>
      </c>
      <c r="H25" s="315">
        <v>1201336.5</v>
      </c>
      <c r="I25" s="315">
        <v>738890.28</v>
      </c>
      <c r="J25">
        <v>101.55</v>
      </c>
      <c r="K25" s="315">
        <v>1201336.5</v>
      </c>
      <c r="L25" t="s">
        <v>301</v>
      </c>
      <c r="M25" s="278">
        <v>45443</v>
      </c>
    </row>
    <row r="26" spans="1:13">
      <c r="A26" t="s">
        <v>295</v>
      </c>
      <c r="B26" s="279" t="s">
        <v>350</v>
      </c>
      <c r="C26" s="279" t="s">
        <v>351</v>
      </c>
      <c r="D26" t="s">
        <v>352</v>
      </c>
      <c r="E26">
        <v>10663</v>
      </c>
      <c r="F26" s="315">
        <v>466594.13</v>
      </c>
      <c r="G26">
        <v>57.54</v>
      </c>
      <c r="H26" s="315">
        <v>613549.02</v>
      </c>
      <c r="I26" s="315">
        <v>466594.13</v>
      </c>
      <c r="J26">
        <v>57.54</v>
      </c>
      <c r="K26" s="315">
        <v>613549.02</v>
      </c>
      <c r="L26" t="s">
        <v>301</v>
      </c>
      <c r="M26" s="278">
        <v>45443</v>
      </c>
    </row>
    <row r="27" spans="1:13">
      <c r="A27" t="s">
        <v>295</v>
      </c>
      <c r="B27" s="279">
        <v>6499260</v>
      </c>
      <c r="C27" s="279">
        <v>6499260</v>
      </c>
      <c r="D27" t="s">
        <v>353</v>
      </c>
      <c r="E27">
        <v>13088</v>
      </c>
      <c r="F27" s="315">
        <v>177650.57</v>
      </c>
      <c r="G27">
        <v>11.35</v>
      </c>
      <c r="H27" s="315">
        <v>148593.01999999999</v>
      </c>
      <c r="I27" s="315">
        <v>19543706</v>
      </c>
      <c r="J27">
        <v>1786</v>
      </c>
      <c r="K27" s="315">
        <v>23375168</v>
      </c>
      <c r="L27" t="s">
        <v>354</v>
      </c>
      <c r="M27" s="278">
        <v>45443</v>
      </c>
    </row>
    <row r="28" spans="1:13">
      <c r="A28" t="s">
        <v>295</v>
      </c>
      <c r="B28" s="279" t="s">
        <v>355</v>
      </c>
      <c r="C28" s="279" t="s">
        <v>356</v>
      </c>
      <c r="D28" t="s">
        <v>357</v>
      </c>
      <c r="E28">
        <v>3300</v>
      </c>
      <c r="F28" s="315">
        <v>308484.12</v>
      </c>
      <c r="G28">
        <v>100.01</v>
      </c>
      <c r="H28" s="315">
        <v>330033</v>
      </c>
      <c r="I28" s="315">
        <v>308484.12</v>
      </c>
      <c r="J28">
        <v>100.01</v>
      </c>
      <c r="K28" s="315">
        <v>330033</v>
      </c>
      <c r="L28" t="s">
        <v>301</v>
      </c>
      <c r="M28" s="278">
        <v>45443</v>
      </c>
    </row>
    <row r="29" spans="1:13">
      <c r="A29" t="s">
        <v>295</v>
      </c>
      <c r="B29" s="279" t="s">
        <v>358</v>
      </c>
      <c r="C29" s="279" t="s">
        <v>358</v>
      </c>
      <c r="D29" t="s">
        <v>359</v>
      </c>
      <c r="E29">
        <v>5956</v>
      </c>
      <c r="F29" s="315">
        <v>339052.08</v>
      </c>
      <c r="G29">
        <v>116.71</v>
      </c>
      <c r="H29" s="315">
        <v>695144.87</v>
      </c>
      <c r="I29" s="315">
        <v>256640.27</v>
      </c>
      <c r="J29">
        <v>91.62</v>
      </c>
      <c r="K29" s="315">
        <v>545688.72</v>
      </c>
      <c r="L29" t="s">
        <v>318</v>
      </c>
      <c r="M29" s="278">
        <v>45443</v>
      </c>
    </row>
    <row r="30" spans="1:13">
      <c r="A30" t="s">
        <v>295</v>
      </c>
      <c r="B30" s="279">
        <v>7333378</v>
      </c>
      <c r="C30" s="279">
        <v>7333378</v>
      </c>
      <c r="D30" t="s">
        <v>360</v>
      </c>
      <c r="E30">
        <v>1035</v>
      </c>
      <c r="F30" s="315">
        <v>168029.25</v>
      </c>
      <c r="G30">
        <v>539.30999999999995</v>
      </c>
      <c r="H30" s="315">
        <v>558181.62</v>
      </c>
      <c r="I30" s="315">
        <v>168237.22</v>
      </c>
      <c r="J30">
        <v>486.4</v>
      </c>
      <c r="K30" s="315">
        <v>503424</v>
      </c>
      <c r="L30" t="s">
        <v>320</v>
      </c>
      <c r="M30" s="278">
        <v>45443</v>
      </c>
    </row>
    <row r="31" spans="1:13">
      <c r="A31" t="s">
        <v>295</v>
      </c>
      <c r="B31" s="279">
        <v>502441306</v>
      </c>
      <c r="C31" s="279">
        <v>2165747</v>
      </c>
      <c r="D31" t="s">
        <v>361</v>
      </c>
      <c r="E31">
        <v>3050</v>
      </c>
      <c r="F31" s="315">
        <v>463076.08</v>
      </c>
      <c r="G31">
        <v>160.74</v>
      </c>
      <c r="H31" s="315">
        <v>490257</v>
      </c>
      <c r="I31" s="315">
        <v>463076.08</v>
      </c>
      <c r="J31">
        <v>160.74</v>
      </c>
      <c r="K31" s="315">
        <v>490257</v>
      </c>
      <c r="L31" t="s">
        <v>301</v>
      </c>
      <c r="M31" s="278">
        <v>45443</v>
      </c>
    </row>
    <row r="32" spans="1:13">
      <c r="A32" t="s">
        <v>295</v>
      </c>
      <c r="B32" s="279" t="s">
        <v>362</v>
      </c>
      <c r="C32" s="279" t="s">
        <v>362</v>
      </c>
      <c r="D32" t="s">
        <v>363</v>
      </c>
      <c r="E32">
        <v>42</v>
      </c>
      <c r="F32" s="315">
        <v>4507.08</v>
      </c>
      <c r="G32">
        <v>127.02</v>
      </c>
      <c r="H32" s="315">
        <v>5373.1</v>
      </c>
      <c r="I32" s="315">
        <v>7066.05</v>
      </c>
      <c r="J32">
        <v>190.95</v>
      </c>
      <c r="K32" s="315">
        <v>8077.38</v>
      </c>
      <c r="L32" t="s">
        <v>364</v>
      </c>
      <c r="M32" s="278">
        <v>45443</v>
      </c>
    </row>
    <row r="33" spans="1:13">
      <c r="A33" t="s">
        <v>295</v>
      </c>
      <c r="B33" s="279">
        <v>6555805</v>
      </c>
      <c r="C33" s="279">
        <v>6555805</v>
      </c>
      <c r="D33" t="s">
        <v>365</v>
      </c>
      <c r="E33">
        <v>9634</v>
      </c>
      <c r="F33" s="315">
        <v>314789.96000000002</v>
      </c>
      <c r="G33">
        <v>29.45</v>
      </c>
      <c r="H33" s="315">
        <v>283734.8</v>
      </c>
      <c r="I33" s="315">
        <v>36942053</v>
      </c>
      <c r="J33">
        <v>4633</v>
      </c>
      <c r="K33" s="315">
        <v>44634322</v>
      </c>
      <c r="L33" t="s">
        <v>354</v>
      </c>
      <c r="M33" s="278">
        <v>45443</v>
      </c>
    </row>
    <row r="34" spans="1:13">
      <c r="A34" t="s">
        <v>295</v>
      </c>
      <c r="B34" s="279">
        <v>4741844</v>
      </c>
      <c r="C34" s="279">
        <v>4741844</v>
      </c>
      <c r="D34" t="s">
        <v>366</v>
      </c>
      <c r="E34">
        <v>3066</v>
      </c>
      <c r="F34" s="315">
        <v>340469.01</v>
      </c>
      <c r="G34">
        <v>180.51</v>
      </c>
      <c r="H34" s="315">
        <v>553435.6</v>
      </c>
      <c r="I34" s="315">
        <v>314585.15000000002</v>
      </c>
      <c r="J34">
        <v>166.5</v>
      </c>
      <c r="K34" s="315">
        <v>510489</v>
      </c>
      <c r="L34" t="s">
        <v>297</v>
      </c>
      <c r="M34" s="278">
        <v>45443</v>
      </c>
    </row>
    <row r="35" spans="1:13">
      <c r="A35" t="s">
        <v>295</v>
      </c>
      <c r="B35" s="279">
        <v>636274409</v>
      </c>
      <c r="C35" s="279" t="s">
        <v>367</v>
      </c>
      <c r="D35" t="s">
        <v>368</v>
      </c>
      <c r="E35">
        <v>6162</v>
      </c>
      <c r="F35" s="315">
        <v>440419.97</v>
      </c>
      <c r="G35">
        <v>57.86</v>
      </c>
      <c r="H35" s="315">
        <v>356533.32</v>
      </c>
      <c r="I35" s="315">
        <v>440419.97</v>
      </c>
      <c r="J35">
        <v>57.86</v>
      </c>
      <c r="K35" s="315">
        <v>356533.32</v>
      </c>
      <c r="L35" t="s">
        <v>301</v>
      </c>
      <c r="M35" s="278">
        <v>45443</v>
      </c>
    </row>
    <row r="36" spans="1:13">
      <c r="A36" t="s">
        <v>295</v>
      </c>
      <c r="B36" s="279">
        <v>641069406</v>
      </c>
      <c r="C36" s="279" t="s">
        <v>369</v>
      </c>
      <c r="D36" t="s">
        <v>370</v>
      </c>
      <c r="E36">
        <v>3900</v>
      </c>
      <c r="F36" s="315">
        <v>455755.84</v>
      </c>
      <c r="G36">
        <v>106.3</v>
      </c>
      <c r="H36" s="315">
        <v>414570</v>
      </c>
      <c r="I36" s="315">
        <v>455755.84</v>
      </c>
      <c r="J36">
        <v>106.3</v>
      </c>
      <c r="K36" s="315">
        <v>414570</v>
      </c>
      <c r="L36" t="s">
        <v>301</v>
      </c>
      <c r="M36" s="278">
        <v>45443</v>
      </c>
    </row>
    <row r="37" spans="1:13">
      <c r="A37" t="s">
        <v>295</v>
      </c>
      <c r="B37" s="279">
        <v>6640682</v>
      </c>
      <c r="C37" s="279">
        <v>6640682</v>
      </c>
      <c r="D37" t="s">
        <v>371</v>
      </c>
      <c r="E37">
        <v>3034</v>
      </c>
      <c r="F37" s="315">
        <v>173045.49</v>
      </c>
      <c r="G37">
        <v>49.86</v>
      </c>
      <c r="H37" s="315">
        <v>151266.04999999999</v>
      </c>
      <c r="I37" s="315">
        <v>19419438</v>
      </c>
      <c r="J37">
        <v>7843</v>
      </c>
      <c r="K37" s="315">
        <v>23795662</v>
      </c>
      <c r="L37" t="s">
        <v>354</v>
      </c>
      <c r="M37" s="278">
        <v>45443</v>
      </c>
    </row>
    <row r="38" spans="1:13">
      <c r="A38" t="s">
        <v>295</v>
      </c>
      <c r="B38" s="279">
        <v>654902204</v>
      </c>
      <c r="C38" s="279">
        <v>2640891</v>
      </c>
      <c r="D38" t="s">
        <v>372</v>
      </c>
      <c r="E38">
        <v>114458</v>
      </c>
      <c r="F38" s="315">
        <v>517599.21</v>
      </c>
      <c r="G38">
        <v>3.9</v>
      </c>
      <c r="H38" s="315">
        <v>446386.2</v>
      </c>
      <c r="I38" s="315">
        <v>517599.21</v>
      </c>
      <c r="J38">
        <v>3.9</v>
      </c>
      <c r="K38" s="315">
        <v>446386.2</v>
      </c>
      <c r="L38" t="s">
        <v>301</v>
      </c>
      <c r="M38" s="278">
        <v>45443</v>
      </c>
    </row>
    <row r="39" spans="1:13">
      <c r="A39" t="s">
        <v>295</v>
      </c>
      <c r="B39" s="279" t="s">
        <v>373</v>
      </c>
      <c r="C39" s="279">
        <v>2620105</v>
      </c>
      <c r="D39" t="s">
        <v>374</v>
      </c>
      <c r="E39">
        <v>4150</v>
      </c>
      <c r="F39" s="315">
        <v>435192.85</v>
      </c>
      <c r="G39">
        <v>103.13</v>
      </c>
      <c r="H39" s="315">
        <v>427989.5</v>
      </c>
      <c r="I39" s="315">
        <v>435192.85</v>
      </c>
      <c r="J39">
        <v>103.13</v>
      </c>
      <c r="K39" s="315">
        <v>427989.5</v>
      </c>
      <c r="L39" t="s">
        <v>301</v>
      </c>
      <c r="M39" s="278">
        <v>45443</v>
      </c>
    </row>
    <row r="40" spans="1:13">
      <c r="A40" t="s">
        <v>295</v>
      </c>
      <c r="B40" s="279">
        <v>670100205</v>
      </c>
      <c r="C40" s="279">
        <v>2651202</v>
      </c>
      <c r="D40" t="s">
        <v>375</v>
      </c>
      <c r="E40">
        <v>3900</v>
      </c>
      <c r="F40" s="315">
        <v>367909.17</v>
      </c>
      <c r="G40">
        <v>135.28</v>
      </c>
      <c r="H40" s="315">
        <v>527592</v>
      </c>
      <c r="I40" s="315">
        <v>367909.17</v>
      </c>
      <c r="J40">
        <v>135.28</v>
      </c>
      <c r="K40" s="315">
        <v>527592</v>
      </c>
      <c r="L40" t="s">
        <v>301</v>
      </c>
      <c r="M40" s="278">
        <v>45443</v>
      </c>
    </row>
    <row r="41" spans="1:13">
      <c r="A41" t="s">
        <v>295</v>
      </c>
      <c r="B41" s="279">
        <v>6659428</v>
      </c>
      <c r="C41" s="279">
        <v>6659428</v>
      </c>
      <c r="D41" t="s">
        <v>376</v>
      </c>
      <c r="E41">
        <v>3010</v>
      </c>
      <c r="F41" s="315">
        <v>154844.03</v>
      </c>
      <c r="G41">
        <v>32.659999999999997</v>
      </c>
      <c r="H41" s="315">
        <v>98311.49</v>
      </c>
      <c r="I41" s="315">
        <v>17246527.870000001</v>
      </c>
      <c r="J41">
        <v>5138</v>
      </c>
      <c r="K41" s="315">
        <v>15465380</v>
      </c>
      <c r="L41" t="s">
        <v>354</v>
      </c>
      <c r="M41" s="278">
        <v>45443</v>
      </c>
    </row>
    <row r="42" spans="1:13">
      <c r="A42" t="s">
        <v>295</v>
      </c>
      <c r="B42" s="279">
        <v>683715106</v>
      </c>
      <c r="C42" s="279">
        <v>2655657</v>
      </c>
      <c r="D42" t="s">
        <v>377</v>
      </c>
      <c r="E42">
        <v>11099</v>
      </c>
      <c r="F42" s="315">
        <v>377559.24</v>
      </c>
      <c r="G42">
        <v>29.25</v>
      </c>
      <c r="H42" s="315">
        <v>324645.75</v>
      </c>
      <c r="I42" s="315">
        <v>377559.24</v>
      </c>
      <c r="J42">
        <v>29.25</v>
      </c>
      <c r="K42" s="315">
        <v>324645.75</v>
      </c>
      <c r="L42" t="s">
        <v>301</v>
      </c>
      <c r="M42" s="278">
        <v>45443</v>
      </c>
    </row>
    <row r="43" spans="1:13">
      <c r="A43" t="s">
        <v>295</v>
      </c>
      <c r="B43" s="279">
        <v>6661144</v>
      </c>
      <c r="C43" s="279">
        <v>6661144</v>
      </c>
      <c r="D43" t="s">
        <v>378</v>
      </c>
      <c r="E43">
        <v>14933</v>
      </c>
      <c r="F43" s="315">
        <v>235912.44</v>
      </c>
      <c r="G43">
        <v>21.73</v>
      </c>
      <c r="H43" s="315">
        <v>324556.14</v>
      </c>
      <c r="I43" s="315">
        <v>26147720.5</v>
      </c>
      <c r="J43">
        <v>3419</v>
      </c>
      <c r="K43" s="315">
        <v>51055927</v>
      </c>
      <c r="L43" t="s">
        <v>354</v>
      </c>
      <c r="M43" s="278">
        <v>45443</v>
      </c>
    </row>
    <row r="44" spans="1:13">
      <c r="A44" t="s">
        <v>295</v>
      </c>
      <c r="B44" s="279">
        <v>722304102</v>
      </c>
      <c r="C44" s="279" t="s">
        <v>379</v>
      </c>
      <c r="D44" t="s">
        <v>380</v>
      </c>
      <c r="E44">
        <v>2900</v>
      </c>
      <c r="F44" s="315">
        <v>408968.65</v>
      </c>
      <c r="G44">
        <v>149.78</v>
      </c>
      <c r="H44" s="315">
        <v>434362</v>
      </c>
      <c r="I44" s="315">
        <v>408968.65</v>
      </c>
      <c r="J44">
        <v>149.78</v>
      </c>
      <c r="K44" s="315">
        <v>434362</v>
      </c>
      <c r="L44" t="s">
        <v>301</v>
      </c>
      <c r="M44" s="278">
        <v>45443</v>
      </c>
    </row>
    <row r="45" spans="1:13">
      <c r="A45" t="s">
        <v>295</v>
      </c>
      <c r="B45" s="279">
        <v>705015105</v>
      </c>
      <c r="C45" s="279">
        <v>2704485</v>
      </c>
      <c r="D45" t="s">
        <v>381</v>
      </c>
      <c r="E45">
        <v>30701</v>
      </c>
      <c r="F45" s="315">
        <v>366308.25</v>
      </c>
      <c r="G45">
        <v>12.07</v>
      </c>
      <c r="H45" s="315">
        <v>370561.07</v>
      </c>
      <c r="I45" s="315">
        <v>366308.25</v>
      </c>
      <c r="J45">
        <v>12.07</v>
      </c>
      <c r="K45" s="315">
        <v>370561.07</v>
      </c>
      <c r="L45" t="s">
        <v>301</v>
      </c>
      <c r="M45" s="278">
        <v>45443</v>
      </c>
    </row>
    <row r="46" spans="1:13">
      <c r="A46" t="s">
        <v>295</v>
      </c>
      <c r="B46" s="279" t="s">
        <v>382</v>
      </c>
      <c r="C46" s="279" t="s">
        <v>383</v>
      </c>
      <c r="D46" t="s">
        <v>384</v>
      </c>
      <c r="E46">
        <v>31759</v>
      </c>
      <c r="F46" s="315">
        <v>328745.74</v>
      </c>
      <c r="G46">
        <v>14.4</v>
      </c>
      <c r="H46" s="315">
        <v>457329.6</v>
      </c>
      <c r="I46" s="315">
        <v>328745.74</v>
      </c>
      <c r="J46">
        <v>14.4</v>
      </c>
      <c r="K46" s="315">
        <v>457329.6</v>
      </c>
      <c r="L46" t="s">
        <v>301</v>
      </c>
      <c r="M46" s="278">
        <v>45443</v>
      </c>
    </row>
    <row r="47" spans="1:13">
      <c r="A47" t="s">
        <v>295</v>
      </c>
      <c r="B47" s="279">
        <v>6229597</v>
      </c>
      <c r="C47" s="279">
        <v>6229597</v>
      </c>
      <c r="D47" t="s">
        <v>385</v>
      </c>
      <c r="E47">
        <v>19281</v>
      </c>
      <c r="F47" s="315">
        <v>161677.73000000001</v>
      </c>
      <c r="G47">
        <v>5.19</v>
      </c>
      <c r="H47" s="315">
        <v>100014.6</v>
      </c>
      <c r="I47" s="315">
        <v>18007665.84</v>
      </c>
      <c r="J47">
        <v>816</v>
      </c>
      <c r="K47" s="315">
        <v>15733296</v>
      </c>
      <c r="L47" t="s">
        <v>354</v>
      </c>
      <c r="M47" s="278">
        <v>45443</v>
      </c>
    </row>
    <row r="48" spans="1:13">
      <c r="A48" t="s">
        <v>295</v>
      </c>
      <c r="B48" s="279">
        <v>759530108</v>
      </c>
      <c r="C48" s="279" t="s">
        <v>386</v>
      </c>
      <c r="D48" t="s">
        <v>387</v>
      </c>
      <c r="E48">
        <v>13784</v>
      </c>
      <c r="F48" s="315">
        <v>305304.59999999998</v>
      </c>
      <c r="G48">
        <v>43.96</v>
      </c>
      <c r="H48" s="315">
        <v>605944.64</v>
      </c>
      <c r="I48" s="315">
        <v>305304.59999999998</v>
      </c>
      <c r="J48">
        <v>43.96</v>
      </c>
      <c r="K48" s="315">
        <v>605944.64</v>
      </c>
      <c r="L48" t="s">
        <v>301</v>
      </c>
      <c r="M48" s="278">
        <v>45443</v>
      </c>
    </row>
    <row r="49" spans="1:13">
      <c r="A49" t="s">
        <v>295</v>
      </c>
      <c r="B49" s="279">
        <v>775781206</v>
      </c>
      <c r="C49" s="279">
        <v>2739001</v>
      </c>
      <c r="D49" t="s">
        <v>388</v>
      </c>
      <c r="E49">
        <v>95000</v>
      </c>
      <c r="F49" s="315">
        <v>373277.5</v>
      </c>
      <c r="G49">
        <v>5.74</v>
      </c>
      <c r="H49" s="315">
        <v>545300</v>
      </c>
      <c r="I49" s="315">
        <v>373277.5</v>
      </c>
      <c r="J49">
        <v>5.74</v>
      </c>
      <c r="K49" s="315">
        <v>545300</v>
      </c>
      <c r="L49" t="s">
        <v>301</v>
      </c>
      <c r="M49" s="278">
        <v>45443</v>
      </c>
    </row>
    <row r="50" spans="1:13">
      <c r="A50" t="s">
        <v>295</v>
      </c>
      <c r="B50" s="279">
        <v>799926100</v>
      </c>
      <c r="C50" s="279" t="s">
        <v>389</v>
      </c>
      <c r="D50" t="s">
        <v>390</v>
      </c>
      <c r="E50">
        <v>9290</v>
      </c>
      <c r="F50" s="315">
        <v>310153.81</v>
      </c>
      <c r="G50">
        <v>35.49</v>
      </c>
      <c r="H50" s="315">
        <v>329702.09999999998</v>
      </c>
      <c r="I50" s="315">
        <v>310153.81</v>
      </c>
      <c r="J50">
        <v>35.49</v>
      </c>
      <c r="K50" s="315">
        <v>329702.09999999998</v>
      </c>
      <c r="L50" t="s">
        <v>301</v>
      </c>
      <c r="M50" s="278">
        <v>45443</v>
      </c>
    </row>
    <row r="51" spans="1:13">
      <c r="A51" t="s">
        <v>295</v>
      </c>
      <c r="B51" s="279">
        <v>803054204</v>
      </c>
      <c r="C51" s="279">
        <v>2775135</v>
      </c>
      <c r="D51" t="s">
        <v>391</v>
      </c>
      <c r="E51">
        <v>3865</v>
      </c>
      <c r="F51" s="315">
        <v>443849.34</v>
      </c>
      <c r="G51">
        <v>182.44</v>
      </c>
      <c r="H51" s="315">
        <v>705130.6</v>
      </c>
      <c r="I51" s="315">
        <v>443849.34</v>
      </c>
      <c r="J51">
        <v>182.44</v>
      </c>
      <c r="K51" s="315">
        <v>705130.6</v>
      </c>
      <c r="L51" t="s">
        <v>301</v>
      </c>
      <c r="M51" s="278">
        <v>45443</v>
      </c>
    </row>
    <row r="52" spans="1:13">
      <c r="A52" t="s">
        <v>295</v>
      </c>
      <c r="B52" s="279" t="s">
        <v>392</v>
      </c>
      <c r="C52" s="279" t="s">
        <v>393</v>
      </c>
      <c r="D52" t="s">
        <v>394</v>
      </c>
      <c r="E52">
        <v>13723</v>
      </c>
      <c r="F52" s="315">
        <v>651653.47</v>
      </c>
      <c r="G52">
        <v>59.15</v>
      </c>
      <c r="H52" s="315">
        <v>811715.45</v>
      </c>
      <c r="I52" s="315">
        <v>651653.47</v>
      </c>
      <c r="J52">
        <v>59.15</v>
      </c>
      <c r="K52" s="315">
        <v>811715.45</v>
      </c>
      <c r="L52" t="s">
        <v>301</v>
      </c>
      <c r="M52" s="278">
        <v>45443</v>
      </c>
    </row>
    <row r="53" spans="1:13">
      <c r="A53" t="s">
        <v>295</v>
      </c>
      <c r="B53" s="279" t="s">
        <v>395</v>
      </c>
      <c r="C53" s="279" t="s">
        <v>396</v>
      </c>
      <c r="D53" t="s">
        <v>397</v>
      </c>
      <c r="E53">
        <v>11429</v>
      </c>
      <c r="F53" s="315">
        <v>335136.33</v>
      </c>
      <c r="G53">
        <v>20.68</v>
      </c>
      <c r="H53" s="315">
        <v>236351.72</v>
      </c>
      <c r="I53" s="315">
        <v>335136.33</v>
      </c>
      <c r="J53">
        <v>20.68</v>
      </c>
      <c r="K53" s="315">
        <v>236351.72</v>
      </c>
      <c r="L53" t="s">
        <v>301</v>
      </c>
      <c r="M53" s="278">
        <v>45443</v>
      </c>
    </row>
    <row r="54" spans="1:13">
      <c r="A54" t="s">
        <v>295</v>
      </c>
      <c r="B54" s="279" t="s">
        <v>398</v>
      </c>
      <c r="C54" s="279" t="s">
        <v>398</v>
      </c>
      <c r="D54" t="s">
        <v>399</v>
      </c>
      <c r="E54">
        <v>11407</v>
      </c>
      <c r="F54" s="315">
        <v>221843.02</v>
      </c>
      <c r="G54">
        <v>21.81</v>
      </c>
      <c r="H54" s="315">
        <v>248768.35</v>
      </c>
      <c r="I54" s="315">
        <v>1991662.2</v>
      </c>
      <c r="J54">
        <v>229.3</v>
      </c>
      <c r="K54" s="315">
        <v>2615625.1</v>
      </c>
      <c r="L54" t="s">
        <v>400</v>
      </c>
      <c r="M54" s="278">
        <v>45443</v>
      </c>
    </row>
    <row r="55" spans="1:13">
      <c r="A55" t="s">
        <v>295</v>
      </c>
      <c r="B55" s="279" t="s">
        <v>401</v>
      </c>
      <c r="C55" s="279">
        <v>2615565</v>
      </c>
      <c r="D55" t="s">
        <v>402</v>
      </c>
      <c r="E55">
        <v>17436</v>
      </c>
      <c r="F55" s="315">
        <v>576320.72</v>
      </c>
      <c r="G55">
        <v>25.33</v>
      </c>
      <c r="H55" s="315">
        <v>441653.88</v>
      </c>
      <c r="I55" s="315">
        <v>576320.72</v>
      </c>
      <c r="J55">
        <v>25.33</v>
      </c>
      <c r="K55" s="315">
        <v>441653.88</v>
      </c>
      <c r="L55" t="s">
        <v>301</v>
      </c>
      <c r="M55" s="278">
        <v>45443</v>
      </c>
    </row>
    <row r="56" spans="1:13">
      <c r="A56" t="s">
        <v>295</v>
      </c>
      <c r="B56" s="279" t="s">
        <v>403</v>
      </c>
      <c r="C56" s="279" t="s">
        <v>403</v>
      </c>
      <c r="D56" t="s">
        <v>404</v>
      </c>
      <c r="E56">
        <v>18525</v>
      </c>
      <c r="F56" s="315">
        <v>367692.63</v>
      </c>
      <c r="G56">
        <v>21.94</v>
      </c>
      <c r="H56" s="315">
        <v>406370.06</v>
      </c>
      <c r="I56" s="315">
        <v>286671.05</v>
      </c>
      <c r="J56">
        <v>17.22</v>
      </c>
      <c r="K56" s="315">
        <v>319000.5</v>
      </c>
      <c r="L56" t="s">
        <v>318</v>
      </c>
      <c r="M56" s="278">
        <v>45443</v>
      </c>
    </row>
    <row r="57" spans="1:13">
      <c r="A57" t="s">
        <v>295</v>
      </c>
      <c r="B57" s="279">
        <v>833635105</v>
      </c>
      <c r="C57" s="279">
        <v>2771122</v>
      </c>
      <c r="D57" t="s">
        <v>405</v>
      </c>
      <c r="E57">
        <v>5465</v>
      </c>
      <c r="F57" s="315">
        <v>259298.46</v>
      </c>
      <c r="G57">
        <v>46.7</v>
      </c>
      <c r="H57" s="315">
        <v>255215.5</v>
      </c>
      <c r="I57" s="315">
        <v>259298.46</v>
      </c>
      <c r="J57">
        <v>46.7</v>
      </c>
      <c r="K57" s="315">
        <v>255215.5</v>
      </c>
      <c r="L57" t="s">
        <v>301</v>
      </c>
      <c r="M57" s="278">
        <v>45443</v>
      </c>
    </row>
    <row r="58" spans="1:13">
      <c r="A58" t="s">
        <v>295</v>
      </c>
      <c r="B58" s="279">
        <v>835699307</v>
      </c>
      <c r="C58" s="279">
        <v>2821481</v>
      </c>
      <c r="D58" t="s">
        <v>406</v>
      </c>
      <c r="E58">
        <v>4967</v>
      </c>
      <c r="F58" s="315">
        <v>279580.71999999997</v>
      </c>
      <c r="G58">
        <v>82.34</v>
      </c>
      <c r="H58" s="315">
        <v>408982.78</v>
      </c>
      <c r="I58" s="315">
        <v>279580.71999999997</v>
      </c>
      <c r="J58">
        <v>82.34</v>
      </c>
      <c r="K58" s="315">
        <v>408982.78</v>
      </c>
      <c r="L58" t="s">
        <v>301</v>
      </c>
      <c r="M58" s="278">
        <v>45443</v>
      </c>
    </row>
    <row r="59" spans="1:13">
      <c r="A59" t="s">
        <v>295</v>
      </c>
      <c r="B59" s="279">
        <v>861012102</v>
      </c>
      <c r="C59" s="279">
        <v>2430025</v>
      </c>
      <c r="D59" t="s">
        <v>407</v>
      </c>
      <c r="E59">
        <v>9700</v>
      </c>
      <c r="F59" s="315">
        <v>442036.23</v>
      </c>
      <c r="G59">
        <v>41.97</v>
      </c>
      <c r="H59" s="315">
        <v>407109</v>
      </c>
      <c r="I59" s="315">
        <v>442036.23</v>
      </c>
      <c r="J59">
        <v>41.97</v>
      </c>
      <c r="K59" s="315">
        <v>407109</v>
      </c>
      <c r="L59" t="s">
        <v>301</v>
      </c>
      <c r="M59" s="278">
        <v>45443</v>
      </c>
    </row>
    <row r="60" spans="1:13">
      <c r="A60" t="s">
        <v>295</v>
      </c>
      <c r="B60" s="279">
        <v>6356406</v>
      </c>
      <c r="C60" s="279">
        <v>6356406</v>
      </c>
      <c r="D60" t="s">
        <v>408</v>
      </c>
      <c r="E60">
        <v>13692</v>
      </c>
      <c r="F60" s="315">
        <v>298866.31</v>
      </c>
      <c r="G60">
        <v>22.25</v>
      </c>
      <c r="H60" s="315">
        <v>304634.15999999997</v>
      </c>
      <c r="I60" s="315">
        <v>35469123</v>
      </c>
      <c r="J60">
        <v>3500</v>
      </c>
      <c r="K60" s="315">
        <v>47922000</v>
      </c>
      <c r="L60" t="s">
        <v>354</v>
      </c>
      <c r="M60" s="278">
        <v>45443</v>
      </c>
    </row>
    <row r="61" spans="1:13">
      <c r="A61" t="s">
        <v>295</v>
      </c>
      <c r="B61" s="279" t="s">
        <v>409</v>
      </c>
      <c r="C61" s="279" t="s">
        <v>409</v>
      </c>
      <c r="D61" t="s">
        <v>410</v>
      </c>
      <c r="E61">
        <v>5885</v>
      </c>
      <c r="F61" s="315">
        <v>477438.44</v>
      </c>
      <c r="G61">
        <v>118.55</v>
      </c>
      <c r="H61" s="315">
        <v>697663.43</v>
      </c>
      <c r="I61" s="315">
        <v>428144.46</v>
      </c>
      <c r="J61">
        <v>109.35</v>
      </c>
      <c r="K61" s="315">
        <v>643524.75</v>
      </c>
      <c r="L61" t="s">
        <v>297</v>
      </c>
      <c r="M61" s="278">
        <v>45443</v>
      </c>
    </row>
    <row r="62" spans="1:13">
      <c r="A62" t="s">
        <v>295</v>
      </c>
      <c r="B62" s="279">
        <v>874039100</v>
      </c>
      <c r="C62" s="279">
        <v>2113382</v>
      </c>
      <c r="D62" t="s">
        <v>411</v>
      </c>
      <c r="E62">
        <v>11402</v>
      </c>
      <c r="F62" s="315">
        <v>1173149.98</v>
      </c>
      <c r="G62">
        <v>151.04</v>
      </c>
      <c r="H62" s="315">
        <v>1722158.0800000001</v>
      </c>
      <c r="I62" s="315">
        <v>1173149.98</v>
      </c>
      <c r="J62">
        <v>151.04</v>
      </c>
      <c r="K62" s="315">
        <v>1722158.0800000001</v>
      </c>
      <c r="L62" t="s">
        <v>301</v>
      </c>
      <c r="M62" s="278">
        <v>45443</v>
      </c>
    </row>
    <row r="63" spans="1:13">
      <c r="A63" t="s">
        <v>295</v>
      </c>
      <c r="B63" s="279">
        <v>6869302</v>
      </c>
      <c r="C63" s="279">
        <v>6869302</v>
      </c>
      <c r="D63" t="s">
        <v>412</v>
      </c>
      <c r="E63">
        <v>6036</v>
      </c>
      <c r="F63" s="315">
        <v>180680.05</v>
      </c>
      <c r="G63">
        <v>49.91</v>
      </c>
      <c r="H63" s="315">
        <v>301243.63</v>
      </c>
      <c r="I63" s="315">
        <v>20557965</v>
      </c>
      <c r="J63">
        <v>7851</v>
      </c>
      <c r="K63" s="315">
        <v>47388636</v>
      </c>
      <c r="L63" t="s">
        <v>354</v>
      </c>
      <c r="M63" s="278">
        <v>45443</v>
      </c>
    </row>
    <row r="64" spans="1:13">
      <c r="A64" t="s">
        <v>295</v>
      </c>
      <c r="B64" s="279">
        <v>5999330</v>
      </c>
      <c r="C64" s="279">
        <v>5999330</v>
      </c>
      <c r="D64" t="s">
        <v>413</v>
      </c>
      <c r="E64">
        <v>2433</v>
      </c>
      <c r="F64" s="315">
        <v>427696</v>
      </c>
      <c r="G64">
        <v>113.18</v>
      </c>
      <c r="H64" s="315">
        <v>275374.24</v>
      </c>
      <c r="I64" s="315">
        <v>374934.63</v>
      </c>
      <c r="J64">
        <v>104.4</v>
      </c>
      <c r="K64" s="315">
        <v>254005.2</v>
      </c>
      <c r="L64" t="s">
        <v>297</v>
      </c>
      <c r="M64" s="278">
        <v>45443</v>
      </c>
    </row>
    <row r="65" spans="1:13">
      <c r="A65" t="s">
        <v>295</v>
      </c>
      <c r="B65" s="279" t="s">
        <v>414</v>
      </c>
      <c r="C65" s="279" t="s">
        <v>415</v>
      </c>
      <c r="D65" t="s">
        <v>416</v>
      </c>
      <c r="E65">
        <v>10900</v>
      </c>
      <c r="F65" s="315">
        <v>460026.69</v>
      </c>
      <c r="G65">
        <v>46.53</v>
      </c>
      <c r="H65" s="315">
        <v>507177</v>
      </c>
      <c r="I65" s="315">
        <v>460026.69</v>
      </c>
      <c r="J65">
        <v>46.53</v>
      </c>
      <c r="K65" s="315">
        <v>507177</v>
      </c>
      <c r="L65" t="s">
        <v>301</v>
      </c>
      <c r="M65" s="278">
        <v>45443</v>
      </c>
    </row>
    <row r="66" spans="1:13">
      <c r="A66" t="s">
        <v>295</v>
      </c>
      <c r="B66" s="279" t="s">
        <v>417</v>
      </c>
      <c r="C66" s="279" t="s">
        <v>418</v>
      </c>
      <c r="D66" t="s">
        <v>419</v>
      </c>
      <c r="E66">
        <v>36900</v>
      </c>
      <c r="F66" s="315">
        <v>664109.43000000005</v>
      </c>
      <c r="G66">
        <v>31.88</v>
      </c>
      <c r="H66" s="315">
        <v>1176372</v>
      </c>
      <c r="I66" s="315">
        <v>664109.43000000005</v>
      </c>
      <c r="J66">
        <v>31.88</v>
      </c>
      <c r="K66" s="315">
        <v>1176372</v>
      </c>
      <c r="L66" t="s">
        <v>301</v>
      </c>
      <c r="M66" s="278">
        <v>45443</v>
      </c>
    </row>
    <row r="67" spans="1:13">
      <c r="A67" t="s">
        <v>295</v>
      </c>
      <c r="B67" s="279">
        <v>4031879</v>
      </c>
      <c r="C67" s="279">
        <v>4031879</v>
      </c>
      <c r="D67" t="s">
        <v>420</v>
      </c>
      <c r="E67">
        <v>18153</v>
      </c>
      <c r="F67" s="315">
        <v>371512.25</v>
      </c>
      <c r="G67">
        <v>33.28</v>
      </c>
      <c r="H67" s="315">
        <v>604181.59</v>
      </c>
      <c r="I67" s="315">
        <v>335348.11</v>
      </c>
      <c r="J67">
        <v>30.7</v>
      </c>
      <c r="K67" s="315">
        <v>557297.1</v>
      </c>
      <c r="L67" t="s">
        <v>297</v>
      </c>
      <c r="M67" s="278">
        <v>45443</v>
      </c>
    </row>
    <row r="68" spans="1:13">
      <c r="A68" t="s">
        <v>295</v>
      </c>
      <c r="B68" s="279">
        <v>6986041</v>
      </c>
      <c r="C68" s="279">
        <v>6986041</v>
      </c>
      <c r="D68" t="s">
        <v>421</v>
      </c>
      <c r="E68">
        <v>5285</v>
      </c>
      <c r="F68" s="315">
        <v>141177.9</v>
      </c>
      <c r="G68">
        <v>38.06</v>
      </c>
      <c r="H68" s="315">
        <v>201139.76</v>
      </c>
      <c r="I68" s="315">
        <v>15953102.18</v>
      </c>
      <c r="J68">
        <v>5987</v>
      </c>
      <c r="K68" s="315">
        <v>31641295</v>
      </c>
      <c r="L68" t="s">
        <v>354</v>
      </c>
      <c r="M68" s="278">
        <v>45443</v>
      </c>
    </row>
    <row r="69" spans="1:13">
      <c r="A69" t="s">
        <v>295</v>
      </c>
      <c r="B69" s="279" t="s">
        <v>422</v>
      </c>
      <c r="C69" s="279" t="s">
        <v>423</v>
      </c>
      <c r="D69" t="s">
        <v>424</v>
      </c>
      <c r="E69">
        <v>7107</v>
      </c>
      <c r="F69" s="315">
        <v>363946.82</v>
      </c>
      <c r="G69">
        <v>35.76</v>
      </c>
      <c r="H69" s="315">
        <v>254146.32</v>
      </c>
      <c r="I69" s="315">
        <v>363946.82</v>
      </c>
      <c r="J69">
        <v>35.76</v>
      </c>
      <c r="K69" s="315">
        <v>254146.32</v>
      </c>
      <c r="L69" t="s">
        <v>301</v>
      </c>
      <c r="M69" s="278">
        <v>45443</v>
      </c>
    </row>
    <row r="70" spans="1:13">
      <c r="A70" t="s">
        <v>295</v>
      </c>
      <c r="B70" s="279" t="s">
        <v>425</v>
      </c>
      <c r="C70" s="279" t="s">
        <v>425</v>
      </c>
      <c r="D70" t="s">
        <v>426</v>
      </c>
      <c r="F70" s="315">
        <v>798468.39</v>
      </c>
      <c r="H70" s="315">
        <v>798468.39</v>
      </c>
      <c r="I70" s="315">
        <v>798468.39</v>
      </c>
      <c r="K70" s="315">
        <v>798468.39</v>
      </c>
      <c r="L70" t="s">
        <v>301</v>
      </c>
      <c r="M70" s="278">
        <v>45443</v>
      </c>
    </row>
    <row r="71" spans="1:13">
      <c r="A71" t="s">
        <v>295</v>
      </c>
      <c r="B71" s="281" t="s">
        <v>425</v>
      </c>
      <c r="C71" s="281" t="s">
        <v>425</v>
      </c>
      <c r="D71" t="s">
        <v>427</v>
      </c>
      <c r="E71">
        <v>14353.52</v>
      </c>
      <c r="F71" s="315">
        <v>15868.29</v>
      </c>
      <c r="G71">
        <v>1.1100000000000001</v>
      </c>
      <c r="H71" s="315">
        <v>15914.76</v>
      </c>
      <c r="I71" s="315">
        <v>14353.52</v>
      </c>
      <c r="J71">
        <v>1</v>
      </c>
      <c r="K71" s="315">
        <v>14353.52</v>
      </c>
      <c r="L71" t="s">
        <v>320</v>
      </c>
      <c r="M71" s="278">
        <v>45443</v>
      </c>
    </row>
    <row r="72" spans="1:13">
      <c r="A72" t="s">
        <v>295</v>
      </c>
      <c r="B72" s="279" t="s">
        <v>425</v>
      </c>
      <c r="C72" s="279" t="s">
        <v>425</v>
      </c>
      <c r="D72" t="s">
        <v>428</v>
      </c>
      <c r="E72">
        <v>33282.86</v>
      </c>
      <c r="F72" s="315">
        <v>35876.67</v>
      </c>
      <c r="G72">
        <v>1.08</v>
      </c>
      <c r="H72" s="315">
        <v>36082.89</v>
      </c>
      <c r="I72" s="315">
        <v>33282.86</v>
      </c>
      <c r="J72">
        <v>1</v>
      </c>
      <c r="K72" s="315">
        <v>33282.86</v>
      </c>
      <c r="L72" t="s">
        <v>297</v>
      </c>
      <c r="M72" s="278">
        <v>45443</v>
      </c>
    </row>
    <row r="73" spans="1:13">
      <c r="A73" t="s">
        <v>295</v>
      </c>
      <c r="B73" s="279" t="s">
        <v>425</v>
      </c>
      <c r="C73" s="279" t="s">
        <v>425</v>
      </c>
      <c r="D73" t="s">
        <v>429</v>
      </c>
      <c r="E73">
        <v>4720.5</v>
      </c>
      <c r="F73" s="315">
        <v>6001.91</v>
      </c>
      <c r="G73">
        <v>1.27</v>
      </c>
      <c r="H73" s="315">
        <v>6013.38</v>
      </c>
      <c r="I73" s="315">
        <v>4720.5</v>
      </c>
      <c r="J73">
        <v>1</v>
      </c>
      <c r="K73" s="315">
        <v>4720.5</v>
      </c>
      <c r="L73" t="s">
        <v>318</v>
      </c>
      <c r="M73" s="278">
        <v>45443</v>
      </c>
    </row>
    <row r="74" spans="1:13">
      <c r="A74" t="s">
        <v>295</v>
      </c>
      <c r="B74" s="279" t="s">
        <v>425</v>
      </c>
      <c r="C74" s="279" t="s">
        <v>425</v>
      </c>
      <c r="D74" t="s">
        <v>430</v>
      </c>
      <c r="E74">
        <v>169120</v>
      </c>
      <c r="F74" s="315">
        <v>1087.73</v>
      </c>
      <c r="G74">
        <v>0.01</v>
      </c>
      <c r="H74" s="315">
        <v>1075.07</v>
      </c>
      <c r="I74" s="315">
        <v>169120</v>
      </c>
      <c r="J74">
        <v>1</v>
      </c>
      <c r="K74" s="315">
        <v>169120</v>
      </c>
      <c r="L74" t="s">
        <v>354</v>
      </c>
      <c r="M74" s="278">
        <v>45443</v>
      </c>
    </row>
    <row r="75" spans="1:13">
      <c r="M75" s="278"/>
    </row>
    <row r="76" spans="1:13">
      <c r="M76" s="278"/>
    </row>
    <row r="77" spans="1:13">
      <c r="M77" s="278"/>
    </row>
    <row r="78" spans="1:13">
      <c r="M78" s="278"/>
    </row>
    <row r="79" spans="1:13">
      <c r="M79" s="278"/>
    </row>
    <row r="80" spans="1:13">
      <c r="M80" s="278"/>
    </row>
    <row r="81" spans="13:13">
      <c r="M81" s="278"/>
    </row>
    <row r="82" spans="13:13">
      <c r="M82" s="278"/>
    </row>
    <row r="83" spans="13:13">
      <c r="M83" s="278"/>
    </row>
    <row r="84" spans="13:13">
      <c r="M84" s="278"/>
    </row>
    <row r="85" spans="13:13">
      <c r="M85" s="27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2024-06-04T15:43:59Z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