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1031\"/>
    </mc:Choice>
  </mc:AlternateContent>
  <xr:revisionPtr revIDLastSave="0" documentId="13_ncr:1_{63A45C10-6F36-48A4-87B6-39A0D4621B0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c r="R21" i="7"/>
  <c r="S21" i="7" s="1"/>
  <c r="P21" i="7"/>
  <c r="Q21" i="7"/>
  <c r="H21" i="7"/>
  <c r="I21" i="7" s="1"/>
  <c r="T20" i="7"/>
  <c r="U20" i="7"/>
  <c r="R20" i="7"/>
  <c r="S20" i="7" s="1"/>
  <c r="P20" i="7"/>
  <c r="Q20" i="7"/>
  <c r="H20" i="7"/>
  <c r="I20" i="7" s="1"/>
  <c r="T19" i="7"/>
  <c r="U19" i="7" s="1"/>
  <c r="R19" i="7"/>
  <c r="S19" i="7"/>
  <c r="P19" i="7"/>
  <c r="Q19" i="7" s="1"/>
  <c r="H19" i="7"/>
  <c r="I19" i="7" s="1"/>
  <c r="T18" i="7"/>
  <c r="U18" i="7" s="1"/>
  <c r="R18" i="7"/>
  <c r="S18" i="7"/>
  <c r="P18" i="7"/>
  <c r="Q18" i="7" s="1"/>
  <c r="H18" i="7"/>
  <c r="I18" i="7" s="1"/>
  <c r="T17" i="7"/>
  <c r="U17" i="7"/>
  <c r="R17" i="7"/>
  <c r="S17" i="7" s="1"/>
  <c r="P17" i="7"/>
  <c r="Q17" i="7"/>
  <c r="H17" i="7"/>
  <c r="I17" i="7" s="1"/>
  <c r="T16" i="7"/>
  <c r="U16" i="7"/>
  <c r="R16" i="7"/>
  <c r="S16" i="7" s="1"/>
  <c r="P16" i="7"/>
  <c r="Q16" i="7"/>
  <c r="H16" i="7"/>
  <c r="I16" i="7" s="1"/>
  <c r="T15" i="7"/>
  <c r="U15" i="7" s="1"/>
  <c r="R15" i="7"/>
  <c r="S15" i="7"/>
  <c r="P15" i="7"/>
  <c r="Q15" i="7" s="1"/>
  <c r="H15" i="7"/>
  <c r="I15" i="7" s="1"/>
  <c r="T14" i="7"/>
  <c r="U14" i="7" s="1"/>
  <c r="R14" i="7"/>
  <c r="S14" i="7"/>
  <c r="P14" i="7"/>
  <c r="Q14" i="7" s="1"/>
  <c r="H14" i="7"/>
  <c r="I14" i="7" s="1"/>
  <c r="T13" i="7"/>
  <c r="U13" i="7"/>
  <c r="R13" i="7"/>
  <c r="S13" i="7" s="1"/>
  <c r="P13" i="7"/>
  <c r="Q13" i="7"/>
  <c r="H13" i="7"/>
  <c r="I13" i="7" s="1"/>
  <c r="T12" i="7"/>
  <c r="U12" i="7"/>
  <c r="R12" i="7"/>
  <c r="S12" i="7" s="1"/>
  <c r="P12" i="7"/>
  <c r="Q12" i="7"/>
  <c r="H12" i="7"/>
  <c r="I12" i="7" s="1"/>
  <c r="S20" i="12"/>
  <c r="T20" i="12"/>
  <c r="O20" i="12"/>
  <c r="P20" i="12" s="1"/>
  <c r="K20" i="12"/>
  <c r="L20" i="12"/>
  <c r="G20" i="12"/>
  <c r="H20" i="12" s="1"/>
  <c r="S19" i="12"/>
  <c r="T19" i="12" s="1"/>
  <c r="O19" i="12"/>
  <c r="P19" i="12" s="1"/>
  <c r="K19" i="12"/>
  <c r="L19" i="12"/>
  <c r="G19" i="12"/>
  <c r="H19" i="12" s="1"/>
  <c r="S18" i="12"/>
  <c r="T18" i="12"/>
  <c r="O18" i="12"/>
  <c r="P18" i="12"/>
  <c r="K18" i="12"/>
  <c r="L18" i="12"/>
  <c r="G18" i="12"/>
  <c r="H18" i="12" s="1"/>
  <c r="S17" i="12"/>
  <c r="T17" i="12"/>
  <c r="O17" i="12"/>
  <c r="P17" i="12"/>
  <c r="K17" i="12"/>
  <c r="L17" i="12" s="1"/>
  <c r="G17" i="12"/>
  <c r="H17" i="12" s="1"/>
  <c r="S16" i="12"/>
  <c r="T16" i="12" s="1"/>
  <c r="O16" i="12"/>
  <c r="P16" i="12" s="1"/>
  <c r="K16" i="12"/>
  <c r="L16" i="12"/>
  <c r="G16" i="12"/>
  <c r="H16" i="12" s="1"/>
  <c r="S15" i="12"/>
  <c r="T15" i="12"/>
  <c r="O15" i="12"/>
  <c r="P15" i="12"/>
  <c r="K15" i="12"/>
  <c r="L15" i="12" s="1"/>
  <c r="G15" i="12"/>
  <c r="H15" i="12" s="1"/>
  <c r="S14" i="12"/>
  <c r="T14" i="12" s="1"/>
  <c r="O14" i="12"/>
  <c r="P14" i="12" s="1"/>
  <c r="K14" i="12"/>
  <c r="L14" i="12"/>
  <c r="G14" i="12"/>
  <c r="H14" i="12" s="1"/>
  <c r="S13" i="12"/>
  <c r="T13" i="12"/>
  <c r="O13" i="12"/>
  <c r="P13" i="12" s="1"/>
  <c r="K13" i="12"/>
  <c r="L13" i="12" s="1"/>
  <c r="G13" i="12"/>
  <c r="H13" i="12" s="1"/>
  <c r="S12" i="12"/>
  <c r="T12" i="12"/>
  <c r="O12" i="12"/>
  <c r="P12" i="12"/>
  <c r="K12" i="12"/>
  <c r="L12" i="12"/>
  <c r="G12" i="12"/>
  <c r="H12" i="12" s="1"/>
  <c r="S11" i="12"/>
  <c r="T11" i="12"/>
  <c r="O11" i="12"/>
  <c r="P11" i="12" s="1"/>
  <c r="K11" i="12"/>
  <c r="L11" i="12" s="1"/>
  <c r="G11" i="12"/>
  <c r="H11" i="12" s="1"/>
  <c r="S10" i="12"/>
  <c r="T10" i="12"/>
  <c r="O10" i="12"/>
  <c r="P10" i="12"/>
  <c r="K10" i="12"/>
  <c r="L10" i="12"/>
  <c r="G10" i="12"/>
  <c r="H10" i="12" s="1"/>
  <c r="A68" i="2"/>
  <c r="A67" i="2"/>
  <c r="Q67" i="2" s="1"/>
  <c r="R67" i="2" s="1"/>
  <c r="S67" i="2" s="1"/>
  <c r="A66" i="2"/>
  <c r="M66" i="2" s="1"/>
  <c r="N66" i="2" s="1"/>
  <c r="A65" i="2"/>
  <c r="E65" i="2" s="1"/>
  <c r="F65" i="2" s="1"/>
  <c r="G65" i="2" s="1"/>
  <c r="A64" i="2"/>
  <c r="I64" i="2" s="1"/>
  <c r="J64" i="2" s="1"/>
  <c r="K64" i="2" s="1"/>
  <c r="A63" i="2"/>
  <c r="Q63" i="2" s="1"/>
  <c r="R63" i="2" s="1"/>
  <c r="S63" i="2" s="1"/>
  <c r="E66" i="2"/>
  <c r="F66" i="2"/>
  <c r="G66" i="2" s="1"/>
  <c r="O66" i="2"/>
  <c r="Q66" i="2"/>
  <c r="R66" i="2" s="1"/>
  <c r="S66" i="2" s="1"/>
  <c r="Q65" i="2"/>
  <c r="R65" i="2" s="1"/>
  <c r="S65" i="2" s="1"/>
  <c r="T9" i="7"/>
  <c r="U9" i="7"/>
  <c r="R9" i="7"/>
  <c r="S9" i="7" s="1"/>
  <c r="P9" i="7"/>
  <c r="Q9" i="7"/>
  <c r="H9" i="7"/>
  <c r="I9" i="7"/>
  <c r="T8" i="7"/>
  <c r="U8" i="7"/>
  <c r="R8" i="7"/>
  <c r="S8" i="7" s="1"/>
  <c r="P8" i="7"/>
  <c r="Q8" i="7"/>
  <c r="H8" i="7"/>
  <c r="I8" i="7"/>
  <c r="T46" i="7"/>
  <c r="U46" i="7"/>
  <c r="R46" i="7"/>
  <c r="S46" i="7" s="1"/>
  <c r="P46" i="7"/>
  <c r="Q46" i="7"/>
  <c r="H46" i="7"/>
  <c r="I46" i="7"/>
  <c r="T45" i="7"/>
  <c r="U45" i="7"/>
  <c r="R45" i="7"/>
  <c r="S45" i="7" s="1"/>
  <c r="P45" i="7"/>
  <c r="Q45" i="7"/>
  <c r="H45" i="7"/>
  <c r="I45" i="7"/>
  <c r="T44" i="7"/>
  <c r="U44" i="7"/>
  <c r="R44" i="7"/>
  <c r="S44" i="7" s="1"/>
  <c r="P44" i="7"/>
  <c r="Q44" i="7"/>
  <c r="H44" i="7"/>
  <c r="I44" i="7"/>
  <c r="T43" i="7"/>
  <c r="U43" i="7"/>
  <c r="R43" i="7"/>
  <c r="S43" i="7" s="1"/>
  <c r="P43" i="7"/>
  <c r="Q43" i="7"/>
  <c r="H43" i="7"/>
  <c r="I43" i="7"/>
  <c r="T42" i="7"/>
  <c r="U42" i="7"/>
  <c r="R42" i="7"/>
  <c r="S42" i="7" s="1"/>
  <c r="P42" i="7"/>
  <c r="Q42" i="7"/>
  <c r="H42" i="7"/>
  <c r="I42" i="7"/>
  <c r="T41" i="7"/>
  <c r="U41" i="7"/>
  <c r="R41" i="7"/>
  <c r="S41" i="7" s="1"/>
  <c r="P41" i="7"/>
  <c r="Q41" i="7"/>
  <c r="H41" i="7"/>
  <c r="I41" i="7"/>
  <c r="T40" i="7"/>
  <c r="U40" i="7"/>
  <c r="R40" i="7"/>
  <c r="S40" i="7" s="1"/>
  <c r="P40" i="7"/>
  <c r="Q40" i="7"/>
  <c r="H40" i="7"/>
  <c r="I40" i="7"/>
  <c r="T39" i="7"/>
  <c r="U39" i="7"/>
  <c r="R39" i="7"/>
  <c r="S39" i="7" s="1"/>
  <c r="P39" i="7"/>
  <c r="Q39" i="7"/>
  <c r="H39" i="7"/>
  <c r="I39" i="7"/>
  <c r="T38" i="7"/>
  <c r="U38" i="7"/>
  <c r="R38" i="7"/>
  <c r="S38" i="7" s="1"/>
  <c r="P38" i="7"/>
  <c r="Q38" i="7"/>
  <c r="H38" i="7"/>
  <c r="I38" i="7"/>
  <c r="T37" i="7"/>
  <c r="U37" i="7"/>
  <c r="R37" i="7"/>
  <c r="S37" i="7" s="1"/>
  <c r="P37" i="7"/>
  <c r="Q37" i="7"/>
  <c r="H37" i="7"/>
  <c r="I37" i="7"/>
  <c r="T36" i="7"/>
  <c r="U36" i="7"/>
  <c r="R36" i="7"/>
  <c r="S36" i="7" s="1"/>
  <c r="P36" i="7"/>
  <c r="Q36" i="7"/>
  <c r="H36" i="7"/>
  <c r="I36" i="7"/>
  <c r="T35" i="7"/>
  <c r="U35" i="7"/>
  <c r="R35" i="7"/>
  <c r="S35" i="7" s="1"/>
  <c r="P35" i="7"/>
  <c r="Q35" i="7"/>
  <c r="H35" i="7"/>
  <c r="I35" i="7"/>
  <c r="S30" i="12"/>
  <c r="T30" i="12" s="1"/>
  <c r="O30" i="12"/>
  <c r="P30" i="12" s="1"/>
  <c r="K30" i="12"/>
  <c r="L30" i="12" s="1"/>
  <c r="G30" i="12"/>
  <c r="H30" i="12"/>
  <c r="S29" i="12"/>
  <c r="T29" i="12"/>
  <c r="O29" i="12"/>
  <c r="P29" i="12"/>
  <c r="K29" i="12"/>
  <c r="L29" i="12" s="1"/>
  <c r="G29" i="12"/>
  <c r="H29" i="12"/>
  <c r="S28" i="12"/>
  <c r="T28" i="12" s="1"/>
  <c r="O28" i="12"/>
  <c r="P28" i="12"/>
  <c r="K28" i="12"/>
  <c r="L28" i="12" s="1"/>
  <c r="G28" i="12"/>
  <c r="H28" i="12"/>
  <c r="S27" i="12"/>
  <c r="T27" i="12" s="1"/>
  <c r="O27" i="12"/>
  <c r="P27" i="12" s="1"/>
  <c r="K27" i="12"/>
  <c r="L27" i="12" s="1"/>
  <c r="G27" i="12"/>
  <c r="H27" i="12"/>
  <c r="S26" i="12"/>
  <c r="T26" i="12"/>
  <c r="O26" i="12"/>
  <c r="P26" i="12" s="1"/>
  <c r="K26" i="12"/>
  <c r="L26" i="12" s="1"/>
  <c r="G26" i="12"/>
  <c r="H26" i="12"/>
  <c r="S25" i="12"/>
  <c r="T25" i="12" s="1"/>
  <c r="O25" i="12"/>
  <c r="P25" i="12"/>
  <c r="K25" i="12"/>
  <c r="L25" i="12" s="1"/>
  <c r="G25" i="12"/>
  <c r="H25" i="12"/>
  <c r="S24" i="12"/>
  <c r="T24" i="12"/>
  <c r="O24" i="12"/>
  <c r="P24" i="12"/>
  <c r="K24" i="12"/>
  <c r="L24" i="12" s="1"/>
  <c r="G24" i="12"/>
  <c r="H24" i="12"/>
  <c r="S23" i="12"/>
  <c r="T23" i="12"/>
  <c r="O23" i="12"/>
  <c r="P23" i="12" s="1"/>
  <c r="K23" i="12"/>
  <c r="L23" i="12" s="1"/>
  <c r="G23" i="12"/>
  <c r="H23" i="12"/>
  <c r="S22" i="12"/>
  <c r="T22" i="12" s="1"/>
  <c r="O22" i="12"/>
  <c r="P22" i="12" s="1"/>
  <c r="K22" i="12"/>
  <c r="L22" i="12" s="1"/>
  <c r="G22" i="12"/>
  <c r="H22" i="12"/>
  <c r="S21" i="12"/>
  <c r="T21" i="12"/>
  <c r="O21" i="12"/>
  <c r="P21" i="12"/>
  <c r="K21" i="12"/>
  <c r="L21" i="12" s="1"/>
  <c r="G21" i="12"/>
  <c r="H21" i="12"/>
  <c r="S9" i="12"/>
  <c r="T9" i="12"/>
  <c r="O9" i="12"/>
  <c r="P9" i="12"/>
  <c r="K9" i="12"/>
  <c r="L9" i="12" s="1"/>
  <c r="G9" i="12"/>
  <c r="H9" i="12"/>
  <c r="S8" i="12"/>
  <c r="T8" i="12" s="1"/>
  <c r="O8" i="12"/>
  <c r="P8" i="12"/>
  <c r="K8" i="12"/>
  <c r="L8" i="12" s="1"/>
  <c r="G8" i="12"/>
  <c r="H8" i="12"/>
  <c r="T57" i="7"/>
  <c r="U57" i="7" s="1"/>
  <c r="R57" i="7"/>
  <c r="S57" i="7"/>
  <c r="P57" i="7"/>
  <c r="Q57" i="7" s="1"/>
  <c r="H57" i="7"/>
  <c r="I57" i="7" s="1"/>
  <c r="T56" i="7"/>
  <c r="U56" i="7"/>
  <c r="R56" i="7"/>
  <c r="S56" i="7" s="1"/>
  <c r="P56" i="7"/>
  <c r="Q56" i="7"/>
  <c r="H56" i="7"/>
  <c r="I56" i="7" s="1"/>
  <c r="T55" i="7"/>
  <c r="U55" i="7"/>
  <c r="R55" i="7"/>
  <c r="S55" i="7" s="1"/>
  <c r="P55" i="7"/>
  <c r="Q55" i="7"/>
  <c r="H55" i="7"/>
  <c r="I55" i="7" s="1"/>
  <c r="T54" i="7"/>
  <c r="U54" i="7" s="1"/>
  <c r="R54" i="7"/>
  <c r="S54" i="7"/>
  <c r="P54" i="7"/>
  <c r="Q54" i="7" s="1"/>
  <c r="H54" i="7"/>
  <c r="I54" i="7" s="1"/>
  <c r="T53" i="7"/>
  <c r="U53" i="7" s="1"/>
  <c r="R53" i="7"/>
  <c r="S53" i="7"/>
  <c r="P53" i="7"/>
  <c r="Q53" i="7" s="1"/>
  <c r="H53" i="7"/>
  <c r="I53" i="7" s="1"/>
  <c r="T52" i="7"/>
  <c r="U52" i="7"/>
  <c r="R52" i="7"/>
  <c r="S52" i="7" s="1"/>
  <c r="P52" i="7"/>
  <c r="Q52" i="7"/>
  <c r="H52" i="7"/>
  <c r="I52" i="7" s="1"/>
  <c r="T51" i="7"/>
  <c r="U51" i="7"/>
  <c r="R51" i="7"/>
  <c r="S51" i="7" s="1"/>
  <c r="P51" i="7"/>
  <c r="Q51" i="7"/>
  <c r="H51" i="7"/>
  <c r="I51" i="7" s="1"/>
  <c r="T50" i="7"/>
  <c r="U50" i="7" s="1"/>
  <c r="R50" i="7"/>
  <c r="S50" i="7"/>
  <c r="P50" i="7"/>
  <c r="Q50" i="7" s="1"/>
  <c r="H50" i="7"/>
  <c r="I50" i="7" s="1"/>
  <c r="T49" i="7"/>
  <c r="U49" i="7" s="1"/>
  <c r="R49" i="7"/>
  <c r="S49" i="7"/>
  <c r="P49" i="7"/>
  <c r="Q49" i="7" s="1"/>
  <c r="H49" i="7"/>
  <c r="I49" i="7" s="1"/>
  <c r="T48" i="7"/>
  <c r="U48" i="7"/>
  <c r="R48" i="7"/>
  <c r="S48" i="7" s="1"/>
  <c r="P48" i="7"/>
  <c r="Q48" i="7"/>
  <c r="H48" i="7"/>
  <c r="I48" i="7" s="1"/>
  <c r="S74" i="12"/>
  <c r="T74" i="12"/>
  <c r="O74" i="12"/>
  <c r="P74" i="12" s="1"/>
  <c r="K74" i="12"/>
  <c r="L74" i="12" s="1"/>
  <c r="G74" i="12"/>
  <c r="H74" i="12"/>
  <c r="S60" i="12"/>
  <c r="T60" i="12"/>
  <c r="O60" i="12"/>
  <c r="P60" i="12"/>
  <c r="K60" i="12"/>
  <c r="L60" i="12" s="1"/>
  <c r="G60" i="12"/>
  <c r="H60" i="12"/>
  <c r="S59" i="12"/>
  <c r="T59" i="12" s="1"/>
  <c r="O59" i="12"/>
  <c r="P59" i="12"/>
  <c r="K59" i="12"/>
  <c r="L59" i="12" s="1"/>
  <c r="G59" i="12"/>
  <c r="H59" i="12"/>
  <c r="S58" i="12"/>
  <c r="T58" i="12"/>
  <c r="O58" i="12"/>
  <c r="P58" i="12"/>
  <c r="K58" i="12"/>
  <c r="L58" i="12" s="1"/>
  <c r="G58" i="12"/>
  <c r="H58" i="12"/>
  <c r="S57" i="12"/>
  <c r="T57" i="12"/>
  <c r="O57" i="12"/>
  <c r="P57" i="12" s="1"/>
  <c r="K57" i="12"/>
  <c r="L57" i="12" s="1"/>
  <c r="G57" i="12"/>
  <c r="H57" i="12"/>
  <c r="S56" i="12"/>
  <c r="T56" i="12" s="1"/>
  <c r="O56" i="12"/>
  <c r="P56" i="12"/>
  <c r="K56" i="12"/>
  <c r="L56" i="12" s="1"/>
  <c r="G56" i="12"/>
  <c r="H56" i="12"/>
  <c r="S55" i="12"/>
  <c r="T55" i="12"/>
  <c r="O55" i="12"/>
  <c r="P55" i="12"/>
  <c r="K55" i="12"/>
  <c r="L55" i="12" s="1"/>
  <c r="G55" i="12"/>
  <c r="H55" i="12"/>
  <c r="S54" i="12"/>
  <c r="T54" i="12"/>
  <c r="O54" i="12"/>
  <c r="P54" i="12"/>
  <c r="K54" i="12"/>
  <c r="L54" i="12" s="1"/>
  <c r="G54" i="12"/>
  <c r="H54" i="12"/>
  <c r="S53" i="12"/>
  <c r="T53" i="12"/>
  <c r="O53" i="12"/>
  <c r="P53" i="12" s="1"/>
  <c r="K53" i="12"/>
  <c r="L53" i="12" s="1"/>
  <c r="G53" i="12"/>
  <c r="H53" i="12"/>
  <c r="S52" i="12"/>
  <c r="T52" i="12"/>
  <c r="O52" i="12"/>
  <c r="P52" i="12"/>
  <c r="K52" i="12"/>
  <c r="L52" i="12" s="1"/>
  <c r="G52" i="12"/>
  <c r="H52" i="12"/>
  <c r="S51" i="12"/>
  <c r="T51" i="12"/>
  <c r="O51" i="12"/>
  <c r="P51" i="12"/>
  <c r="K51" i="12"/>
  <c r="L51" i="12" s="1"/>
  <c r="G51" i="12"/>
  <c r="H51" i="12"/>
  <c r="A62" i="2"/>
  <c r="Q62" i="2" s="1"/>
  <c r="R62" i="2" s="1"/>
  <c r="S62" i="2" s="1"/>
  <c r="A3" i="2"/>
  <c r="J94" i="12"/>
  <c r="D24" i="1"/>
  <c r="R94" i="12"/>
  <c r="O93" i="7"/>
  <c r="D37" i="1"/>
  <c r="M93" i="7"/>
  <c r="D25" i="1"/>
  <c r="P81" i="2"/>
  <c r="C19" i="1"/>
  <c r="I94" i="12"/>
  <c r="C24" i="1" s="1"/>
  <c r="Q94" i="12"/>
  <c r="C37" i="1" s="1"/>
  <c r="E37" i="1" s="1"/>
  <c r="L93" i="7"/>
  <c r="J93" i="7"/>
  <c r="C25" i="1"/>
  <c r="E25" i="1" s="1"/>
  <c r="D52" i="1"/>
  <c r="D51" i="1"/>
  <c r="D50" i="1"/>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s="1"/>
  <c r="H74" i="7"/>
  <c r="I74" i="7"/>
  <c r="H73" i="7"/>
  <c r="I73" i="7" s="1"/>
  <c r="H72" i="7"/>
  <c r="I72" i="7"/>
  <c r="H71" i="7"/>
  <c r="I71" i="7" s="1"/>
  <c r="H70" i="7"/>
  <c r="I70" i="7"/>
  <c r="H69" i="7"/>
  <c r="I69" i="7" s="1"/>
  <c r="H68" i="7"/>
  <c r="I68" i="7"/>
  <c r="H67" i="7"/>
  <c r="I67" i="7" s="1"/>
  <c r="H66" i="7"/>
  <c r="I66" i="7"/>
  <c r="H65" i="7"/>
  <c r="I65" i="7" s="1"/>
  <c r="H64" i="7"/>
  <c r="I64" i="7"/>
  <c r="H63" i="7"/>
  <c r="I63" i="7" s="1"/>
  <c r="H62" i="7"/>
  <c r="I62" i="7"/>
  <c r="H61" i="7"/>
  <c r="I61" i="7" s="1"/>
  <c r="H60" i="7"/>
  <c r="I60" i="7"/>
  <c r="H59" i="7"/>
  <c r="I59" i="7" s="1"/>
  <c r="H58" i="7"/>
  <c r="I58" i="7"/>
  <c r="H47" i="7"/>
  <c r="I47" i="7" s="1"/>
  <c r="H34" i="7"/>
  <c r="I34" i="7"/>
  <c r="H33" i="7"/>
  <c r="I33" i="7" s="1"/>
  <c r="H32" i="7"/>
  <c r="I32" i="7"/>
  <c r="H31" i="7"/>
  <c r="I31" i="7" s="1"/>
  <c r="H30" i="7"/>
  <c r="I30" i="7"/>
  <c r="H29" i="7"/>
  <c r="I29" i="7" s="1"/>
  <c r="H28" i="7"/>
  <c r="I28" i="7"/>
  <c r="H27" i="7"/>
  <c r="I27" i="7" s="1"/>
  <c r="H26" i="7"/>
  <c r="I26" i="7"/>
  <c r="H25" i="7"/>
  <c r="I25" i="7" s="1"/>
  <c r="H24" i="7"/>
  <c r="I24" i="7"/>
  <c r="H23" i="7"/>
  <c r="I23" i="7" s="1"/>
  <c r="H22" i="7"/>
  <c r="I22" i="7"/>
  <c r="H81" i="2"/>
  <c r="P72" i="7"/>
  <c r="Q72" i="7" s="1"/>
  <c r="R72" i="7"/>
  <c r="S72" i="7"/>
  <c r="T72" i="7"/>
  <c r="U72" i="7" s="1"/>
  <c r="P73" i="7"/>
  <c r="Q73" i="7"/>
  <c r="R73" i="7"/>
  <c r="S73" i="7" s="1"/>
  <c r="T73" i="7"/>
  <c r="U73" i="7"/>
  <c r="P74" i="7"/>
  <c r="Q74" i="7" s="1"/>
  <c r="R74" i="7"/>
  <c r="S74" i="7"/>
  <c r="T74" i="7"/>
  <c r="U74" i="7" s="1"/>
  <c r="P75" i="7"/>
  <c r="Q75" i="7"/>
  <c r="R75" i="7"/>
  <c r="S75" i="7" s="1"/>
  <c r="T75" i="7"/>
  <c r="U75" i="7"/>
  <c r="P76" i="7"/>
  <c r="Q76" i="7" s="1"/>
  <c r="R76" i="7"/>
  <c r="S76" i="7"/>
  <c r="T76" i="7"/>
  <c r="U76" i="7" s="1"/>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S89" i="12"/>
  <c r="T89" i="12"/>
  <c r="O89" i="12"/>
  <c r="P89" i="12"/>
  <c r="K89" i="12"/>
  <c r="L89" i="12"/>
  <c r="G89" i="12"/>
  <c r="H89" i="12"/>
  <c r="S80" i="12"/>
  <c r="T80" i="12"/>
  <c r="S81" i="12"/>
  <c r="T81" i="12"/>
  <c r="S82" i="12"/>
  <c r="T82" i="12"/>
  <c r="S83" i="12"/>
  <c r="T83" i="12"/>
  <c r="S84" i="12"/>
  <c r="T84" i="12"/>
  <c r="O80" i="12"/>
  <c r="P80" i="12"/>
  <c r="O81" i="12"/>
  <c r="P81" i="12"/>
  <c r="O82" i="12"/>
  <c r="P82" i="12"/>
  <c r="O83" i="12"/>
  <c r="P83" i="12"/>
  <c r="O84" i="12"/>
  <c r="P84" i="12"/>
  <c r="K80" i="12"/>
  <c r="L80" i="12"/>
  <c r="K81" i="12"/>
  <c r="L81" i="12"/>
  <c r="K82" i="12"/>
  <c r="L82" i="12"/>
  <c r="K83" i="12"/>
  <c r="L83" i="12"/>
  <c r="K84" i="12"/>
  <c r="L84" i="12"/>
  <c r="G80" i="12"/>
  <c r="H80" i="12"/>
  <c r="G81" i="12"/>
  <c r="H81" i="12"/>
  <c r="G82" i="12"/>
  <c r="H82" i="12"/>
  <c r="G83" i="12"/>
  <c r="H83" i="12"/>
  <c r="G84" i="12"/>
  <c r="H84" i="12"/>
  <c r="E13" i="3"/>
  <c r="F13" i="3"/>
  <c r="H2" i="7"/>
  <c r="I2" i="7"/>
  <c r="H3" i="7"/>
  <c r="I3" i="7" s="1"/>
  <c r="H4" i="7"/>
  <c r="I4" i="7"/>
  <c r="H5" i="7"/>
  <c r="H6" i="7"/>
  <c r="I6" i="7"/>
  <c r="H7" i="7"/>
  <c r="I7" i="7" s="1"/>
  <c r="H10" i="7"/>
  <c r="H11" i="7"/>
  <c r="F4" i="9"/>
  <c r="T3" i="7"/>
  <c r="U3" i="7"/>
  <c r="T4" i="7"/>
  <c r="T5" i="7"/>
  <c r="U5" i="7"/>
  <c r="T6" i="7"/>
  <c r="U6" i="7" s="1"/>
  <c r="T7" i="7"/>
  <c r="U7" i="7" s="1"/>
  <c r="T10" i="7"/>
  <c r="T11" i="7"/>
  <c r="U11" i="7" s="1"/>
  <c r="T22" i="7"/>
  <c r="T23" i="7"/>
  <c r="U23" i="7"/>
  <c r="T24" i="7"/>
  <c r="U24" i="7" s="1"/>
  <c r="T25" i="7"/>
  <c r="U25" i="7"/>
  <c r="T26" i="7"/>
  <c r="T27" i="7"/>
  <c r="U27" i="7" s="1"/>
  <c r="T28" i="7"/>
  <c r="T29" i="7"/>
  <c r="U29" i="7" s="1"/>
  <c r="T30" i="7"/>
  <c r="U30" i="7"/>
  <c r="T31" i="7"/>
  <c r="U31" i="7" s="1"/>
  <c r="T32" i="7"/>
  <c r="U32" i="7"/>
  <c r="T33" i="7"/>
  <c r="U33" i="7" s="1"/>
  <c r="T34" i="7"/>
  <c r="U34" i="7"/>
  <c r="T47" i="7"/>
  <c r="U47" i="7" s="1"/>
  <c r="T58" i="7"/>
  <c r="U58" i="7"/>
  <c r="T59" i="7"/>
  <c r="U59" i="7" s="1"/>
  <c r="T60" i="7"/>
  <c r="U60" i="7"/>
  <c r="T61" i="7"/>
  <c r="U61" i="7" s="1"/>
  <c r="T62" i="7"/>
  <c r="U62" i="7"/>
  <c r="T63" i="7"/>
  <c r="U63" i="7" s="1"/>
  <c r="T64" i="7"/>
  <c r="U64" i="7"/>
  <c r="T65" i="7"/>
  <c r="U65" i="7" s="1"/>
  <c r="T66" i="7"/>
  <c r="U66" i="7"/>
  <c r="T67" i="7"/>
  <c r="U67" i="7" s="1"/>
  <c r="T68" i="7"/>
  <c r="U68" i="7"/>
  <c r="T69" i="7"/>
  <c r="U69" i="7" s="1"/>
  <c r="T70" i="7"/>
  <c r="T71" i="7"/>
  <c r="U71" i="7"/>
  <c r="T82" i="7"/>
  <c r="T83" i="7"/>
  <c r="T84" i="7"/>
  <c r="T85" i="7"/>
  <c r="U85" i="7"/>
  <c r="T86" i="7"/>
  <c r="T87" i="7"/>
  <c r="T88" i="7"/>
  <c r="T89" i="7"/>
  <c r="U89" i="7"/>
  <c r="T90" i="7"/>
  <c r="T91" i="7"/>
  <c r="T92" i="7"/>
  <c r="R3" i="7"/>
  <c r="S3" i="7" s="1"/>
  <c r="R4" i="7"/>
  <c r="S4" i="7"/>
  <c r="R5" i="7"/>
  <c r="R6" i="7"/>
  <c r="R7" i="7"/>
  <c r="S7" i="7"/>
  <c r="R10" i="7"/>
  <c r="S10" i="7" s="1"/>
  <c r="R11" i="7"/>
  <c r="S11" i="7" s="1"/>
  <c r="R22" i="7"/>
  <c r="R23" i="7"/>
  <c r="R24" i="7"/>
  <c r="S24" i="7"/>
  <c r="R25" i="7"/>
  <c r="S25" i="7" s="1"/>
  <c r="R26" i="7"/>
  <c r="S26" i="7" s="1"/>
  <c r="R27" i="7"/>
  <c r="S27" i="7"/>
  <c r="R28" i="7"/>
  <c r="S28" i="7" s="1"/>
  <c r="R29" i="7"/>
  <c r="S29" i="7" s="1"/>
  <c r="R30" i="7"/>
  <c r="S30" i="7" s="1"/>
  <c r="R31" i="7"/>
  <c r="S31" i="7"/>
  <c r="R32" i="7"/>
  <c r="S32" i="7" s="1"/>
  <c r="R33" i="7"/>
  <c r="S33" i="7"/>
  <c r="R34" i="7"/>
  <c r="S34" i="7" s="1"/>
  <c r="R47" i="7"/>
  <c r="S47" i="7"/>
  <c r="R58" i="7"/>
  <c r="S58" i="7" s="1"/>
  <c r="R59" i="7"/>
  <c r="S59" i="7"/>
  <c r="R60" i="7"/>
  <c r="S60" i="7" s="1"/>
  <c r="R61" i="7"/>
  <c r="S61" i="7"/>
  <c r="R62" i="7"/>
  <c r="S62" i="7" s="1"/>
  <c r="R63" i="7"/>
  <c r="S63" i="7"/>
  <c r="R64" i="7"/>
  <c r="S64" i="7" s="1"/>
  <c r="R65" i="7"/>
  <c r="S65" i="7"/>
  <c r="R66" i="7"/>
  <c r="S66" i="7" s="1"/>
  <c r="R67" i="7"/>
  <c r="S67" i="7"/>
  <c r="R68" i="7"/>
  <c r="S68" i="7" s="1"/>
  <c r="R69" i="7"/>
  <c r="S69" i="7"/>
  <c r="R70" i="7"/>
  <c r="R71" i="7"/>
  <c r="R82" i="7"/>
  <c r="R83" i="7"/>
  <c r="S83" i="7"/>
  <c r="R84" i="7"/>
  <c r="R85" i="7"/>
  <c r="R86" i="7"/>
  <c r="R87" i="7"/>
  <c r="S87" i="7"/>
  <c r="R88" i="7"/>
  <c r="R89" i="7"/>
  <c r="R90" i="7"/>
  <c r="R91" i="7"/>
  <c r="S91" i="7"/>
  <c r="R92" i="7"/>
  <c r="P3" i="7"/>
  <c r="Q3" i="7" s="1"/>
  <c r="P4" i="7"/>
  <c r="Q4" i="7" s="1"/>
  <c r="P5" i="7"/>
  <c r="Q5" i="7"/>
  <c r="P6" i="7"/>
  <c r="Q6" i="7" s="1"/>
  <c r="P7" i="7"/>
  <c r="P10" i="7"/>
  <c r="Q10" i="7" s="1"/>
  <c r="P11" i="7"/>
  <c r="Q11" i="7"/>
  <c r="P22" i="7"/>
  <c r="Q22" i="7" s="1"/>
  <c r="P23" i="7"/>
  <c r="P24" i="7"/>
  <c r="Q24" i="7"/>
  <c r="P25" i="7"/>
  <c r="Q25" i="7" s="1"/>
  <c r="P26" i="7"/>
  <c r="Q26" i="7"/>
  <c r="P27" i="7"/>
  <c r="P28" i="7"/>
  <c r="P29" i="7"/>
  <c r="Q29" i="7"/>
  <c r="P30" i="7"/>
  <c r="Q30" i="7" s="1"/>
  <c r="P31" i="7"/>
  <c r="Q31" i="7" s="1"/>
  <c r="P32" i="7"/>
  <c r="Q32" i="7" s="1"/>
  <c r="P33" i="7"/>
  <c r="Q33" i="7"/>
  <c r="P34" i="7"/>
  <c r="Q34" i="7" s="1"/>
  <c r="P47" i="7"/>
  <c r="Q47" i="7"/>
  <c r="P58" i="7"/>
  <c r="Q58" i="7" s="1"/>
  <c r="P59" i="7"/>
  <c r="Q59" i="7"/>
  <c r="P60" i="7"/>
  <c r="Q60" i="7" s="1"/>
  <c r="P61" i="7"/>
  <c r="Q61" i="7"/>
  <c r="P62" i="7"/>
  <c r="Q62" i="7" s="1"/>
  <c r="P63" i="7"/>
  <c r="Q63" i="7"/>
  <c r="P64" i="7"/>
  <c r="Q64" i="7" s="1"/>
  <c r="P65" i="7"/>
  <c r="Q65" i="7"/>
  <c r="P66" i="7"/>
  <c r="Q66" i="7" s="1"/>
  <c r="P67" i="7"/>
  <c r="Q67" i="7"/>
  <c r="P68" i="7"/>
  <c r="Q68" i="7" s="1"/>
  <c r="P69" i="7"/>
  <c r="P70" i="7"/>
  <c r="Q70" i="7"/>
  <c r="P71" i="7"/>
  <c r="Q71" i="7" s="1"/>
  <c r="P82" i="7"/>
  <c r="P83" i="7"/>
  <c r="P84" i="7"/>
  <c r="Q84" i="7"/>
  <c r="P85" i="7"/>
  <c r="Q85" i="7"/>
  <c r="P86" i="7"/>
  <c r="P87" i="7"/>
  <c r="P88" i="7"/>
  <c r="Q88" i="7"/>
  <c r="P89" i="7"/>
  <c r="Q89" i="7"/>
  <c r="P90" i="7"/>
  <c r="P91" i="7"/>
  <c r="P92" i="7"/>
  <c r="Q92" i="7"/>
  <c r="F93" i="7"/>
  <c r="G93" i="7"/>
  <c r="H92" i="7"/>
  <c r="I92" i="7"/>
  <c r="I5" i="7"/>
  <c r="I10" i="7"/>
  <c r="I11" i="7"/>
  <c r="S3" i="12"/>
  <c r="T3" i="12" s="1"/>
  <c r="S4" i="12"/>
  <c r="T4" i="12"/>
  <c r="S5" i="12"/>
  <c r="T5" i="12" s="1"/>
  <c r="S6" i="12"/>
  <c r="T6" i="12"/>
  <c r="S7" i="12"/>
  <c r="T7" i="12" s="1"/>
  <c r="S31" i="12"/>
  <c r="T31" i="12"/>
  <c r="S32" i="12"/>
  <c r="T32" i="12" s="1"/>
  <c r="S33" i="12"/>
  <c r="T33" i="12"/>
  <c r="S34" i="12"/>
  <c r="T34" i="12" s="1"/>
  <c r="S35" i="12"/>
  <c r="T35" i="12"/>
  <c r="S36" i="12"/>
  <c r="T36" i="12" s="1"/>
  <c r="S37" i="12"/>
  <c r="T37"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61" i="12"/>
  <c r="T61" i="12"/>
  <c r="S62" i="12"/>
  <c r="T62" i="12" s="1"/>
  <c r="S63" i="12"/>
  <c r="T63" i="12"/>
  <c r="S64" i="12"/>
  <c r="T64" i="12" s="1"/>
  <c r="S65" i="12"/>
  <c r="T65" i="12"/>
  <c r="S66" i="12"/>
  <c r="T66" i="12" s="1"/>
  <c r="S67" i="12"/>
  <c r="T67" i="12"/>
  <c r="S68" i="12"/>
  <c r="T68" i="12" s="1"/>
  <c r="S69" i="12"/>
  <c r="T69" i="12"/>
  <c r="S70" i="12"/>
  <c r="T70" i="12" s="1"/>
  <c r="S71" i="12"/>
  <c r="T71" i="12"/>
  <c r="S72" i="12"/>
  <c r="T72" i="12" s="1"/>
  <c r="S73" i="12"/>
  <c r="T73" i="12"/>
  <c r="S75" i="12"/>
  <c r="T75" i="12" s="1"/>
  <c r="S76" i="12"/>
  <c r="T76" i="12"/>
  <c r="S77" i="12"/>
  <c r="T77" i="12"/>
  <c r="S78" i="12"/>
  <c r="T78" i="12"/>
  <c r="S79" i="12"/>
  <c r="T79" i="12"/>
  <c r="S85" i="12"/>
  <c r="T85" i="12"/>
  <c r="S86" i="12"/>
  <c r="T86" i="12"/>
  <c r="S87" i="12"/>
  <c r="T87" i="12"/>
  <c r="S88" i="12"/>
  <c r="T88" i="12"/>
  <c r="S90" i="12"/>
  <c r="T90" i="12"/>
  <c r="O3" i="12"/>
  <c r="P3" i="12"/>
  <c r="O4" i="12"/>
  <c r="P4" i="12" s="1"/>
  <c r="O5" i="12"/>
  <c r="P5" i="12"/>
  <c r="O6" i="12"/>
  <c r="P6" i="12" s="1"/>
  <c r="O7" i="12"/>
  <c r="P7" i="12"/>
  <c r="O31" i="12"/>
  <c r="P31" i="12" s="1"/>
  <c r="O32" i="12"/>
  <c r="P32" i="12"/>
  <c r="O33" i="12"/>
  <c r="P33" i="12" s="1"/>
  <c r="O34" i="12"/>
  <c r="P34" i="12"/>
  <c r="O35" i="12"/>
  <c r="P35" i="12" s="1"/>
  <c r="O36" i="12"/>
  <c r="P36" i="12"/>
  <c r="O37" i="12"/>
  <c r="P37"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61" i="12"/>
  <c r="P61" i="12" s="1"/>
  <c r="O62" i="12"/>
  <c r="P62" i="12"/>
  <c r="O63" i="12"/>
  <c r="P63" i="12" s="1"/>
  <c r="O64" i="12"/>
  <c r="P64" i="12"/>
  <c r="O65" i="12"/>
  <c r="P65" i="12" s="1"/>
  <c r="O66" i="12"/>
  <c r="P66" i="12"/>
  <c r="O67" i="12"/>
  <c r="P67" i="12" s="1"/>
  <c r="O68" i="12"/>
  <c r="P68" i="12"/>
  <c r="O69" i="12"/>
  <c r="P69" i="12" s="1"/>
  <c r="O70" i="12"/>
  <c r="P70" i="12"/>
  <c r="O71" i="12"/>
  <c r="P71" i="12" s="1"/>
  <c r="O72" i="12"/>
  <c r="P72" i="12"/>
  <c r="O73" i="12"/>
  <c r="P73" i="12" s="1"/>
  <c r="O75" i="12"/>
  <c r="P75" i="12"/>
  <c r="O76" i="12"/>
  <c r="P76" i="12"/>
  <c r="O77" i="12"/>
  <c r="P77" i="12"/>
  <c r="O78" i="12"/>
  <c r="P78" i="12"/>
  <c r="O79" i="12"/>
  <c r="P79" i="12"/>
  <c r="O85" i="12"/>
  <c r="P85" i="12"/>
  <c r="O86" i="12"/>
  <c r="P86" i="12"/>
  <c r="O87" i="12"/>
  <c r="P87" i="12"/>
  <c r="O88" i="12"/>
  <c r="P88" i="12"/>
  <c r="O90" i="12"/>
  <c r="P90" i="12"/>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c r="K77" i="12"/>
  <c r="L77" i="12"/>
  <c r="K78" i="12"/>
  <c r="L78" i="12"/>
  <c r="K79" i="12"/>
  <c r="L79" i="12"/>
  <c r="K85" i="12"/>
  <c r="L85" i="12"/>
  <c r="K86" i="12"/>
  <c r="L86" i="12"/>
  <c r="K87" i="12"/>
  <c r="L87" i="12"/>
  <c r="K88" i="12"/>
  <c r="L88" i="12"/>
  <c r="K90" i="12"/>
  <c r="L90" i="12"/>
  <c r="G44" i="12"/>
  <c r="H44" i="12" s="1"/>
  <c r="G45" i="12"/>
  <c r="H45" i="12"/>
  <c r="G46" i="12"/>
  <c r="H46" i="12" s="1"/>
  <c r="G47" i="12"/>
  <c r="H47" i="12"/>
  <c r="G48" i="12"/>
  <c r="H48" i="12" s="1"/>
  <c r="G49" i="12"/>
  <c r="H49" i="12"/>
  <c r="G50" i="12"/>
  <c r="H50" i="12" s="1"/>
  <c r="G61" i="12"/>
  <c r="H61" i="12"/>
  <c r="G62" i="12"/>
  <c r="H62" i="12" s="1"/>
  <c r="G63" i="12"/>
  <c r="H63" i="12"/>
  <c r="G64" i="12"/>
  <c r="H64" i="12" s="1"/>
  <c r="G65" i="12"/>
  <c r="H65" i="12"/>
  <c r="G66" i="12"/>
  <c r="H66" i="12" s="1"/>
  <c r="G67" i="12"/>
  <c r="H67" i="12"/>
  <c r="G68" i="12"/>
  <c r="H68" i="12" s="1"/>
  <c r="G69" i="12"/>
  <c r="H69" i="12"/>
  <c r="G70" i="12"/>
  <c r="H70" i="12" s="1"/>
  <c r="G71" i="12"/>
  <c r="H71" i="12"/>
  <c r="G72" i="12"/>
  <c r="H72" i="12" s="1"/>
  <c r="G73" i="12"/>
  <c r="H73" i="12"/>
  <c r="G75" i="12"/>
  <c r="H75" i="12" s="1"/>
  <c r="G76" i="12"/>
  <c r="H76" i="12"/>
  <c r="G77" i="12"/>
  <c r="H77" i="12"/>
  <c r="G78" i="12"/>
  <c r="H78" i="12"/>
  <c r="G79" i="12"/>
  <c r="H79" i="12"/>
  <c r="G85" i="12"/>
  <c r="H85" i="12"/>
  <c r="G86" i="12"/>
  <c r="H86" i="12"/>
  <c r="G87" i="12"/>
  <c r="H87" i="12"/>
  <c r="G88" i="12"/>
  <c r="H88" i="12"/>
  <c r="G90" i="12"/>
  <c r="H90" i="12"/>
  <c r="A4" i="2"/>
  <c r="A5" i="2"/>
  <c r="Q5" i="2" s="1"/>
  <c r="R5" i="2" s="1"/>
  <c r="S5" i="2" s="1"/>
  <c r="I5" i="2"/>
  <c r="J5" i="2" s="1"/>
  <c r="K5" i="2" s="1"/>
  <c r="A6" i="2"/>
  <c r="A7" i="2"/>
  <c r="I7" i="2" s="1"/>
  <c r="J7" i="2" s="1"/>
  <c r="K7" i="2" s="1"/>
  <c r="E7" i="2"/>
  <c r="F7" i="2" s="1"/>
  <c r="G7" i="2" s="1"/>
  <c r="A8" i="2"/>
  <c r="M8" i="2" s="1"/>
  <c r="N8" i="2" s="1"/>
  <c r="O8" i="2" s="1"/>
  <c r="A9" i="2"/>
  <c r="A10" i="2"/>
  <c r="I10" i="2" s="1"/>
  <c r="J10" i="2" s="1"/>
  <c r="K10" i="2" s="1"/>
  <c r="A11" i="2"/>
  <c r="E11" i="2" s="1"/>
  <c r="F11" i="2" s="1"/>
  <c r="G11" i="2" s="1"/>
  <c r="A12" i="2"/>
  <c r="Q12" i="2" s="1"/>
  <c r="R12" i="2" s="1"/>
  <c r="S12" i="2" s="1"/>
  <c r="A13" i="2"/>
  <c r="Q13" i="2" s="1"/>
  <c r="R13" i="2" s="1"/>
  <c r="S13" i="2" s="1"/>
  <c r="I13" i="2"/>
  <c r="J13" i="2" s="1"/>
  <c r="K13" i="2" s="1"/>
  <c r="A14" i="2"/>
  <c r="M14" i="2" s="1"/>
  <c r="N14" i="2" s="1"/>
  <c r="O14" i="2" s="1"/>
  <c r="A15" i="2"/>
  <c r="I15" i="2" s="1"/>
  <c r="J15" i="2" s="1"/>
  <c r="K15" i="2" s="1"/>
  <c r="A16" i="2"/>
  <c r="M16" i="2" s="1"/>
  <c r="N16" i="2" s="1"/>
  <c r="O16" i="2" s="1"/>
  <c r="A17" i="2"/>
  <c r="E17" i="2" s="1"/>
  <c r="F17" i="2" s="1"/>
  <c r="G17" i="2" s="1"/>
  <c r="A18" i="2"/>
  <c r="Q18" i="2" s="1"/>
  <c r="R18" i="2" s="1"/>
  <c r="S18" i="2" s="1"/>
  <c r="A19" i="2"/>
  <c r="E19" i="2" s="1"/>
  <c r="F19" i="2" s="1"/>
  <c r="G19" i="2" s="1"/>
  <c r="A20" i="2"/>
  <c r="E20" i="2" s="1"/>
  <c r="F20" i="2" s="1"/>
  <c r="G20" i="2" s="1"/>
  <c r="A21" i="2"/>
  <c r="M21" i="2" s="1"/>
  <c r="N21" i="2" s="1"/>
  <c r="O21" i="2" s="1"/>
  <c r="I21" i="2"/>
  <c r="J21" i="2" s="1"/>
  <c r="K21" i="2" s="1"/>
  <c r="A22" i="2"/>
  <c r="I22" i="2" s="1"/>
  <c r="J22" i="2" s="1"/>
  <c r="K22" i="2" s="1"/>
  <c r="A23" i="2"/>
  <c r="M23" i="2" s="1"/>
  <c r="N23" i="2" s="1"/>
  <c r="O23" i="2" s="1"/>
  <c r="E23" i="2"/>
  <c r="F23" i="2" s="1"/>
  <c r="G23" i="2" s="1"/>
  <c r="A24" i="2"/>
  <c r="M24" i="2" s="1"/>
  <c r="N24" i="2" s="1"/>
  <c r="O24" i="2" s="1"/>
  <c r="A25" i="2"/>
  <c r="E25" i="2" s="1"/>
  <c r="F25" i="2" s="1"/>
  <c r="G25" i="2" s="1"/>
  <c r="A26" i="2"/>
  <c r="M26" i="2" s="1"/>
  <c r="N26" i="2" s="1"/>
  <c r="O26" i="2" s="1"/>
  <c r="A27" i="2"/>
  <c r="Q27" i="2" s="1"/>
  <c r="R27" i="2" s="1"/>
  <c r="S27" i="2" s="1"/>
  <c r="A28" i="2"/>
  <c r="Q28" i="2" s="1"/>
  <c r="R28" i="2" s="1"/>
  <c r="S28" i="2" s="1"/>
  <c r="A29" i="2"/>
  <c r="A30" i="2"/>
  <c r="I30" i="2" s="1"/>
  <c r="J30" i="2" s="1"/>
  <c r="K30" i="2" s="1"/>
  <c r="A31" i="2"/>
  <c r="E31" i="2" s="1"/>
  <c r="F31" i="2" s="1"/>
  <c r="G31" i="2" s="1"/>
  <c r="A32" i="2"/>
  <c r="Q32" i="2" s="1"/>
  <c r="R32" i="2" s="1"/>
  <c r="S32" i="2" s="1"/>
  <c r="A33" i="2"/>
  <c r="E33" i="2" s="1"/>
  <c r="F33" i="2" s="1"/>
  <c r="G33" i="2" s="1"/>
  <c r="A34" i="2"/>
  <c r="Q34" i="2" s="1"/>
  <c r="R34" i="2" s="1"/>
  <c r="S34" i="2" s="1"/>
  <c r="A35" i="2"/>
  <c r="E35" i="2" s="1"/>
  <c r="F35" i="2" s="1"/>
  <c r="G35" i="2" s="1"/>
  <c r="A36" i="2"/>
  <c r="A37" i="2"/>
  <c r="I37" i="2" s="1"/>
  <c r="J37" i="2" s="1"/>
  <c r="K37" i="2" s="1"/>
  <c r="A38" i="2"/>
  <c r="Q38" i="2" s="1"/>
  <c r="R38" i="2" s="1"/>
  <c r="S38" i="2" s="1"/>
  <c r="A39" i="2"/>
  <c r="A40" i="2"/>
  <c r="A41" i="2"/>
  <c r="E41" i="2" s="1"/>
  <c r="F41" i="2"/>
  <c r="G41" i="2" s="1"/>
  <c r="A42" i="2"/>
  <c r="A43" i="2"/>
  <c r="E43" i="2"/>
  <c r="F43" i="2" s="1"/>
  <c r="G43" i="2" s="1"/>
  <c r="A44" i="2"/>
  <c r="E44" i="2" s="1"/>
  <c r="F44" i="2" s="1"/>
  <c r="G44" i="2" s="1"/>
  <c r="A45" i="2"/>
  <c r="M45" i="2" s="1"/>
  <c r="E45" i="2"/>
  <c r="F45" i="2" s="1"/>
  <c r="G45" i="2" s="1"/>
  <c r="A46" i="2"/>
  <c r="Q46" i="2" s="1"/>
  <c r="R46" i="2" s="1"/>
  <c r="S46" i="2" s="1"/>
  <c r="A47" i="2"/>
  <c r="E47" i="2" s="1"/>
  <c r="F47" i="2" s="1"/>
  <c r="G47" i="2" s="1"/>
  <c r="A48" i="2"/>
  <c r="A49" i="2"/>
  <c r="A50" i="2"/>
  <c r="A51" i="2"/>
  <c r="E51" i="2" s="1"/>
  <c r="F51" i="2" s="1"/>
  <c r="G51" i="2" s="1"/>
  <c r="A52" i="2"/>
  <c r="A53" i="2"/>
  <c r="M53" i="2" s="1"/>
  <c r="N53" i="2" s="1"/>
  <c r="O53" i="2" s="1"/>
  <c r="E53" i="2"/>
  <c r="F53" i="2" s="1"/>
  <c r="G53" i="2" s="1"/>
  <c r="A54" i="2"/>
  <c r="E54" i="2" s="1"/>
  <c r="F54" i="2" s="1"/>
  <c r="G54" i="2" s="1"/>
  <c r="A55" i="2"/>
  <c r="E55" i="2"/>
  <c r="F55" i="2"/>
  <c r="G55" i="2" s="1"/>
  <c r="A56" i="2"/>
  <c r="M56" i="2" s="1"/>
  <c r="N56" i="2" s="1"/>
  <c r="O56" i="2" s="1"/>
  <c r="A57" i="2"/>
  <c r="E57" i="2"/>
  <c r="F57" i="2" s="1"/>
  <c r="G57" i="2" s="1"/>
  <c r="A58" i="2"/>
  <c r="A59" i="2"/>
  <c r="E59" i="2" s="1"/>
  <c r="F59" i="2" s="1"/>
  <c r="G59" i="2" s="1"/>
  <c r="A60" i="2"/>
  <c r="M60" i="2" s="1"/>
  <c r="N60" i="2" s="1"/>
  <c r="O60" i="2" s="1"/>
  <c r="A61" i="2"/>
  <c r="M61" i="2" s="1"/>
  <c r="I25" i="2"/>
  <c r="J25" i="2" s="1"/>
  <c r="K25" i="2" s="1"/>
  <c r="E21" i="2"/>
  <c r="E5" i="2"/>
  <c r="F5" i="2" s="1"/>
  <c r="G5" i="2" s="1"/>
  <c r="Q42" i="2"/>
  <c r="R42" i="2" s="1"/>
  <c r="S42" i="2" s="1"/>
  <c r="M42" i="2"/>
  <c r="N42" i="2" s="1"/>
  <c r="O42" i="2" s="1"/>
  <c r="E42" i="2"/>
  <c r="F42" i="2" s="1"/>
  <c r="G42" i="2" s="1"/>
  <c r="M30" i="2"/>
  <c r="N30" i="2" s="1"/>
  <c r="O30" i="2" s="1"/>
  <c r="I26" i="2"/>
  <c r="J26" i="2" s="1"/>
  <c r="K26" i="2" s="1"/>
  <c r="I24" i="2"/>
  <c r="J24" i="2"/>
  <c r="K24" i="2" s="1"/>
  <c r="E22" i="2"/>
  <c r="F22" i="2" s="1"/>
  <c r="G22" i="2" s="1"/>
  <c r="I14" i="2"/>
  <c r="Q14" i="2"/>
  <c r="R14" i="2" s="1"/>
  <c r="S14" i="2" s="1"/>
  <c r="Q10" i="2"/>
  <c r="R10" i="2" s="1"/>
  <c r="S10" i="2" s="1"/>
  <c r="I6" i="2"/>
  <c r="Q6" i="2"/>
  <c r="R6" i="2" s="1"/>
  <c r="S6" i="2" s="1"/>
  <c r="M6" i="2"/>
  <c r="N6" i="2" s="1"/>
  <c r="O6" i="2" s="1"/>
  <c r="E6" i="2"/>
  <c r="E4" i="2"/>
  <c r="F4" i="2"/>
  <c r="G4" i="2" s="1"/>
  <c r="I46" i="2"/>
  <c r="J46" i="2" s="1"/>
  <c r="K46" i="2" s="1"/>
  <c r="I42" i="2"/>
  <c r="J42" i="2" s="1"/>
  <c r="K42" i="2" s="1"/>
  <c r="Q57" i="2"/>
  <c r="R57" i="2" s="1"/>
  <c r="S57" i="2" s="1"/>
  <c r="M55" i="2"/>
  <c r="N55" i="2" s="1"/>
  <c r="O55" i="2" s="1"/>
  <c r="Q53" i="2"/>
  <c r="R53" i="2" s="1"/>
  <c r="S53" i="2" s="1"/>
  <c r="M49" i="2"/>
  <c r="N49" i="2" s="1"/>
  <c r="O49" i="2" s="1"/>
  <c r="Q45" i="2"/>
  <c r="R45" i="2" s="1"/>
  <c r="S45" i="2" s="1"/>
  <c r="N45" i="2"/>
  <c r="O45" i="2" s="1"/>
  <c r="M43" i="2"/>
  <c r="N43" i="2" s="1"/>
  <c r="O43" i="2" s="1"/>
  <c r="Q33" i="2"/>
  <c r="R33" i="2"/>
  <c r="S33" i="2" s="1"/>
  <c r="M25" i="2"/>
  <c r="N25" i="2" s="1"/>
  <c r="O25" i="2" s="1"/>
  <c r="Q21" i="2"/>
  <c r="R21" i="2" s="1"/>
  <c r="S21" i="2" s="1"/>
  <c r="M7" i="2"/>
  <c r="N7" i="2" s="1"/>
  <c r="O7" i="2" s="1"/>
  <c r="M5" i="2"/>
  <c r="N5" i="2" s="1"/>
  <c r="O5" i="2" s="1"/>
  <c r="I57" i="2"/>
  <c r="J57" i="2" s="1"/>
  <c r="K57" i="2" s="1"/>
  <c r="I53" i="2"/>
  <c r="J53" i="2" s="1"/>
  <c r="K53" i="2" s="1"/>
  <c r="I49" i="2"/>
  <c r="J49" i="2" s="1"/>
  <c r="K49" i="2" s="1"/>
  <c r="I45" i="2"/>
  <c r="J45" i="2" s="1"/>
  <c r="K45" i="2" s="1"/>
  <c r="I43" i="2"/>
  <c r="J43" i="2" s="1"/>
  <c r="K43" i="2" s="1"/>
  <c r="I33" i="2"/>
  <c r="J33" i="2" s="1"/>
  <c r="K33" i="2" s="1"/>
  <c r="I23" i="2"/>
  <c r="J23" i="2" s="1"/>
  <c r="K23" i="2" s="1"/>
  <c r="E35" i="1"/>
  <c r="E28" i="1"/>
  <c r="E57" i="1"/>
  <c r="F57" i="1" s="1"/>
  <c r="E34" i="1"/>
  <c r="E33" i="1"/>
  <c r="K43" i="12"/>
  <c r="L43" i="12" s="1"/>
  <c r="G43" i="12"/>
  <c r="H43" i="12" s="1"/>
  <c r="K41" i="12"/>
  <c r="L41" i="12"/>
  <c r="K37" i="12"/>
  <c r="L37" i="12"/>
  <c r="G41" i="12"/>
  <c r="H41" i="12" s="1"/>
  <c r="G37" i="12"/>
  <c r="H37" i="12" s="1"/>
  <c r="F24" i="9"/>
  <c r="F25" i="9"/>
  <c r="G25" i="9"/>
  <c r="F26" i="9"/>
  <c r="F27" i="9"/>
  <c r="F28" i="9"/>
  <c r="G28" i="9"/>
  <c r="F5" i="9"/>
  <c r="G5" i="9"/>
  <c r="G2" i="12"/>
  <c r="H2" i="12"/>
  <c r="G3" i="12"/>
  <c r="H3" i="12"/>
  <c r="G4" i="12"/>
  <c r="H4" i="12"/>
  <c r="G5" i="12"/>
  <c r="H5" i="12"/>
  <c r="G6" i="12"/>
  <c r="H6" i="12"/>
  <c r="G7" i="12"/>
  <c r="H7" i="12"/>
  <c r="G31" i="12"/>
  <c r="H31" i="12"/>
  <c r="G32" i="12"/>
  <c r="H32" i="12"/>
  <c r="G33" i="12"/>
  <c r="H33" i="12"/>
  <c r="G34" i="12"/>
  <c r="H34" i="12"/>
  <c r="G35" i="12"/>
  <c r="H35" i="12"/>
  <c r="G36" i="12"/>
  <c r="H36" i="12"/>
  <c r="U10" i="7"/>
  <c r="K42" i="12"/>
  <c r="L42" i="12"/>
  <c r="K40" i="12"/>
  <c r="L40" i="12"/>
  <c r="K39" i="12"/>
  <c r="L39" i="12"/>
  <c r="K38" i="12"/>
  <c r="L38" i="12"/>
  <c r="K36" i="12"/>
  <c r="L36" i="12"/>
  <c r="K35" i="12"/>
  <c r="L35" i="12"/>
  <c r="K34" i="12"/>
  <c r="L34" i="12"/>
  <c r="K33" i="12"/>
  <c r="L33" i="12"/>
  <c r="K32" i="12"/>
  <c r="L32" i="12"/>
  <c r="K31" i="12"/>
  <c r="L31" i="12"/>
  <c r="K7" i="12"/>
  <c r="L7" i="12"/>
  <c r="K6" i="12"/>
  <c r="L6" i="12"/>
  <c r="K5" i="12"/>
  <c r="L5" i="12"/>
  <c r="K4" i="12"/>
  <c r="L4" i="12"/>
  <c r="G42" i="12"/>
  <c r="H42" i="12" s="1"/>
  <c r="G40" i="12"/>
  <c r="H40" i="12" s="1"/>
  <c r="G39" i="12"/>
  <c r="H39" i="12" s="1"/>
  <c r="G38" i="12"/>
  <c r="H3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s="1"/>
  <c r="U92" i="7"/>
  <c r="U91" i="7"/>
  <c r="U90" i="7"/>
  <c r="U88" i="7"/>
  <c r="U87" i="7"/>
  <c r="U86" i="7"/>
  <c r="U84" i="7"/>
  <c r="U83" i="7"/>
  <c r="U82" i="7"/>
  <c r="U70" i="7"/>
  <c r="U28" i="7"/>
  <c r="U26" i="7"/>
  <c r="U22" i="7"/>
  <c r="U4" i="7"/>
  <c r="T2" i="7"/>
  <c r="U2" i="7" s="1"/>
  <c r="S92" i="7"/>
  <c r="S90" i="7"/>
  <c r="S89" i="7"/>
  <c r="S88" i="7"/>
  <c r="S86" i="7"/>
  <c r="S85" i="7"/>
  <c r="S84" i="7"/>
  <c r="S82" i="7"/>
  <c r="S71" i="7"/>
  <c r="S70" i="7"/>
  <c r="S23" i="7"/>
  <c r="S22" i="7"/>
  <c r="S6" i="7"/>
  <c r="S5" i="7"/>
  <c r="R2" i="7"/>
  <c r="S2" i="7" s="1"/>
  <c r="S2" i="12"/>
  <c r="O2" i="12"/>
  <c r="K2" i="12"/>
  <c r="L2" i="12" s="1"/>
  <c r="F2" i="8"/>
  <c r="G2" i="8"/>
  <c r="F21" i="2"/>
  <c r="G21" i="2" s="1"/>
  <c r="F6" i="2"/>
  <c r="G6" i="2" s="1"/>
  <c r="J14" i="2"/>
  <c r="K14" i="2" s="1"/>
  <c r="J6" i="2"/>
  <c r="K6" i="2" s="1"/>
  <c r="D81" i="2"/>
  <c r="C17" i="1" s="1"/>
  <c r="P2" i="7"/>
  <c r="Q2" i="7" s="1"/>
  <c r="Q7" i="7"/>
  <c r="Q23" i="7"/>
  <c r="Q27" i="7"/>
  <c r="Q28" i="7"/>
  <c r="Q69" i="7"/>
  <c r="E5" i="3"/>
  <c r="F5" i="3" s="1"/>
  <c r="E6" i="3"/>
  <c r="F6" i="3" s="1"/>
  <c r="E7" i="3"/>
  <c r="F7" i="3"/>
  <c r="E8" i="3"/>
  <c r="F8" i="3"/>
  <c r="E9" i="3"/>
  <c r="F9" i="3"/>
  <c r="E10" i="3"/>
  <c r="F10" i="3"/>
  <c r="E11" i="3"/>
  <c r="F11" i="3"/>
  <c r="E12" i="3"/>
  <c r="F12" i="3"/>
  <c r="E14" i="3"/>
  <c r="F14" i="3"/>
  <c r="E15" i="3"/>
  <c r="F15" i="3"/>
  <c r="N93" i="7"/>
  <c r="U93" i="7"/>
  <c r="K93" i="7"/>
  <c r="U94" i="12"/>
  <c r="N94" i="12"/>
  <c r="M94" i="12"/>
  <c r="F94" i="12"/>
  <c r="E94" i="12"/>
  <c r="L81" i="2"/>
  <c r="D19" i="9"/>
  <c r="C31" i="1"/>
  <c r="Q82" i="7"/>
  <c r="Q83" i="7"/>
  <c r="Q86" i="7"/>
  <c r="Q87" i="7"/>
  <c r="Q90" i="7"/>
  <c r="Q9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18" i="3"/>
  <c r="D14" i="1"/>
  <c r="C18" i="3"/>
  <c r="C14" i="1"/>
  <c r="E14" i="1" s="1"/>
  <c r="E16" i="3"/>
  <c r="F16" i="3"/>
  <c r="E4" i="3"/>
  <c r="E27" i="1"/>
  <c r="C18" i="1"/>
  <c r="C39" i="1"/>
  <c r="E38" i="1"/>
  <c r="C40" i="1"/>
  <c r="E40" i="1"/>
  <c r="F26" i="11"/>
  <c r="I52" i="2"/>
  <c r="J52" i="2"/>
  <c r="K52" i="2" s="1"/>
  <c r="M52" i="2"/>
  <c r="N52" i="2" s="1"/>
  <c r="O52" i="2" s="1"/>
  <c r="Q44" i="2"/>
  <c r="R44" i="2" s="1"/>
  <c r="S44" i="2" s="1"/>
  <c r="I36" i="2"/>
  <c r="J36" i="2"/>
  <c r="K36" i="2" s="1"/>
  <c r="M36" i="2"/>
  <c r="N36" i="2" s="1"/>
  <c r="O36" i="2" s="1"/>
  <c r="E36" i="2"/>
  <c r="F36" i="2" s="1"/>
  <c r="G36" i="2" s="1"/>
  <c r="Q36" i="2"/>
  <c r="R36" i="2"/>
  <c r="S36" i="2" s="1"/>
  <c r="I28" i="2"/>
  <c r="J28" i="2" s="1"/>
  <c r="K28" i="2" s="1"/>
  <c r="M28" i="2"/>
  <c r="N28" i="2" s="1"/>
  <c r="O28" i="2" s="1"/>
  <c r="I20" i="2"/>
  <c r="J20" i="2" s="1"/>
  <c r="K20" i="2" s="1"/>
  <c r="E12" i="2"/>
  <c r="F12" i="2" s="1"/>
  <c r="G12" i="2" s="1"/>
  <c r="Q3" i="2"/>
  <c r="F45" i="9"/>
  <c r="G45" i="9"/>
  <c r="G4" i="9"/>
  <c r="F19" i="9"/>
  <c r="G19" i="9"/>
  <c r="P2" i="12"/>
  <c r="O94" i="12"/>
  <c r="P94" i="12" s="1"/>
  <c r="N19" i="9"/>
  <c r="O19" i="9"/>
  <c r="M40" i="2"/>
  <c r="N40" i="2" s="1"/>
  <c r="O40" i="2" s="1"/>
  <c r="E40" i="2"/>
  <c r="F40" i="2" s="1"/>
  <c r="G40" i="2" s="1"/>
  <c r="Q40" i="2"/>
  <c r="R40" i="2" s="1"/>
  <c r="S40" i="2" s="1"/>
  <c r="M32" i="2"/>
  <c r="N32" i="2" s="1"/>
  <c r="O32" i="2" s="1"/>
  <c r="E32" i="2"/>
  <c r="F32" i="2" s="1"/>
  <c r="G32" i="2" s="1"/>
  <c r="Q24" i="2"/>
  <c r="R24" i="2" s="1"/>
  <c r="S24" i="2" s="1"/>
  <c r="E16" i="2"/>
  <c r="F16" i="2" s="1"/>
  <c r="G16" i="2" s="1"/>
  <c r="I16" i="2"/>
  <c r="J16" i="2" s="1"/>
  <c r="K16" i="2" s="1"/>
  <c r="Q4" i="2"/>
  <c r="R4" i="2" s="1"/>
  <c r="S4" i="2" s="1"/>
  <c r="M4" i="2"/>
  <c r="N4" i="2" s="1"/>
  <c r="O4" i="2" s="1"/>
  <c r="I4" i="2"/>
  <c r="J4" i="2" s="1"/>
  <c r="K4" i="2" s="1"/>
  <c r="E31" i="1"/>
  <c r="O25" i="9"/>
  <c r="N45" i="9"/>
  <c r="O45" i="9"/>
  <c r="C32" i="1"/>
  <c r="G24" i="9"/>
  <c r="Q7" i="2"/>
  <c r="R7" i="2" s="1"/>
  <c r="S7" i="2" s="1"/>
  <c r="Q15" i="2"/>
  <c r="R15" i="2" s="1"/>
  <c r="S15" i="2" s="1"/>
  <c r="Q31" i="2"/>
  <c r="R31" i="2" s="1"/>
  <c r="S31" i="2" s="1"/>
  <c r="Q39" i="2"/>
  <c r="R39" i="2" s="1"/>
  <c r="S39" i="2" s="1"/>
  <c r="Q43" i="2"/>
  <c r="R43" i="2"/>
  <c r="S43" i="2" s="1"/>
  <c r="Q47" i="2"/>
  <c r="R47" i="2" s="1"/>
  <c r="S47" i="2" s="1"/>
  <c r="I39" i="2"/>
  <c r="J39" i="2" s="1"/>
  <c r="K39" i="2" s="1"/>
  <c r="I55" i="2"/>
  <c r="J55" i="2" s="1"/>
  <c r="K55" i="2" s="1"/>
  <c r="Q52" i="2"/>
  <c r="R52" i="2" s="1"/>
  <c r="S52" i="2" s="1"/>
  <c r="I56" i="2"/>
  <c r="J56" i="2" s="1"/>
  <c r="K56" i="2" s="1"/>
  <c r="M57" i="2"/>
  <c r="N57" i="2" s="1"/>
  <c r="O57" i="2" s="1"/>
  <c r="I32" i="2"/>
  <c r="J32" i="2" s="1"/>
  <c r="K32" i="2" s="1"/>
  <c r="F8" i="8"/>
  <c r="G8" i="8"/>
  <c r="Q56" i="2"/>
  <c r="R56" i="2" s="1"/>
  <c r="S56" i="2" s="1"/>
  <c r="E52" i="2"/>
  <c r="F52" i="2" s="1"/>
  <c r="G52" i="2" s="1"/>
  <c r="I40" i="2"/>
  <c r="J40" i="2" s="1"/>
  <c r="K40" i="2"/>
  <c r="T2" i="12"/>
  <c r="P93" i="7"/>
  <c r="Q93" i="7" s="1"/>
  <c r="I60" i="2"/>
  <c r="J60" i="2" s="1"/>
  <c r="K60" i="2" s="1"/>
  <c r="Q55" i="2"/>
  <c r="R55" i="2" s="1"/>
  <c r="S55" i="2" s="1"/>
  <c r="M54" i="2"/>
  <c r="N54" i="2" s="1"/>
  <c r="O54" i="2" s="1"/>
  <c r="C41" i="1"/>
  <c r="E41" i="1"/>
  <c r="F25" i="11"/>
  <c r="E32" i="1"/>
  <c r="D26" i="1"/>
  <c r="C26" i="1"/>
  <c r="D48" i="1"/>
  <c r="E23" i="1"/>
  <c r="F4" i="3"/>
  <c r="E26" i="1"/>
  <c r="E18" i="3" l="1"/>
  <c r="F18" i="3" s="1"/>
  <c r="I47" i="2"/>
  <c r="J47" i="2" s="1"/>
  <c r="K47" i="2" s="1"/>
  <c r="E56" i="2"/>
  <c r="F56" i="2" s="1"/>
  <c r="G56" i="2" s="1"/>
  <c r="I62" i="2"/>
  <c r="J62" i="2" s="1"/>
  <c r="K62" i="2" s="1"/>
  <c r="Q59" i="2"/>
  <c r="R59" i="2" s="1"/>
  <c r="S59" i="2" s="1"/>
  <c r="M59" i="2"/>
  <c r="N59" i="2" s="1"/>
  <c r="O59" i="2" s="1"/>
  <c r="Q23" i="2"/>
  <c r="R23" i="2" s="1"/>
  <c r="S23" i="2" s="1"/>
  <c r="E8" i="2"/>
  <c r="F8" i="2" s="1"/>
  <c r="G8" i="2" s="1"/>
  <c r="I12" i="2"/>
  <c r="J12" i="2" s="1"/>
  <c r="K12" i="2" s="1"/>
  <c r="I19" i="2"/>
  <c r="J19" i="2" s="1"/>
  <c r="K19" i="2" s="1"/>
  <c r="I41" i="2"/>
  <c r="J41" i="2" s="1"/>
  <c r="K41" i="2" s="1"/>
  <c r="I61" i="2"/>
  <c r="J61" i="2" s="1"/>
  <c r="K61" i="2" s="1"/>
  <c r="M19" i="2"/>
  <c r="N19" i="2" s="1"/>
  <c r="O19" i="2" s="1"/>
  <c r="Q37" i="2"/>
  <c r="R37" i="2" s="1"/>
  <c r="S37" i="2" s="1"/>
  <c r="M12" i="2"/>
  <c r="N12" i="2" s="1"/>
  <c r="O12" i="2" s="1"/>
  <c r="E14" i="2"/>
  <c r="F14" i="2" s="1"/>
  <c r="G14" i="2" s="1"/>
  <c r="E26" i="2"/>
  <c r="F26" i="2" s="1"/>
  <c r="G26" i="2" s="1"/>
  <c r="E34" i="2"/>
  <c r="F34" i="2" s="1"/>
  <c r="G34" i="2" s="1"/>
  <c r="Q61" i="2"/>
  <c r="R61" i="2" s="1"/>
  <c r="S61" i="2" s="1"/>
  <c r="I59" i="2"/>
  <c r="J59" i="2" s="1"/>
  <c r="K59" i="2" s="1"/>
  <c r="Q19" i="2"/>
  <c r="R19" i="2" s="1"/>
  <c r="S19" i="2" s="1"/>
  <c r="M44" i="2"/>
  <c r="N44" i="2" s="1"/>
  <c r="O44" i="2" s="1"/>
  <c r="Q26" i="2"/>
  <c r="R26" i="2" s="1"/>
  <c r="S26" i="2" s="1"/>
  <c r="M38" i="2"/>
  <c r="N38" i="2" s="1"/>
  <c r="O38" i="2" s="1"/>
  <c r="Q54" i="2"/>
  <c r="R54" i="2" s="1"/>
  <c r="S54" i="2" s="1"/>
  <c r="E61" i="2"/>
  <c r="F61" i="2" s="1"/>
  <c r="G61" i="2" s="1"/>
  <c r="Q51" i="2"/>
  <c r="R51" i="2" s="1"/>
  <c r="S51" i="2" s="1"/>
  <c r="E60" i="2"/>
  <c r="F60" i="2" s="1"/>
  <c r="G60" i="2" s="1"/>
  <c r="E28" i="2"/>
  <c r="F28" i="2" s="1"/>
  <c r="G28" i="2" s="1"/>
  <c r="I44" i="2"/>
  <c r="J44" i="2" s="1"/>
  <c r="K44" i="2" s="1"/>
  <c r="I35" i="2"/>
  <c r="J35" i="2" s="1"/>
  <c r="K35" i="2" s="1"/>
  <c r="Q25" i="2"/>
  <c r="R25" i="2" s="1"/>
  <c r="S25" i="2" s="1"/>
  <c r="M22" i="2"/>
  <c r="N22" i="2" s="1"/>
  <c r="O22" i="2" s="1"/>
  <c r="E62" i="2"/>
  <c r="F62" i="2" s="1"/>
  <c r="G62" i="2" s="1"/>
  <c r="Q35" i="2"/>
  <c r="R35" i="2" s="1"/>
  <c r="S35" i="2" s="1"/>
  <c r="I11" i="2"/>
  <c r="J11" i="2" s="1"/>
  <c r="K11" i="2" s="1"/>
  <c r="Q16" i="2"/>
  <c r="R16" i="2" s="1"/>
  <c r="S16" i="2" s="1"/>
  <c r="E24" i="2"/>
  <c r="F24" i="2" s="1"/>
  <c r="G24" i="2" s="1"/>
  <c r="Q20" i="2"/>
  <c r="R20" i="2" s="1"/>
  <c r="S20" i="2" s="1"/>
  <c r="I51" i="2"/>
  <c r="J51" i="2" s="1"/>
  <c r="K51" i="2" s="1"/>
  <c r="M13" i="2"/>
  <c r="N13" i="2" s="1"/>
  <c r="O13" i="2" s="1"/>
  <c r="Q17" i="2"/>
  <c r="R17" i="2" s="1"/>
  <c r="S17" i="2" s="1"/>
  <c r="M31" i="2"/>
  <c r="N31" i="2" s="1"/>
  <c r="O31" i="2" s="1"/>
  <c r="M41" i="2"/>
  <c r="N41" i="2" s="1"/>
  <c r="O41" i="2" s="1"/>
  <c r="I34" i="2"/>
  <c r="J34" i="2" s="1"/>
  <c r="K34" i="2" s="1"/>
  <c r="E10" i="2"/>
  <c r="F10" i="2" s="1"/>
  <c r="G10" i="2" s="1"/>
  <c r="Q22" i="2"/>
  <c r="R22" i="2" s="1"/>
  <c r="S22" i="2" s="1"/>
  <c r="M34" i="2"/>
  <c r="N34" i="2" s="1"/>
  <c r="O34" i="2" s="1"/>
  <c r="E13" i="2"/>
  <c r="F13" i="2" s="1"/>
  <c r="G13" i="2" s="1"/>
  <c r="I66" i="2"/>
  <c r="J66" i="2" s="1"/>
  <c r="K66" i="2" s="1"/>
  <c r="M11" i="2"/>
  <c r="N11" i="2" s="1"/>
  <c r="O11" i="2" s="1"/>
  <c r="M17" i="2"/>
  <c r="N17" i="2" s="1"/>
  <c r="O17" i="2" s="1"/>
  <c r="M51" i="2"/>
  <c r="N51" i="2" s="1"/>
  <c r="O51" i="2" s="1"/>
  <c r="I17" i="2"/>
  <c r="J17" i="2" s="1"/>
  <c r="K17" i="2" s="1"/>
  <c r="Q64" i="2"/>
  <c r="R64" i="2" s="1"/>
  <c r="S64" i="2" s="1"/>
  <c r="M62" i="2"/>
  <c r="N62" i="2" s="1"/>
  <c r="O62" i="2" s="1"/>
  <c r="Q60" i="2"/>
  <c r="R60" i="2" s="1"/>
  <c r="S60" i="2" s="1"/>
  <c r="I31" i="2"/>
  <c r="J31" i="2" s="1"/>
  <c r="K31" i="2" s="1"/>
  <c r="Q11" i="2"/>
  <c r="R11" i="2" s="1"/>
  <c r="S11" i="2" s="1"/>
  <c r="M20" i="2"/>
  <c r="N20" i="2" s="1"/>
  <c r="O20" i="2" s="1"/>
  <c r="M33" i="2"/>
  <c r="N33" i="2" s="1"/>
  <c r="O33" i="2" s="1"/>
  <c r="M35" i="2"/>
  <c r="N35" i="2" s="1"/>
  <c r="O35" i="2" s="1"/>
  <c r="Q41" i="2"/>
  <c r="R41" i="2" s="1"/>
  <c r="S41" i="2" s="1"/>
  <c r="M47" i="2"/>
  <c r="N47" i="2" s="1"/>
  <c r="O47" i="2" s="1"/>
  <c r="I54" i="2"/>
  <c r="J54" i="2" s="1"/>
  <c r="K54" i="2" s="1"/>
  <c r="M10" i="2"/>
  <c r="N10" i="2" s="1"/>
  <c r="O10" i="2" s="1"/>
  <c r="Q30" i="2"/>
  <c r="R30" i="2" s="1"/>
  <c r="S30" i="2" s="1"/>
  <c r="R3" i="2"/>
  <c r="Q58" i="2"/>
  <c r="R58" i="2" s="1"/>
  <c r="S58" i="2" s="1"/>
  <c r="I58" i="2"/>
  <c r="J58" i="2" s="1"/>
  <c r="K58" i="2" s="1"/>
  <c r="M48" i="2"/>
  <c r="N48" i="2" s="1"/>
  <c r="O48" i="2" s="1"/>
  <c r="Q48" i="2"/>
  <c r="R48" i="2" s="1"/>
  <c r="S48" i="2" s="1"/>
  <c r="E27" i="2"/>
  <c r="F27" i="2" s="1"/>
  <c r="G27" i="2" s="1"/>
  <c r="I27" i="2"/>
  <c r="J27" i="2" s="1"/>
  <c r="K27" i="2" s="1"/>
  <c r="E9" i="2"/>
  <c r="F9" i="2" s="1"/>
  <c r="G9" i="2" s="1"/>
  <c r="M9" i="2"/>
  <c r="N9" i="2" s="1"/>
  <c r="O9" i="2" s="1"/>
  <c r="I9" i="2"/>
  <c r="J9" i="2" s="1"/>
  <c r="K9" i="2" s="1"/>
  <c r="Q9" i="2"/>
  <c r="R9" i="2" s="1"/>
  <c r="S9" i="2" s="1"/>
  <c r="M68" i="2"/>
  <c r="N68" i="2" s="1"/>
  <c r="O68" i="2" s="1"/>
  <c r="Q68" i="2"/>
  <c r="R68" i="2" s="1"/>
  <c r="S68" i="2" s="1"/>
  <c r="I68" i="2"/>
  <c r="J68" i="2" s="1"/>
  <c r="K68" i="2" s="1"/>
  <c r="I48" i="2"/>
  <c r="J48" i="2" s="1"/>
  <c r="K48" i="2" s="1"/>
  <c r="M27" i="2"/>
  <c r="N27" i="2" s="1"/>
  <c r="O27" i="2" s="1"/>
  <c r="E50" i="2"/>
  <c r="F50" i="2" s="1"/>
  <c r="G50" i="2" s="1"/>
  <c r="M50" i="2"/>
  <c r="N50" i="2" s="1"/>
  <c r="O50" i="2" s="1"/>
  <c r="Q50" i="2"/>
  <c r="R50" i="2" s="1"/>
  <c r="S50" i="2" s="1"/>
  <c r="I50" i="2"/>
  <c r="J50" i="2" s="1"/>
  <c r="K50" i="2" s="1"/>
  <c r="E37" i="2"/>
  <c r="F37" i="2" s="1"/>
  <c r="G37" i="2" s="1"/>
  <c r="M37" i="2"/>
  <c r="N37" i="2" s="1"/>
  <c r="O37" i="2" s="1"/>
  <c r="M3" i="2"/>
  <c r="I3" i="2"/>
  <c r="E3" i="2"/>
  <c r="E46" i="2"/>
  <c r="F46" i="2" s="1"/>
  <c r="G46" i="2" s="1"/>
  <c r="M46" i="2"/>
  <c r="N46" i="2" s="1"/>
  <c r="O46" i="2" s="1"/>
  <c r="I29" i="2"/>
  <c r="J29" i="2" s="1"/>
  <c r="K29" i="2" s="1"/>
  <c r="E29" i="2"/>
  <c r="F29" i="2" s="1"/>
  <c r="G29" i="2" s="1"/>
  <c r="Q29" i="2"/>
  <c r="R29" i="2" s="1"/>
  <c r="S29" i="2" s="1"/>
  <c r="M29" i="2"/>
  <c r="N29" i="2" s="1"/>
  <c r="O29" i="2" s="1"/>
  <c r="M65" i="2"/>
  <c r="N65" i="2" s="1"/>
  <c r="O65" i="2" s="1"/>
  <c r="I65" i="2"/>
  <c r="J65" i="2" s="1"/>
  <c r="K65" i="2" s="1"/>
  <c r="E58" i="2"/>
  <c r="F58" i="2" s="1"/>
  <c r="G58" i="2" s="1"/>
  <c r="M58" i="2"/>
  <c r="N58" i="2" s="1"/>
  <c r="O58" i="2" s="1"/>
  <c r="I8" i="2"/>
  <c r="J8" i="2" s="1"/>
  <c r="K8" i="2" s="1"/>
  <c r="Q8" i="2"/>
  <c r="R8" i="2" s="1"/>
  <c r="S8" i="2" s="1"/>
  <c r="E48" i="2"/>
  <c r="F48" i="2" s="1"/>
  <c r="G48" i="2" s="1"/>
  <c r="M15" i="2"/>
  <c r="N15" i="2" s="1"/>
  <c r="O15" i="2" s="1"/>
  <c r="E39" i="2"/>
  <c r="F39" i="2" s="1"/>
  <c r="G39" i="2" s="1"/>
  <c r="M39" i="2"/>
  <c r="N39" i="2" s="1"/>
  <c r="O39" i="2" s="1"/>
  <c r="M18" i="2"/>
  <c r="N18" i="2" s="1"/>
  <c r="O18" i="2" s="1"/>
  <c r="I18" i="2"/>
  <c r="J18" i="2" s="1"/>
  <c r="K18" i="2" s="1"/>
  <c r="E18" i="2"/>
  <c r="F18" i="2" s="1"/>
  <c r="G18" i="2" s="1"/>
  <c r="E15" i="2"/>
  <c r="F15" i="2" s="1"/>
  <c r="G15" i="2" s="1"/>
  <c r="E68" i="2"/>
  <c r="F68" i="2" s="1"/>
  <c r="G68" i="2" s="1"/>
  <c r="M63" i="2"/>
  <c r="N63" i="2" s="1"/>
  <c r="O63" i="2" s="1"/>
  <c r="E63" i="2"/>
  <c r="F63" i="2" s="1"/>
  <c r="G63" i="2" s="1"/>
  <c r="I63" i="2"/>
  <c r="J63" i="2" s="1"/>
  <c r="K63" i="2" s="1"/>
  <c r="M67" i="2"/>
  <c r="N67" i="2" s="1"/>
  <c r="O67" i="2" s="1"/>
  <c r="I67" i="2"/>
  <c r="J67" i="2" s="1"/>
  <c r="K67" i="2" s="1"/>
  <c r="E67" i="2"/>
  <c r="F67" i="2" s="1"/>
  <c r="G67" i="2" s="1"/>
  <c r="E30" i="2"/>
  <c r="F30" i="2" s="1"/>
  <c r="G30" i="2" s="1"/>
  <c r="E38" i="2"/>
  <c r="F38" i="2" s="1"/>
  <c r="G38" i="2" s="1"/>
  <c r="I38" i="2"/>
  <c r="J38" i="2" s="1"/>
  <c r="K38" i="2" s="1"/>
  <c r="E49" i="2"/>
  <c r="F49" i="2" s="1"/>
  <c r="G49" i="2" s="1"/>
  <c r="Q49" i="2"/>
  <c r="R49" i="2" s="1"/>
  <c r="S49" i="2" s="1"/>
  <c r="M64" i="2"/>
  <c r="N64" i="2" s="1"/>
  <c r="O64" i="2" s="1"/>
  <c r="E64" i="2"/>
  <c r="F64" i="2" s="1"/>
  <c r="G64" i="2" s="1"/>
  <c r="R93" i="7"/>
  <c r="S93" i="7" s="1"/>
  <c r="H93" i="7"/>
  <c r="I93" i="7" s="1"/>
  <c r="S94" i="12"/>
  <c r="T94" i="12" s="1"/>
  <c r="D49" i="1"/>
  <c r="C43" i="1"/>
  <c r="C53" i="1" s="1"/>
  <c r="E24" i="1"/>
  <c r="K94" i="12"/>
  <c r="L94" i="12" s="1"/>
  <c r="G94" i="12"/>
  <c r="H94" i="12" s="1"/>
  <c r="N3" i="2" l="1"/>
  <c r="M81" i="2"/>
  <c r="F3" i="2"/>
  <c r="E81" i="2"/>
  <c r="D17" i="1" s="1"/>
  <c r="E17" i="1" s="1"/>
  <c r="Q81" i="2"/>
  <c r="D19" i="1" s="1"/>
  <c r="J3" i="2"/>
  <c r="I81" i="2"/>
  <c r="D18" i="1" s="1"/>
  <c r="E18" i="1" s="1"/>
  <c r="S3" i="2"/>
  <c r="S81" i="2" s="1"/>
  <c r="R81" i="2"/>
  <c r="C59" i="1"/>
  <c r="J81" i="2" l="1"/>
  <c r="K81" i="2" s="1"/>
  <c r="K3" i="2"/>
  <c r="G3" i="2"/>
  <c r="F81" i="2"/>
  <c r="G81" i="2" s="1"/>
  <c r="D43" i="1"/>
  <c r="E19" i="1"/>
  <c r="N81" i="2"/>
  <c r="O81" i="2" s="1"/>
  <c r="O3" i="2"/>
  <c r="D59" i="1" l="1"/>
  <c r="D53" i="1"/>
  <c r="E53" i="1" s="1"/>
  <c r="E43" i="1"/>
  <c r="E44" i="1" l="1"/>
  <c r="F43" i="1"/>
  <c r="F53" i="1"/>
  <c r="E54" i="1"/>
</calcChain>
</file>

<file path=xl/sharedStrings.xml><?xml version="1.0" encoding="utf-8"?>
<sst xmlns="http://schemas.openxmlformats.org/spreadsheetml/2006/main" count="1341" uniqueCount="514">
  <si>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</si>
  <si>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</si>
  <si>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</si>
  <si>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</si>
  <si>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</si>
  <si>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</si>
  <si>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</si>
  <si>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</si>
  <si>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</si>
  <si>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</si>
  <si>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</si>
  <si>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</si>
  <si>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</si>
  <si>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</si>
  <si>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</si>
  <si>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</si>
  <si>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</si>
  <si>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</si>
  <si>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</si>
  <si>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</si>
  <si>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</si>
  <si>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</si>
  <si>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</si>
  <si>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</si>
  <si>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</si>
  <si>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</si>
  <si>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</si>
  <si>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</si>
  <si>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</si>
  <si>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</si>
  <si>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</si>
  <si>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</si>
  <si>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</si>
  <si>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</si>
  <si>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</si>
  <si>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</si>
  <si>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</si>
  <si>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</si>
  <si>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</si>
  <si>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</si>
  <si>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</si>
  <si>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</si>
  <si>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</si>
  <si>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</si>
  <si>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</si>
  <si>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</si>
  <si>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</si>
  <si>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</si>
  <si>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</si>
  <si>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</si>
  <si>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</si>
  <si>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</si>
  <si>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</si>
  <si>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</si>
  <si>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</si>
  <si>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</si>
  <si>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</si>
  <si>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</si>
  <si>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</si>
  <si>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</si>
  <si>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</si>
  <si>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</si>
  <si>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</si>
  <si>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</si>
  <si>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</si>
  <si>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</si>
  <si>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</si>
  <si>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</si>
  <si>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</si>
  <si>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</si>
  <si>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</si>
  <si>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</si>
  <si>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</si>
  <si>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</si>
  <si>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</si>
  <si>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</si>
  <si>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</si>
  <si>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</si>
  <si>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</si>
  <si>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</si>
  <si>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</si>
  <si>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</si>
  <si>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</si>
  <si>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</si>
  <si>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</si>
  <si>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</si>
  <si>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</si>
  <si>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</si>
  <si>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</si>
  <si>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</si>
  <si>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</si>
  <si>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</si>
  <si>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</si>
  <si>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</si>
  <si>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</si>
  <si>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</si>
  <si>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</si>
  <si>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</si>
  <si>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</si>
  <si>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</si>
  <si>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</si>
  <si>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</si>
  <si>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</si>
  <si>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</si>
  <si>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</si>
  <si>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</si>
  <si>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</si>
  <si>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</si>
  <si>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</si>
  <si>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</si>
  <si>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</si>
  <si>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</si>
  <si>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</si>
  <si>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</si>
  <si>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</si>
  <si>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</si>
  <si>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</si>
  <si>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</si>
  <si>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</si>
  <si>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</si>
  <si>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</si>
  <si>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</si>
  <si>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</si>
  <si>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</si>
  <si>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</si>
  <si>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</si>
  <si>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</si>
  <si>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</si>
  <si>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</si>
  <si>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</si>
  <si>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</si>
  <si>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</si>
  <si>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</si>
  <si>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</si>
  <si>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</si>
  <si>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</si>
  <si>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</si>
  <si>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</si>
  <si>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</si>
  <si>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</si>
  <si>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</si>
  <si>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</si>
  <si>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</si>
  <si>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</si>
  <si>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</si>
  <si>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</si>
  <si>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</si>
  <si>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</si>
  <si>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</si>
  <si>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</si>
  <si>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</si>
  <si>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</si>
  <si>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</si>
  <si>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</si>
  <si>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</si>
  <si>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</si>
  <si>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</si>
  <si>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</si>
  <si>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</si>
  <si>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</si>
  <si>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</si>
  <si>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</si>
  <si>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</si>
  <si>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</si>
  <si>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</si>
  <si>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</si>
  <si>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</si>
  <si>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</si>
  <si>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</si>
  <si>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</si>
  <si>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</si>
  <si>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</si>
  <si>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</si>
  <si>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</si>
  <si>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</si>
  <si>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</si>
  <si>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</si>
  <si>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</si>
  <si>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</si>
  <si>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</si>
  <si>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</si>
  <si>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</si>
  <si>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</si>
  <si>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</si>
  <si>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</si>
  <si>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</si>
  <si>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</si>
  <si>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</si>
  <si>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</si>
  <si>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</si>
  <si>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</si>
  <si>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</si>
  <si>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</si>
  <si>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</si>
  <si>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</si>
  <si>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</si>
  <si>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</si>
  <si>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</si>
  <si>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</si>
  <si>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</si>
  <si>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</si>
  <si>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</si>
  <si>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</si>
  <si>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</si>
  <si>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</si>
  <si>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</si>
  <si>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</si>
  <si>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</si>
  <si>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</si>
  <si>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</si>
  <si>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</si>
  <si>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</si>
  <si>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</si>
  <si>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</si>
  <si>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</si>
  <si>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</si>
  <si>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</si>
  <si>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</si>
  <si>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</si>
  <si>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</si>
  <si>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</si>
  <si>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</si>
  <si>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</si>
  <si>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</si>
  <si>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</si>
  <si>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</si>
  <si>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</si>
  <si>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</si>
  <si>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</si>
  <si>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</si>
  <si>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</si>
  <si>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</si>
  <si>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</si>
  <si>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</si>
  <si>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</si>
  <si>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</si>
  <si>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</si>
  <si>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</si>
  <si>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</si>
  <si>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</si>
  <si>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</si>
  <si>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</si>
  <si>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</si>
  <si>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</si>
  <si>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</si>
  <si>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</si>
  <si>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</si>
  <si>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</si>
  <si>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</si>
  <si>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</si>
  <si>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</si>
  <si>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</si>
  <si>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</si>
  <si>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</si>
  <si>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</si>
  <si>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</si>
  <si>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</si>
  <si>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</si>
  <si>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</si>
  <si>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</si>
  <si>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</si>
  <si>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</si>
  <si>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</si>
  <si>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</si>
  <si>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</si>
  <si>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</si>
  <si>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</si>
  <si>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</si>
  <si>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</si>
  <si>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</si>
  <si>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</si>
  <si>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</si>
  <si>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</si>
  <si>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</si>
  <si>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</si>
  <si>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</si>
  <si>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</si>
  <si>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</si>
  <si>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</si>
  <si>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</si>
  <si>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</si>
  <si>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</si>
  <si>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</si>
  <si>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</si>
  <si>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</si>
  <si>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</si>
  <si>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</si>
  <si>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</si>
  <si>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</si>
  <si>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</si>
  <si>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</si>
  <si>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</si>
  <si>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</si>
  <si>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</si>
  <si>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</si>
  <si>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</si>
  <si>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</si>
  <si>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</si>
  <si>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</si>
  <si>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</si>
  <si>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</si>
  <si>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</si>
  <si>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</si>
  <si>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</si>
  <si>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</si>
  <si>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</si>
  <si>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</si>
  <si>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</si>
  <si>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</si>
  <si>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</si>
  <si>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</si>
  <si>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</si>
  <si>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</si>
  <si>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</si>
  <si>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</si>
  <si>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</si>
  <si>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</si>
  <si>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</si>
  <si>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</si>
  <si>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</si>
  <si>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</si>
  <si>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</si>
  <si>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</si>
  <si>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</si>
  <si>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</si>
  <si>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</si>
  <si>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</si>
  <si>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</si>
  <si>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</si>
  <si>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</si>
  <si>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</si>
  <si>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</si>
  <si>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</si>
  <si>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</si>
  <si>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</si>
  <si>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</si>
  <si>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</si>
  <si>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</si>
  <si>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</si>
  <si>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</si>
  <si>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</si>
  <si>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</si>
  <si>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</si>
  <si>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</si>
  <si>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</si>
  <si>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</si>
  <si>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</si>
  <si>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</si>
  <si>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</si>
  <si>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</si>
  <si>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</si>
  <si>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</si>
  <si>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</si>
  <si>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</si>
  <si>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</si>
  <si>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</si>
  <si>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</si>
  <si>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</si>
  <si>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</si>
  <si>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</si>
  <si>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</si>
  <si>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</si>
  <si>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</si>
  <si>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</si>
  <si>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</si>
  <si>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</si>
  <si>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</si>
  <si>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</si>
  <si>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</si>
  <si>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</si>
  <si>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</si>
  <si>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</si>
  <si>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</si>
  <si>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</si>
  <si>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</si>
  <si>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</si>
  <si>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</si>
  <si>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</si>
  <si>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</si>
  <si>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</si>
  <si>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</si>
  <si>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</si>
  <si>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</si>
  <si>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</si>
  <si>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</si>
  <si>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</si>
  <si>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</si>
  <si>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</si>
  <si>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</si>
  <si>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</si>
  <si>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</si>
  <si>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</si>
  <si>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</si>
  <si>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</si>
  <si>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</si>
  <si>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</si>
  <si>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</si>
  <si>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</si>
  <si>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</si>
  <si>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</si>
  <si>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</si>
  <si>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</si>
  <si>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</si>
  <si>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</si>
  <si>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</si>
  <si>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</si>
  <si>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</si>
  <si>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</si>
  <si>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</si>
  <si>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</si>
  <si>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</si>
  <si>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</si>
  <si>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</si>
  <si>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</si>
  <si>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</si>
  <si>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</si>
  <si>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</si>
  <si>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</si>
  <si>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</si>
  <si>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</si>
  <si>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</si>
  <si>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</si>
  <si>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</si>
  <si>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</si>
  <si>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</si>
  <si>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</si>
  <si>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0263494</t>
  </si>
  <si>
    <t>AUD</t>
  </si>
  <si>
    <t>AUSTRALIAN DOLLAR</t>
  </si>
  <si>
    <t>CHF</t>
  </si>
  <si>
    <t>SWISS FRANC</t>
  </si>
  <si>
    <t>USD</t>
  </si>
  <si>
    <t>EUR</t>
  </si>
  <si>
    <t>TELEPERFORMANCE</t>
  </si>
  <si>
    <t>035128206</t>
  </si>
  <si>
    <t>ANGLOGOLD ASHANTI SPON ADR</t>
  </si>
  <si>
    <t>JPY</t>
  </si>
  <si>
    <t>YASKAWA ELECTRIC CORP</t>
  </si>
  <si>
    <t>GBP</t>
  </si>
  <si>
    <t>026349902</t>
  </si>
  <si>
    <t>DASSAULT SYSTEMES SE</t>
  </si>
  <si>
    <t>DEUTSCHE BANK AG REGISTERED</t>
  </si>
  <si>
    <t>MAKITA CORP</t>
  </si>
  <si>
    <t>NIDEC CORP</t>
  </si>
  <si>
    <t>OMRON CORP</t>
  </si>
  <si>
    <t>ORIX CORP</t>
  </si>
  <si>
    <t>TDK CORP</t>
  </si>
  <si>
    <t>NOKIA CORP SPON ADR</t>
  </si>
  <si>
    <t>STMICROELECTRONICS NV NY SHS</t>
  </si>
  <si>
    <t>SAP SE SPONSORED ADR</t>
  </si>
  <si>
    <t>SMITH + NEPHEW PLC  SPON ADR</t>
  </si>
  <si>
    <t>BALOISE HOLDING AG   REG</t>
  </si>
  <si>
    <t>CREDIT SUISSE GROUP AG REG</t>
  </si>
  <si>
    <t>LONZA GROUP AG REG</t>
  </si>
  <si>
    <t>B1JB4K905</t>
  </si>
  <si>
    <t>SYMRISE AG</t>
  </si>
  <si>
    <t>B1WY23900</t>
  </si>
  <si>
    <t>SMITHS GROUP PLC</t>
  </si>
  <si>
    <t>B4R2R5908</t>
  </si>
  <si>
    <t>JULIUS BAER GROUP LTD</t>
  </si>
  <si>
    <t>48137C108</t>
  </si>
  <si>
    <t>JULIUS BAER GROUP LTD UN ADR</t>
  </si>
  <si>
    <t>ASML HOLDING NV NY REG SHS</t>
  </si>
  <si>
    <t>UBS GROUP AG REG</t>
  </si>
  <si>
    <t>FERRARI NV</t>
  </si>
  <si>
    <t>BJ2KSG907</t>
  </si>
  <si>
    <t>AKZO NOBEL N.V.</t>
  </si>
  <si>
    <t>AERCAP HOLDINGS NV</t>
  </si>
  <si>
    <t>001317205</t>
  </si>
  <si>
    <t>AIA GROUP LTD SP ADR</t>
  </si>
  <si>
    <t>ALIBABA GROUP HOLDING SP ADR</t>
  </si>
  <si>
    <t>AMERICA MOVIL SAB DE CV</t>
  </si>
  <si>
    <t>ANGLOGOLD ASHANTI PLC</t>
  </si>
  <si>
    <t>046353108</t>
  </si>
  <si>
    <t>ASTRAZENECA PLC SPONS ADR</t>
  </si>
  <si>
    <t>BANCO SANTANDER CHILE ADR</t>
  </si>
  <si>
    <t>BANK MANDIRI TBK UNSPON ADR</t>
  </si>
  <si>
    <t>B0744B906</t>
  </si>
  <si>
    <t>BUNZL PLC</t>
  </si>
  <si>
    <t>CAE INC</t>
  </si>
  <si>
    <t>CGI INC</t>
  </si>
  <si>
    <t>CSL LTD</t>
  </si>
  <si>
    <t>BM8H5Y907</t>
  </si>
  <si>
    <t>DASSAULT SYSTEMES</t>
  </si>
  <si>
    <t>GRIFOLS SA ADR</t>
  </si>
  <si>
    <t>HDFC BANK LTD ADR</t>
  </si>
  <si>
    <t>ICICI BANK LTD SPON ADR</t>
  </si>
  <si>
    <t>ICON PLC</t>
  </si>
  <si>
    <t>INTERCONTINENTAL HOTELS ADR</t>
  </si>
  <si>
    <t>KB FINANCIAL GROUP INC ADR</t>
  </si>
  <si>
    <t>B0SWJX907</t>
  </si>
  <si>
    <t>LONDON STOCK EXCHANGE GROUP</t>
  </si>
  <si>
    <t>LVMH MOET HENNESSY UNSP ADR</t>
  </si>
  <si>
    <t>B28YTC906</t>
  </si>
  <si>
    <t>NATIONAL GRID PLC SP ADR</t>
  </si>
  <si>
    <t>NESTLE SA SPONS ADR</t>
  </si>
  <si>
    <t>NOVARTIS AG SPONSORED ADR</t>
  </si>
  <si>
    <t>NOVO NORDISK A/S SPONS ADR</t>
  </si>
  <si>
    <t>OPEN TEXT CORP</t>
  </si>
  <si>
    <t>PEARSON PLC SPONSORED ADR</t>
  </si>
  <si>
    <t>QUIMICA Y MINERA CHIL SP ADR</t>
  </si>
  <si>
    <t>RAKUTEN GROUP INC</t>
  </si>
  <si>
    <t>RELX PLC SPON ADR</t>
  </si>
  <si>
    <t>SANDOZ GROUP AG ADR</t>
  </si>
  <si>
    <t>SHOPIFY INC   CLASS A</t>
  </si>
  <si>
    <t>SK TELECOM CO LTD SPON ADR</t>
  </si>
  <si>
    <t>B1Q3J3907</t>
  </si>
  <si>
    <t>SKF AB B SHARES</t>
  </si>
  <si>
    <t>SONY GROUP CORP   SP ADR</t>
  </si>
  <si>
    <t>TAIWAN SEMICONDUCTOR SP ADR</t>
  </si>
  <si>
    <t>TENCENT HOLDINGS LTD UNS ADR</t>
  </si>
  <si>
    <t>UNIQURE NV</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</si>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</sst>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431</v>
      </c>
      <c r="B4" s="273">
        <v>2005.11</v>
      </c>
      <c r="C4" s="273"/>
      <c r="D4" s="273" t="s">
        <v>427</v>
      </c>
      <c r="E4" s="273">
        <v>2005.11</v>
      </c>
      <c r="F4" s="273"/>
      <c r="G4" s="273">
        <v>-2.16</v>
      </c>
      <c r="H4" s="273"/>
      <c r="I4" s="98"/>
      <c r="J4" s="130">
        <v>45230</v>
      </c>
      <c r="K4" s="130">
        <v>45231</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2005.11</v>
      </c>
      <c r="C11" s="73">
        <f t="shared" ref="C11:H11" si="0">SUM(C4:C10)</f>
        <v>0</v>
      </c>
      <c r="D11" s="73">
        <f t="shared" si="0"/>
        <v>0</v>
      </c>
      <c r="E11" s="73">
        <f>SUM(E4:E10)</f>
        <v>2005.11</v>
      </c>
      <c r="F11" s="73">
        <f t="shared" si="0"/>
        <v>0</v>
      </c>
      <c r="G11" s="73">
        <f t="shared" si="0"/>
        <v>-2.16</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-2.16</v>
      </c>
      <c r="E25" s="81">
        <f>H11</f>
        <v>0</v>
      </c>
      <c r="F25" s="82">
        <f>D25-E25</f>
        <v>-2.16</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0" bestFit="1" customWidth="1"/>
    <col min="8" max="8" width="11.42578125" bestFit="1" customWidth="1"/>
    <col min="9" max="9" width="12" bestFit="1" customWidth="1"/>
    <col min="11" max="11" width="13.42578125" bestFit="1"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295</v>
      </c>
      <c r="B2" s="279">
        <v>4031976</v>
      </c>
      <c r="C2" s="279">
        <v>4031976</v>
      </c>
      <c r="D2" t="s">
        <v>296</v>
      </c>
      <c r="E2">
        <v>1440</v>
      </c>
      <c r="F2">
        <v>285533.76</v>
      </c>
      <c r="G2">
        <v>176.84</v>
      </c>
      <c r="H2">
        <v>254646.22</v>
      </c>
      <c r="I2">
        <v>262481.90999999997</v>
      </c>
      <c r="J2">
        <v>167.2</v>
      </c>
      <c r="K2">
        <v>240768</v>
      </c>
      <c r="L2" t="s">
        <v>297</v>
      </c>
      <c r="M2" s="278">
        <v>45230</v>
      </c>
    </row>
    <row r="3" spans="1:13">
      <c r="A3" t="s">
        <v>295</v>
      </c>
      <c r="B3" s="281" t="s">
        <v>298</v>
      </c>
      <c r="C3" s="279" t="s">
        <v>299</v>
      </c>
      <c r="D3" t="s">
        <v>300</v>
      </c>
      <c r="E3">
        <v>4937</v>
      </c>
      <c r="F3">
        <v>241841.83</v>
      </c>
      <c r="G3">
        <v>62.12</v>
      </c>
      <c r="H3">
        <v>306686.44</v>
      </c>
      <c r="I3">
        <v>241841.83</v>
      </c>
      <c r="J3">
        <v>62.12</v>
      </c>
      <c r="K3">
        <v>306686.44</v>
      </c>
      <c r="L3" t="s">
        <v>301</v>
      </c>
      <c r="M3" s="278">
        <v>45230</v>
      </c>
    </row>
    <row r="4" spans="1:13">
      <c r="A4" t="s">
        <v>295</v>
      </c>
      <c r="B4" s="279">
        <v>1317205</v>
      </c>
      <c r="C4" s="279" t="s">
        <v>302</v>
      </c>
      <c r="D4" t="s">
        <v>303</v>
      </c>
      <c r="E4">
        <v>16108</v>
      </c>
      <c r="F4">
        <v>542445.61</v>
      </c>
      <c r="G4">
        <v>34.85</v>
      </c>
      <c r="H4">
        <v>561363.80000000005</v>
      </c>
      <c r="I4">
        <v>542445.61</v>
      </c>
      <c r="J4">
        <v>34.85</v>
      </c>
      <c r="K4">
        <v>561363.80000000005</v>
      </c>
      <c r="L4" t="s">
        <v>301</v>
      </c>
      <c r="M4" s="278">
        <v>45230</v>
      </c>
    </row>
    <row r="5" spans="1:13">
      <c r="A5" t="s">
        <v>295</v>
      </c>
      <c r="B5" s="279" t="s">
        <v>304</v>
      </c>
      <c r="C5" s="279" t="s">
        <v>304</v>
      </c>
      <c r="D5" t="s">
        <v>305</v>
      </c>
      <c r="E5">
        <v>3384</v>
      </c>
      <c r="F5">
        <v>321150.57</v>
      </c>
      <c r="G5">
        <v>66.91</v>
      </c>
      <c r="H5">
        <v>226411.25</v>
      </c>
      <c r="I5">
        <v>298537.73</v>
      </c>
      <c r="J5">
        <v>63.26</v>
      </c>
      <c r="K5">
        <v>214071.84</v>
      </c>
      <c r="L5" t="s">
        <v>297</v>
      </c>
      <c r="M5" s="278">
        <v>45230</v>
      </c>
    </row>
    <row r="6" spans="1:13">
      <c r="A6" t="s">
        <v>295</v>
      </c>
      <c r="B6" s="279" t="s">
        <v>306</v>
      </c>
      <c r="C6" s="279" t="s">
        <v>307</v>
      </c>
      <c r="D6" t="s">
        <v>308</v>
      </c>
      <c r="E6">
        <v>2161</v>
      </c>
      <c r="F6">
        <v>268113.96999999997</v>
      </c>
      <c r="G6">
        <v>82.54</v>
      </c>
      <c r="H6">
        <v>178368.94</v>
      </c>
      <c r="I6">
        <v>268113.96999999997</v>
      </c>
      <c r="J6">
        <v>82.54</v>
      </c>
      <c r="K6">
        <v>178368.94</v>
      </c>
      <c r="L6" t="s">
        <v>301</v>
      </c>
      <c r="M6" s="278">
        <v>45230</v>
      </c>
    </row>
    <row r="7" spans="1:13">
      <c r="A7" t="s">
        <v>295</v>
      </c>
      <c r="B7" s="279" t="s">
        <v>309</v>
      </c>
      <c r="C7" s="279" t="s">
        <v>310</v>
      </c>
      <c r="D7" t="s">
        <v>311</v>
      </c>
      <c r="E7">
        <v>24829</v>
      </c>
      <c r="F7">
        <v>422565.25</v>
      </c>
      <c r="G7">
        <v>16.600000000000001</v>
      </c>
      <c r="H7">
        <v>412161.4</v>
      </c>
      <c r="I7">
        <v>422565.25</v>
      </c>
      <c r="J7">
        <v>16.600000000000001</v>
      </c>
      <c r="K7">
        <v>412161.4</v>
      </c>
      <c r="L7" t="s">
        <v>301</v>
      </c>
      <c r="M7" s="278">
        <v>45230</v>
      </c>
    </row>
    <row r="8" spans="1:13">
      <c r="A8" t="s">
        <v>295</v>
      </c>
      <c r="B8" s="279" t="s">
        <v>312</v>
      </c>
      <c r="C8" s="279" t="s">
        <v>313</v>
      </c>
      <c r="D8" t="s">
        <v>314</v>
      </c>
      <c r="E8">
        <v>10487</v>
      </c>
      <c r="F8">
        <v>245596.1</v>
      </c>
      <c r="G8">
        <v>17.84</v>
      </c>
      <c r="H8">
        <v>187088.08</v>
      </c>
      <c r="I8">
        <v>245596.1</v>
      </c>
      <c r="J8">
        <v>17.84</v>
      </c>
      <c r="K8">
        <v>187088.08</v>
      </c>
      <c r="L8" t="s">
        <v>301</v>
      </c>
      <c r="M8" s="278">
        <v>45230</v>
      </c>
    </row>
    <row r="9" spans="1:13">
      <c r="A9" t="s">
        <v>295</v>
      </c>
      <c r="B9" s="279" t="s">
        <v>315</v>
      </c>
      <c r="C9" s="279" t="s">
        <v>316</v>
      </c>
      <c r="D9" t="s">
        <v>317</v>
      </c>
      <c r="E9">
        <v>1030</v>
      </c>
      <c r="F9">
        <v>166563.9</v>
      </c>
      <c r="G9">
        <v>598.80999999999995</v>
      </c>
      <c r="H9">
        <v>616774.30000000005</v>
      </c>
      <c r="I9">
        <v>166563.9</v>
      </c>
      <c r="J9">
        <v>598.80999999999995</v>
      </c>
      <c r="K9">
        <v>616774.30000000005</v>
      </c>
      <c r="L9" t="s">
        <v>301</v>
      </c>
      <c r="M9" s="278">
        <v>45230</v>
      </c>
    </row>
    <row r="10" spans="1:13">
      <c r="A10" t="s">
        <v>295</v>
      </c>
      <c r="B10" s="294">
        <v>46353108</v>
      </c>
      <c r="C10" s="294">
        <v>2989044</v>
      </c>
      <c r="D10" t="s">
        <v>318</v>
      </c>
      <c r="E10">
        <v>1400</v>
      </c>
      <c r="F10">
        <v>94792.68</v>
      </c>
      <c r="G10">
        <v>63.23</v>
      </c>
      <c r="H10">
        <v>88522</v>
      </c>
      <c r="I10">
        <v>94792.68</v>
      </c>
      <c r="J10">
        <v>63.23</v>
      </c>
      <c r="K10">
        <v>88522</v>
      </c>
      <c r="L10" t="s">
        <v>301</v>
      </c>
      <c r="M10" s="278">
        <v>45230</v>
      </c>
    </row>
    <row r="11" spans="1:13">
      <c r="A11" t="s">
        <v>295</v>
      </c>
      <c r="B11" s="294" t="s">
        <v>426</v>
      </c>
      <c r="C11" s="294" t="s">
        <v>426</v>
      </c>
      <c r="D11" t="s">
        <v>319</v>
      </c>
      <c r="E11">
        <v>59785</v>
      </c>
      <c r="F11">
        <v>449136.08</v>
      </c>
      <c r="G11">
        <v>13.42</v>
      </c>
      <c r="H11">
        <v>802073.64</v>
      </c>
      <c r="I11">
        <v>346614.84</v>
      </c>
      <c r="J11">
        <v>11.04</v>
      </c>
      <c r="K11">
        <v>660026.4</v>
      </c>
      <c r="L11" t="s">
        <v>320</v>
      </c>
      <c r="M11" s="278">
        <v>45230</v>
      </c>
    </row>
    <row r="12" spans="1:13">
      <c r="A12" t="s">
        <v>295</v>
      </c>
      <c r="B12" s="279">
        <v>7124594</v>
      </c>
      <c r="C12" s="279">
        <v>7124594</v>
      </c>
      <c r="D12" t="s">
        <v>321</v>
      </c>
      <c r="E12">
        <v>2178</v>
      </c>
      <c r="F12">
        <v>324303.28000000003</v>
      </c>
      <c r="G12">
        <v>143.01</v>
      </c>
      <c r="H12">
        <v>311484.62</v>
      </c>
      <c r="I12">
        <v>325499.77</v>
      </c>
      <c r="J12">
        <v>130.19999999999999</v>
      </c>
      <c r="K12">
        <v>283575.59999999998</v>
      </c>
      <c r="L12" t="s">
        <v>322</v>
      </c>
      <c r="M12" s="278">
        <v>45230</v>
      </c>
    </row>
    <row r="13" spans="1:13">
      <c r="A13" t="s">
        <v>295</v>
      </c>
      <c r="B13" s="279" t="s">
        <v>323</v>
      </c>
      <c r="C13" s="279">
        <v>2136646</v>
      </c>
      <c r="D13" t="s">
        <v>324</v>
      </c>
      <c r="E13">
        <v>9396</v>
      </c>
      <c r="F13">
        <v>251414.24</v>
      </c>
      <c r="G13">
        <v>17.399999999999999</v>
      </c>
      <c r="H13">
        <v>163490.4</v>
      </c>
      <c r="I13">
        <v>251414.24</v>
      </c>
      <c r="J13">
        <v>17.399999999999999</v>
      </c>
      <c r="K13">
        <v>163490.4</v>
      </c>
      <c r="L13" t="s">
        <v>301</v>
      </c>
      <c r="M13" s="278">
        <v>45230</v>
      </c>
    </row>
    <row r="14" spans="1:13">
      <c r="A14" t="s">
        <v>295</v>
      </c>
      <c r="B14" s="279" t="s">
        <v>325</v>
      </c>
      <c r="C14" s="279" t="s">
        <v>325</v>
      </c>
      <c r="D14" t="s">
        <v>326</v>
      </c>
      <c r="E14">
        <v>14291</v>
      </c>
      <c r="F14">
        <v>427991.44</v>
      </c>
      <c r="G14">
        <v>35.630000000000003</v>
      </c>
      <c r="H14">
        <v>509189.6</v>
      </c>
      <c r="I14">
        <v>331417.67</v>
      </c>
      <c r="J14">
        <v>29.32</v>
      </c>
      <c r="K14">
        <v>419012.12</v>
      </c>
      <c r="L14" t="s">
        <v>320</v>
      </c>
      <c r="M14" s="278">
        <v>45230</v>
      </c>
    </row>
    <row r="15" spans="1:13">
      <c r="A15" t="s">
        <v>295</v>
      </c>
      <c r="B15" s="279">
        <v>124765108</v>
      </c>
      <c r="C15" s="279">
        <v>2125097</v>
      </c>
      <c r="D15" t="s">
        <v>327</v>
      </c>
      <c r="E15">
        <v>20470</v>
      </c>
      <c r="F15">
        <v>346460.26</v>
      </c>
      <c r="G15">
        <v>20.86</v>
      </c>
      <c r="H15">
        <v>427004.2</v>
      </c>
      <c r="I15">
        <v>346460.26</v>
      </c>
      <c r="J15">
        <v>20.86</v>
      </c>
      <c r="K15">
        <v>427004.2</v>
      </c>
      <c r="L15" t="s">
        <v>301</v>
      </c>
      <c r="M15" s="278">
        <v>45230</v>
      </c>
    </row>
    <row r="16" spans="1:13">
      <c r="A16" t="s">
        <v>295</v>
      </c>
      <c r="B16" s="279" t="s">
        <v>328</v>
      </c>
      <c r="C16" s="279" t="s">
        <v>329</v>
      </c>
      <c r="D16" t="s">
        <v>330</v>
      </c>
      <c r="E16">
        <v>3356</v>
      </c>
      <c r="F16">
        <v>203870.96</v>
      </c>
      <c r="G16">
        <v>96.41</v>
      </c>
      <c r="H16">
        <v>323551.96000000002</v>
      </c>
      <c r="I16">
        <v>203870.96</v>
      </c>
      <c r="J16">
        <v>96.41</v>
      </c>
      <c r="K16">
        <v>323551.96000000002</v>
      </c>
      <c r="L16" t="s">
        <v>301</v>
      </c>
      <c r="M16" s="278">
        <v>45230</v>
      </c>
    </row>
    <row r="17" spans="1:13">
      <c r="A17" t="s">
        <v>295</v>
      </c>
      <c r="B17" s="279">
        <v>6185495</v>
      </c>
      <c r="C17" s="279">
        <v>6185495</v>
      </c>
      <c r="D17" t="s">
        <v>331</v>
      </c>
      <c r="E17">
        <v>1579</v>
      </c>
      <c r="F17">
        <v>151318.87</v>
      </c>
      <c r="G17">
        <v>147.22</v>
      </c>
      <c r="H17">
        <v>232453.05</v>
      </c>
      <c r="I17">
        <v>201543.56</v>
      </c>
      <c r="J17">
        <v>232.35</v>
      </c>
      <c r="K17">
        <v>366880.65</v>
      </c>
      <c r="L17" t="s">
        <v>332</v>
      </c>
      <c r="M17" s="278">
        <v>45230</v>
      </c>
    </row>
    <row r="18" spans="1:13">
      <c r="A18" t="s">
        <v>295</v>
      </c>
      <c r="B18" s="279" t="s">
        <v>333</v>
      </c>
      <c r="C18" s="279" t="s">
        <v>333</v>
      </c>
      <c r="D18" t="s">
        <v>334</v>
      </c>
      <c r="E18">
        <v>16620</v>
      </c>
      <c r="F18">
        <v>330913.09999999998</v>
      </c>
      <c r="G18">
        <v>41.05</v>
      </c>
      <c r="H18">
        <v>682290.11</v>
      </c>
      <c r="I18">
        <v>301155.67</v>
      </c>
      <c r="J18">
        <v>38.81</v>
      </c>
      <c r="K18">
        <v>645105.30000000005</v>
      </c>
      <c r="L18" t="s">
        <v>297</v>
      </c>
      <c r="M18" s="278">
        <v>45230</v>
      </c>
    </row>
    <row r="19" spans="1:13">
      <c r="A19" t="s">
        <v>295</v>
      </c>
      <c r="B19" s="279" t="s">
        <v>335</v>
      </c>
      <c r="C19" s="279" t="s">
        <v>336</v>
      </c>
      <c r="D19" t="s">
        <v>337</v>
      </c>
      <c r="E19">
        <v>2546</v>
      </c>
      <c r="F19">
        <v>202402.26</v>
      </c>
      <c r="G19">
        <v>301.64</v>
      </c>
      <c r="H19">
        <v>767975.44</v>
      </c>
      <c r="I19">
        <v>202402.26</v>
      </c>
      <c r="J19">
        <v>301.64</v>
      </c>
      <c r="K19">
        <v>767975.44</v>
      </c>
      <c r="L19" t="s">
        <v>301</v>
      </c>
      <c r="M19" s="278">
        <v>45230</v>
      </c>
    </row>
    <row r="20" spans="1:13">
      <c r="A20" t="s">
        <v>295</v>
      </c>
      <c r="B20" s="279">
        <v>398438408</v>
      </c>
      <c r="C20" s="279" t="s">
        <v>338</v>
      </c>
      <c r="D20" t="s">
        <v>339</v>
      </c>
      <c r="E20">
        <v>21729</v>
      </c>
      <c r="F20">
        <v>439438.74</v>
      </c>
      <c r="G20">
        <v>8.09</v>
      </c>
      <c r="H20">
        <v>175787.61</v>
      </c>
      <c r="I20">
        <v>439438.74</v>
      </c>
      <c r="J20">
        <v>8.09</v>
      </c>
      <c r="K20">
        <v>175787.61</v>
      </c>
      <c r="L20" t="s">
        <v>301</v>
      </c>
      <c r="M20" s="278">
        <v>45230</v>
      </c>
    </row>
    <row r="21" spans="1:13">
      <c r="A21" t="s">
        <v>295</v>
      </c>
      <c r="B21" s="279" t="s">
        <v>340</v>
      </c>
      <c r="C21" s="279">
        <v>2781648</v>
      </c>
      <c r="D21" t="s">
        <v>341</v>
      </c>
      <c r="E21">
        <v>7373</v>
      </c>
      <c r="F21">
        <v>503591.32</v>
      </c>
      <c r="G21">
        <v>56.55</v>
      </c>
      <c r="H21">
        <v>416943.15</v>
      </c>
      <c r="I21">
        <v>503591.32</v>
      </c>
      <c r="J21">
        <v>56.55</v>
      </c>
      <c r="K21">
        <v>416943.15</v>
      </c>
      <c r="L21" t="s">
        <v>301</v>
      </c>
      <c r="M21" s="278">
        <v>45230</v>
      </c>
    </row>
    <row r="22" spans="1:13">
      <c r="A22" t="s">
        <v>295</v>
      </c>
      <c r="B22" s="279" t="s">
        <v>342</v>
      </c>
      <c r="C22" s="279">
        <v>2569286</v>
      </c>
      <c r="D22" t="s">
        <v>343</v>
      </c>
      <c r="E22">
        <v>26800</v>
      </c>
      <c r="F22">
        <v>347940.93</v>
      </c>
      <c r="G22">
        <v>22.19</v>
      </c>
      <c r="H22">
        <v>594692</v>
      </c>
      <c r="I22">
        <v>347940.93</v>
      </c>
      <c r="J22">
        <v>22.19</v>
      </c>
      <c r="K22">
        <v>594692</v>
      </c>
      <c r="L22" t="s">
        <v>301</v>
      </c>
      <c r="M22" s="278">
        <v>45230</v>
      </c>
    </row>
    <row r="23" spans="1:13">
      <c r="A23" t="s">
        <v>295</v>
      </c>
      <c r="B23" s="279" t="s">
        <v>344</v>
      </c>
      <c r="C23" s="279" t="s">
        <v>345</v>
      </c>
      <c r="D23" t="s">
        <v>346</v>
      </c>
      <c r="E23">
        <v>1091</v>
      </c>
      <c r="F23">
        <v>176397.03</v>
      </c>
      <c r="G23">
        <v>243.96</v>
      </c>
      <c r="H23">
        <v>266160.36</v>
      </c>
      <c r="I23">
        <v>176397.03</v>
      </c>
      <c r="J23">
        <v>243.96</v>
      </c>
      <c r="K23">
        <v>266160.36</v>
      </c>
      <c r="L23" t="s">
        <v>301</v>
      </c>
      <c r="M23" s="278">
        <v>45230</v>
      </c>
    </row>
    <row r="24" spans="1:13">
      <c r="A24" t="s">
        <v>295</v>
      </c>
      <c r="B24" s="279">
        <v>5889505</v>
      </c>
      <c r="C24" s="279">
        <v>5889505</v>
      </c>
      <c r="D24" t="s">
        <v>347</v>
      </c>
      <c r="E24">
        <v>7517</v>
      </c>
      <c r="F24">
        <v>149102.76</v>
      </c>
      <c r="G24">
        <v>29.06</v>
      </c>
      <c r="H24">
        <v>218434.24</v>
      </c>
      <c r="I24">
        <v>136553.23000000001</v>
      </c>
      <c r="J24">
        <v>27.47</v>
      </c>
      <c r="K24">
        <v>206529.57</v>
      </c>
      <c r="L24" t="s">
        <v>297</v>
      </c>
      <c r="M24" s="278">
        <v>45230</v>
      </c>
    </row>
    <row r="25" spans="1:13">
      <c r="A25" t="s">
        <v>295</v>
      </c>
      <c r="B25" s="279" t="s">
        <v>348</v>
      </c>
      <c r="C25" s="279" t="s">
        <v>349</v>
      </c>
      <c r="D25" t="s">
        <v>350</v>
      </c>
      <c r="E25">
        <v>10030</v>
      </c>
      <c r="F25">
        <v>571057.03</v>
      </c>
      <c r="G25">
        <v>72.13</v>
      </c>
      <c r="H25">
        <v>723463.9</v>
      </c>
      <c r="I25">
        <v>571057.03</v>
      </c>
      <c r="J25">
        <v>72.13</v>
      </c>
      <c r="K25">
        <v>723463.9</v>
      </c>
      <c r="L25" t="s">
        <v>301</v>
      </c>
      <c r="M25" s="278">
        <v>45230</v>
      </c>
    </row>
    <row r="26" spans="1:13">
      <c r="A26" t="s">
        <v>295</v>
      </c>
      <c r="B26" s="279" t="s">
        <v>351</v>
      </c>
      <c r="C26" s="279" t="s">
        <v>352</v>
      </c>
      <c r="D26" t="s">
        <v>353</v>
      </c>
      <c r="E26">
        <v>9363</v>
      </c>
      <c r="F26">
        <v>418855.27</v>
      </c>
      <c r="G26">
        <v>38.159999999999997</v>
      </c>
      <c r="H26">
        <v>357292.08</v>
      </c>
      <c r="I26">
        <v>418855.27</v>
      </c>
      <c r="J26">
        <v>38.159999999999997</v>
      </c>
      <c r="K26">
        <v>357292.08</v>
      </c>
      <c r="L26" t="s">
        <v>301</v>
      </c>
      <c r="M26" s="278">
        <v>45230</v>
      </c>
    </row>
    <row r="27" spans="1:13">
      <c r="A27" t="s">
        <v>295</v>
      </c>
      <c r="B27" s="279">
        <v>6499260</v>
      </c>
      <c r="C27" s="279">
        <v>6499260</v>
      </c>
      <c r="D27" t="s">
        <v>354</v>
      </c>
      <c r="E27">
        <v>3272</v>
      </c>
      <c r="F27">
        <v>177650.57</v>
      </c>
      <c r="G27">
        <v>48.62</v>
      </c>
      <c r="H27">
        <v>159080.42000000001</v>
      </c>
      <c r="I27">
        <v>19543706</v>
      </c>
      <c r="J27">
        <v>7374</v>
      </c>
      <c r="K27">
        <v>24127728</v>
      </c>
      <c r="L27" t="s">
        <v>355</v>
      </c>
      <c r="M27" s="278">
        <v>45230</v>
      </c>
    </row>
    <row r="28" spans="1:13">
      <c r="A28" t="s">
        <v>295</v>
      </c>
      <c r="B28" s="279" t="s">
        <v>356</v>
      </c>
      <c r="C28" s="279" t="s">
        <v>356</v>
      </c>
      <c r="D28" t="s">
        <v>357</v>
      </c>
      <c r="E28">
        <v>5956</v>
      </c>
      <c r="F28">
        <v>339052.08</v>
      </c>
      <c r="G28">
        <v>100.62</v>
      </c>
      <c r="H28">
        <v>599291.29</v>
      </c>
      <c r="I28">
        <v>256640.27</v>
      </c>
      <c r="J28">
        <v>82.8</v>
      </c>
      <c r="K28">
        <v>493156.8</v>
      </c>
      <c r="L28" t="s">
        <v>320</v>
      </c>
      <c r="M28" s="278">
        <v>45230</v>
      </c>
    </row>
    <row r="29" spans="1:13">
      <c r="A29" t="s">
        <v>295</v>
      </c>
      <c r="B29" s="279">
        <v>7333378</v>
      </c>
      <c r="C29" s="279">
        <v>7333378</v>
      </c>
      <c r="D29" t="s">
        <v>358</v>
      </c>
      <c r="E29">
        <v>1035</v>
      </c>
      <c r="F29">
        <v>168029.25</v>
      </c>
      <c r="G29">
        <v>347.98</v>
      </c>
      <c r="H29">
        <v>360158.17</v>
      </c>
      <c r="I29">
        <v>168237.22</v>
      </c>
      <c r="J29">
        <v>316.8</v>
      </c>
      <c r="K29">
        <v>327888</v>
      </c>
      <c r="L29" t="s">
        <v>322</v>
      </c>
      <c r="M29" s="278">
        <v>45230</v>
      </c>
    </row>
    <row r="30" spans="1:13">
      <c r="A30" t="s">
        <v>295</v>
      </c>
      <c r="B30" s="279">
        <v>502441306</v>
      </c>
      <c r="C30" s="279">
        <v>2165747</v>
      </c>
      <c r="D30" t="s">
        <v>359</v>
      </c>
      <c r="E30">
        <v>650</v>
      </c>
      <c r="F30">
        <v>124049.55</v>
      </c>
      <c r="G30">
        <v>143.30000000000001</v>
      </c>
      <c r="H30">
        <v>93145</v>
      </c>
      <c r="I30">
        <v>124049.55</v>
      </c>
      <c r="J30">
        <v>143.30000000000001</v>
      </c>
      <c r="K30">
        <v>93145</v>
      </c>
      <c r="L30" t="s">
        <v>301</v>
      </c>
      <c r="M30" s="278">
        <v>45230</v>
      </c>
    </row>
    <row r="31" spans="1:13">
      <c r="A31" t="s">
        <v>295</v>
      </c>
      <c r="B31" s="279" t="s">
        <v>360</v>
      </c>
      <c r="C31" s="279" t="s">
        <v>360</v>
      </c>
      <c r="D31" t="s">
        <v>361</v>
      </c>
      <c r="E31">
        <v>2771</v>
      </c>
      <c r="F31">
        <v>201386.76</v>
      </c>
      <c r="G31">
        <v>102</v>
      </c>
      <c r="H31">
        <v>282630.40999999997</v>
      </c>
      <c r="I31">
        <v>272288.92</v>
      </c>
      <c r="J31">
        <v>160.97999999999999</v>
      </c>
      <c r="K31">
        <v>446075.58</v>
      </c>
      <c r="L31" t="s">
        <v>332</v>
      </c>
      <c r="M31" s="278">
        <v>45230</v>
      </c>
    </row>
    <row r="32" spans="1:13">
      <c r="A32" t="s">
        <v>295</v>
      </c>
      <c r="B32" s="279">
        <v>6555805</v>
      </c>
      <c r="C32" s="279">
        <v>6555805</v>
      </c>
      <c r="D32" t="s">
        <v>362</v>
      </c>
      <c r="E32">
        <v>9634</v>
      </c>
      <c r="F32">
        <v>314789.96000000002</v>
      </c>
      <c r="G32">
        <v>25.46</v>
      </c>
      <c r="H32">
        <v>245248.72</v>
      </c>
      <c r="I32">
        <v>36942053</v>
      </c>
      <c r="J32">
        <v>3861</v>
      </c>
      <c r="K32">
        <v>37196874</v>
      </c>
      <c r="L32" t="s">
        <v>355</v>
      </c>
      <c r="M32" s="278">
        <v>45230</v>
      </c>
    </row>
    <row r="33" spans="1:13">
      <c r="A33" t="s">
        <v>295</v>
      </c>
      <c r="B33" s="279">
        <v>4741844</v>
      </c>
      <c r="C33" s="279">
        <v>4741844</v>
      </c>
      <c r="D33" t="s">
        <v>363</v>
      </c>
      <c r="E33">
        <v>3066</v>
      </c>
      <c r="F33">
        <v>340469.01</v>
      </c>
      <c r="G33">
        <v>150.56</v>
      </c>
      <c r="H33">
        <v>461602.43</v>
      </c>
      <c r="I33">
        <v>314585.15000000002</v>
      </c>
      <c r="J33">
        <v>142.35</v>
      </c>
      <c r="K33">
        <v>436445.1</v>
      </c>
      <c r="L33" t="s">
        <v>297</v>
      </c>
      <c r="M33" s="278">
        <v>45230</v>
      </c>
    </row>
    <row r="34" spans="1:13">
      <c r="A34" t="s">
        <v>295</v>
      </c>
      <c r="B34" s="279">
        <v>636274409</v>
      </c>
      <c r="C34" s="279" t="s">
        <v>364</v>
      </c>
      <c r="D34" t="s">
        <v>365</v>
      </c>
      <c r="E34">
        <v>3106</v>
      </c>
      <c r="F34">
        <v>238052.7</v>
      </c>
      <c r="G34">
        <v>60.15</v>
      </c>
      <c r="H34">
        <v>186825.9</v>
      </c>
      <c r="I34">
        <v>238052.7</v>
      </c>
      <c r="J34">
        <v>60.15</v>
      </c>
      <c r="K34">
        <v>186825.9</v>
      </c>
      <c r="L34" t="s">
        <v>301</v>
      </c>
      <c r="M34" s="278">
        <v>45230</v>
      </c>
    </row>
    <row r="35" spans="1:13">
      <c r="A35" t="s">
        <v>295</v>
      </c>
      <c r="B35" s="279">
        <v>641069406</v>
      </c>
      <c r="C35" s="279" t="s">
        <v>366</v>
      </c>
      <c r="D35" t="s">
        <v>367</v>
      </c>
      <c r="E35">
        <v>1000</v>
      </c>
      <c r="F35">
        <v>127688.7</v>
      </c>
      <c r="G35">
        <v>107.76</v>
      </c>
      <c r="H35">
        <v>107760</v>
      </c>
      <c r="I35">
        <v>127688.7</v>
      </c>
      <c r="J35">
        <v>107.76</v>
      </c>
      <c r="K35">
        <v>107760</v>
      </c>
      <c r="L35" t="s">
        <v>301</v>
      </c>
      <c r="M35" s="278">
        <v>45230</v>
      </c>
    </row>
    <row r="36" spans="1:13">
      <c r="A36" t="s">
        <v>295</v>
      </c>
      <c r="B36" s="279">
        <v>6640682</v>
      </c>
      <c r="C36" s="279">
        <v>6640682</v>
      </c>
      <c r="D36" t="s">
        <v>368</v>
      </c>
      <c r="E36">
        <v>3034</v>
      </c>
      <c r="F36">
        <v>173045.49</v>
      </c>
      <c r="G36">
        <v>35.74</v>
      </c>
      <c r="H36">
        <v>108441.45</v>
      </c>
      <c r="I36">
        <v>19419438</v>
      </c>
      <c r="J36">
        <v>5421</v>
      </c>
      <c r="K36">
        <v>16447314</v>
      </c>
      <c r="L36" t="s">
        <v>355</v>
      </c>
      <c r="M36" s="278">
        <v>45230</v>
      </c>
    </row>
    <row r="37" spans="1:13">
      <c r="A37" t="s">
        <v>295</v>
      </c>
      <c r="B37" s="279">
        <v>654902204</v>
      </c>
      <c r="C37" s="279">
        <v>2640891</v>
      </c>
      <c r="D37" t="s">
        <v>369</v>
      </c>
      <c r="E37">
        <v>99758</v>
      </c>
      <c r="F37">
        <v>466594.62</v>
      </c>
      <c r="G37">
        <v>3.31</v>
      </c>
      <c r="H37">
        <v>330198.98</v>
      </c>
      <c r="I37">
        <v>466594.62</v>
      </c>
      <c r="J37">
        <v>3.31</v>
      </c>
      <c r="K37">
        <v>330198.98</v>
      </c>
      <c r="L37" t="s">
        <v>301</v>
      </c>
      <c r="M37" s="278">
        <v>45230</v>
      </c>
    </row>
    <row r="38" spans="1:13">
      <c r="A38" t="s">
        <v>295</v>
      </c>
      <c r="B38" s="279" t="s">
        <v>370</v>
      </c>
      <c r="C38" s="279">
        <v>2620105</v>
      </c>
      <c r="D38" t="s">
        <v>371</v>
      </c>
      <c r="E38">
        <v>950</v>
      </c>
      <c r="F38">
        <v>89591.89</v>
      </c>
      <c r="G38">
        <v>93.58</v>
      </c>
      <c r="H38">
        <v>88901</v>
      </c>
      <c r="I38">
        <v>89591.89</v>
      </c>
      <c r="J38">
        <v>93.58</v>
      </c>
      <c r="K38">
        <v>88901</v>
      </c>
      <c r="L38" t="s">
        <v>301</v>
      </c>
      <c r="M38" s="278">
        <v>45230</v>
      </c>
    </row>
    <row r="39" spans="1:13">
      <c r="A39" t="s">
        <v>295</v>
      </c>
      <c r="B39" s="279">
        <v>670100205</v>
      </c>
      <c r="C39" s="279">
        <v>2651202</v>
      </c>
      <c r="D39" t="s">
        <v>372</v>
      </c>
      <c r="E39">
        <v>2500</v>
      </c>
      <c r="F39">
        <v>218601.69</v>
      </c>
      <c r="G39">
        <v>96.57</v>
      </c>
      <c r="H39">
        <v>241425</v>
      </c>
      <c r="I39">
        <v>218601.69</v>
      </c>
      <c r="J39">
        <v>96.57</v>
      </c>
      <c r="K39">
        <v>241425</v>
      </c>
      <c r="L39" t="s">
        <v>301</v>
      </c>
      <c r="M39" s="278">
        <v>45230</v>
      </c>
    </row>
    <row r="40" spans="1:13">
      <c r="A40" t="s">
        <v>295</v>
      </c>
      <c r="B40" s="279">
        <v>6659428</v>
      </c>
      <c r="C40" s="279">
        <v>6659428</v>
      </c>
      <c r="D40" t="s">
        <v>373</v>
      </c>
      <c r="E40">
        <v>3010</v>
      </c>
      <c r="F40">
        <v>154844.03</v>
      </c>
      <c r="G40">
        <v>35.25</v>
      </c>
      <c r="H40">
        <v>106115.05</v>
      </c>
      <c r="I40">
        <v>17246527.870000001</v>
      </c>
      <c r="J40">
        <v>5347</v>
      </c>
      <c r="K40">
        <v>16094470</v>
      </c>
      <c r="L40" t="s">
        <v>355</v>
      </c>
      <c r="M40" s="278">
        <v>45230</v>
      </c>
    </row>
    <row r="41" spans="1:13">
      <c r="A41" t="s">
        <v>295</v>
      </c>
      <c r="B41" s="279">
        <v>683715106</v>
      </c>
      <c r="C41" s="279">
        <v>2655657</v>
      </c>
      <c r="D41" t="s">
        <v>374</v>
      </c>
      <c r="E41">
        <v>9899</v>
      </c>
      <c r="F41">
        <v>329816.03999999998</v>
      </c>
      <c r="G41">
        <v>33.4</v>
      </c>
      <c r="H41">
        <v>330626.59999999998</v>
      </c>
      <c r="I41">
        <v>329816.03999999998</v>
      </c>
      <c r="J41">
        <v>33.4</v>
      </c>
      <c r="K41">
        <v>330626.59999999998</v>
      </c>
      <c r="L41" t="s">
        <v>301</v>
      </c>
      <c r="M41" s="278">
        <v>45230</v>
      </c>
    </row>
    <row r="42" spans="1:13">
      <c r="A42" t="s">
        <v>295</v>
      </c>
      <c r="B42" s="279">
        <v>6661144</v>
      </c>
      <c r="C42" s="279">
        <v>6661144</v>
      </c>
      <c r="D42" t="s">
        <v>375</v>
      </c>
      <c r="E42">
        <v>14933</v>
      </c>
      <c r="F42">
        <v>235912.44</v>
      </c>
      <c r="G42">
        <v>17.899999999999999</v>
      </c>
      <c r="H42">
        <v>267311.23</v>
      </c>
      <c r="I42">
        <v>26147720.5</v>
      </c>
      <c r="J42">
        <v>2715</v>
      </c>
      <c r="K42">
        <v>40543095</v>
      </c>
      <c r="L42" t="s">
        <v>355</v>
      </c>
      <c r="M42" s="278">
        <v>45230</v>
      </c>
    </row>
    <row r="43" spans="1:13">
      <c r="A43" t="s">
        <v>295</v>
      </c>
      <c r="B43" s="279">
        <v>705015105</v>
      </c>
      <c r="C43" s="279">
        <v>2704485</v>
      </c>
      <c r="D43" t="s">
        <v>376</v>
      </c>
      <c r="E43">
        <v>26601</v>
      </c>
      <c r="F43">
        <v>316296.86</v>
      </c>
      <c r="G43">
        <v>11.54</v>
      </c>
      <c r="H43">
        <v>306975.53999999998</v>
      </c>
      <c r="I43">
        <v>316296.86</v>
      </c>
      <c r="J43">
        <v>11.54</v>
      </c>
      <c r="K43">
        <v>306975.53999999998</v>
      </c>
      <c r="L43" t="s">
        <v>301</v>
      </c>
      <c r="M43" s="278">
        <v>45230</v>
      </c>
    </row>
    <row r="44" spans="1:13">
      <c r="A44" t="s">
        <v>295</v>
      </c>
      <c r="B44" s="279" t="s">
        <v>377</v>
      </c>
      <c r="C44" s="279" t="s">
        <v>378</v>
      </c>
      <c r="D44" t="s">
        <v>379</v>
      </c>
      <c r="E44">
        <v>38759</v>
      </c>
      <c r="F44">
        <v>389278.04</v>
      </c>
      <c r="G44">
        <v>14.21</v>
      </c>
      <c r="H44">
        <v>550765.39</v>
      </c>
      <c r="I44">
        <v>389278.04</v>
      </c>
      <c r="J44">
        <v>14.21</v>
      </c>
      <c r="K44">
        <v>550765.39</v>
      </c>
      <c r="L44" t="s">
        <v>301</v>
      </c>
      <c r="M44" s="278">
        <v>45230</v>
      </c>
    </row>
    <row r="45" spans="1:13">
      <c r="A45" t="s">
        <v>295</v>
      </c>
      <c r="B45" s="279">
        <v>6229597</v>
      </c>
      <c r="C45" s="279">
        <v>6229597</v>
      </c>
      <c r="D45" t="s">
        <v>380</v>
      </c>
      <c r="E45">
        <v>19281</v>
      </c>
      <c r="F45">
        <v>161677.73000000001</v>
      </c>
      <c r="G45">
        <v>3.67</v>
      </c>
      <c r="H45">
        <v>70783.02</v>
      </c>
      <c r="I45">
        <v>18007665.84</v>
      </c>
      <c r="J45">
        <v>556.79999999999995</v>
      </c>
      <c r="K45">
        <v>10735660.800000001</v>
      </c>
      <c r="L45" t="s">
        <v>355</v>
      </c>
      <c r="M45" s="278">
        <v>45230</v>
      </c>
    </row>
    <row r="46" spans="1:13">
      <c r="A46" t="s">
        <v>295</v>
      </c>
      <c r="B46" s="279">
        <v>759530108</v>
      </c>
      <c r="C46" s="279" t="s">
        <v>381</v>
      </c>
      <c r="D46" t="s">
        <v>382</v>
      </c>
      <c r="E46">
        <v>12584</v>
      </c>
      <c r="F46">
        <v>256326.12</v>
      </c>
      <c r="G46">
        <v>34.85</v>
      </c>
      <c r="H46">
        <v>438552.4</v>
      </c>
      <c r="I46">
        <v>256326.12</v>
      </c>
      <c r="J46">
        <v>34.85</v>
      </c>
      <c r="K46">
        <v>438552.4</v>
      </c>
      <c r="L46" t="s">
        <v>301</v>
      </c>
      <c r="M46" s="278">
        <v>45230</v>
      </c>
    </row>
    <row r="47" spans="1:13">
      <c r="A47" t="s">
        <v>295</v>
      </c>
      <c r="B47" s="279">
        <v>799926100</v>
      </c>
      <c r="C47" s="279" t="s">
        <v>383</v>
      </c>
      <c r="D47" t="s">
        <v>384</v>
      </c>
      <c r="E47">
        <v>190</v>
      </c>
      <c r="F47">
        <v>5271.96</v>
      </c>
      <c r="G47">
        <v>25.82</v>
      </c>
      <c r="H47">
        <v>4905.8</v>
      </c>
      <c r="I47">
        <v>5271.96</v>
      </c>
      <c r="J47">
        <v>25.82</v>
      </c>
      <c r="K47">
        <v>4905.8</v>
      </c>
      <c r="L47" t="s">
        <v>301</v>
      </c>
      <c r="M47" s="278">
        <v>45230</v>
      </c>
    </row>
    <row r="48" spans="1:13">
      <c r="A48" t="s">
        <v>295</v>
      </c>
      <c r="B48" s="279">
        <v>803054204</v>
      </c>
      <c r="C48" s="279">
        <v>2775135</v>
      </c>
      <c r="D48" t="s">
        <v>385</v>
      </c>
      <c r="E48">
        <v>3565</v>
      </c>
      <c r="F48">
        <v>396669.03</v>
      </c>
      <c r="G48">
        <v>134</v>
      </c>
      <c r="H48">
        <v>477710</v>
      </c>
      <c r="I48">
        <v>396669.03</v>
      </c>
      <c r="J48">
        <v>134</v>
      </c>
      <c r="K48">
        <v>477710</v>
      </c>
      <c r="L48" t="s">
        <v>301</v>
      </c>
      <c r="M48" s="278">
        <v>45230</v>
      </c>
    </row>
    <row r="49" spans="1:13">
      <c r="A49" t="s">
        <v>295</v>
      </c>
      <c r="B49" s="279" t="s">
        <v>386</v>
      </c>
      <c r="C49" s="279" t="s">
        <v>387</v>
      </c>
      <c r="D49" t="s">
        <v>388</v>
      </c>
      <c r="E49">
        <v>11223</v>
      </c>
      <c r="F49">
        <v>454211.87</v>
      </c>
      <c r="G49">
        <v>47.19</v>
      </c>
      <c r="H49">
        <v>529613.37</v>
      </c>
      <c r="I49">
        <v>454211.87</v>
      </c>
      <c r="J49">
        <v>47.19</v>
      </c>
      <c r="K49">
        <v>529613.37</v>
      </c>
      <c r="L49" t="s">
        <v>301</v>
      </c>
      <c r="M49" s="278">
        <v>45230</v>
      </c>
    </row>
    <row r="50" spans="1:13">
      <c r="A50" t="s">
        <v>295</v>
      </c>
      <c r="B50" s="279" t="s">
        <v>389</v>
      </c>
      <c r="C50" s="279" t="s">
        <v>390</v>
      </c>
      <c r="D50" t="s">
        <v>391</v>
      </c>
      <c r="E50">
        <v>8929</v>
      </c>
      <c r="F50">
        <v>284073.58</v>
      </c>
      <c r="G50">
        <v>20.260000000000002</v>
      </c>
      <c r="H50">
        <v>180901.54</v>
      </c>
      <c r="I50">
        <v>284073.58</v>
      </c>
      <c r="J50">
        <v>20.260000000000002</v>
      </c>
      <c r="K50">
        <v>180901.54</v>
      </c>
      <c r="L50" t="s">
        <v>301</v>
      </c>
      <c r="M50" s="278">
        <v>45230</v>
      </c>
    </row>
    <row r="51" spans="1:13">
      <c r="A51" t="s">
        <v>295</v>
      </c>
      <c r="B51" s="279" t="s">
        <v>392</v>
      </c>
      <c r="C51" s="279" t="s">
        <v>392</v>
      </c>
      <c r="D51" t="s">
        <v>393</v>
      </c>
      <c r="E51">
        <v>11407</v>
      </c>
      <c r="F51">
        <v>221843.02</v>
      </c>
      <c r="G51">
        <v>16.13</v>
      </c>
      <c r="H51">
        <v>183949.28</v>
      </c>
      <c r="I51">
        <v>1991662.2</v>
      </c>
      <c r="J51">
        <v>180.1</v>
      </c>
      <c r="K51">
        <v>2054400.7</v>
      </c>
      <c r="L51" t="s">
        <v>394</v>
      </c>
      <c r="M51" s="278">
        <v>45230</v>
      </c>
    </row>
    <row r="52" spans="1:13">
      <c r="A52" t="s">
        <v>295</v>
      </c>
      <c r="B52" s="279" t="s">
        <v>395</v>
      </c>
      <c r="C52" s="279">
        <v>2615565</v>
      </c>
      <c r="D52" t="s">
        <v>396</v>
      </c>
      <c r="E52">
        <v>15436</v>
      </c>
      <c r="F52">
        <v>521691.92</v>
      </c>
      <c r="G52">
        <v>22.24</v>
      </c>
      <c r="H52">
        <v>343296.64</v>
      </c>
      <c r="I52">
        <v>521691.92</v>
      </c>
      <c r="J52">
        <v>22.24</v>
      </c>
      <c r="K52">
        <v>343296.64</v>
      </c>
      <c r="L52" t="s">
        <v>301</v>
      </c>
      <c r="M52" s="278">
        <v>45230</v>
      </c>
    </row>
    <row r="53" spans="1:13">
      <c r="A53" t="s">
        <v>295</v>
      </c>
      <c r="B53" s="279" t="s">
        <v>397</v>
      </c>
      <c r="C53" s="279" t="s">
        <v>397</v>
      </c>
      <c r="D53" t="s">
        <v>398</v>
      </c>
      <c r="E53">
        <v>18076</v>
      </c>
      <c r="F53">
        <v>358237.31</v>
      </c>
      <c r="G53">
        <v>19.61</v>
      </c>
      <c r="H53">
        <v>354424.91</v>
      </c>
      <c r="I53">
        <v>278992.21000000002</v>
      </c>
      <c r="J53">
        <v>16.13</v>
      </c>
      <c r="K53">
        <v>291656.26</v>
      </c>
      <c r="L53" t="s">
        <v>320</v>
      </c>
      <c r="M53" s="278">
        <v>45230</v>
      </c>
    </row>
    <row r="54" spans="1:13">
      <c r="A54" t="s">
        <v>295</v>
      </c>
      <c r="B54" s="279">
        <v>833635105</v>
      </c>
      <c r="C54" s="279">
        <v>2771122</v>
      </c>
      <c r="D54" t="s">
        <v>399</v>
      </c>
      <c r="E54">
        <v>4465</v>
      </c>
      <c r="F54">
        <v>210766.06</v>
      </c>
      <c r="G54">
        <v>48.4</v>
      </c>
      <c r="H54">
        <v>216106</v>
      </c>
      <c r="I54">
        <v>210766.06</v>
      </c>
      <c r="J54">
        <v>48.4</v>
      </c>
      <c r="K54">
        <v>216106</v>
      </c>
      <c r="L54" t="s">
        <v>301</v>
      </c>
      <c r="M54" s="278">
        <v>45230</v>
      </c>
    </row>
    <row r="55" spans="1:13">
      <c r="A55" t="s">
        <v>295</v>
      </c>
      <c r="B55" s="279">
        <v>835699307</v>
      </c>
      <c r="C55" s="279">
        <v>2821481</v>
      </c>
      <c r="D55" t="s">
        <v>400</v>
      </c>
      <c r="E55">
        <v>4467</v>
      </c>
      <c r="F55">
        <v>230872.27</v>
      </c>
      <c r="G55">
        <v>83.05</v>
      </c>
      <c r="H55">
        <v>370984.35</v>
      </c>
      <c r="I55">
        <v>230872.27</v>
      </c>
      <c r="J55">
        <v>83.05</v>
      </c>
      <c r="K55">
        <v>370984.35</v>
      </c>
      <c r="L55" t="s">
        <v>301</v>
      </c>
      <c r="M55" s="278">
        <v>45230</v>
      </c>
    </row>
    <row r="56" spans="1:13">
      <c r="A56" t="s">
        <v>295</v>
      </c>
      <c r="B56" s="279">
        <v>861012102</v>
      </c>
      <c r="C56" s="279">
        <v>2430025</v>
      </c>
      <c r="D56" t="s">
        <v>401</v>
      </c>
      <c r="E56">
        <v>4700</v>
      </c>
      <c r="F56">
        <v>230764.73</v>
      </c>
      <c r="G56">
        <v>37.979999999999997</v>
      </c>
      <c r="H56">
        <v>178506</v>
      </c>
      <c r="I56">
        <v>230764.73</v>
      </c>
      <c r="J56">
        <v>37.979999999999997</v>
      </c>
      <c r="K56">
        <v>178506</v>
      </c>
      <c r="L56" t="s">
        <v>301</v>
      </c>
      <c r="M56" s="278">
        <v>45230</v>
      </c>
    </row>
    <row r="57" spans="1:13">
      <c r="A57" t="s">
        <v>295</v>
      </c>
      <c r="B57" s="279">
        <v>6356406</v>
      </c>
      <c r="C57" s="279">
        <v>6356406</v>
      </c>
      <c r="D57" t="s">
        <v>402</v>
      </c>
      <c r="E57">
        <v>13692</v>
      </c>
      <c r="F57">
        <v>298866.31</v>
      </c>
      <c r="G57">
        <v>16.88</v>
      </c>
      <c r="H57">
        <v>231058.71</v>
      </c>
      <c r="I57">
        <v>35469123</v>
      </c>
      <c r="J57">
        <v>2559.5</v>
      </c>
      <c r="K57">
        <v>35044674</v>
      </c>
      <c r="L57" t="s">
        <v>355</v>
      </c>
      <c r="M57" s="278">
        <v>45230</v>
      </c>
    </row>
    <row r="58" spans="1:13">
      <c r="A58" t="s">
        <v>295</v>
      </c>
      <c r="B58" s="279" t="s">
        <v>403</v>
      </c>
      <c r="C58" s="279" t="s">
        <v>403</v>
      </c>
      <c r="D58" t="s">
        <v>404</v>
      </c>
      <c r="E58">
        <v>5885</v>
      </c>
      <c r="F58">
        <v>477438.44</v>
      </c>
      <c r="G58">
        <v>101.75</v>
      </c>
      <c r="H58">
        <v>598769.96</v>
      </c>
      <c r="I58">
        <v>428144.46</v>
      </c>
      <c r="J58">
        <v>96.2</v>
      </c>
      <c r="K58">
        <v>566137</v>
      </c>
      <c r="L58" t="s">
        <v>297</v>
      </c>
      <c r="M58" s="278">
        <v>45230</v>
      </c>
    </row>
    <row r="59" spans="1:13">
      <c r="A59" t="s">
        <v>295</v>
      </c>
      <c r="B59" s="279">
        <v>874039100</v>
      </c>
      <c r="C59" s="279">
        <v>2113382</v>
      </c>
      <c r="D59" t="s">
        <v>405</v>
      </c>
      <c r="E59">
        <v>10602</v>
      </c>
      <c r="F59">
        <v>1106001.7</v>
      </c>
      <c r="G59">
        <v>86.31</v>
      </c>
      <c r="H59">
        <v>915058.62</v>
      </c>
      <c r="I59">
        <v>1106001.7</v>
      </c>
      <c r="J59">
        <v>86.31</v>
      </c>
      <c r="K59">
        <v>915058.62</v>
      </c>
      <c r="L59" t="s">
        <v>301</v>
      </c>
      <c r="M59" s="278">
        <v>45230</v>
      </c>
    </row>
    <row r="60" spans="1:13">
      <c r="A60" t="s">
        <v>295</v>
      </c>
      <c r="B60" s="279">
        <v>6869302</v>
      </c>
      <c r="C60" s="279">
        <v>6869302</v>
      </c>
      <c r="D60" t="s">
        <v>406</v>
      </c>
      <c r="E60">
        <v>6036</v>
      </c>
      <c r="F60">
        <v>180680.05</v>
      </c>
      <c r="G60">
        <v>36.65</v>
      </c>
      <c r="H60">
        <v>221191.32</v>
      </c>
      <c r="I60">
        <v>20557965</v>
      </c>
      <c r="J60">
        <v>5558</v>
      </c>
      <c r="K60">
        <v>33548088</v>
      </c>
      <c r="L60" t="s">
        <v>355</v>
      </c>
      <c r="M60" s="278">
        <v>45230</v>
      </c>
    </row>
    <row r="61" spans="1:13">
      <c r="A61" t="s">
        <v>295</v>
      </c>
      <c r="B61" s="279">
        <v>5999330</v>
      </c>
      <c r="C61" s="279">
        <v>5999330</v>
      </c>
      <c r="D61" t="s">
        <v>407</v>
      </c>
      <c r="E61">
        <v>2433</v>
      </c>
      <c r="F61">
        <v>427696</v>
      </c>
      <c r="G61">
        <v>114.38</v>
      </c>
      <c r="H61">
        <v>278296.09000000003</v>
      </c>
      <c r="I61">
        <v>374934.63</v>
      </c>
      <c r="J61">
        <v>108.15</v>
      </c>
      <c r="K61">
        <v>263128.95</v>
      </c>
      <c r="L61" t="s">
        <v>297</v>
      </c>
      <c r="M61" s="278">
        <v>45230</v>
      </c>
    </row>
    <row r="62" spans="1:13">
      <c r="A62" t="s">
        <v>295</v>
      </c>
      <c r="B62" s="279" t="s">
        <v>408</v>
      </c>
      <c r="C62" s="279" t="s">
        <v>409</v>
      </c>
      <c r="D62" t="s">
        <v>410</v>
      </c>
      <c r="E62">
        <v>5000</v>
      </c>
      <c r="F62">
        <v>232507.5</v>
      </c>
      <c r="G62">
        <v>37.01</v>
      </c>
      <c r="H62">
        <v>185050</v>
      </c>
      <c r="I62">
        <v>232507.5</v>
      </c>
      <c r="J62">
        <v>37.01</v>
      </c>
      <c r="K62">
        <v>185050</v>
      </c>
      <c r="L62" t="s">
        <v>301</v>
      </c>
      <c r="M62" s="278">
        <v>45230</v>
      </c>
    </row>
    <row r="63" spans="1:13">
      <c r="A63" t="s">
        <v>295</v>
      </c>
      <c r="B63" s="279" t="s">
        <v>411</v>
      </c>
      <c r="C63" s="279" t="s">
        <v>412</v>
      </c>
      <c r="D63" t="s">
        <v>413</v>
      </c>
      <c r="E63">
        <v>29900</v>
      </c>
      <c r="F63">
        <v>459303.62</v>
      </c>
      <c r="G63">
        <v>23.46</v>
      </c>
      <c r="H63">
        <v>701454</v>
      </c>
      <c r="I63">
        <v>459303.62</v>
      </c>
      <c r="J63">
        <v>23.46</v>
      </c>
      <c r="K63">
        <v>701454</v>
      </c>
      <c r="L63" t="s">
        <v>301</v>
      </c>
      <c r="M63" s="278">
        <v>45230</v>
      </c>
    </row>
    <row r="64" spans="1:13">
      <c r="A64" t="s">
        <v>295</v>
      </c>
      <c r="B64" s="279" t="s">
        <v>414</v>
      </c>
      <c r="C64" s="279" t="s">
        <v>415</v>
      </c>
      <c r="D64" t="s">
        <v>416</v>
      </c>
      <c r="E64">
        <v>8473</v>
      </c>
      <c r="F64">
        <v>584728.47</v>
      </c>
      <c r="G64">
        <v>5.7</v>
      </c>
      <c r="H64">
        <v>48296.1</v>
      </c>
      <c r="I64">
        <v>584728.47</v>
      </c>
      <c r="J64">
        <v>5.7</v>
      </c>
      <c r="K64">
        <v>48296.1</v>
      </c>
      <c r="L64" t="s">
        <v>301</v>
      </c>
      <c r="M64" s="278">
        <v>45230</v>
      </c>
    </row>
    <row r="65" spans="1:13">
      <c r="A65" t="s">
        <v>295</v>
      </c>
      <c r="B65" s="279">
        <v>4031879</v>
      </c>
      <c r="C65" s="279">
        <v>4031879</v>
      </c>
      <c r="D65" t="s">
        <v>417</v>
      </c>
      <c r="E65">
        <v>18153</v>
      </c>
      <c r="F65">
        <v>371512.25</v>
      </c>
      <c r="G65">
        <v>27.32</v>
      </c>
      <c r="H65">
        <v>495919.61</v>
      </c>
      <c r="I65">
        <v>335348.11</v>
      </c>
      <c r="J65">
        <v>25.83</v>
      </c>
      <c r="K65">
        <v>468891.99</v>
      </c>
      <c r="L65" t="s">
        <v>297</v>
      </c>
      <c r="M65" s="278">
        <v>45230</v>
      </c>
    </row>
    <row r="66" spans="1:13">
      <c r="A66" t="s">
        <v>295</v>
      </c>
      <c r="B66" s="279">
        <v>6986041</v>
      </c>
      <c r="C66" s="279">
        <v>6986041</v>
      </c>
      <c r="D66" t="s">
        <v>418</v>
      </c>
      <c r="E66">
        <v>5285</v>
      </c>
      <c r="F66">
        <v>141177.9</v>
      </c>
      <c r="G66">
        <v>32.159999999999997</v>
      </c>
      <c r="H66">
        <v>169940.96</v>
      </c>
      <c r="I66">
        <v>15953102.18</v>
      </c>
      <c r="J66">
        <v>4877</v>
      </c>
      <c r="K66">
        <v>25774945</v>
      </c>
      <c r="L66" t="s">
        <v>355</v>
      </c>
      <c r="M66" s="278">
        <v>45230</v>
      </c>
    </row>
    <row r="67" spans="1:13">
      <c r="A67" t="s">
        <v>295</v>
      </c>
      <c r="B67" s="279" t="s">
        <v>419</v>
      </c>
      <c r="C67" s="279" t="s">
        <v>420</v>
      </c>
      <c r="D67" t="s">
        <v>421</v>
      </c>
      <c r="E67">
        <v>5707</v>
      </c>
      <c r="F67">
        <v>314937.71999999997</v>
      </c>
      <c r="G67">
        <v>52.56</v>
      </c>
      <c r="H67">
        <v>299959.92</v>
      </c>
      <c r="I67">
        <v>314937.71999999997</v>
      </c>
      <c r="J67">
        <v>52.56</v>
      </c>
      <c r="K67">
        <v>299959.92</v>
      </c>
      <c r="L67" t="s">
        <v>301</v>
      </c>
      <c r="M67" s="278">
        <v>45230</v>
      </c>
    </row>
    <row r="68" spans="1:13">
      <c r="A68" t="s">
        <v>295</v>
      </c>
      <c r="B68" s="279" t="s">
        <v>422</v>
      </c>
      <c r="C68" s="279" t="s">
        <v>422</v>
      </c>
      <c r="D68" t="s">
        <v>423</v>
      </c>
      <c r="F68">
        <v>381913.11</v>
      </c>
      <c r="H68">
        <v>381913.11</v>
      </c>
      <c r="I68">
        <v>381913.11</v>
      </c>
      <c r="K68">
        <v>381913.11</v>
      </c>
      <c r="L68" t="s">
        <v>301</v>
      </c>
      <c r="M68" s="278">
        <v>45230</v>
      </c>
    </row>
    <row r="69" spans="1:13">
      <c r="A69" t="s">
        <v>295</v>
      </c>
      <c r="B69" s="279" t="s">
        <v>422</v>
      </c>
      <c r="C69" s="279" t="s">
        <v>422</v>
      </c>
      <c r="D69" t="s">
        <v>424</v>
      </c>
      <c r="E69">
        <v>3170.29</v>
      </c>
      <c r="F69">
        <v>2004.61</v>
      </c>
      <c r="G69">
        <v>0.63</v>
      </c>
      <c r="H69">
        <v>2008.67</v>
      </c>
      <c r="I69">
        <v>3170.29</v>
      </c>
      <c r="J69">
        <v>1</v>
      </c>
      <c r="K69">
        <v>3170.29</v>
      </c>
      <c r="L69" t="s">
        <v>332</v>
      </c>
      <c r="M69" s="278">
        <v>45230</v>
      </c>
    </row>
    <row r="70" spans="1:13">
      <c r="A70" t="s">
        <v>295</v>
      </c>
      <c r="B70" s="279" t="s">
        <v>422</v>
      </c>
      <c r="C70" s="279" t="s">
        <v>422</v>
      </c>
      <c r="D70" t="s">
        <v>425</v>
      </c>
      <c r="E70">
        <v>37.130000000000003</v>
      </c>
      <c r="F70">
        <v>41.63</v>
      </c>
      <c r="G70">
        <v>1.1000000000000001</v>
      </c>
      <c r="H70">
        <v>40.78</v>
      </c>
      <c r="I70">
        <v>37.130000000000003</v>
      </c>
      <c r="J70">
        <v>1</v>
      </c>
      <c r="K70">
        <v>37.130000000000003</v>
      </c>
      <c r="L70" t="s">
        <v>322</v>
      </c>
      <c r="M70" s="278">
        <v>45230</v>
      </c>
    </row>
    <row r="71" spans="1:13">
      <c r="B71" s="281"/>
      <c r="C71" s="281"/>
      <c r="M71" s="278"/>
    </row>
    <row r="72" spans="1:13">
      <c r="M72" s="278"/>
    </row>
    <row r="73" spans="1:13">
      <c r="M73" s="278"/>
    </row>
    <row r="74" spans="1:13">
      <c r="M74" s="278"/>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45230</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383961.18</v>
      </c>
      <c r="D14" s="183">
        <f>Cash!D18</f>
        <v>383962.56</v>
      </c>
      <c r="E14" s="184">
        <f>C14-D14</f>
        <v>-1.3800000000046566</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735323</v>
      </c>
      <c r="D17" s="187">
        <f>Share_Cost_Mkt!E81</f>
        <v>735323</v>
      </c>
      <c r="E17" s="184">
        <f>C17-D17</f>
        <v>0</v>
      </c>
      <c r="F17" s="28"/>
      <c r="G17" s="29" t="s">
        <v>51</v>
      </c>
      <c r="H17" s="30"/>
    </row>
    <row r="18" spans="1:8" ht="15.75">
      <c r="A18" s="36"/>
      <c r="B18" s="27" t="s">
        <v>39</v>
      </c>
      <c r="C18" s="184">
        <f>Share_Cost_Mkt!H81</f>
        <v>19964174.310000006</v>
      </c>
      <c r="D18" s="184">
        <f>Share_Cost_Mkt!I81</f>
        <v>20215202.479999997</v>
      </c>
      <c r="E18" s="184">
        <f>C18-D18</f>
        <v>-251028.16999999061</v>
      </c>
      <c r="F18" s="28"/>
      <c r="G18" s="29" t="s">
        <v>51</v>
      </c>
      <c r="H18" s="30"/>
    </row>
    <row r="19" spans="1:8" ht="79.900000000000006" customHeight="1">
      <c r="A19" s="36"/>
      <c r="B19" s="27" t="s">
        <v>40</v>
      </c>
      <c r="C19" s="184">
        <f>Share_Cost_Mkt!P81</f>
        <v>22122471.200000003</v>
      </c>
      <c r="D19" s="184">
        <f>Share_Cost_Mkt!Q81</f>
        <v>22125539.970000006</v>
      </c>
      <c r="E19" s="184">
        <f>C19-D19</f>
        <v>-3068.7700000032783</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1885.64</v>
      </c>
      <c r="D23" s="184">
        <f>SUM(INT_BNI_IM)</f>
        <v>0</v>
      </c>
      <c r="E23" s="184">
        <f t="shared" si="0"/>
        <v>1885.64</v>
      </c>
      <c r="F23" s="28"/>
      <c r="G23" s="29" t="s">
        <v>3</v>
      </c>
      <c r="H23" s="30"/>
    </row>
    <row r="24" spans="1:8" ht="27.75" customHeight="1">
      <c r="A24" s="36"/>
      <c r="B24" s="36" t="s">
        <v>227</v>
      </c>
      <c r="C24" s="184">
        <f>SUM(Dividends!I94)</f>
        <v>38966.01999999999</v>
      </c>
      <c r="D24" s="184">
        <f>SUM(Dividends!J94)</f>
        <v>0</v>
      </c>
      <c r="E24" s="184">
        <f t="shared" si="0"/>
        <v>38966.01999999999</v>
      </c>
      <c r="F24" s="28"/>
      <c r="G24" s="29" t="s">
        <v>1</v>
      </c>
      <c r="H24" s="30"/>
    </row>
    <row r="25" spans="1:8" ht="15.75">
      <c r="A25" s="36"/>
      <c r="B25" s="36" t="s">
        <v>242</v>
      </c>
      <c r="C25" s="184">
        <f>Tax_Reclaims!J93</f>
        <v>85685.63999999997</v>
      </c>
      <c r="D25" s="184">
        <f>SUM(Tax_Reclaims!M93)</f>
        <v>0</v>
      </c>
      <c r="E25" s="184">
        <f t="shared" si="0"/>
        <v>85685.63999999997</v>
      </c>
      <c r="F25" s="28"/>
      <c r="G25" s="29" t="s">
        <v>2</v>
      </c>
      <c r="H25" s="30"/>
    </row>
    <row r="26" spans="1:8" ht="23.25" customHeight="1">
      <c r="A26" s="36"/>
      <c r="B26" s="27" t="s">
        <v>49</v>
      </c>
      <c r="C26" s="184">
        <f>SUM('Pending_FX '!B11,'Pending_FX '!B22)</f>
        <v>2005.11</v>
      </c>
      <c r="D26" s="184">
        <f>SUM('Pending_FX '!C11,'Pending_FX '!C22)</f>
        <v>0</v>
      </c>
      <c r="E26" s="184">
        <f t="shared" si="0"/>
        <v>2005.11</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2005.11</v>
      </c>
      <c r="D32" s="184">
        <f>SUM('Pending_FX '!C11,'Pending_FX '!C22)</f>
        <v>0</v>
      </c>
      <c r="E32" s="184">
        <f t="shared" ref="E32:E41" si="1">C32-D32</f>
        <v>2005.11</v>
      </c>
      <c r="F32" s="28"/>
      <c r="G32" s="29" t="s">
        <v>45</v>
      </c>
      <c r="H32" s="30"/>
    </row>
    <row r="33" spans="1:8" ht="15.75">
      <c r="A33" s="254"/>
      <c r="B33" s="36" t="s">
        <v>224</v>
      </c>
      <c r="C33" s="188">
        <v>49409.3</v>
      </c>
      <c r="D33" s="188"/>
      <c r="E33" s="184">
        <f>C33-D33</f>
        <v>49409.3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-2324.7300000000005</v>
      </c>
      <c r="D37" s="188">
        <f>SUM(Dividends!R94,Tax_Reclaims!O93)</f>
        <v>0</v>
      </c>
      <c r="E37" s="184">
        <f t="shared" si="1"/>
        <v>-2324.7300000000005</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-2.16</v>
      </c>
      <c r="D41" s="184">
        <f>'Pending_FX '!E25</f>
        <v>0</v>
      </c>
      <c r="E41" s="184">
        <f t="shared" si="1"/>
        <v>-2.16</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22581233.490000002</v>
      </c>
      <c r="D43" s="184">
        <f>SUM(D14+D19+D22+D23+D24+D25+D26+D27+D28)-SUM(D31:D35)+SUM(D37:D41)</f>
        <v>22509502.530000005</v>
      </c>
      <c r="E43" s="187">
        <f>C43-D43</f>
        <v>71730.959999997169</v>
      </c>
      <c r="F43" s="259">
        <f>(E43/$D43)*10000</f>
        <v>31.866968141297768</v>
      </c>
      <c r="G43" s="29" t="s">
        <v>247</v>
      </c>
      <c r="H43" s="37"/>
    </row>
    <row r="44" spans="1:8" ht="20.25" customHeight="1">
      <c r="A44" s="36"/>
      <c r="B44" s="260" t="s">
        <v>50</v>
      </c>
      <c r="C44" s="36"/>
      <c r="D44" s="36"/>
      <c r="E44" s="258">
        <f>IF(ISERROR(E43/C43),0,E43/C43)</f>
        <v>3.1765740357701409E-3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85685.63999999997</v>
      </c>
      <c r="E48" s="184"/>
      <c r="F48" s="311"/>
      <c r="G48" s="29"/>
      <c r="H48" s="37"/>
    </row>
    <row r="49" spans="1:8" ht="20.25" customHeight="1">
      <c r="B49" s="312" t="s">
        <v>292</v>
      </c>
      <c r="C49" s="36"/>
      <c r="D49" s="187">
        <f>C23+C24+C27+C28</f>
        <v>40851.659999999989</v>
      </c>
      <c r="E49" s="184"/>
      <c r="F49" s="311"/>
      <c r="G49" s="29"/>
      <c r="H49" s="37"/>
    </row>
    <row r="50" spans="1:8" ht="20.25" customHeight="1">
      <c r="B50" s="312" t="s">
        <v>282</v>
      </c>
      <c r="C50" s="36"/>
      <c r="D50" s="187">
        <f>C33</f>
        <v>49409.3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22581233.490000002</v>
      </c>
      <c r="D53" s="187">
        <f>D43+D48+D49-D50-D51-D52</f>
        <v>22586630.530000005</v>
      </c>
      <c r="E53" s="184">
        <f>C53-D53</f>
        <v>-5397.0400000028312</v>
      </c>
      <c r="F53" s="314">
        <f>(E53/$D53)*10000</f>
        <v>-2.3894843424451366</v>
      </c>
      <c r="G53" s="29" t="s">
        <v>286</v>
      </c>
      <c r="H53" s="37"/>
    </row>
    <row r="54" spans="1:8">
      <c r="A54" s="41"/>
      <c r="B54" s="309" t="s">
        <v>287</v>
      </c>
      <c r="C54" s="36"/>
      <c r="D54" s="36"/>
      <c r="E54" s="258">
        <f>IF(ISERROR(E53/C53),0,E53/C53)</f>
        <v>-2.390055442450868E-4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22581233.489999998</v>
      </c>
      <c r="D57" s="271">
        <v>22581233.489999998</v>
      </c>
      <c r="E57" s="184">
        <f t="shared" ref="E57" si="2">C57-D57</f>
        <v>0</v>
      </c>
      <c r="F57" s="259">
        <f>(E57/$D57)*10000</f>
        <v>0</v>
      </c>
      <c r="G57" s="29" t="s">
        <v>236</v>
      </c>
      <c r="H57" s="37"/>
    </row>
    <row r="58" spans="1:8">
      <c r="A58" s="41"/>
      <c r="C58" s="257"/>
    </row>
    <row r="59" spans="1:8" ht="16.5" thickBot="1">
      <c r="B59" s="34" t="s">
        <v>241</v>
      </c>
      <c r="C59" s="261">
        <f>C57-C43</f>
        <v>0</v>
      </c>
      <c r="D59" s="261">
        <f>D57-D43</f>
        <v>71730.959999993443</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176.73036099999999</v>
      </c>
      <c r="M3" s="204">
        <f>VLOOKUP(A3,Sheet1!$C$2:$G$84,5,FALSE)</f>
        <v>176.84</v>
      </c>
      <c r="N3" s="205">
        <f t="shared" ref="N3:N61" si="2">L3-M3</f>
        <v>-0.10963900000001559</v>
      </c>
      <c r="O3" s="219">
        <f t="shared" ref="O3:O61" si="3">ROUND(N3/L3,10)</f>
        <v>-6.2037439999999995E-4</v>
      </c>
      <c r="P3">
        <v>254491.72</v>
      </c>
      <c r="Q3" s="204">
        <f>VLOOKUP(A3,Sheet1!$C$2:$H$84,6,FALSE)</f>
        <v>254646.22</v>
      </c>
      <c r="R3" s="205">
        <f>P3-Q3</f>
        <v>-154.5</v>
      </c>
      <c r="S3" s="219">
        <f>ROUND(R3/P3,10)</f>
        <v>-6.0709239999999997E-4</v>
      </c>
      <c r="T3" s="1"/>
      <c r="U3" s="279">
        <v>4031976</v>
      </c>
    </row>
    <row r="4" spans="1:21">
      <c r="A4" s="251" t="str">
        <f>VLOOKUP(U4,Sheet1!$C$2:$C$84,1,FALSE)</f>
        <v>B1HHKD3</v>
      </c>
      <c r="B4" s="279" t="s">
        <v>298</v>
      </c>
      <c r="C4" s="279" t="s">
        <v>467</v>
      </c>
      <c r="D4">
        <v>4937</v>
      </c>
      <c r="E4" s="204">
        <f>VLOOKUP(A4,Sheet1!$C$2:$E$84,3,FALSE)</f>
        <v>4937</v>
      </c>
      <c r="F4" s="205">
        <f t="shared" si="0"/>
        <v>0</v>
      </c>
      <c r="G4" s="219">
        <f t="shared" ref="G4:G81" si="4">ROUND(F4/D4,10)</f>
        <v>0</v>
      </c>
      <c r="H4">
        <v>227674.18</v>
      </c>
      <c r="I4" s="207">
        <f>VLOOKUP(A4,Sheet1!$C$2:$F$84,4,FALSE)</f>
        <v>241841.83</v>
      </c>
      <c r="J4" s="205">
        <f t="shared" si="1"/>
        <v>-14167.649999999994</v>
      </c>
      <c r="K4" s="219">
        <f t="shared" ref="K4:K61" si="5">ROUND(J4/H4,10)</f>
        <v>-6.2227741400000001E-2</v>
      </c>
      <c r="L4" s="289">
        <v>62.12</v>
      </c>
      <c r="M4" s="204">
        <f>VLOOKUP(A4,Sheet1!$C$2:$G$84,5,FALSE)</f>
        <v>62.12</v>
      </c>
      <c r="N4" s="205">
        <f t="shared" si="2"/>
        <v>0</v>
      </c>
      <c r="O4" s="219">
        <f t="shared" si="3"/>
        <v>0</v>
      </c>
      <c r="P4">
        <v>306686.44</v>
      </c>
      <c r="Q4" s="204">
        <f>VLOOKUP(A4,Sheet1!$C$2:$H$84,6,FALSE)</f>
        <v>306686.44</v>
      </c>
      <c r="R4" s="205">
        <f t="shared" ref="R4:R55" si="6">P4-Q4</f>
        <v>0</v>
      </c>
      <c r="S4" s="219">
        <f t="shared" ref="S4:S61" si="7">ROUND(R4/P4,10)</f>
        <v>0</v>
      </c>
      <c r="T4" s="1"/>
      <c r="U4" s="279" t="s">
        <v>299</v>
      </c>
    </row>
    <row r="5" spans="1:21">
      <c r="A5" s="251" t="str">
        <f>VLOOKUP(U5,Sheet1!$C$2:$C$84,1,FALSE)</f>
        <v>B6331J3</v>
      </c>
      <c r="B5" s="279" t="s">
        <v>468</v>
      </c>
      <c r="C5" s="279" t="s">
        <v>469</v>
      </c>
      <c r="D5">
        <v>16108</v>
      </c>
      <c r="E5" s="204">
        <f>VLOOKUP(A5,Sheet1!$C$2:$E$84,3,FALSE)</f>
        <v>16108</v>
      </c>
      <c r="F5" s="205">
        <f t="shared" si="0"/>
        <v>0</v>
      </c>
      <c r="G5" s="219">
        <f t="shared" si="4"/>
        <v>0</v>
      </c>
      <c r="H5">
        <v>528384.15</v>
      </c>
      <c r="I5" s="207">
        <f>VLOOKUP(A5,Sheet1!$C$2:$F$84,4,FALSE)</f>
        <v>542445.61</v>
      </c>
      <c r="J5" s="205">
        <f t="shared" si="1"/>
        <v>-14061.459999999963</v>
      </c>
      <c r="K5" s="219">
        <f t="shared" si="5"/>
        <v>-2.6612191100000002E-2</v>
      </c>
      <c r="L5" s="289">
        <v>34.85</v>
      </c>
      <c r="M5" s="204">
        <f>VLOOKUP(A5,Sheet1!$C$2:$G$84,5,FALSE)</f>
        <v>34.85</v>
      </c>
      <c r="N5" s="205">
        <f t="shared" si="2"/>
        <v>0</v>
      </c>
      <c r="O5" s="219">
        <f t="shared" si="3"/>
        <v>0</v>
      </c>
      <c r="P5">
        <v>561363.80000000005</v>
      </c>
      <c r="Q5" s="204">
        <f>VLOOKUP(A5,Sheet1!$C$2:$H$84,6,FALSE)</f>
        <v>561363.80000000005</v>
      </c>
      <c r="R5" s="205">
        <f t="shared" si="6"/>
        <v>0</v>
      </c>
      <c r="S5" s="219">
        <f t="shared" si="7"/>
        <v>0</v>
      </c>
      <c r="T5" s="1"/>
      <c r="U5" s="279" t="s">
        <v>302</v>
      </c>
    </row>
    <row r="6" spans="1:21">
      <c r="A6" s="251" t="str">
        <f>VLOOKUP(U6,Sheet1!$C$2:$C$84,1,FALSE)</f>
        <v>BJ2KSG2</v>
      </c>
      <c r="B6" s="279" t="s">
        <v>465</v>
      </c>
      <c r="C6" s="279" t="s">
        <v>466</v>
      </c>
      <c r="D6">
        <v>3384</v>
      </c>
      <c r="E6" s="204">
        <f>VLOOKUP(A6,Sheet1!$C$2:$E$84,3,FALSE)</f>
        <v>3384</v>
      </c>
      <c r="F6" s="205">
        <f t="shared" si="0"/>
        <v>0</v>
      </c>
      <c r="G6" s="219">
        <f t="shared" si="4"/>
        <v>0</v>
      </c>
      <c r="H6">
        <v>321079.42</v>
      </c>
      <c r="I6" s="207">
        <f>VLOOKUP(A6,Sheet1!$C$2:$F$84,4,FALSE)</f>
        <v>321150.57</v>
      </c>
      <c r="J6" s="205">
        <f t="shared" si="1"/>
        <v>-71.150000000023283</v>
      </c>
      <c r="K6" s="219">
        <f t="shared" si="5"/>
        <v>-2.215963E-4</v>
      </c>
      <c r="L6" s="289">
        <v>66.865804999999995</v>
      </c>
      <c r="M6" s="204">
        <f>VLOOKUP(A6,Sheet1!$C$2:$G$84,5,FALSE)</f>
        <v>66.91</v>
      </c>
      <c r="N6" s="205">
        <f t="shared" si="2"/>
        <v>-4.4195000000001983E-2</v>
      </c>
      <c r="O6" s="219">
        <f t="shared" si="3"/>
        <v>-6.6095070000000001E-4</v>
      </c>
      <c r="P6">
        <v>226273.89</v>
      </c>
      <c r="Q6" s="204">
        <f>VLOOKUP(A6,Sheet1!$C$2:$H$84,6,FALSE)</f>
        <v>226411.25</v>
      </c>
      <c r="R6" s="205">
        <f t="shared" si="6"/>
        <v>-137.35999999998603</v>
      </c>
      <c r="S6" s="219">
        <f t="shared" si="7"/>
        <v>-6.0705190000000003E-4</v>
      </c>
      <c r="T6" s="1"/>
      <c r="U6" s="279" t="s">
        <v>304</v>
      </c>
    </row>
    <row r="7" spans="1:21">
      <c r="A7" s="251" t="str">
        <f>VLOOKUP(U7,Sheet1!$C$2:$C$84,1,FALSE)</f>
        <v>BP41ZD1</v>
      </c>
      <c r="B7" s="279" t="s">
        <v>306</v>
      </c>
      <c r="C7" s="279" t="s">
        <v>470</v>
      </c>
      <c r="D7">
        <v>2161</v>
      </c>
      <c r="E7" s="204">
        <f>VLOOKUP(A7,Sheet1!$C$2:$E$84,3,FALSE)</f>
        <v>2161</v>
      </c>
      <c r="F7" s="205">
        <f t="shared" si="0"/>
        <v>0</v>
      </c>
      <c r="G7" s="219">
        <f t="shared" si="4"/>
        <v>0</v>
      </c>
      <c r="H7">
        <v>398835.52</v>
      </c>
      <c r="I7" s="207">
        <f>VLOOKUP(A7,Sheet1!$C$2:$F$84,4,FALSE)</f>
        <v>268113.96999999997</v>
      </c>
      <c r="J7" s="205">
        <f t="shared" si="1"/>
        <v>130721.55000000005</v>
      </c>
      <c r="K7" s="219">
        <f t="shared" si="5"/>
        <v>0.32775804419999999</v>
      </c>
      <c r="L7" s="289">
        <v>82.54</v>
      </c>
      <c r="M7" s="204">
        <f>VLOOKUP(A7,Sheet1!$C$2:$G$84,5,FALSE)</f>
        <v>82.54</v>
      </c>
      <c r="N7" s="205">
        <f t="shared" si="2"/>
        <v>0</v>
      </c>
      <c r="O7" s="219">
        <f t="shared" si="3"/>
        <v>0</v>
      </c>
      <c r="P7">
        <v>178368.94</v>
      </c>
      <c r="Q7" s="204">
        <f>VLOOKUP(A7,Sheet1!$C$2:$H$84,6,FALSE)</f>
        <v>178368.94</v>
      </c>
      <c r="R7" s="205">
        <f t="shared" si="6"/>
        <v>0</v>
      </c>
      <c r="S7" s="219">
        <f t="shared" si="7"/>
        <v>0</v>
      </c>
      <c r="T7" s="1"/>
      <c r="U7" s="279" t="s">
        <v>307</v>
      </c>
    </row>
    <row r="8" spans="1:21">
      <c r="A8" s="251" t="str">
        <f>VLOOKUP(U8,Sheet1!$C$2:$C$84,1,FALSE)</f>
        <v>BNHN4P5</v>
      </c>
      <c r="B8" s="279" t="s">
        <v>309</v>
      </c>
      <c r="C8" s="279" t="s">
        <v>471</v>
      </c>
      <c r="D8">
        <v>24829</v>
      </c>
      <c r="E8" s="204">
        <f>VLOOKUP(A8,Sheet1!$C$2:$E$84,3,FALSE)</f>
        <v>24829</v>
      </c>
      <c r="F8" s="205">
        <f t="shared" si="0"/>
        <v>0</v>
      </c>
      <c r="G8" s="219">
        <f t="shared" si="4"/>
        <v>0</v>
      </c>
      <c r="H8">
        <v>393101.32</v>
      </c>
      <c r="I8" s="207">
        <f>VLOOKUP(A8,Sheet1!$C$2:$F$84,4,FALSE)</f>
        <v>422565.25</v>
      </c>
      <c r="J8" s="205">
        <f t="shared" si="1"/>
        <v>-29463.929999999993</v>
      </c>
      <c r="K8" s="219">
        <f t="shared" si="5"/>
        <v>-7.4952508400000006E-2</v>
      </c>
      <c r="L8" s="289">
        <v>16.600000000000001</v>
      </c>
      <c r="M8" s="204">
        <f>VLOOKUP(A8,Sheet1!$C$2:$G$84,5,FALSE)</f>
        <v>16.600000000000001</v>
      </c>
      <c r="N8" s="205">
        <f t="shared" si="2"/>
        <v>0</v>
      </c>
      <c r="O8" s="219">
        <f t="shared" si="3"/>
        <v>0</v>
      </c>
      <c r="P8">
        <v>412161.4</v>
      </c>
      <c r="Q8" s="204">
        <f>VLOOKUP(A8,Sheet1!$C$2:$H$84,6,FALSE)</f>
        <v>412161.4</v>
      </c>
      <c r="R8" s="205">
        <f t="shared" si="6"/>
        <v>0</v>
      </c>
      <c r="S8" s="219">
        <f t="shared" si="7"/>
        <v>0</v>
      </c>
      <c r="T8" s="1"/>
      <c r="U8" s="279" t="s">
        <v>310</v>
      </c>
    </row>
    <row r="9" spans="1:21">
      <c r="A9" s="251" t="str">
        <f>VLOOKUP(U9,Sheet1!$C$2:$C$84,1,FALSE)</f>
        <v>BRXH266</v>
      </c>
      <c r="B9" s="279" t="s">
        <v>312</v>
      </c>
      <c r="C9" s="279" t="s">
        <v>472</v>
      </c>
      <c r="D9">
        <v>10487</v>
      </c>
      <c r="E9" s="204">
        <f>VLOOKUP(A9,Sheet1!$C$2:$E$84,3,FALSE)</f>
        <v>10487</v>
      </c>
      <c r="F9" s="205">
        <f t="shared" si="0"/>
        <v>0</v>
      </c>
      <c r="G9" s="219">
        <f t="shared" si="4"/>
        <v>0</v>
      </c>
      <c r="H9">
        <v>245596.1</v>
      </c>
      <c r="I9" s="207">
        <f>VLOOKUP(A9,Sheet1!$C$2:$F$84,4,FALSE)</f>
        <v>245596.1</v>
      </c>
      <c r="J9" s="205">
        <f t="shared" si="1"/>
        <v>0</v>
      </c>
      <c r="K9" s="219">
        <f t="shared" si="5"/>
        <v>0</v>
      </c>
      <c r="L9" s="289">
        <v>17.84</v>
      </c>
      <c r="M9" s="204">
        <f>VLOOKUP(A9,Sheet1!$C$2:$G$84,5,FALSE)</f>
        <v>17.84</v>
      </c>
      <c r="N9" s="205">
        <f t="shared" si="2"/>
        <v>0</v>
      </c>
      <c r="O9" s="219">
        <f t="shared" si="3"/>
        <v>0</v>
      </c>
      <c r="P9">
        <v>187088.08</v>
      </c>
      <c r="Q9" s="204">
        <f>VLOOKUP(A9,Sheet1!$C$2:$H$84,6,FALSE)</f>
        <v>187088.08</v>
      </c>
      <c r="R9" s="205">
        <f t="shared" si="6"/>
        <v>0</v>
      </c>
      <c r="S9" s="219">
        <f t="shared" si="7"/>
        <v>0</v>
      </c>
      <c r="T9" s="1"/>
      <c r="U9" s="279" t="s">
        <v>313</v>
      </c>
    </row>
    <row r="10" spans="1:21">
      <c r="A10" s="251" t="str">
        <f>VLOOKUP(U10,Sheet1!$C$2:$C$84,1,FALSE)</f>
        <v>B908F01</v>
      </c>
      <c r="B10" s="279" t="s">
        <v>315</v>
      </c>
      <c r="C10" s="279" t="s">
        <v>462</v>
      </c>
      <c r="D10">
        <v>1030</v>
      </c>
      <c r="E10" s="204">
        <f>VLOOKUP(A10,Sheet1!$C$2:$E$84,3,FALSE)</f>
        <v>1030</v>
      </c>
      <c r="F10" s="205">
        <f t="shared" si="0"/>
        <v>0</v>
      </c>
      <c r="G10" s="219">
        <f t="shared" si="4"/>
        <v>0</v>
      </c>
      <c r="H10">
        <v>141251.91</v>
      </c>
      <c r="I10" s="207">
        <f>VLOOKUP(A10,Sheet1!$C$2:$F$84,4,FALSE)</f>
        <v>166563.9</v>
      </c>
      <c r="J10" s="205">
        <f t="shared" si="1"/>
        <v>-25311.989999999991</v>
      </c>
      <c r="K10" s="219">
        <f t="shared" si="5"/>
        <v>-0.17919750609999999</v>
      </c>
      <c r="L10" s="289">
        <v>598.80999999999995</v>
      </c>
      <c r="M10" s="204">
        <f>VLOOKUP(A10,Sheet1!$C$2:$G$84,5,FALSE)</f>
        <v>598.80999999999995</v>
      </c>
      <c r="N10" s="205">
        <f t="shared" si="2"/>
        <v>0</v>
      </c>
      <c r="O10" s="219">
        <f t="shared" si="3"/>
        <v>0</v>
      </c>
      <c r="P10">
        <v>616774.30000000005</v>
      </c>
      <c r="Q10" s="204">
        <f>VLOOKUP(A10,Sheet1!$C$2:$H$84,6,FALSE)</f>
        <v>616774.30000000005</v>
      </c>
      <c r="R10" s="205">
        <f t="shared" si="6"/>
        <v>0</v>
      </c>
      <c r="S10" s="219">
        <f t="shared" si="7"/>
        <v>0</v>
      </c>
      <c r="T10" s="1"/>
      <c r="U10" s="279" t="s">
        <v>316</v>
      </c>
    </row>
    <row r="11" spans="1:21">
      <c r="A11" s="251">
        <f>VLOOKUP(U11,Sheet1!$C$2:$C$84,1,FALSE)</f>
        <v>2989044</v>
      </c>
      <c r="B11" s="279" t="s">
        <v>473</v>
      </c>
      <c r="C11" s="279" t="s">
        <v>474</v>
      </c>
      <c r="D11">
        <v>1400</v>
      </c>
      <c r="E11" s="204">
        <f>VLOOKUP(A11,Sheet1!$C$2:$E$84,3,FALSE)</f>
        <v>1400</v>
      </c>
      <c r="F11" s="205">
        <f t="shared" si="0"/>
        <v>0</v>
      </c>
      <c r="G11" s="219">
        <f t="shared" si="4"/>
        <v>0</v>
      </c>
      <c r="H11">
        <v>94792.68</v>
      </c>
      <c r="I11" s="207">
        <f>VLOOKUP(A11,Sheet1!$C$2:$F$84,4,FALSE)</f>
        <v>94792.68</v>
      </c>
      <c r="J11" s="205">
        <f t="shared" si="1"/>
        <v>0</v>
      </c>
      <c r="K11" s="219">
        <f t="shared" si="5"/>
        <v>0</v>
      </c>
      <c r="L11" s="289">
        <v>63.23</v>
      </c>
      <c r="M11" s="204">
        <f>VLOOKUP(A11,Sheet1!$C$2:$G$84,5,FALSE)</f>
        <v>63.23</v>
      </c>
      <c r="N11" s="205">
        <f t="shared" si="2"/>
        <v>0</v>
      </c>
      <c r="O11" s="219">
        <f t="shared" si="3"/>
        <v>0</v>
      </c>
      <c r="P11">
        <v>88522</v>
      </c>
      <c r="Q11" s="204">
        <f>VLOOKUP(A11,Sheet1!$C$2:$H$84,6,FALSE)</f>
        <v>88522</v>
      </c>
      <c r="R11" s="205">
        <f t="shared" si="6"/>
        <v>0</v>
      </c>
      <c r="S11" s="219">
        <f t="shared" si="7"/>
        <v>0</v>
      </c>
      <c r="T11" s="1"/>
      <c r="U11" s="279">
        <v>2989044</v>
      </c>
    </row>
    <row r="12" spans="1:21">
      <c r="A12" s="251" t="str">
        <f>VLOOKUP(U12,Sheet1!$C$2:$C$84,1,FALSE)</f>
        <v>0263494</v>
      </c>
      <c r="B12" s="279" t="s">
        <v>439</v>
      </c>
      <c r="C12" s="279" t="s">
        <v>319</v>
      </c>
      <c r="D12">
        <v>59785</v>
      </c>
      <c r="E12" s="204">
        <f>VLOOKUP(A12,Sheet1!$C$2:$E$84,3,FALSE)</f>
        <v>59785</v>
      </c>
      <c r="F12" s="205">
        <f t="shared" si="0"/>
        <v>0</v>
      </c>
      <c r="G12" s="219">
        <f t="shared" si="4"/>
        <v>0</v>
      </c>
      <c r="H12">
        <v>455604.25</v>
      </c>
      <c r="I12" s="207">
        <f>VLOOKUP(A12,Sheet1!$C$2:$F$84,4,FALSE)</f>
        <v>449136.08</v>
      </c>
      <c r="J12" s="205">
        <f t="shared" si="1"/>
        <v>6468.1699999999837</v>
      </c>
      <c r="K12" s="219">
        <f t="shared" si="5"/>
        <v>1.41969044E-2</v>
      </c>
      <c r="L12" s="289">
        <v>13.396481</v>
      </c>
      <c r="M12" s="204">
        <f>VLOOKUP(A12,Sheet1!$C$2:$G$84,5,FALSE)</f>
        <v>13.42</v>
      </c>
      <c r="N12" s="205">
        <f t="shared" si="2"/>
        <v>-2.351900000000029E-2</v>
      </c>
      <c r="O12" s="219">
        <f t="shared" si="3"/>
        <v>-1.7556103E-3</v>
      </c>
      <c r="P12">
        <v>800908.63</v>
      </c>
      <c r="Q12" s="204">
        <f>VLOOKUP(A12,Sheet1!$C$2:$H$84,6,FALSE)</f>
        <v>802073.64</v>
      </c>
      <c r="R12" s="205">
        <f t="shared" si="6"/>
        <v>-1165.0100000000093</v>
      </c>
      <c r="S12" s="219">
        <f t="shared" si="7"/>
        <v>-1.4546104E-3</v>
      </c>
      <c r="T12" s="1"/>
      <c r="U12" s="279" t="s">
        <v>426</v>
      </c>
    </row>
    <row r="13" spans="1:21">
      <c r="A13" s="251">
        <f>VLOOKUP(U13,Sheet1!$C$2:$C$84,1,FALSE)</f>
        <v>7124594</v>
      </c>
      <c r="B13" s="279">
        <v>712459908</v>
      </c>
      <c r="C13" s="279" t="s">
        <v>451</v>
      </c>
      <c r="D13">
        <v>2178</v>
      </c>
      <c r="E13" s="204">
        <f>VLOOKUP(A13,Sheet1!$C$2:$E$84,3,FALSE)</f>
        <v>2178</v>
      </c>
      <c r="F13" s="205">
        <f t="shared" si="0"/>
        <v>0</v>
      </c>
      <c r="G13" s="219">
        <f t="shared" si="4"/>
        <v>0</v>
      </c>
      <c r="H13">
        <v>320680.83</v>
      </c>
      <c r="I13" s="207">
        <f>VLOOKUP(A13,Sheet1!$C$2:$F$84,4,FALSE)</f>
        <v>324303.28000000003</v>
      </c>
      <c r="J13" s="205">
        <f t="shared" si="1"/>
        <v>-3622.4500000000116</v>
      </c>
      <c r="K13" s="219">
        <f t="shared" si="5"/>
        <v>-1.1296122699999999E-2</v>
      </c>
      <c r="L13" s="289">
        <v>143.069062</v>
      </c>
      <c r="M13" s="204">
        <f>VLOOKUP(A13,Sheet1!$C$2:$G$84,5,FALSE)</f>
        <v>143.01</v>
      </c>
      <c r="N13" s="205">
        <f t="shared" si="2"/>
        <v>5.9062000000011494E-2</v>
      </c>
      <c r="O13" s="219">
        <f t="shared" si="3"/>
        <v>4.128216E-4</v>
      </c>
      <c r="P13">
        <v>311604.42</v>
      </c>
      <c r="Q13" s="204">
        <f>VLOOKUP(A13,Sheet1!$C$2:$H$84,6,FALSE)</f>
        <v>311484.62</v>
      </c>
      <c r="R13" s="205">
        <f t="shared" si="6"/>
        <v>119.79999999998836</v>
      </c>
      <c r="S13" s="219">
        <f t="shared" si="7"/>
        <v>3.8446180000000001E-4</v>
      </c>
      <c r="T13" s="1"/>
      <c r="U13" s="279">
        <v>7124594</v>
      </c>
    </row>
    <row r="14" spans="1:21">
      <c r="A14" s="251">
        <f>VLOOKUP(U14,Sheet1!$C$2:$C$84,1,FALSE)</f>
        <v>2136646</v>
      </c>
      <c r="B14" s="279" t="s">
        <v>323</v>
      </c>
      <c r="C14" s="279" t="s">
        <v>475</v>
      </c>
      <c r="D14">
        <v>9396</v>
      </c>
      <c r="E14" s="204">
        <f>VLOOKUP(A14,Sheet1!$C$2:$E$84,3,FALSE)</f>
        <v>9396</v>
      </c>
      <c r="F14" s="205">
        <f t="shared" si="0"/>
        <v>0</v>
      </c>
      <c r="G14" s="219">
        <f t="shared" si="4"/>
        <v>0</v>
      </c>
      <c r="H14">
        <v>246696.01</v>
      </c>
      <c r="I14" s="207">
        <f>VLOOKUP(A14,Sheet1!$C$2:$F$84,4,FALSE)</f>
        <v>251414.24</v>
      </c>
      <c r="J14" s="205">
        <f t="shared" si="1"/>
        <v>-4718.2299999999814</v>
      </c>
      <c r="K14" s="219">
        <f t="shared" si="5"/>
        <v>-1.9125684300000001E-2</v>
      </c>
      <c r="L14" s="289">
        <v>17.399999999999999</v>
      </c>
      <c r="M14" s="204">
        <f>VLOOKUP(A14,Sheet1!$C$2:$G$84,5,FALSE)</f>
        <v>17.399999999999999</v>
      </c>
      <c r="N14" s="205">
        <f t="shared" si="2"/>
        <v>0</v>
      </c>
      <c r="O14" s="219">
        <f t="shared" si="3"/>
        <v>0</v>
      </c>
      <c r="P14">
        <v>163490.4</v>
      </c>
      <c r="Q14" s="204">
        <f>VLOOKUP(A14,Sheet1!$C$2:$H$84,6,FALSE)</f>
        <v>163490.4</v>
      </c>
      <c r="R14" s="205">
        <f t="shared" si="6"/>
        <v>0</v>
      </c>
      <c r="S14" s="219">
        <f t="shared" si="7"/>
        <v>0</v>
      </c>
      <c r="T14" s="1"/>
      <c r="U14" s="294">
        <v>2136646</v>
      </c>
    </row>
    <row r="15" spans="1:21">
      <c r="A15" s="251" t="str">
        <f>VLOOKUP(U15,Sheet1!$C$2:$C$84,1,FALSE)</f>
        <v>B3VCFN3</v>
      </c>
      <c r="B15" s="279" t="s">
        <v>377</v>
      </c>
      <c r="C15" s="279" t="s">
        <v>476</v>
      </c>
      <c r="D15">
        <v>38759</v>
      </c>
      <c r="E15" s="204">
        <f>VLOOKUP(A15,Sheet1!$C$2:$E$84,3,FALSE)</f>
        <v>38759</v>
      </c>
      <c r="F15" s="205">
        <f t="shared" si="0"/>
        <v>0</v>
      </c>
      <c r="G15" s="219">
        <f t="shared" si="4"/>
        <v>0</v>
      </c>
      <c r="H15">
        <v>395796.81</v>
      </c>
      <c r="I15" s="207">
        <f>VLOOKUP(A15,Sheet1!$C$2:$F$84,4,FALSE)</f>
        <v>389278.04</v>
      </c>
      <c r="J15" s="205">
        <f t="shared" si="1"/>
        <v>6518.7700000000186</v>
      </c>
      <c r="K15" s="219">
        <f t="shared" si="5"/>
        <v>1.64699913E-2</v>
      </c>
      <c r="L15" s="289">
        <v>14.21</v>
      </c>
      <c r="M15" s="204">
        <f>VLOOKUP(A15,Sheet1!$C$2:$G$84,5,FALSE)</f>
        <v>14.21</v>
      </c>
      <c r="N15" s="205">
        <f t="shared" si="2"/>
        <v>0</v>
      </c>
      <c r="O15" s="219">
        <f t="shared" si="3"/>
        <v>0</v>
      </c>
      <c r="P15">
        <v>550765.39</v>
      </c>
      <c r="Q15" s="204">
        <f>VLOOKUP(A15,Sheet1!$C$2:$H$84,6,FALSE)</f>
        <v>550765.39</v>
      </c>
      <c r="R15" s="205">
        <f t="shared" si="6"/>
        <v>0</v>
      </c>
      <c r="S15" s="219">
        <f t="shared" si="7"/>
        <v>0</v>
      </c>
      <c r="T15" s="1"/>
      <c r="U15" s="279" t="s">
        <v>378</v>
      </c>
    </row>
    <row r="16" spans="1:21">
      <c r="A16" s="251" t="str">
        <f>VLOOKUP(U16,Sheet1!$C$2:$C$84,1,FALSE)</f>
        <v>B0744B3</v>
      </c>
      <c r="B16" s="279" t="s">
        <v>477</v>
      </c>
      <c r="C16" s="279" t="s">
        <v>478</v>
      </c>
      <c r="D16">
        <v>14291</v>
      </c>
      <c r="E16" s="204">
        <f>VLOOKUP(A16,Sheet1!$C$2:$E$84,3,FALSE)</f>
        <v>14291</v>
      </c>
      <c r="F16" s="205">
        <f t="shared" si="0"/>
        <v>0</v>
      </c>
      <c r="G16" s="219">
        <f t="shared" si="4"/>
        <v>0</v>
      </c>
      <c r="H16">
        <v>427593.59</v>
      </c>
      <c r="I16" s="207">
        <f>VLOOKUP(A16,Sheet1!$C$2:$F$84,4,FALSE)</f>
        <v>427991.44</v>
      </c>
      <c r="J16" s="205">
        <f t="shared" si="1"/>
        <v>-397.84999999997672</v>
      </c>
      <c r="K16" s="219">
        <f t="shared" si="5"/>
        <v>-9.3043960000000002E-4</v>
      </c>
      <c r="L16" s="289">
        <v>35.578336</v>
      </c>
      <c r="M16" s="204">
        <f>VLOOKUP(A16,Sheet1!$C$2:$G$84,5,FALSE)</f>
        <v>35.630000000000003</v>
      </c>
      <c r="N16" s="205">
        <f t="shared" si="2"/>
        <v>-5.1664000000002375E-2</v>
      </c>
      <c r="O16" s="219">
        <f t="shared" si="3"/>
        <v>-1.4521196E-3</v>
      </c>
      <c r="P16">
        <v>508450</v>
      </c>
      <c r="Q16" s="204">
        <f>VLOOKUP(A16,Sheet1!$C$2:$H$84,6,FALSE)</f>
        <v>509189.6</v>
      </c>
      <c r="R16" s="205">
        <f t="shared" si="6"/>
        <v>-739.59999999997672</v>
      </c>
      <c r="S16" s="219">
        <f t="shared" si="7"/>
        <v>-1.4546170000000001E-3</v>
      </c>
      <c r="T16" s="1"/>
      <c r="U16" s="279" t="s">
        <v>325</v>
      </c>
    </row>
    <row r="17" spans="1:21">
      <c r="A17" s="251">
        <f>VLOOKUP(U17,Sheet1!$C$2:$C$84,1,FALSE)</f>
        <v>2125097</v>
      </c>
      <c r="B17" s="279">
        <v>124765108</v>
      </c>
      <c r="C17" s="279" t="s">
        <v>479</v>
      </c>
      <c r="D17">
        <v>20470</v>
      </c>
      <c r="E17" s="204">
        <f>VLOOKUP(A17,Sheet1!$C$2:$E$84,3,FALSE)</f>
        <v>20470</v>
      </c>
      <c r="F17" s="205">
        <f t="shared" si="0"/>
        <v>0</v>
      </c>
      <c r="G17" s="219">
        <f t="shared" si="4"/>
        <v>0</v>
      </c>
      <c r="H17">
        <v>340640.15</v>
      </c>
      <c r="I17" s="207">
        <f>VLOOKUP(A17,Sheet1!$C$2:$F$84,4,FALSE)</f>
        <v>346460.26</v>
      </c>
      <c r="J17" s="205">
        <f t="shared" si="1"/>
        <v>-5820.109999999986</v>
      </c>
      <c r="K17" s="219">
        <f t="shared" si="5"/>
        <v>-1.7085801500000001E-2</v>
      </c>
      <c r="L17" s="289">
        <v>20.86</v>
      </c>
      <c r="M17" s="204">
        <f>VLOOKUP(A17,Sheet1!$C$2:$G$84,5,FALSE)</f>
        <v>20.86</v>
      </c>
      <c r="N17" s="205">
        <f t="shared" si="2"/>
        <v>0</v>
      </c>
      <c r="O17" s="219">
        <f t="shared" si="3"/>
        <v>0</v>
      </c>
      <c r="P17">
        <v>427004.2</v>
      </c>
      <c r="Q17" s="204">
        <f>VLOOKUP(A17,Sheet1!$C$2:$H$84,6,FALSE)</f>
        <v>427004.2</v>
      </c>
      <c r="R17" s="205">
        <f t="shared" si="6"/>
        <v>0</v>
      </c>
      <c r="S17" s="219">
        <f t="shared" si="7"/>
        <v>0</v>
      </c>
      <c r="T17" s="1"/>
      <c r="U17" s="279">
        <v>2125097</v>
      </c>
    </row>
    <row r="18" spans="1:21">
      <c r="A18" s="251" t="str">
        <f>VLOOKUP(U18,Sheet1!$C$2:$C$84,1,FALSE)</f>
        <v>BJ2L553</v>
      </c>
      <c r="B18" s="279" t="s">
        <v>328</v>
      </c>
      <c r="C18" s="279" t="s">
        <v>480</v>
      </c>
      <c r="D18">
        <v>3356</v>
      </c>
      <c r="E18" s="204">
        <f>VLOOKUP(A18,Sheet1!$C$2:$E$84,3,FALSE)</f>
        <v>3356</v>
      </c>
      <c r="F18" s="205">
        <f t="shared" si="0"/>
        <v>0</v>
      </c>
      <c r="G18" s="219">
        <f t="shared" si="4"/>
        <v>0</v>
      </c>
      <c r="H18">
        <v>178130.96</v>
      </c>
      <c r="I18" s="207">
        <f>VLOOKUP(A18,Sheet1!$C$2:$F$84,4,FALSE)</f>
        <v>203870.96</v>
      </c>
      <c r="J18" s="205">
        <f t="shared" si="1"/>
        <v>-25740</v>
      </c>
      <c r="K18" s="219">
        <f t="shared" si="5"/>
        <v>-0.1445004282</v>
      </c>
      <c r="L18" s="289">
        <v>96.41</v>
      </c>
      <c r="M18" s="204">
        <f>VLOOKUP(A18,Sheet1!$C$2:$G$84,5,FALSE)</f>
        <v>96.41</v>
      </c>
      <c r="N18" s="205">
        <f t="shared" si="2"/>
        <v>0</v>
      </c>
      <c r="O18" s="219">
        <f t="shared" si="3"/>
        <v>0</v>
      </c>
      <c r="P18">
        <v>323551.96000000002</v>
      </c>
      <c r="Q18" s="204">
        <f>VLOOKUP(A18,Sheet1!$C$2:$H$84,6,FALSE)</f>
        <v>323551.96000000002</v>
      </c>
      <c r="R18" s="205">
        <f t="shared" si="6"/>
        <v>0</v>
      </c>
      <c r="S18" s="219">
        <f t="shared" si="7"/>
        <v>0</v>
      </c>
      <c r="T18" s="1"/>
      <c r="U18" s="279" t="s">
        <v>329</v>
      </c>
    </row>
    <row r="19" spans="1:21">
      <c r="A19" s="251">
        <f>VLOOKUP(U19,Sheet1!$C$2:$C$84,1,FALSE)</f>
        <v>6185495</v>
      </c>
      <c r="B19" s="279">
        <v>618549901</v>
      </c>
      <c r="C19" s="279" t="s">
        <v>481</v>
      </c>
      <c r="D19">
        <v>1579</v>
      </c>
      <c r="E19" s="204">
        <f>VLOOKUP(A19,Sheet1!$C$2:$E$84,3,FALSE)</f>
        <v>1579</v>
      </c>
      <c r="F19" s="205">
        <f t="shared" si="0"/>
        <v>0</v>
      </c>
      <c r="G19" s="219">
        <f t="shared" si="4"/>
        <v>0</v>
      </c>
      <c r="H19">
        <v>151318.87</v>
      </c>
      <c r="I19" s="207">
        <f>VLOOKUP(A19,Sheet1!$C$2:$F$84,4,FALSE)</f>
        <v>151318.87</v>
      </c>
      <c r="J19" s="205">
        <f t="shared" si="1"/>
        <v>0</v>
      </c>
      <c r="K19" s="219">
        <f t="shared" si="5"/>
        <v>0</v>
      </c>
      <c r="L19" s="289">
        <v>147.11236199999999</v>
      </c>
      <c r="M19" s="204">
        <f>VLOOKUP(A19,Sheet1!$C$2:$G$84,5,FALSE)</f>
        <v>147.22</v>
      </c>
      <c r="N19" s="205">
        <f t="shared" si="2"/>
        <v>-0.10763800000000856</v>
      </c>
      <c r="O19" s="219">
        <f t="shared" si="3"/>
        <v>-7.3167200000000005E-4</v>
      </c>
      <c r="P19">
        <v>232290.42</v>
      </c>
      <c r="Q19" s="204">
        <f>VLOOKUP(A19,Sheet1!$C$2:$H$84,6,FALSE)</f>
        <v>232453.05</v>
      </c>
      <c r="R19" s="205">
        <f t="shared" si="6"/>
        <v>-162.62999999997555</v>
      </c>
      <c r="S19" s="219">
        <f t="shared" si="7"/>
        <v>-7.0011499999999996E-4</v>
      </c>
      <c r="T19" s="1"/>
      <c r="U19" s="279">
        <v>6185495</v>
      </c>
    </row>
    <row r="20" spans="1:21">
      <c r="A20" s="251" t="str">
        <f>VLOOKUP(U20,Sheet1!$C$2:$C$84,1,FALSE)</f>
        <v>BM8H5Y5</v>
      </c>
      <c r="B20" s="279" t="s">
        <v>482</v>
      </c>
      <c r="C20" s="279" t="s">
        <v>483</v>
      </c>
      <c r="D20">
        <v>16620</v>
      </c>
      <c r="E20" s="204">
        <f>VLOOKUP(A20,Sheet1!$C$2:$E$84,3,FALSE)</f>
        <v>16620</v>
      </c>
      <c r="F20" s="205">
        <f t="shared" si="0"/>
        <v>0</v>
      </c>
      <c r="G20" s="219">
        <f t="shared" si="4"/>
        <v>0</v>
      </c>
      <c r="H20">
        <v>315795.74</v>
      </c>
      <c r="I20" s="207">
        <f>VLOOKUP(A20,Sheet1!$C$2:$F$84,4,FALSE)</f>
        <v>330913.09999999998</v>
      </c>
      <c r="J20" s="205">
        <f t="shared" si="1"/>
        <v>-15117.359999999986</v>
      </c>
      <c r="K20" s="219">
        <f t="shared" si="5"/>
        <v>-4.7870690100000002E-2</v>
      </c>
      <c r="L20" s="289">
        <v>41.027445999999998</v>
      </c>
      <c r="M20" s="204">
        <f>VLOOKUP(A20,Sheet1!$C$2:$G$84,5,FALSE)</f>
        <v>41.05</v>
      </c>
      <c r="N20" s="205">
        <f t="shared" si="2"/>
        <v>-2.2553999999999519E-2</v>
      </c>
      <c r="O20" s="219">
        <f t="shared" si="3"/>
        <v>-5.4972959999999998E-4</v>
      </c>
      <c r="P20">
        <v>681876.15</v>
      </c>
      <c r="Q20" s="204">
        <f>VLOOKUP(A20,Sheet1!$C$2:$H$84,6,FALSE)</f>
        <v>682290.11</v>
      </c>
      <c r="R20" s="205">
        <f t="shared" si="6"/>
        <v>-413.95999999996275</v>
      </c>
      <c r="S20" s="219">
        <f t="shared" si="7"/>
        <v>-6.0708970000000002E-4</v>
      </c>
      <c r="T20" s="1"/>
      <c r="U20" s="279" t="s">
        <v>333</v>
      </c>
    </row>
    <row r="21" spans="1:21">
      <c r="A21" s="251" t="str">
        <f>VLOOKUP(U21,Sheet1!$C$2:$C$84,1,FALSE)</f>
        <v>BZ1GMK5</v>
      </c>
      <c r="B21" s="279" t="s">
        <v>335</v>
      </c>
      <c r="C21" s="279" t="s">
        <v>464</v>
      </c>
      <c r="D21">
        <v>2546</v>
      </c>
      <c r="E21" s="204">
        <f>VLOOKUP(A21,Sheet1!$C$2:$E$84,3,FALSE)</f>
        <v>2546</v>
      </c>
      <c r="F21" s="205">
        <f t="shared" si="0"/>
        <v>0</v>
      </c>
      <c r="G21" s="219">
        <f t="shared" si="4"/>
        <v>0</v>
      </c>
      <c r="H21">
        <v>190634.95</v>
      </c>
      <c r="I21" s="207">
        <f>VLOOKUP(A21,Sheet1!$C$2:$F$84,4,FALSE)</f>
        <v>202402.26</v>
      </c>
      <c r="J21" s="205">
        <f t="shared" si="1"/>
        <v>-11767.309999999998</v>
      </c>
      <c r="K21" s="219">
        <f t="shared" si="5"/>
        <v>-6.1726928899999998E-2</v>
      </c>
      <c r="L21" s="289">
        <v>301.64</v>
      </c>
      <c r="M21" s="204">
        <f>VLOOKUP(A21,Sheet1!$C$2:$G$84,5,FALSE)</f>
        <v>301.64</v>
      </c>
      <c r="N21" s="205">
        <f t="shared" si="2"/>
        <v>0</v>
      </c>
      <c r="O21" s="219">
        <f t="shared" si="3"/>
        <v>0</v>
      </c>
      <c r="P21">
        <v>767975.44</v>
      </c>
      <c r="Q21" s="204">
        <f>VLOOKUP(A21,Sheet1!$C$2:$H$84,6,FALSE)</f>
        <v>767975.44</v>
      </c>
      <c r="R21" s="205">
        <f t="shared" si="6"/>
        <v>0</v>
      </c>
      <c r="S21" s="219">
        <f t="shared" si="7"/>
        <v>0</v>
      </c>
      <c r="T21" s="1"/>
      <c r="U21" s="279" t="s">
        <v>336</v>
      </c>
    </row>
    <row r="22" spans="1:21">
      <c r="A22" s="251" t="str">
        <f>VLOOKUP(U22,Sheet1!$C$2:$C$84,1,FALSE)</f>
        <v>B8K7T65</v>
      </c>
      <c r="B22" s="279">
        <v>398438408</v>
      </c>
      <c r="C22" s="279" t="s">
        <v>484</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8.09</v>
      </c>
      <c r="M22" s="204">
        <f>VLOOKUP(A22,Sheet1!$C$2:$G$84,5,FALSE)</f>
        <v>8.09</v>
      </c>
      <c r="N22" s="205">
        <f t="shared" si="2"/>
        <v>0</v>
      </c>
      <c r="O22" s="219">
        <f t="shared" si="3"/>
        <v>0</v>
      </c>
      <c r="P22">
        <v>175787.61</v>
      </c>
      <c r="Q22" s="204">
        <f>VLOOKUP(A22,Sheet1!$C$2:$H$84,6,FALSE)</f>
        <v>175787.61</v>
      </c>
      <c r="R22" s="205">
        <f t="shared" si="6"/>
        <v>0</v>
      </c>
      <c r="S22" s="219">
        <f t="shared" si="7"/>
        <v>0</v>
      </c>
      <c r="T22" s="1"/>
      <c r="U22" s="279" t="s">
        <v>338</v>
      </c>
    </row>
    <row r="23" spans="1:21">
      <c r="A23" s="251">
        <f>VLOOKUP(U23,Sheet1!$C$2:$C$84,1,FALSE)</f>
        <v>2781648</v>
      </c>
      <c r="B23" s="279" t="s">
        <v>340</v>
      </c>
      <c r="C23" s="279" t="s">
        <v>485</v>
      </c>
      <c r="D23">
        <v>7373</v>
      </c>
      <c r="E23" s="204">
        <f>VLOOKUP(A23,Sheet1!$C$2:$E$84,3,FALSE)</f>
        <v>7373</v>
      </c>
      <c r="F23" s="205">
        <f t="shared" si="0"/>
        <v>0</v>
      </c>
      <c r="G23" s="219">
        <f t="shared" si="4"/>
        <v>0</v>
      </c>
      <c r="H23">
        <v>501986.73</v>
      </c>
      <c r="I23" s="207">
        <f>VLOOKUP(A23,Sheet1!$C$2:$F$84,4,FALSE)</f>
        <v>503591.32</v>
      </c>
      <c r="J23" s="205">
        <f t="shared" si="1"/>
        <v>-1604.5900000000256</v>
      </c>
      <c r="K23" s="219">
        <f t="shared" si="5"/>
        <v>-3.1964788999999999E-3</v>
      </c>
      <c r="L23" s="289">
        <v>56.55</v>
      </c>
      <c r="M23" s="204">
        <f>VLOOKUP(A23,Sheet1!$C$2:$G$84,5,FALSE)</f>
        <v>56.55</v>
      </c>
      <c r="N23" s="205">
        <f t="shared" si="2"/>
        <v>0</v>
      </c>
      <c r="O23" s="219">
        <f t="shared" si="3"/>
        <v>0</v>
      </c>
      <c r="P23">
        <v>416943.15</v>
      </c>
      <c r="Q23" s="204">
        <f>VLOOKUP(A23,Sheet1!$C$2:$H$84,6,FALSE)</f>
        <v>416943.15</v>
      </c>
      <c r="R23" s="205">
        <f t="shared" si="6"/>
        <v>0</v>
      </c>
      <c r="S23" s="219">
        <f t="shared" si="7"/>
        <v>0</v>
      </c>
      <c r="T23" s="1"/>
      <c r="U23" s="279">
        <v>2781648</v>
      </c>
    </row>
    <row r="24" spans="1:21">
      <c r="A24" s="251">
        <f>VLOOKUP(U24,Sheet1!$C$2:$C$84,1,FALSE)</f>
        <v>2569286</v>
      </c>
      <c r="B24" s="279" t="s">
        <v>342</v>
      </c>
      <c r="C24" s="279" t="s">
        <v>486</v>
      </c>
      <c r="D24">
        <v>26800</v>
      </c>
      <c r="E24" s="204">
        <f>VLOOKUP(A24,Sheet1!$C$2:$E$84,3,FALSE)</f>
        <v>26800</v>
      </c>
      <c r="F24" s="205">
        <f t="shared" si="0"/>
        <v>0</v>
      </c>
      <c r="G24" s="219">
        <f t="shared" si="4"/>
        <v>0</v>
      </c>
      <c r="H24">
        <v>329071.76</v>
      </c>
      <c r="I24" s="207">
        <f>VLOOKUP(A24,Sheet1!$C$2:$F$84,4,FALSE)</f>
        <v>347940.93</v>
      </c>
      <c r="J24" s="205">
        <f t="shared" si="1"/>
        <v>-18869.169999999984</v>
      </c>
      <c r="K24" s="219">
        <f t="shared" si="5"/>
        <v>-5.7340593400000001E-2</v>
      </c>
      <c r="L24" s="289">
        <v>22.19</v>
      </c>
      <c r="M24" s="204">
        <f>VLOOKUP(A24,Sheet1!$C$2:$G$84,5,FALSE)</f>
        <v>22.19</v>
      </c>
      <c r="N24" s="205">
        <f t="shared" si="2"/>
        <v>0</v>
      </c>
      <c r="O24" s="219">
        <f t="shared" si="3"/>
        <v>0</v>
      </c>
      <c r="P24">
        <v>594692</v>
      </c>
      <c r="Q24" s="204">
        <f>VLOOKUP(A24,Sheet1!$C$2:$H$84,6,FALSE)</f>
        <v>594692</v>
      </c>
      <c r="R24" s="205">
        <f t="shared" si="6"/>
        <v>0</v>
      </c>
      <c r="S24" s="219">
        <f t="shared" si="7"/>
        <v>0</v>
      </c>
      <c r="T24" s="1"/>
      <c r="U24" s="279">
        <v>2569286</v>
      </c>
    </row>
    <row r="25" spans="1:21">
      <c r="A25" s="251" t="str">
        <f>VLOOKUP(U25,Sheet1!$C$2:$C$84,1,FALSE)</f>
        <v>B94G471</v>
      </c>
      <c r="B25" s="279" t="s">
        <v>344</v>
      </c>
      <c r="C25" s="279" t="s">
        <v>487</v>
      </c>
      <c r="D25">
        <v>1091</v>
      </c>
      <c r="E25" s="204">
        <f>VLOOKUP(A25,Sheet1!$C$2:$E$84,3,FALSE)</f>
        <v>1091</v>
      </c>
      <c r="F25" s="205">
        <f t="shared" si="0"/>
        <v>0</v>
      </c>
      <c r="G25" s="219">
        <f t="shared" si="4"/>
        <v>0</v>
      </c>
      <c r="H25">
        <v>176397.03</v>
      </c>
      <c r="I25" s="207">
        <f>VLOOKUP(A25,Sheet1!$C$2:$F$84,4,FALSE)</f>
        <v>176397.03</v>
      </c>
      <c r="J25" s="205">
        <f t="shared" si="1"/>
        <v>0</v>
      </c>
      <c r="K25" s="219">
        <f t="shared" si="5"/>
        <v>0</v>
      </c>
      <c r="L25" s="289">
        <v>243.96</v>
      </c>
      <c r="M25" s="204">
        <f>VLOOKUP(A25,Sheet1!$C$2:$G$84,5,FALSE)</f>
        <v>243.96</v>
      </c>
      <c r="N25" s="205">
        <f t="shared" si="2"/>
        <v>0</v>
      </c>
      <c r="O25" s="219">
        <f t="shared" si="3"/>
        <v>0</v>
      </c>
      <c r="P25">
        <v>266160.36</v>
      </c>
      <c r="Q25" s="204">
        <f>VLOOKUP(A25,Sheet1!$C$2:$H$84,6,FALSE)</f>
        <v>266160.36</v>
      </c>
      <c r="R25" s="205">
        <f t="shared" si="6"/>
        <v>0</v>
      </c>
      <c r="S25" s="219">
        <f t="shared" si="7"/>
        <v>0</v>
      </c>
      <c r="T25" s="1"/>
      <c r="U25" s="279" t="s">
        <v>345</v>
      </c>
    </row>
    <row r="26" spans="1:21">
      <c r="A26" s="251">
        <f>VLOOKUP(U26,Sheet1!$C$2:$C$84,1,FALSE)</f>
        <v>5889505</v>
      </c>
      <c r="B26" s="279">
        <v>588950907</v>
      </c>
      <c r="C26" s="279" t="s">
        <v>347</v>
      </c>
      <c r="D26">
        <v>7517</v>
      </c>
      <c r="E26" s="204">
        <f>VLOOKUP(A26,Sheet1!$C$2:$E$84,3,FALSE)</f>
        <v>7517</v>
      </c>
      <c r="F26" s="205">
        <f t="shared" si="0"/>
        <v>0</v>
      </c>
      <c r="G26" s="219">
        <f t="shared" si="4"/>
        <v>0</v>
      </c>
      <c r="H26">
        <v>148066.57</v>
      </c>
      <c r="I26" s="207">
        <f>VLOOKUP(A26,Sheet1!$C$2:$F$84,4,FALSE)</f>
        <v>149102.76</v>
      </c>
      <c r="J26" s="205">
        <f t="shared" si="1"/>
        <v>-1036.1900000000023</v>
      </c>
      <c r="K26" s="219">
        <f t="shared" si="5"/>
        <v>-6.9981360000000003E-3</v>
      </c>
      <c r="L26" s="289">
        <v>29.041069</v>
      </c>
      <c r="M26" s="204">
        <f>VLOOKUP(A26,Sheet1!$C$2:$G$84,5,FALSE)</f>
        <v>29.06</v>
      </c>
      <c r="N26" s="205">
        <f t="shared" si="2"/>
        <v>-1.8930999999998477E-2</v>
      </c>
      <c r="O26" s="219">
        <f t="shared" si="3"/>
        <v>-6.518699E-4</v>
      </c>
      <c r="P26">
        <v>218301.72</v>
      </c>
      <c r="Q26" s="204">
        <f>VLOOKUP(A26,Sheet1!$C$2:$H$84,6,FALSE)</f>
        <v>218434.24</v>
      </c>
      <c r="R26" s="205">
        <f t="shared" si="6"/>
        <v>-132.51999999998952</v>
      </c>
      <c r="S26" s="219">
        <f t="shared" si="7"/>
        <v>-6.0704970000000004E-4</v>
      </c>
      <c r="T26" s="1"/>
      <c r="U26" s="279">
        <v>5889505</v>
      </c>
    </row>
    <row r="27" spans="1:21">
      <c r="A27" s="251" t="str">
        <f>VLOOKUP(U27,Sheet1!$C$2:$C$84,1,FALSE)</f>
        <v>BF7NT10</v>
      </c>
      <c r="B27" s="279" t="s">
        <v>348</v>
      </c>
      <c r="C27" s="279" t="s">
        <v>488</v>
      </c>
      <c r="D27">
        <v>10030</v>
      </c>
      <c r="E27" s="204">
        <f>VLOOKUP(A27,Sheet1!$C$2:$E$84,3,FALSE)</f>
        <v>10030</v>
      </c>
      <c r="F27" s="205">
        <f t="shared" si="0"/>
        <v>0</v>
      </c>
      <c r="G27" s="219">
        <f t="shared" si="4"/>
        <v>0</v>
      </c>
      <c r="H27">
        <v>566535.28</v>
      </c>
      <c r="I27" s="207">
        <f>VLOOKUP(A27,Sheet1!$C$2:$F$84,4,FALSE)</f>
        <v>571057.03</v>
      </c>
      <c r="J27" s="205">
        <f t="shared" si="1"/>
        <v>-4521.75</v>
      </c>
      <c r="K27" s="219">
        <f t="shared" si="5"/>
        <v>-7.9814094000000002E-3</v>
      </c>
      <c r="L27" s="289">
        <v>72.13</v>
      </c>
      <c r="M27" s="204">
        <f>VLOOKUP(A27,Sheet1!$C$2:$G$84,5,FALSE)</f>
        <v>72.13</v>
      </c>
      <c r="N27" s="205">
        <f t="shared" si="2"/>
        <v>0</v>
      </c>
      <c r="O27" s="219">
        <f t="shared" si="3"/>
        <v>0</v>
      </c>
      <c r="P27">
        <v>723463.9</v>
      </c>
      <c r="Q27" s="204">
        <f>VLOOKUP(A27,Sheet1!$C$2:$H$84,6,FALSE)</f>
        <v>723463.9</v>
      </c>
      <c r="R27" s="205">
        <f t="shared" si="6"/>
        <v>0</v>
      </c>
      <c r="S27" s="219">
        <f t="shared" si="7"/>
        <v>0</v>
      </c>
      <c r="T27" s="1"/>
      <c r="U27" s="279" t="s">
        <v>349</v>
      </c>
    </row>
    <row r="28" spans="1:21">
      <c r="A28" s="251" t="str">
        <f>VLOOKUP(U28,Sheet1!$C$2:$C$84,1,FALSE)</f>
        <v>B3DG2Y3</v>
      </c>
      <c r="B28" s="279" t="s">
        <v>351</v>
      </c>
      <c r="C28" s="279" t="s">
        <v>489</v>
      </c>
      <c r="D28">
        <v>9363</v>
      </c>
      <c r="E28" s="204">
        <f>VLOOKUP(A28,Sheet1!$C$2:$E$84,3,FALSE)</f>
        <v>9363</v>
      </c>
      <c r="F28" s="205">
        <f t="shared" si="0"/>
        <v>0</v>
      </c>
      <c r="G28" s="219">
        <f t="shared" si="4"/>
        <v>0</v>
      </c>
      <c r="H28">
        <v>421626.04</v>
      </c>
      <c r="I28" s="207">
        <f>VLOOKUP(A28,Sheet1!$C$2:$F$84,4,FALSE)</f>
        <v>418855.27</v>
      </c>
      <c r="J28" s="205">
        <f t="shared" si="1"/>
        <v>2770.7699999999604</v>
      </c>
      <c r="K28" s="219">
        <f t="shared" si="5"/>
        <v>6.5716291999999999E-3</v>
      </c>
      <c r="L28" s="289">
        <v>38.159999999999997</v>
      </c>
      <c r="M28" s="204">
        <f>VLOOKUP(A28,Sheet1!$C$2:$G$84,5,FALSE)</f>
        <v>38.159999999999997</v>
      </c>
      <c r="N28" s="205">
        <f t="shared" si="2"/>
        <v>0</v>
      </c>
      <c r="O28" s="219">
        <f t="shared" si="3"/>
        <v>0</v>
      </c>
      <c r="P28">
        <v>357292.08</v>
      </c>
      <c r="Q28" s="204">
        <f>VLOOKUP(A28,Sheet1!$C$2:$H$84,6,FALSE)</f>
        <v>357292.08</v>
      </c>
      <c r="R28" s="205">
        <f t="shared" si="6"/>
        <v>0</v>
      </c>
      <c r="S28" s="219">
        <f t="shared" si="7"/>
        <v>0</v>
      </c>
      <c r="T28" s="1"/>
      <c r="U28" s="279" t="s">
        <v>352</v>
      </c>
    </row>
    <row r="29" spans="1:21">
      <c r="A29" s="251">
        <f>VLOOKUP(U29,Sheet1!$C$2:$C$84,1,FALSE)</f>
        <v>6499260</v>
      </c>
      <c r="B29" s="279">
        <v>649926003</v>
      </c>
      <c r="C29" s="279" t="s">
        <v>354</v>
      </c>
      <c r="D29">
        <v>3272</v>
      </c>
      <c r="E29" s="204">
        <f>VLOOKUP(A29,Sheet1!$C$2:$E$84,3,FALSE)</f>
        <v>3272</v>
      </c>
      <c r="F29" s="205">
        <f t="shared" si="0"/>
        <v>0</v>
      </c>
      <c r="G29" s="219">
        <f t="shared" si="4"/>
        <v>0</v>
      </c>
      <c r="H29">
        <v>177673.53</v>
      </c>
      <c r="I29" s="207">
        <f>VLOOKUP(A29,Sheet1!$C$2:$F$84,4,FALSE)</f>
        <v>177650.57</v>
      </c>
      <c r="J29" s="205">
        <f t="shared" si="1"/>
        <v>22.959999999991851</v>
      </c>
      <c r="K29" s="219">
        <f t="shared" si="5"/>
        <v>1.2922580000000001E-4</v>
      </c>
      <c r="L29" s="289">
        <v>48.690944000000002</v>
      </c>
      <c r="M29" s="204">
        <f>VLOOKUP(A29,Sheet1!$C$2:$G$84,5,FALSE)</f>
        <v>48.62</v>
      </c>
      <c r="N29" s="205">
        <f t="shared" si="2"/>
        <v>7.0944000000004337E-2</v>
      </c>
      <c r="O29" s="219">
        <f t="shared" si="3"/>
        <v>1.4570265999999999E-3</v>
      </c>
      <c r="P29">
        <v>159316.76999999999</v>
      </c>
      <c r="Q29" s="204">
        <f>VLOOKUP(A29,Sheet1!$C$2:$H$84,6,FALSE)</f>
        <v>159080.42000000001</v>
      </c>
      <c r="R29" s="205">
        <f t="shared" si="6"/>
        <v>236.34999999997672</v>
      </c>
      <c r="S29" s="219">
        <f t="shared" si="7"/>
        <v>1.4835224000000001E-3</v>
      </c>
      <c r="T29" s="1"/>
      <c r="U29" s="279">
        <v>6499260</v>
      </c>
    </row>
    <row r="30" spans="1:21">
      <c r="A30" s="251" t="str">
        <f>VLOOKUP(U30,Sheet1!$C$2:$C$84,1,FALSE)</f>
        <v>B0SWJX3</v>
      </c>
      <c r="B30" s="279" t="s">
        <v>490</v>
      </c>
      <c r="C30" s="279" t="s">
        <v>491</v>
      </c>
      <c r="D30">
        <v>5956</v>
      </c>
      <c r="E30" s="204">
        <f>VLOOKUP(A30,Sheet1!$C$2:$E$84,3,FALSE)</f>
        <v>5956</v>
      </c>
      <c r="F30" s="205">
        <f t="shared" si="0"/>
        <v>0</v>
      </c>
      <c r="G30" s="219">
        <f t="shared" si="4"/>
        <v>0</v>
      </c>
      <c r="H30">
        <v>341181.13</v>
      </c>
      <c r="I30" s="207">
        <f>VLOOKUP(A30,Sheet1!$C$2:$F$84,4,FALSE)</f>
        <v>339052.08</v>
      </c>
      <c r="J30" s="205">
        <f t="shared" si="1"/>
        <v>2129.0499999999884</v>
      </c>
      <c r="K30" s="219">
        <f t="shared" si="5"/>
        <v>6.2402337000000002E-3</v>
      </c>
      <c r="L30" s="289">
        <v>100.473609</v>
      </c>
      <c r="M30" s="204">
        <f>VLOOKUP(A30,Sheet1!$C$2:$G$84,5,FALSE)</f>
        <v>100.62</v>
      </c>
      <c r="N30" s="205">
        <f t="shared" si="2"/>
        <v>-0.14639100000000838</v>
      </c>
      <c r="O30" s="219">
        <f t="shared" si="3"/>
        <v>-1.4570094999999999E-3</v>
      </c>
      <c r="P30">
        <v>598420.81999999995</v>
      </c>
      <c r="Q30" s="204">
        <f>VLOOKUP(A30,Sheet1!$C$2:$H$84,6,FALSE)</f>
        <v>599291.29</v>
      </c>
      <c r="R30" s="205">
        <f t="shared" si="6"/>
        <v>-870.47000000008848</v>
      </c>
      <c r="S30" s="219">
        <f t="shared" si="7"/>
        <v>-1.4546118E-3</v>
      </c>
      <c r="T30" s="1"/>
      <c r="U30" s="279" t="s">
        <v>356</v>
      </c>
    </row>
    <row r="31" spans="1:21">
      <c r="A31" s="251">
        <f>VLOOKUP(U31,Sheet1!$C$2:$C$84,1,FALSE)</f>
        <v>7333378</v>
      </c>
      <c r="B31" s="279">
        <v>733337901</v>
      </c>
      <c r="C31" s="279" t="s">
        <v>453</v>
      </c>
      <c r="D31">
        <v>1035</v>
      </c>
      <c r="E31" s="204">
        <f>VLOOKUP(A31,Sheet1!$C$2:$E$84,3,FALSE)</f>
        <v>1035</v>
      </c>
      <c r="F31" s="205">
        <f t="shared" si="0"/>
        <v>0</v>
      </c>
      <c r="G31" s="219">
        <f t="shared" si="4"/>
        <v>0</v>
      </c>
      <c r="H31">
        <v>185845.91</v>
      </c>
      <c r="I31" s="207">
        <f>VLOOKUP(A31,Sheet1!$C$2:$F$84,4,FALSE)</f>
        <v>168029.25</v>
      </c>
      <c r="J31" s="205">
        <f t="shared" si="1"/>
        <v>17816.660000000003</v>
      </c>
      <c r="K31" s="219">
        <f t="shared" si="5"/>
        <v>9.5867915499999998E-2</v>
      </c>
      <c r="L31" s="289">
        <v>348.11274100000003</v>
      </c>
      <c r="M31" s="204">
        <f>VLOOKUP(A31,Sheet1!$C$2:$G$84,5,FALSE)</f>
        <v>347.98</v>
      </c>
      <c r="N31" s="205">
        <f t="shared" ref="N31:N51" si="8">L31-M31</f>
        <v>0.13274100000000999</v>
      </c>
      <c r="O31" s="219">
        <f t="shared" ref="O31:O51" si="9">ROUND(N31/L31,10)</f>
        <v>3.8131610000000001E-4</v>
      </c>
      <c r="P31">
        <v>360296.69</v>
      </c>
      <c r="Q31" s="204">
        <f>VLOOKUP(A31,Sheet1!$C$2:$H$84,6,FALSE)</f>
        <v>360158.17</v>
      </c>
      <c r="R31" s="205">
        <f t="shared" ref="R31:R51" si="10">P31-Q31</f>
        <v>138.52000000001863</v>
      </c>
      <c r="S31" s="219">
        <f t="shared" ref="S31:S51" si="11">ROUND(R31/P31,10)</f>
        <v>3.8446090000000002E-4</v>
      </c>
      <c r="T31" s="1"/>
      <c r="U31" s="279">
        <v>7333378</v>
      </c>
    </row>
    <row r="32" spans="1:21">
      <c r="A32" s="251">
        <f>VLOOKUP(U32,Sheet1!$C$2:$C$84,1,FALSE)</f>
        <v>2165747</v>
      </c>
      <c r="B32" s="279">
        <v>502441306</v>
      </c>
      <c r="C32" s="279" t="s">
        <v>492</v>
      </c>
      <c r="D32">
        <v>650</v>
      </c>
      <c r="E32" s="204">
        <f>VLOOKUP(A32,Sheet1!$C$2:$E$84,3,FALSE)</f>
        <v>650</v>
      </c>
      <c r="F32" s="205">
        <f t="shared" si="0"/>
        <v>0</v>
      </c>
      <c r="G32" s="219">
        <f t="shared" si="4"/>
        <v>0</v>
      </c>
      <c r="H32">
        <v>124049.55</v>
      </c>
      <c r="I32" s="207">
        <f>VLOOKUP(A32,Sheet1!$C$2:$F$84,4,FALSE)</f>
        <v>124049.55</v>
      </c>
      <c r="J32" s="205">
        <f t="shared" si="1"/>
        <v>0</v>
      </c>
      <c r="K32" s="219">
        <f t="shared" si="5"/>
        <v>0</v>
      </c>
      <c r="L32" s="289">
        <v>143.30000000000001</v>
      </c>
      <c r="M32" s="204">
        <f>VLOOKUP(A32,Sheet1!$C$2:$G$84,5,FALSE)</f>
        <v>143.30000000000001</v>
      </c>
      <c r="N32" s="205">
        <f t="shared" si="8"/>
        <v>0</v>
      </c>
      <c r="O32" s="219">
        <f t="shared" si="9"/>
        <v>0</v>
      </c>
      <c r="P32">
        <v>93145</v>
      </c>
      <c r="Q32" s="204">
        <f>VLOOKUP(A32,Sheet1!$C$2:$H$84,6,FALSE)</f>
        <v>93145</v>
      </c>
      <c r="R32" s="205">
        <f t="shared" si="10"/>
        <v>0</v>
      </c>
      <c r="S32" s="219">
        <f t="shared" si="11"/>
        <v>0</v>
      </c>
      <c r="T32" s="1"/>
      <c r="U32" s="279">
        <v>2165747</v>
      </c>
    </row>
    <row r="33" spans="1:21">
      <c r="A33" s="251" t="str">
        <f>VLOOKUP(U33,Sheet1!$C$2:$C$84,1,FALSE)</f>
        <v>B28YTC2</v>
      </c>
      <c r="B33" s="279" t="s">
        <v>493</v>
      </c>
      <c r="C33" s="279" t="s">
        <v>361</v>
      </c>
      <c r="D33">
        <v>2771</v>
      </c>
      <c r="E33" s="204">
        <f>VLOOKUP(A33,Sheet1!$C$2:$E$84,3,FALSE)</f>
        <v>2771</v>
      </c>
      <c r="F33" s="205">
        <f t="shared" si="0"/>
        <v>0</v>
      </c>
      <c r="G33" s="219">
        <f t="shared" si="4"/>
        <v>0</v>
      </c>
      <c r="H33">
        <v>199061.35</v>
      </c>
      <c r="I33" s="207">
        <f>VLOOKUP(A33,Sheet1!$C$2:$F$84,4,FALSE)</f>
        <v>201386.76</v>
      </c>
      <c r="J33" s="205">
        <f t="shared" si="1"/>
        <v>-2325.4100000000035</v>
      </c>
      <c r="K33" s="219">
        <f t="shared" si="5"/>
        <v>-1.1681876000000001E-2</v>
      </c>
      <c r="L33" s="289">
        <v>101.924459</v>
      </c>
      <c r="M33" s="204">
        <f>VLOOKUP(A33,Sheet1!$C$2:$G$84,5,FALSE)</f>
        <v>102</v>
      </c>
      <c r="N33" s="205">
        <f t="shared" si="8"/>
        <v>-7.5541000000001191E-2</v>
      </c>
      <c r="O33" s="219">
        <f t="shared" si="9"/>
        <v>-7.4114690000000002E-4</v>
      </c>
      <c r="P33">
        <v>282432.68</v>
      </c>
      <c r="Q33" s="204">
        <f>VLOOKUP(A33,Sheet1!$C$2:$H$84,6,FALSE)</f>
        <v>282630.40999999997</v>
      </c>
      <c r="R33" s="205">
        <f t="shared" si="10"/>
        <v>-197.72999999998137</v>
      </c>
      <c r="S33" s="219">
        <f t="shared" si="11"/>
        <v>-7.0009599999999999E-4</v>
      </c>
      <c r="T33" s="1"/>
      <c r="U33" s="279" t="s">
        <v>360</v>
      </c>
    </row>
    <row r="34" spans="1:21">
      <c r="A34" s="251">
        <f>VLOOKUP(U34,Sheet1!$C$2:$C$84,1,FALSE)</f>
        <v>6555805</v>
      </c>
      <c r="B34" s="279">
        <v>655580009</v>
      </c>
      <c r="C34" s="279" t="s">
        <v>442</v>
      </c>
      <c r="D34">
        <v>9634</v>
      </c>
      <c r="E34" s="204">
        <f>VLOOKUP(A34,Sheet1!$C$2:$E$84,3,FALSE)</f>
        <v>9634</v>
      </c>
      <c r="F34" s="205">
        <f t="shared" si="0"/>
        <v>0</v>
      </c>
      <c r="G34" s="219">
        <f t="shared" si="4"/>
        <v>0</v>
      </c>
      <c r="H34">
        <v>314366.24</v>
      </c>
      <c r="I34" s="207">
        <f>VLOOKUP(A34,Sheet1!$C$2:$F$84,4,FALSE)</f>
        <v>314789.96000000002</v>
      </c>
      <c r="J34" s="205">
        <f t="shared" si="1"/>
        <v>-423.72000000003027</v>
      </c>
      <c r="K34" s="219">
        <f t="shared" si="5"/>
        <v>-1.3478546999999999E-3</v>
      </c>
      <c r="L34" s="289">
        <v>25.494403999999999</v>
      </c>
      <c r="M34" s="204">
        <f>VLOOKUP(A34,Sheet1!$C$2:$G$84,5,FALSE)</f>
        <v>25.46</v>
      </c>
      <c r="N34" s="205">
        <f t="shared" si="8"/>
        <v>3.4403999999998547E-2</v>
      </c>
      <c r="O34" s="219">
        <f t="shared" si="9"/>
        <v>1.3494726E-3</v>
      </c>
      <c r="P34">
        <v>245613.09</v>
      </c>
      <c r="Q34" s="204">
        <f>VLOOKUP(A34,Sheet1!$C$2:$H$84,6,FALSE)</f>
        <v>245248.72</v>
      </c>
      <c r="R34" s="205">
        <f t="shared" si="10"/>
        <v>364.36999999999534</v>
      </c>
      <c r="S34" s="219">
        <f t="shared" si="11"/>
        <v>1.4835121E-3</v>
      </c>
      <c r="T34" s="1"/>
      <c r="U34" s="279">
        <v>6555805</v>
      </c>
    </row>
    <row r="35" spans="1:21">
      <c r="A35" s="251">
        <f>VLOOKUP(U35,Sheet1!$C$2:$C$84,1,FALSE)</f>
        <v>4741844</v>
      </c>
      <c r="B35" s="279">
        <v>474184900</v>
      </c>
      <c r="C35" s="279" t="s">
        <v>363</v>
      </c>
      <c r="D35">
        <v>3066</v>
      </c>
      <c r="E35" s="204">
        <f>VLOOKUP(A35,Sheet1!$C$2:$E$84,3,FALSE)</f>
        <v>3066</v>
      </c>
      <c r="F35" s="205">
        <f t="shared" si="0"/>
        <v>0</v>
      </c>
      <c r="G35" s="219">
        <f t="shared" si="4"/>
        <v>0</v>
      </c>
      <c r="H35">
        <v>340632.1</v>
      </c>
      <c r="I35" s="207">
        <f>VLOOKUP(A35,Sheet1!$C$2:$F$84,4,FALSE)</f>
        <v>340469.01</v>
      </c>
      <c r="J35" s="205">
        <f t="shared" si="1"/>
        <v>163.0899999999674</v>
      </c>
      <c r="K35" s="219">
        <f t="shared" si="5"/>
        <v>4.7878640000000001E-4</v>
      </c>
      <c r="L35" s="289">
        <v>150.46391700000001</v>
      </c>
      <c r="M35" s="204">
        <f>VLOOKUP(A35,Sheet1!$C$2:$G$84,5,FALSE)</f>
        <v>150.56</v>
      </c>
      <c r="N35" s="205">
        <f t="shared" si="8"/>
        <v>-9.6082999999993035E-2</v>
      </c>
      <c r="O35" s="219">
        <f t="shared" si="9"/>
        <v>-6.3857840000000003E-4</v>
      </c>
      <c r="P35">
        <v>461322.37</v>
      </c>
      <c r="Q35" s="204">
        <f>VLOOKUP(A35,Sheet1!$C$2:$H$84,6,FALSE)</f>
        <v>461602.43</v>
      </c>
      <c r="R35" s="205">
        <f t="shared" si="10"/>
        <v>-280.05999999999767</v>
      </c>
      <c r="S35" s="219">
        <f t="shared" si="11"/>
        <v>-6.0708089999999995E-4</v>
      </c>
      <c r="T35" s="1"/>
      <c r="U35" s="279">
        <v>4741844</v>
      </c>
    </row>
    <row r="36" spans="1:21">
      <c r="A36" s="251" t="str">
        <f>VLOOKUP(U36,Sheet1!$C$2:$C$84,1,FALSE)</f>
        <v>BZ8FYV0</v>
      </c>
      <c r="B36" s="279">
        <v>636274409</v>
      </c>
      <c r="C36" s="279" t="s">
        <v>494</v>
      </c>
      <c r="D36">
        <v>3106</v>
      </c>
      <c r="E36" s="204">
        <f>VLOOKUP(A36,Sheet1!$C$2:$E$84,3,FALSE)</f>
        <v>3106</v>
      </c>
      <c r="F36" s="205">
        <f t="shared" si="0"/>
        <v>0</v>
      </c>
      <c r="G36" s="219">
        <f t="shared" si="4"/>
        <v>0</v>
      </c>
      <c r="H36">
        <v>238052.7</v>
      </c>
      <c r="I36" s="207">
        <f>VLOOKUP(A36,Sheet1!$C$2:$F$84,4,FALSE)</f>
        <v>238052.7</v>
      </c>
      <c r="J36" s="205">
        <f t="shared" si="1"/>
        <v>0</v>
      </c>
      <c r="K36" s="219">
        <f t="shared" si="5"/>
        <v>0</v>
      </c>
      <c r="L36" s="289">
        <v>60.15</v>
      </c>
      <c r="M36" s="204">
        <f>VLOOKUP(A36,Sheet1!$C$2:$G$84,5,FALSE)</f>
        <v>60.15</v>
      </c>
      <c r="N36" s="205">
        <f t="shared" si="8"/>
        <v>0</v>
      </c>
      <c r="O36" s="219">
        <f t="shared" si="9"/>
        <v>0</v>
      </c>
      <c r="P36">
        <v>186825.9</v>
      </c>
      <c r="Q36" s="204">
        <f>VLOOKUP(A36,Sheet1!$C$2:$H$84,6,FALSE)</f>
        <v>186825.9</v>
      </c>
      <c r="R36" s="205">
        <f t="shared" si="10"/>
        <v>0</v>
      </c>
      <c r="S36" s="219">
        <f t="shared" si="11"/>
        <v>0</v>
      </c>
      <c r="T36" s="1"/>
      <c r="U36" s="279" t="s">
        <v>364</v>
      </c>
    </row>
    <row r="37" spans="1:21">
      <c r="A37" s="251" t="str">
        <f>VLOOKUP(U37,Sheet1!$C$2:$C$84,1,FALSE)</f>
        <v>B014JG9</v>
      </c>
      <c r="B37" s="279">
        <v>641069406</v>
      </c>
      <c r="C37" s="279" t="s">
        <v>495</v>
      </c>
      <c r="D37">
        <v>1000</v>
      </c>
      <c r="E37" s="204">
        <f>VLOOKUP(A37,Sheet1!$C$2:$E$84,3,FALSE)</f>
        <v>1000</v>
      </c>
      <c r="F37" s="205">
        <f t="shared" si="0"/>
        <v>0</v>
      </c>
      <c r="G37" s="219">
        <f t="shared" si="4"/>
        <v>0</v>
      </c>
      <c r="H37">
        <v>127688.7</v>
      </c>
      <c r="I37" s="207">
        <f>VLOOKUP(A37,Sheet1!$C$2:$F$84,4,FALSE)</f>
        <v>127688.7</v>
      </c>
      <c r="J37" s="205">
        <f t="shared" si="1"/>
        <v>0</v>
      </c>
      <c r="K37" s="219">
        <f t="shared" si="5"/>
        <v>0</v>
      </c>
      <c r="L37" s="289">
        <v>107.76</v>
      </c>
      <c r="M37" s="204">
        <f>VLOOKUP(A37,Sheet1!$C$2:$G$84,5,FALSE)</f>
        <v>107.76</v>
      </c>
      <c r="N37" s="205">
        <f t="shared" si="8"/>
        <v>0</v>
      </c>
      <c r="O37" s="219">
        <f t="shared" si="9"/>
        <v>0</v>
      </c>
      <c r="P37">
        <v>107760</v>
      </c>
      <c r="Q37" s="204">
        <f>VLOOKUP(A37,Sheet1!$C$2:$H$84,6,FALSE)</f>
        <v>107760</v>
      </c>
      <c r="R37" s="205">
        <f t="shared" si="10"/>
        <v>0</v>
      </c>
      <c r="S37" s="219">
        <f t="shared" si="11"/>
        <v>0</v>
      </c>
      <c r="T37" s="1"/>
      <c r="U37" s="279" t="s">
        <v>366</v>
      </c>
    </row>
    <row r="38" spans="1:21">
      <c r="A38" s="251">
        <f>VLOOKUP(U38,Sheet1!$C$2:$C$84,1,FALSE)</f>
        <v>6640682</v>
      </c>
      <c r="B38" s="279">
        <v>664068004</v>
      </c>
      <c r="C38" s="279" t="s">
        <v>443</v>
      </c>
      <c r="D38">
        <v>3034</v>
      </c>
      <c r="E38" s="204">
        <f>VLOOKUP(A38,Sheet1!$C$2:$E$84,3,FALSE)</f>
        <v>3034</v>
      </c>
      <c r="F38" s="205">
        <f t="shared" si="0"/>
        <v>0</v>
      </c>
      <c r="G38" s="219">
        <f t="shared" si="4"/>
        <v>0</v>
      </c>
      <c r="H38">
        <v>150308.28</v>
      </c>
      <c r="I38" s="207">
        <f>VLOOKUP(A38,Sheet1!$C$2:$F$84,4,FALSE)</f>
        <v>173045.49</v>
      </c>
      <c r="J38" s="205">
        <f t="shared" si="1"/>
        <v>-22737.209999999992</v>
      </c>
      <c r="K38" s="219">
        <f t="shared" si="5"/>
        <v>-0.15127050889999999</v>
      </c>
      <c r="L38" s="289">
        <v>35.795172999999998</v>
      </c>
      <c r="M38" s="204">
        <f>VLOOKUP(A38,Sheet1!$C$2:$G$84,5,FALSE)</f>
        <v>35.74</v>
      </c>
      <c r="N38" s="205">
        <f t="shared" si="8"/>
        <v>5.5172999999996364E-2</v>
      </c>
      <c r="O38" s="219">
        <f t="shared" si="9"/>
        <v>1.5413530999999999E-3</v>
      </c>
      <c r="P38">
        <v>108602.56</v>
      </c>
      <c r="Q38" s="204">
        <f>VLOOKUP(A38,Sheet1!$C$2:$H$84,6,FALSE)</f>
        <v>108441.45</v>
      </c>
      <c r="R38" s="205">
        <f t="shared" si="10"/>
        <v>161.11000000000058</v>
      </c>
      <c r="S38" s="219">
        <f t="shared" si="11"/>
        <v>1.4834824999999999E-3</v>
      </c>
      <c r="T38" s="1"/>
      <c r="U38" s="279">
        <v>6640682</v>
      </c>
    </row>
    <row r="39" spans="1:21">
      <c r="A39" s="251">
        <f>VLOOKUP(U39,Sheet1!$C$2:$C$84,1,FALSE)</f>
        <v>2640891</v>
      </c>
      <c r="B39" s="279">
        <v>654902204</v>
      </c>
      <c r="C39" s="279" t="s">
        <v>447</v>
      </c>
      <c r="D39">
        <v>99758</v>
      </c>
      <c r="E39" s="204">
        <f>VLOOKUP(A39,Sheet1!$C$2:$E$84,3,FALSE)</f>
        <v>99758</v>
      </c>
      <c r="F39" s="205">
        <f t="shared" si="0"/>
        <v>0</v>
      </c>
      <c r="G39" s="219">
        <f t="shared" si="4"/>
        <v>0</v>
      </c>
      <c r="H39">
        <v>455222.9</v>
      </c>
      <c r="I39" s="207">
        <f>VLOOKUP(A39,Sheet1!$C$2:$F$84,4,FALSE)</f>
        <v>466594.62</v>
      </c>
      <c r="J39" s="205">
        <f t="shared" si="1"/>
        <v>-11371.719999999972</v>
      </c>
      <c r="K39" s="219">
        <f t="shared" si="5"/>
        <v>-2.4980553499999999E-2</v>
      </c>
      <c r="L39" s="289">
        <v>3.31</v>
      </c>
      <c r="M39" s="204">
        <f>VLOOKUP(A39,Sheet1!$C$2:$G$84,5,FALSE)</f>
        <v>3.31</v>
      </c>
      <c r="N39" s="205">
        <f t="shared" si="8"/>
        <v>0</v>
      </c>
      <c r="O39" s="219">
        <f t="shared" si="9"/>
        <v>0</v>
      </c>
      <c r="P39">
        <v>330198.98</v>
      </c>
      <c r="Q39" s="204">
        <f>VLOOKUP(A39,Sheet1!$C$2:$H$84,6,FALSE)</f>
        <v>330198.98</v>
      </c>
      <c r="R39" s="205">
        <f t="shared" si="10"/>
        <v>0</v>
      </c>
      <c r="S39" s="219">
        <f t="shared" si="11"/>
        <v>0</v>
      </c>
      <c r="T39" s="1"/>
      <c r="U39" s="279">
        <v>2640891</v>
      </c>
    </row>
    <row r="40" spans="1:21">
      <c r="A40" s="251">
        <f>VLOOKUP(U40,Sheet1!$C$2:$C$84,1,FALSE)</f>
        <v>2620105</v>
      </c>
      <c r="B40" s="279" t="s">
        <v>370</v>
      </c>
      <c r="C40" s="279" t="s">
        <v>496</v>
      </c>
      <c r="D40">
        <v>950</v>
      </c>
      <c r="E40" s="204">
        <f>VLOOKUP(A40,Sheet1!$C$2:$E$84,3,FALSE)</f>
        <v>950</v>
      </c>
      <c r="F40" s="205">
        <f t="shared" si="0"/>
        <v>0</v>
      </c>
      <c r="G40" s="219">
        <f t="shared" si="4"/>
        <v>0</v>
      </c>
      <c r="H40">
        <v>89872.39</v>
      </c>
      <c r="I40" s="207">
        <f>VLOOKUP(A40,Sheet1!$C$2:$F$84,4,FALSE)</f>
        <v>89591.89</v>
      </c>
      <c r="J40" s="205">
        <f t="shared" si="1"/>
        <v>280.5</v>
      </c>
      <c r="K40" s="219">
        <f t="shared" si="5"/>
        <v>3.1210919999999998E-3</v>
      </c>
      <c r="L40" s="289">
        <v>93.58</v>
      </c>
      <c r="M40" s="204">
        <f>VLOOKUP(A40,Sheet1!$C$2:$G$84,5,FALSE)</f>
        <v>93.58</v>
      </c>
      <c r="N40" s="205">
        <f t="shared" si="8"/>
        <v>0</v>
      </c>
      <c r="O40" s="219">
        <f t="shared" si="9"/>
        <v>0</v>
      </c>
      <c r="P40">
        <v>88901</v>
      </c>
      <c r="Q40" s="204">
        <f>VLOOKUP(A40,Sheet1!$C$2:$H$84,6,FALSE)</f>
        <v>88901</v>
      </c>
      <c r="R40" s="205">
        <f t="shared" si="10"/>
        <v>0</v>
      </c>
      <c r="S40" s="219">
        <f t="shared" si="11"/>
        <v>0</v>
      </c>
      <c r="T40" s="1"/>
      <c r="U40" s="279">
        <v>2620105</v>
      </c>
    </row>
    <row r="41" spans="1:21">
      <c r="A41" s="251">
        <f>VLOOKUP(U41,Sheet1!$C$2:$C$84,1,FALSE)</f>
        <v>2651202</v>
      </c>
      <c r="B41" s="279">
        <v>670100205</v>
      </c>
      <c r="C41" s="279" t="s">
        <v>497</v>
      </c>
      <c r="D41">
        <v>2500</v>
      </c>
      <c r="E41" s="204">
        <f>VLOOKUP(A41,Sheet1!$C$2:$E$84,3,FALSE)</f>
        <v>2500</v>
      </c>
      <c r="F41" s="205">
        <f t="shared" si="0"/>
        <v>0</v>
      </c>
      <c r="G41" s="219">
        <f t="shared" si="4"/>
        <v>0</v>
      </c>
      <c r="H41">
        <v>218601.69</v>
      </c>
      <c r="I41" s="207">
        <f>VLOOKUP(A41,Sheet1!$C$2:$F$84,4,FALSE)</f>
        <v>218601.69</v>
      </c>
      <c r="J41" s="205">
        <f t="shared" si="1"/>
        <v>0</v>
      </c>
      <c r="K41" s="219">
        <f t="shared" si="5"/>
        <v>0</v>
      </c>
      <c r="L41" s="289">
        <v>96.57</v>
      </c>
      <c r="M41" s="204">
        <f>VLOOKUP(A41,Sheet1!$C$2:$G$84,5,FALSE)</f>
        <v>96.57</v>
      </c>
      <c r="N41" s="205">
        <f t="shared" si="8"/>
        <v>0</v>
      </c>
      <c r="O41" s="219">
        <f t="shared" si="9"/>
        <v>0</v>
      </c>
      <c r="P41">
        <v>241425</v>
      </c>
      <c r="Q41" s="204">
        <f>VLOOKUP(A41,Sheet1!$C$2:$H$84,6,FALSE)</f>
        <v>241425</v>
      </c>
      <c r="R41" s="205">
        <f t="shared" si="10"/>
        <v>0</v>
      </c>
      <c r="S41" s="219">
        <f t="shared" si="11"/>
        <v>0</v>
      </c>
      <c r="T41" s="1"/>
      <c r="U41" s="279">
        <v>2651202</v>
      </c>
    </row>
    <row r="42" spans="1:21">
      <c r="A42" s="251">
        <f>VLOOKUP(U42,Sheet1!$C$2:$C$84,1,FALSE)</f>
        <v>6659428</v>
      </c>
      <c r="B42" s="279">
        <v>665942009</v>
      </c>
      <c r="C42" s="279" t="s">
        <v>444</v>
      </c>
      <c r="D42">
        <v>3010</v>
      </c>
      <c r="E42" s="204">
        <f>VLOOKUP(A42,Sheet1!$C$2:$E$84,3,FALSE)</f>
        <v>3010</v>
      </c>
      <c r="F42" s="205">
        <f t="shared" si="0"/>
        <v>0</v>
      </c>
      <c r="G42" s="219">
        <f t="shared" si="4"/>
        <v>0</v>
      </c>
      <c r="H42">
        <v>134053.29</v>
      </c>
      <c r="I42" s="207">
        <f>VLOOKUP(A42,Sheet1!$C$2:$F$84,4,FALSE)</f>
        <v>154844.03</v>
      </c>
      <c r="J42" s="205">
        <f t="shared" si="1"/>
        <v>-20790.739999999991</v>
      </c>
      <c r="K42" s="219">
        <f t="shared" si="5"/>
        <v>-0.15509309769999999</v>
      </c>
      <c r="L42" s="289">
        <v>35.306547000000002</v>
      </c>
      <c r="M42" s="204">
        <f>VLOOKUP(A42,Sheet1!$C$2:$G$84,5,FALSE)</f>
        <v>35.25</v>
      </c>
      <c r="N42" s="205">
        <f t="shared" si="8"/>
        <v>5.6547000000001901E-2</v>
      </c>
      <c r="O42" s="219">
        <f t="shared" si="9"/>
        <v>1.601601E-3</v>
      </c>
      <c r="P42">
        <v>106272.71</v>
      </c>
      <c r="Q42" s="204">
        <f>VLOOKUP(A42,Sheet1!$C$2:$H$84,6,FALSE)</f>
        <v>106115.05</v>
      </c>
      <c r="R42" s="205">
        <f t="shared" si="10"/>
        <v>157.66000000000349</v>
      </c>
      <c r="S42" s="219">
        <f t="shared" si="11"/>
        <v>1.4835416999999999E-3</v>
      </c>
      <c r="T42" s="1"/>
      <c r="U42" s="279">
        <v>6659428</v>
      </c>
    </row>
    <row r="43" spans="1:21">
      <c r="A43" s="251">
        <f>VLOOKUP(U43,Sheet1!$C$2:$C$84,1,FALSE)</f>
        <v>2655657</v>
      </c>
      <c r="B43" s="279">
        <v>683715106</v>
      </c>
      <c r="C43" s="279" t="s">
        <v>498</v>
      </c>
      <c r="D43">
        <v>9899</v>
      </c>
      <c r="E43" s="204">
        <f>VLOOKUP(A43,Sheet1!$C$2:$E$84,3,FALSE)</f>
        <v>9899</v>
      </c>
      <c r="F43" s="205">
        <f t="shared" si="0"/>
        <v>0</v>
      </c>
      <c r="G43" s="219">
        <f t="shared" si="4"/>
        <v>0</v>
      </c>
      <c r="H43">
        <v>330600.46999999997</v>
      </c>
      <c r="I43" s="207">
        <f>VLOOKUP(A43,Sheet1!$C$2:$F$84,4,FALSE)</f>
        <v>329816.03999999998</v>
      </c>
      <c r="J43" s="205">
        <f t="shared" si="1"/>
        <v>784.42999999999302</v>
      </c>
      <c r="K43" s="219">
        <f t="shared" si="5"/>
        <v>2.3727431000000001E-3</v>
      </c>
      <c r="L43" s="289">
        <v>33.4</v>
      </c>
      <c r="M43" s="204">
        <f>VLOOKUP(A43,Sheet1!$C$2:$G$84,5,FALSE)</f>
        <v>33.4</v>
      </c>
      <c r="N43" s="205">
        <f t="shared" si="8"/>
        <v>0</v>
      </c>
      <c r="O43" s="219">
        <f t="shared" si="9"/>
        <v>0</v>
      </c>
      <c r="P43">
        <v>330626.59999999998</v>
      </c>
      <c r="Q43" s="204">
        <f>VLOOKUP(A43,Sheet1!$C$2:$H$84,6,FALSE)</f>
        <v>330626.59999999998</v>
      </c>
      <c r="R43" s="205">
        <f t="shared" si="10"/>
        <v>0</v>
      </c>
      <c r="S43" s="219">
        <f t="shared" si="11"/>
        <v>0</v>
      </c>
      <c r="T43" s="1"/>
      <c r="U43" s="279">
        <v>2655657</v>
      </c>
    </row>
    <row r="44" spans="1:21">
      <c r="A44" s="251">
        <f>VLOOKUP(U44,Sheet1!$C$2:$C$84,1,FALSE)</f>
        <v>6661144</v>
      </c>
      <c r="B44" s="279">
        <v>666114004</v>
      </c>
      <c r="C44" s="279" t="s">
        <v>445</v>
      </c>
      <c r="D44">
        <v>14933</v>
      </c>
      <c r="E44" s="204">
        <f>VLOOKUP(A44,Sheet1!$C$2:$E$84,3,FALSE)</f>
        <v>14933</v>
      </c>
      <c r="F44" s="205">
        <f t="shared" si="0"/>
        <v>0</v>
      </c>
      <c r="G44" s="219">
        <f t="shared" si="4"/>
        <v>0</v>
      </c>
      <c r="H44">
        <v>235333.08</v>
      </c>
      <c r="I44" s="207">
        <f>VLOOKUP(A44,Sheet1!$C$2:$F$84,4,FALSE)</f>
        <v>235912.44</v>
      </c>
      <c r="J44" s="205">
        <f t="shared" si="1"/>
        <v>-579.36000000001513</v>
      </c>
      <c r="K44" s="219">
        <f t="shared" si="5"/>
        <v>-2.4618723E-3</v>
      </c>
      <c r="L44" s="289">
        <v>17.927299999999999</v>
      </c>
      <c r="M44" s="204">
        <f>VLOOKUP(A44,Sheet1!$C$2:$G$84,5,FALSE)</f>
        <v>17.899999999999999</v>
      </c>
      <c r="N44" s="205">
        <f t="shared" si="8"/>
        <v>2.7300000000000324E-2</v>
      </c>
      <c r="O44" s="219">
        <f t="shared" si="9"/>
        <v>1.5228171999999999E-3</v>
      </c>
      <c r="P44">
        <v>267708.38</v>
      </c>
      <c r="Q44" s="204">
        <f>VLOOKUP(A44,Sheet1!$C$2:$H$84,6,FALSE)</f>
        <v>267311.23</v>
      </c>
      <c r="R44" s="205">
        <f t="shared" si="10"/>
        <v>397.15000000002328</v>
      </c>
      <c r="S44" s="219">
        <f t="shared" si="11"/>
        <v>1.4835173000000001E-3</v>
      </c>
      <c r="T44" s="1"/>
      <c r="U44" s="279">
        <v>6661144</v>
      </c>
    </row>
    <row r="45" spans="1:21">
      <c r="A45" s="251">
        <f>VLOOKUP(U45,Sheet1!$C$2:$C$84,1,FALSE)</f>
        <v>2704485</v>
      </c>
      <c r="B45" s="279">
        <v>705015105</v>
      </c>
      <c r="C45" s="279" t="s">
        <v>499</v>
      </c>
      <c r="D45">
        <v>26601</v>
      </c>
      <c r="E45" s="204">
        <f>VLOOKUP(A45,Sheet1!$C$2:$E$84,3,FALSE)</f>
        <v>26601</v>
      </c>
      <c r="F45" s="205">
        <f t="shared" si="0"/>
        <v>0</v>
      </c>
      <c r="G45" s="219">
        <f t="shared" si="4"/>
        <v>0</v>
      </c>
      <c r="H45">
        <v>317199.37</v>
      </c>
      <c r="I45" s="207">
        <f>VLOOKUP(A45,Sheet1!$C$2:$F$84,4,FALSE)</f>
        <v>316296.86</v>
      </c>
      <c r="J45" s="205">
        <f t="shared" si="1"/>
        <v>902.51000000000931</v>
      </c>
      <c r="K45" s="219">
        <f t="shared" si="5"/>
        <v>2.8452451999999998E-3</v>
      </c>
      <c r="L45" s="289">
        <v>11.54</v>
      </c>
      <c r="M45" s="204">
        <f>VLOOKUP(A45,Sheet1!$C$2:$G$84,5,FALSE)</f>
        <v>11.54</v>
      </c>
      <c r="N45" s="205">
        <f t="shared" si="8"/>
        <v>0</v>
      </c>
      <c r="O45" s="219">
        <f t="shared" si="9"/>
        <v>0</v>
      </c>
      <c r="P45">
        <v>306975.53999999998</v>
      </c>
      <c r="Q45" s="204">
        <f>VLOOKUP(A45,Sheet1!$C$2:$H$84,6,FALSE)</f>
        <v>306975.53999999998</v>
      </c>
      <c r="R45" s="205">
        <f t="shared" si="10"/>
        <v>0</v>
      </c>
      <c r="S45" s="219">
        <f t="shared" si="11"/>
        <v>0</v>
      </c>
      <c r="T45" s="1"/>
      <c r="U45" s="279">
        <v>2704485</v>
      </c>
    </row>
    <row r="46" spans="1:21">
      <c r="A46" s="251">
        <f>VLOOKUP(U46,Sheet1!$C$2:$C$84,1,FALSE)</f>
        <v>2771122</v>
      </c>
      <c r="B46" s="279">
        <v>833635105</v>
      </c>
      <c r="C46" s="279" t="s">
        <v>500</v>
      </c>
      <c r="D46">
        <v>4465</v>
      </c>
      <c r="E46" s="204">
        <f>VLOOKUP(A46,Sheet1!$C$2:$E$84,3,FALSE)</f>
        <v>4465</v>
      </c>
      <c r="F46" s="205">
        <f t="shared" si="0"/>
        <v>0</v>
      </c>
      <c r="G46" s="219">
        <f t="shared" si="4"/>
        <v>0</v>
      </c>
      <c r="H46">
        <v>207880.38</v>
      </c>
      <c r="I46" s="207">
        <f>VLOOKUP(A46,Sheet1!$C$2:$F$84,4,FALSE)</f>
        <v>210766.06</v>
      </c>
      <c r="J46" s="205">
        <f t="shared" si="1"/>
        <v>-2885.679999999993</v>
      </c>
      <c r="K46" s="219">
        <f t="shared" si="5"/>
        <v>-1.38814447E-2</v>
      </c>
      <c r="L46" s="289">
        <v>48.4</v>
      </c>
      <c r="M46" s="204">
        <f>VLOOKUP(A46,Sheet1!$C$2:$G$84,5,FALSE)</f>
        <v>48.4</v>
      </c>
      <c r="N46" s="205">
        <f t="shared" si="8"/>
        <v>0</v>
      </c>
      <c r="O46" s="219">
        <f t="shared" si="9"/>
        <v>0</v>
      </c>
      <c r="P46">
        <v>216106</v>
      </c>
      <c r="Q46" s="204">
        <f>VLOOKUP(A46,Sheet1!$C$2:$H$84,6,FALSE)</f>
        <v>216106</v>
      </c>
      <c r="R46" s="205">
        <f t="shared" si="10"/>
        <v>0</v>
      </c>
      <c r="S46" s="219">
        <f t="shared" si="11"/>
        <v>0</v>
      </c>
      <c r="T46" s="1"/>
      <c r="U46" s="279">
        <v>2771122</v>
      </c>
    </row>
    <row r="47" spans="1:21">
      <c r="A47" s="251">
        <f>VLOOKUP(U47,Sheet1!$C$2:$C$84,1,FALSE)</f>
        <v>6229597</v>
      </c>
      <c r="B47" s="279">
        <v>622959906</v>
      </c>
      <c r="C47" s="279" t="s">
        <v>501</v>
      </c>
      <c r="D47">
        <v>19281</v>
      </c>
      <c r="E47" s="204">
        <f>VLOOKUP(A47,Sheet1!$C$2:$E$84,3,FALSE)</f>
        <v>19281</v>
      </c>
      <c r="F47" s="205">
        <f t="shared" si="0"/>
        <v>0</v>
      </c>
      <c r="G47" s="219">
        <f t="shared" si="4"/>
        <v>0</v>
      </c>
      <c r="H47">
        <v>154095.65</v>
      </c>
      <c r="I47" s="207">
        <f>VLOOKUP(A47,Sheet1!$C$2:$F$84,4,FALSE)</f>
        <v>161677.73000000001</v>
      </c>
      <c r="J47" s="205">
        <f t="shared" si="1"/>
        <v>-7582.0800000000163</v>
      </c>
      <c r="K47" s="219">
        <f t="shared" si="5"/>
        <v>-4.9203725099999998E-2</v>
      </c>
      <c r="L47" s="289">
        <v>3.6765819999999998</v>
      </c>
      <c r="M47" s="204">
        <f>VLOOKUP(A47,Sheet1!$C$2:$G$84,5,FALSE)</f>
        <v>3.67</v>
      </c>
      <c r="N47" s="205">
        <f t="shared" si="8"/>
        <v>6.5819999999998657E-3</v>
      </c>
      <c r="O47" s="219">
        <f t="shared" si="9"/>
        <v>1.7902497000000001E-3</v>
      </c>
      <c r="P47">
        <v>70888.179999999993</v>
      </c>
      <c r="Q47" s="204">
        <f>VLOOKUP(A47,Sheet1!$C$2:$H$84,6,FALSE)</f>
        <v>70783.02</v>
      </c>
      <c r="R47" s="205">
        <f t="shared" si="10"/>
        <v>105.15999999998894</v>
      </c>
      <c r="S47" s="219">
        <f t="shared" si="11"/>
        <v>1.4834631E-3</v>
      </c>
      <c r="T47" s="1"/>
      <c r="U47" s="279">
        <v>6229597</v>
      </c>
    </row>
    <row r="48" spans="1:21">
      <c r="A48" s="251" t="str">
        <f>VLOOKUP(U48,Sheet1!$C$2:$C$84,1,FALSE)</f>
        <v>BYRY2M8</v>
      </c>
      <c r="B48" s="279">
        <v>759530108</v>
      </c>
      <c r="C48" s="279" t="s">
        <v>502</v>
      </c>
      <c r="D48">
        <v>12584</v>
      </c>
      <c r="E48" s="204">
        <f>VLOOKUP(A48,Sheet1!$C$2:$E$84,3,FALSE)</f>
        <v>12584</v>
      </c>
      <c r="F48" s="205">
        <f t="shared" si="0"/>
        <v>0</v>
      </c>
      <c r="G48" s="219">
        <f t="shared" si="4"/>
        <v>0</v>
      </c>
      <c r="H48">
        <v>253347.85</v>
      </c>
      <c r="I48" s="207">
        <f>VLOOKUP(A48,Sheet1!$C$2:$F$84,4,FALSE)</f>
        <v>256326.12</v>
      </c>
      <c r="J48" s="205">
        <f t="shared" si="1"/>
        <v>-2978.2699999999895</v>
      </c>
      <c r="K48" s="219">
        <f t="shared" si="5"/>
        <v>-1.1755655300000001E-2</v>
      </c>
      <c r="L48" s="289">
        <v>34.85</v>
      </c>
      <c r="M48" s="204">
        <f>VLOOKUP(A48,Sheet1!$C$2:$G$84,5,FALSE)</f>
        <v>34.85</v>
      </c>
      <c r="N48" s="205">
        <f t="shared" si="8"/>
        <v>0</v>
      </c>
      <c r="O48" s="219">
        <f t="shared" si="9"/>
        <v>0</v>
      </c>
      <c r="P48">
        <v>438552.4</v>
      </c>
      <c r="Q48" s="204">
        <f>VLOOKUP(A48,Sheet1!$C$2:$H$84,6,FALSE)</f>
        <v>438552.4</v>
      </c>
      <c r="R48" s="205">
        <f t="shared" si="10"/>
        <v>0</v>
      </c>
      <c r="S48" s="219">
        <f t="shared" si="11"/>
        <v>0</v>
      </c>
      <c r="T48" s="1"/>
      <c r="U48" s="279" t="s">
        <v>381</v>
      </c>
    </row>
    <row r="49" spans="1:37">
      <c r="A49" s="251" t="str">
        <f>VLOOKUP(U49,Sheet1!$C$2:$C$84,1,FALSE)</f>
        <v>BS1L687</v>
      </c>
      <c r="B49" s="279">
        <v>799926100</v>
      </c>
      <c r="C49" s="279" t="s">
        <v>503</v>
      </c>
      <c r="D49">
        <v>190</v>
      </c>
      <c r="E49" s="204">
        <f>VLOOKUP(A49,Sheet1!$C$2:$E$84,3,FALSE)</f>
        <v>190</v>
      </c>
      <c r="F49" s="205">
        <f t="shared" si="0"/>
        <v>0</v>
      </c>
      <c r="G49" s="219">
        <f t="shared" si="4"/>
        <v>0</v>
      </c>
      <c r="H49">
        <v>4991.46</v>
      </c>
      <c r="I49" s="207">
        <f>VLOOKUP(A49,Sheet1!$C$2:$F$84,4,FALSE)</f>
        <v>5271.96</v>
      </c>
      <c r="J49" s="205">
        <f t="shared" si="1"/>
        <v>-280.5</v>
      </c>
      <c r="K49" s="219">
        <f t="shared" si="5"/>
        <v>-5.6195982700000001E-2</v>
      </c>
      <c r="L49" s="289">
        <v>25.82</v>
      </c>
      <c r="M49" s="204">
        <f>VLOOKUP(A49,Sheet1!$C$2:$G$84,5,FALSE)</f>
        <v>25.82</v>
      </c>
      <c r="N49" s="205">
        <f t="shared" si="8"/>
        <v>0</v>
      </c>
      <c r="O49" s="219">
        <f t="shared" si="9"/>
        <v>0</v>
      </c>
      <c r="P49">
        <v>4905.8</v>
      </c>
      <c r="Q49" s="204">
        <f>VLOOKUP(A49,Sheet1!$C$2:$H$84,6,FALSE)</f>
        <v>4905.8</v>
      </c>
      <c r="R49" s="205">
        <f t="shared" si="10"/>
        <v>0</v>
      </c>
      <c r="S49" s="219">
        <f t="shared" si="11"/>
        <v>0</v>
      </c>
      <c r="T49" s="1"/>
      <c r="U49" s="279" t="s">
        <v>383</v>
      </c>
    </row>
    <row r="50" spans="1:37">
      <c r="A50" s="251">
        <f>VLOOKUP(U50,Sheet1!$C$2:$C$84,1,FALSE)</f>
        <v>2775135</v>
      </c>
      <c r="B50" s="279">
        <v>803054204</v>
      </c>
      <c r="C50" s="279" t="s">
        <v>449</v>
      </c>
      <c r="D50">
        <v>3565</v>
      </c>
      <c r="E50" s="204">
        <f>VLOOKUP(A50,Sheet1!$C$2:$E$84,3,FALSE)</f>
        <v>3565</v>
      </c>
      <c r="F50" s="205">
        <f t="shared" si="0"/>
        <v>0</v>
      </c>
      <c r="G50" s="219">
        <f t="shared" si="4"/>
        <v>0</v>
      </c>
      <c r="H50">
        <v>382708.6</v>
      </c>
      <c r="I50" s="207">
        <f>VLOOKUP(A50,Sheet1!$C$2:$F$84,4,FALSE)</f>
        <v>396669.03</v>
      </c>
      <c r="J50" s="205">
        <f t="shared" si="1"/>
        <v>-13960.430000000051</v>
      </c>
      <c r="K50" s="219">
        <f t="shared" si="5"/>
        <v>-3.6477962599999997E-2</v>
      </c>
      <c r="L50" s="289">
        <v>134</v>
      </c>
      <c r="M50" s="204">
        <f>VLOOKUP(A50,Sheet1!$C$2:$G$84,5,FALSE)</f>
        <v>134</v>
      </c>
      <c r="N50" s="205">
        <f t="shared" si="8"/>
        <v>0</v>
      </c>
      <c r="O50" s="219">
        <f t="shared" si="9"/>
        <v>0</v>
      </c>
      <c r="P50">
        <v>477710</v>
      </c>
      <c r="Q50" s="204">
        <f>VLOOKUP(A50,Sheet1!$C$2:$H$84,6,FALSE)</f>
        <v>477710</v>
      </c>
      <c r="R50" s="205">
        <f t="shared" si="10"/>
        <v>0</v>
      </c>
      <c r="S50" s="219">
        <f t="shared" si="11"/>
        <v>0</v>
      </c>
      <c r="T50" s="1"/>
      <c r="U50" s="279">
        <v>2775135</v>
      </c>
    </row>
    <row r="51" spans="1:37">
      <c r="A51" s="251" t="str">
        <f>VLOOKUP(U51,Sheet1!$C$2:$C$84,1,FALSE)</f>
        <v>BXDZ9Z0</v>
      </c>
      <c r="B51" s="279" t="s">
        <v>386</v>
      </c>
      <c r="C51" s="279" t="s">
        <v>504</v>
      </c>
      <c r="D51">
        <v>11223</v>
      </c>
      <c r="E51" s="204">
        <f>VLOOKUP(A51,Sheet1!$C$2:$E$84,3,FALSE)</f>
        <v>11223</v>
      </c>
      <c r="F51" s="205">
        <f t="shared" si="0"/>
        <v>0</v>
      </c>
      <c r="G51" s="219">
        <f t="shared" si="4"/>
        <v>0</v>
      </c>
      <c r="H51">
        <v>376546.89</v>
      </c>
      <c r="I51" s="207">
        <f>VLOOKUP(A51,Sheet1!$C$2:$F$84,4,FALSE)</f>
        <v>454211.87</v>
      </c>
      <c r="J51" s="205">
        <f t="shared" si="1"/>
        <v>-77664.979999999981</v>
      </c>
      <c r="K51" s="219">
        <f t="shared" si="5"/>
        <v>-0.20625579990000001</v>
      </c>
      <c r="L51" s="289">
        <v>47.19</v>
      </c>
      <c r="M51" s="204">
        <f>VLOOKUP(A51,Sheet1!$C$2:$G$84,5,FALSE)</f>
        <v>47.19</v>
      </c>
      <c r="N51" s="205">
        <f t="shared" si="8"/>
        <v>0</v>
      </c>
      <c r="O51" s="219">
        <f t="shared" si="9"/>
        <v>0</v>
      </c>
      <c r="P51">
        <v>529613.37</v>
      </c>
      <c r="Q51" s="204">
        <f>VLOOKUP(A51,Sheet1!$C$2:$H$84,6,FALSE)</f>
        <v>529613.37</v>
      </c>
      <c r="R51" s="205">
        <f t="shared" si="10"/>
        <v>0</v>
      </c>
      <c r="S51" s="219">
        <f t="shared" si="11"/>
        <v>0</v>
      </c>
      <c r="T51" s="1"/>
      <c r="U51" s="279" t="s">
        <v>387</v>
      </c>
    </row>
    <row r="52" spans="1:37">
      <c r="A52" s="251" t="str">
        <f>VLOOKUP(U52,Sheet1!$C$2:$C$84,1,FALSE)</f>
        <v>BMCNGB3</v>
      </c>
      <c r="B52" s="279" t="s">
        <v>389</v>
      </c>
      <c r="C52" s="279" t="s">
        <v>505</v>
      </c>
      <c r="D52">
        <v>8929</v>
      </c>
      <c r="E52" s="204">
        <f>VLOOKUP(A52,Sheet1!$C$2:$E$84,3,FALSE)</f>
        <v>8929</v>
      </c>
      <c r="F52" s="205">
        <f t="shared" si="0"/>
        <v>0</v>
      </c>
      <c r="G52" s="219">
        <f t="shared" si="4"/>
        <v>0</v>
      </c>
      <c r="H52">
        <v>295320.42</v>
      </c>
      <c r="I52" s="207">
        <f>VLOOKUP(A52,Sheet1!$C$2:$F$84,4,FALSE)</f>
        <v>284073.58</v>
      </c>
      <c r="J52" s="205">
        <f t="shared" si="1"/>
        <v>11246.839999999967</v>
      </c>
      <c r="K52" s="219">
        <f t="shared" si="5"/>
        <v>3.80835162E-2</v>
      </c>
      <c r="L52" s="289">
        <v>20.260000000000002</v>
      </c>
      <c r="M52" s="204">
        <f>VLOOKUP(A52,Sheet1!$C$2:$G$84,5,FALSE)</f>
        <v>20.260000000000002</v>
      </c>
      <c r="N52" s="205">
        <f t="shared" si="2"/>
        <v>0</v>
      </c>
      <c r="O52" s="219">
        <f t="shared" si="3"/>
        <v>0</v>
      </c>
      <c r="P52">
        <v>180901.54</v>
      </c>
      <c r="Q52" s="204">
        <f>VLOOKUP(A52,Sheet1!$C$2:$H$84,6,FALSE)</f>
        <v>180901.54</v>
      </c>
      <c r="R52" s="205">
        <f t="shared" si="6"/>
        <v>0</v>
      </c>
      <c r="S52" s="219">
        <f t="shared" si="7"/>
        <v>0</v>
      </c>
      <c r="T52" s="1"/>
      <c r="U52" s="279" t="s">
        <v>390</v>
      </c>
    </row>
    <row r="53" spans="1:37">
      <c r="A53" s="251" t="str">
        <f>VLOOKUP(U53,Sheet1!$C$2:$C$84,1,FALSE)</f>
        <v>B1Q3J35</v>
      </c>
      <c r="B53" s="279" t="s">
        <v>506</v>
      </c>
      <c r="C53" s="279" t="s">
        <v>507</v>
      </c>
      <c r="D53">
        <v>11407</v>
      </c>
      <c r="E53" s="204">
        <f>VLOOKUP(A53,Sheet1!$C$2:$E$84,3,FALSE)</f>
        <v>11407</v>
      </c>
      <c r="F53" s="205">
        <f t="shared" si="0"/>
        <v>0</v>
      </c>
      <c r="G53" s="219">
        <f t="shared" si="4"/>
        <v>0</v>
      </c>
      <c r="H53">
        <v>221843.02</v>
      </c>
      <c r="I53" s="207">
        <f>VLOOKUP(A53,Sheet1!$C$2:$F$84,4,FALSE)</f>
        <v>221843.02</v>
      </c>
      <c r="J53" s="205">
        <f t="shared" si="1"/>
        <v>0</v>
      </c>
      <c r="K53" s="219">
        <f t="shared" si="5"/>
        <v>0</v>
      </c>
      <c r="L53" s="289">
        <v>16.119720999999998</v>
      </c>
      <c r="M53" s="204">
        <f>VLOOKUP(A53,Sheet1!$C$2:$G$84,5,FALSE)</f>
        <v>16.13</v>
      </c>
      <c r="N53" s="205">
        <f t="shared" si="2"/>
        <v>-1.0279000000000593E-2</v>
      </c>
      <c r="O53" s="219">
        <f t="shared" si="3"/>
        <v>-6.3766609999999998E-4</v>
      </c>
      <c r="P53">
        <v>183877.66</v>
      </c>
      <c r="Q53" s="204">
        <f>VLOOKUP(A53,Sheet1!$C$2:$H$84,6,FALSE)</f>
        <v>183949.28</v>
      </c>
      <c r="R53" s="205">
        <f t="shared" si="6"/>
        <v>-71.619999999995343</v>
      </c>
      <c r="S53" s="219">
        <f t="shared" si="7"/>
        <v>-3.8949809999999998E-4</v>
      </c>
      <c r="T53" s="1"/>
      <c r="U53" s="279" t="s">
        <v>392</v>
      </c>
    </row>
    <row r="54" spans="1:37">
      <c r="A54" s="251">
        <f>VLOOKUP(U54,Sheet1!$C$2:$C$84,1,FALSE)</f>
        <v>2615565</v>
      </c>
      <c r="B54" s="279" t="s">
        <v>395</v>
      </c>
      <c r="C54" s="279" t="s">
        <v>450</v>
      </c>
      <c r="D54">
        <v>15436</v>
      </c>
      <c r="E54" s="204">
        <f>VLOOKUP(A54,Sheet1!$C$2:$E$84,3,FALSE)</f>
        <v>15436</v>
      </c>
      <c r="F54" s="205">
        <f t="shared" si="0"/>
        <v>0</v>
      </c>
      <c r="G54" s="219">
        <f t="shared" si="4"/>
        <v>0</v>
      </c>
      <c r="H54">
        <v>516701.21</v>
      </c>
      <c r="I54" s="207">
        <f>VLOOKUP(A54,Sheet1!$C$2:$F$84,4,FALSE)</f>
        <v>521691.92</v>
      </c>
      <c r="J54" s="205">
        <f t="shared" si="1"/>
        <v>-4990.7099999999627</v>
      </c>
      <c r="K54" s="219">
        <f t="shared" si="5"/>
        <v>-9.6587928999999993E-3</v>
      </c>
      <c r="L54" s="289">
        <v>22.24</v>
      </c>
      <c r="M54" s="204">
        <f>VLOOKUP(A54,Sheet1!$C$2:$G$84,5,FALSE)</f>
        <v>22.24</v>
      </c>
      <c r="N54" s="205">
        <f t="shared" si="2"/>
        <v>0</v>
      </c>
      <c r="O54" s="219">
        <f t="shared" si="3"/>
        <v>0</v>
      </c>
      <c r="P54">
        <v>343296.64</v>
      </c>
      <c r="Q54" s="204">
        <f>VLOOKUP(A54,Sheet1!$C$2:$H$84,6,FALSE)</f>
        <v>343296.64</v>
      </c>
      <c r="R54" s="205">
        <f t="shared" si="6"/>
        <v>0</v>
      </c>
      <c r="S54" s="219">
        <f t="shared" si="7"/>
        <v>0</v>
      </c>
      <c r="T54" s="1"/>
      <c r="U54" s="279">
        <v>2615565</v>
      </c>
    </row>
    <row r="55" spans="1:37">
      <c r="A55" s="251" t="str">
        <f>VLOOKUP(U55,Sheet1!$C$2:$C$84,1,FALSE)</f>
        <v>B1WY233</v>
      </c>
      <c r="B55" s="279" t="s">
        <v>456</v>
      </c>
      <c r="C55" s="279" t="s">
        <v>457</v>
      </c>
      <c r="D55">
        <v>18076</v>
      </c>
      <c r="E55" s="204">
        <f>VLOOKUP(A55,Sheet1!$C$2:$E$84,3,FALSE)</f>
        <v>18076</v>
      </c>
      <c r="F55" s="205">
        <f t="shared" si="0"/>
        <v>0</v>
      </c>
      <c r="G55" s="219">
        <f t="shared" si="4"/>
        <v>0</v>
      </c>
      <c r="H55">
        <v>359320.13</v>
      </c>
      <c r="I55" s="207">
        <f>VLOOKUP(A55,Sheet1!$C$2:$F$84,4,FALSE)</f>
        <v>358237.31</v>
      </c>
      <c r="J55" s="205">
        <f t="shared" si="1"/>
        <v>1082.820000000007</v>
      </c>
      <c r="K55" s="219">
        <f t="shared" si="5"/>
        <v>3.0135244999999998E-3</v>
      </c>
      <c r="L55" s="289">
        <v>19.579006</v>
      </c>
      <c r="M55" s="204">
        <f>VLOOKUP(A55,Sheet1!$C$2:$G$84,5,FALSE)</f>
        <v>19.61</v>
      </c>
      <c r="N55" s="205">
        <f t="shared" si="2"/>
        <v>-3.0993999999999744E-2</v>
      </c>
      <c r="O55" s="219">
        <f t="shared" si="3"/>
        <v>-1.5830220999999999E-3</v>
      </c>
      <c r="P55">
        <v>353910.11</v>
      </c>
      <c r="Q55" s="204">
        <f>VLOOKUP(A55,Sheet1!$C$2:$H$84,6,FALSE)</f>
        <v>354424.91</v>
      </c>
      <c r="R55" s="205">
        <f t="shared" si="6"/>
        <v>-514.79999999998836</v>
      </c>
      <c r="S55" s="219">
        <f t="shared" si="7"/>
        <v>-1.4546067E-3</v>
      </c>
      <c r="T55" s="1"/>
      <c r="U55" s="279" t="s">
        <v>397</v>
      </c>
    </row>
    <row r="56" spans="1:37">
      <c r="A56" s="251">
        <f>VLOOKUP(U56,Sheet1!$C$2:$C$84,1,FALSE)</f>
        <v>2821481</v>
      </c>
      <c r="B56" s="279">
        <v>835699307</v>
      </c>
      <c r="C56" s="279" t="s">
        <v>508</v>
      </c>
      <c r="D56">
        <v>4467</v>
      </c>
      <c r="E56" s="204">
        <f>VLOOKUP(A56,Sheet1!$C$2:$E$84,3,FALSE)</f>
        <v>4467</v>
      </c>
      <c r="F56" s="205">
        <f t="shared" ref="F56:F59" si="12">D56-E56</f>
        <v>0</v>
      </c>
      <c r="G56" s="219">
        <f t="shared" ref="G56:G59" si="13">ROUND(F56/D56,10)</f>
        <v>0</v>
      </c>
      <c r="H56">
        <v>171501.84</v>
      </c>
      <c r="I56" s="207">
        <f>VLOOKUP(A56,Sheet1!$C$2:$F$84,4,FALSE)</f>
        <v>230872.27</v>
      </c>
      <c r="J56" s="205">
        <f t="shared" ref="J56:J58" si="14">H56-I56</f>
        <v>-59370.429999999993</v>
      </c>
      <c r="K56" s="219">
        <f t="shared" ref="K56:K58" si="15">ROUND(J56/H56,10)</f>
        <v>-0.34617955119999999</v>
      </c>
      <c r="L56" s="289">
        <v>83.05</v>
      </c>
      <c r="M56" s="204">
        <f>VLOOKUP(A56,Sheet1!$C$2:$G$84,5,FALSE)</f>
        <v>83.05</v>
      </c>
      <c r="N56" s="205">
        <f t="shared" ref="N56" si="16">L56-M56</f>
        <v>0</v>
      </c>
      <c r="O56" s="219">
        <f t="shared" ref="O56" si="17">ROUND(N56/L56,10)</f>
        <v>0</v>
      </c>
      <c r="P56">
        <v>370984.35</v>
      </c>
      <c r="Q56" s="204">
        <f>VLOOKUP(A56,Sheet1!$C$2:$H$84,6,FALSE)</f>
        <v>370984.35</v>
      </c>
      <c r="R56" s="205">
        <f t="shared" ref="R56" si="18">P56-Q56</f>
        <v>0</v>
      </c>
      <c r="S56" s="219">
        <f t="shared" ref="S56" si="19">ROUND(R56/P56,10)</f>
        <v>0</v>
      </c>
      <c r="T56" s="126"/>
      <c r="U56" s="279">
        <v>2821481</v>
      </c>
      <c r="V56" s="280"/>
      <c r="W56" s="280"/>
      <c r="X56" s="205"/>
      <c r="Y56" s="219"/>
      <c r="Z56" s="205"/>
      <c r="AA56" s="205"/>
      <c r="AB56" s="205"/>
      <c r="AC56" s="219"/>
      <c r="AD56" s="280"/>
      <c r="AE56" s="280"/>
      <c r="AF56" s="205"/>
      <c r="AG56" s="219"/>
      <c r="AH56" s="280"/>
      <c r="AI56" s="280"/>
      <c r="AJ56" s="205"/>
      <c r="AK56" s="219"/>
    </row>
    <row r="57" spans="1:37">
      <c r="A57" s="251">
        <f>VLOOKUP(U57,Sheet1!$C$2:$C$84,1,FALSE)</f>
        <v>2430025</v>
      </c>
      <c r="B57" s="279">
        <v>861012102</v>
      </c>
      <c r="C57" s="279" t="s">
        <v>448</v>
      </c>
      <c r="D57">
        <v>4700</v>
      </c>
      <c r="E57" s="204">
        <f>VLOOKUP(A57,Sheet1!$C$2:$E$84,3,FALSE)</f>
        <v>4700</v>
      </c>
      <c r="F57" s="205">
        <f t="shared" si="12"/>
        <v>0</v>
      </c>
      <c r="G57" s="219">
        <f t="shared" si="13"/>
        <v>0</v>
      </c>
      <c r="H57">
        <v>230764.73</v>
      </c>
      <c r="I57" s="207">
        <f>VLOOKUP(A57,Sheet1!$C$2:$F$84,4,FALSE)</f>
        <v>230764.73</v>
      </c>
      <c r="J57" s="205">
        <f t="shared" si="14"/>
        <v>0</v>
      </c>
      <c r="K57" s="219">
        <f t="shared" si="15"/>
        <v>0</v>
      </c>
      <c r="L57" s="289">
        <v>37.979999999999997</v>
      </c>
      <c r="M57" s="204">
        <f>VLOOKUP(A57,Sheet1!$C$2:$G$84,5,FALSE)</f>
        <v>37.979999999999997</v>
      </c>
      <c r="N57" s="205">
        <f t="shared" si="2"/>
        <v>0</v>
      </c>
      <c r="O57" s="219">
        <f t="shared" si="3"/>
        <v>0</v>
      </c>
      <c r="P57">
        <v>178506</v>
      </c>
      <c r="Q57" s="204">
        <f>VLOOKUP(A57,Sheet1!$C$2:$H$84,6,FALSE)</f>
        <v>178506</v>
      </c>
      <c r="R57" s="205">
        <f t="shared" ref="R57:R61" si="20">P57-Q57</f>
        <v>0</v>
      </c>
      <c r="S57" s="219">
        <f t="shared" si="7"/>
        <v>0</v>
      </c>
      <c r="T57" s="1"/>
      <c r="U57" s="279">
        <v>2430025</v>
      </c>
    </row>
    <row r="58" spans="1:37">
      <c r="A58" s="251">
        <f>VLOOKUP(U58,Sheet1!$C$2:$C$84,1,FALSE)</f>
        <v>6356406</v>
      </c>
      <c r="B58" s="279">
        <v>635640006</v>
      </c>
      <c r="C58" s="279" t="s">
        <v>402</v>
      </c>
      <c r="D58">
        <v>13692</v>
      </c>
      <c r="E58" s="204">
        <f>VLOOKUP(A58,Sheet1!$C$2:$E$84,3,FALSE)</f>
        <v>13692</v>
      </c>
      <c r="F58" s="205">
        <f t="shared" si="12"/>
        <v>0</v>
      </c>
      <c r="G58" s="219">
        <f t="shared" si="13"/>
        <v>0</v>
      </c>
      <c r="H58">
        <v>315200.44</v>
      </c>
      <c r="I58" s="207">
        <f>VLOOKUP(A58,Sheet1!$C$2:$F$84,4,FALSE)</f>
        <v>298866.31</v>
      </c>
      <c r="J58" s="205">
        <f t="shared" si="14"/>
        <v>16334.130000000005</v>
      </c>
      <c r="K58" s="219">
        <f t="shared" si="15"/>
        <v>5.1821406100000002E-2</v>
      </c>
      <c r="L58" s="289">
        <v>16.900524999999998</v>
      </c>
      <c r="M58" s="204">
        <f>VLOOKUP(A58,Sheet1!$C$2:$G$84,5,FALSE)</f>
        <v>16.88</v>
      </c>
      <c r="N58" s="205">
        <f t="shared" si="2"/>
        <v>2.0524999999999238E-2</v>
      </c>
      <c r="O58" s="219">
        <f t="shared" si="3"/>
        <v>1.2144593000000001E-3</v>
      </c>
      <c r="P58">
        <v>231401.99</v>
      </c>
      <c r="Q58" s="204">
        <f>VLOOKUP(A58,Sheet1!$C$2:$H$84,6,FALSE)</f>
        <v>231058.71</v>
      </c>
      <c r="R58" s="205">
        <f t="shared" si="20"/>
        <v>343.27999999999884</v>
      </c>
      <c r="S58" s="219">
        <f t="shared" si="7"/>
        <v>1.483479E-3</v>
      </c>
      <c r="T58" s="1"/>
      <c r="U58" s="279">
        <v>6356406</v>
      </c>
    </row>
    <row r="59" spans="1:37">
      <c r="A59" s="251" t="str">
        <f>VLOOKUP(U59,Sheet1!$C$2:$C$84,1,FALSE)</f>
        <v>B1JB4K8</v>
      </c>
      <c r="B59" s="279" t="s">
        <v>454</v>
      </c>
      <c r="C59" s="279" t="s">
        <v>455</v>
      </c>
      <c r="D59">
        <v>5885</v>
      </c>
      <c r="E59" s="204">
        <f>VLOOKUP(A59,Sheet1!$C$2:$E$84,3,FALSE)</f>
        <v>5885</v>
      </c>
      <c r="F59" s="205">
        <f t="shared" si="12"/>
        <v>0</v>
      </c>
      <c r="G59" s="219">
        <f t="shared" si="13"/>
        <v>0</v>
      </c>
      <c r="H59">
        <v>463992.49</v>
      </c>
      <c r="I59" s="207">
        <f>VLOOKUP(A59,Sheet1!$C$2:$F$84,4,FALSE)</f>
        <v>477438.44</v>
      </c>
      <c r="J59" s="205">
        <f t="shared" si="1"/>
        <v>-13445.950000000012</v>
      </c>
      <c r="K59" s="219">
        <f t="shared" si="5"/>
        <v>-2.8978809500000001E-2</v>
      </c>
      <c r="L59" s="289">
        <v>101.683378</v>
      </c>
      <c r="M59" s="204">
        <f>VLOOKUP(A59,Sheet1!$C$2:$G$84,5,FALSE)</f>
        <v>101.75</v>
      </c>
      <c r="N59" s="205">
        <f t="shared" si="2"/>
        <v>-6.6621999999995296E-2</v>
      </c>
      <c r="O59" s="219">
        <f t="shared" si="3"/>
        <v>-6.5519069999999996E-4</v>
      </c>
      <c r="P59">
        <v>598406.68000000005</v>
      </c>
      <c r="Q59" s="204">
        <f>VLOOKUP(A59,Sheet1!$C$2:$H$84,6,FALSE)</f>
        <v>598769.96</v>
      </c>
      <c r="R59" s="205">
        <f t="shared" si="20"/>
        <v>-363.27999999991152</v>
      </c>
      <c r="S59" s="219">
        <f t="shared" si="7"/>
        <v>-6.0707879999999999E-4</v>
      </c>
      <c r="T59" s="1"/>
      <c r="U59" s="279" t="s">
        <v>403</v>
      </c>
    </row>
    <row r="60" spans="1:37">
      <c r="A60" s="251">
        <f>VLOOKUP(U60,Sheet1!$C$2:$C$84,1,FALSE)</f>
        <v>2113382</v>
      </c>
      <c r="B60" s="279">
        <v>874039100</v>
      </c>
      <c r="C60" s="279" t="s">
        <v>509</v>
      </c>
      <c r="D60">
        <v>10602</v>
      </c>
      <c r="E60" s="204">
        <f>VLOOKUP(A60,Sheet1!$C$2:$E$84,3,FALSE)</f>
        <v>10602</v>
      </c>
      <c r="F60" s="205">
        <f t="shared" si="0"/>
        <v>0</v>
      </c>
      <c r="G60" s="219">
        <f t="shared" si="4"/>
        <v>0</v>
      </c>
      <c r="H60">
        <v>1121379.31</v>
      </c>
      <c r="I60" s="207">
        <f>VLOOKUP(A60,Sheet1!$C$2:$F$84,4,FALSE)</f>
        <v>1106001.7</v>
      </c>
      <c r="J60" s="205">
        <f t="shared" si="1"/>
        <v>15377.610000000102</v>
      </c>
      <c r="K60" s="219">
        <f t="shared" si="5"/>
        <v>1.37131209E-2</v>
      </c>
      <c r="L60" s="289">
        <v>86.31</v>
      </c>
      <c r="M60" s="204">
        <f>VLOOKUP(A60,Sheet1!$C$2:$G$84,5,FALSE)</f>
        <v>86.31</v>
      </c>
      <c r="N60" s="205">
        <f t="shared" si="2"/>
        <v>0</v>
      </c>
      <c r="O60" s="219">
        <f t="shared" si="3"/>
        <v>0</v>
      </c>
      <c r="P60">
        <v>915058.62</v>
      </c>
      <c r="Q60" s="204">
        <f>VLOOKUP(A60,Sheet1!$C$2:$H$84,6,FALSE)</f>
        <v>915058.62</v>
      </c>
      <c r="R60" s="205">
        <f t="shared" si="20"/>
        <v>0</v>
      </c>
      <c r="S60" s="219">
        <f t="shared" si="7"/>
        <v>0</v>
      </c>
      <c r="T60" s="1"/>
      <c r="U60" s="279">
        <v>2113382</v>
      </c>
    </row>
    <row r="61" spans="1:37">
      <c r="A61" s="251">
        <f>VLOOKUP(U61,Sheet1!$C$2:$C$84,1,FALSE)</f>
        <v>6869302</v>
      </c>
      <c r="B61" s="279">
        <v>686930009</v>
      </c>
      <c r="C61" s="279" t="s">
        <v>446</v>
      </c>
      <c r="D61">
        <v>6036</v>
      </c>
      <c r="E61" s="204">
        <f>VLOOKUP(A61,Sheet1!$C$2:$E$84,3,FALSE)</f>
        <v>6036</v>
      </c>
      <c r="F61" s="205">
        <f t="shared" si="0"/>
        <v>0</v>
      </c>
      <c r="G61" s="219">
        <f t="shared" si="4"/>
        <v>0</v>
      </c>
      <c r="H61">
        <v>145005.07</v>
      </c>
      <c r="I61" s="207">
        <f>VLOOKUP(A61,Sheet1!$C$2:$F$84,4,FALSE)</f>
        <v>180680.05</v>
      </c>
      <c r="J61" s="205">
        <f t="shared" si="1"/>
        <v>-35674.979999999981</v>
      </c>
      <c r="K61" s="219">
        <f t="shared" si="5"/>
        <v>-0.2460257424</v>
      </c>
      <c r="L61" s="289">
        <v>36.699792000000002</v>
      </c>
      <c r="M61" s="204">
        <f>VLOOKUP(A61,Sheet1!$C$2:$G$84,5,FALSE)</f>
        <v>36.65</v>
      </c>
      <c r="N61" s="205">
        <f t="shared" si="2"/>
        <v>4.9792000000003611E-2</v>
      </c>
      <c r="O61" s="219">
        <f t="shared" si="3"/>
        <v>1.3567379000000001E-3</v>
      </c>
      <c r="P61">
        <v>221519.94</v>
      </c>
      <c r="Q61" s="204">
        <f>VLOOKUP(A61,Sheet1!$C$2:$H$84,6,FALSE)</f>
        <v>221191.32</v>
      </c>
      <c r="R61" s="205">
        <f t="shared" si="20"/>
        <v>328.61999999999534</v>
      </c>
      <c r="S61" s="219">
        <f t="shared" si="7"/>
        <v>1.4834781999999999E-3</v>
      </c>
      <c r="T61" s="1"/>
      <c r="U61" s="279">
        <v>6869302</v>
      </c>
    </row>
    <row r="62" spans="1:37">
      <c r="A62" s="251">
        <f>VLOOKUP(U62,Sheet1!$C$2:$C$84,1,FALSE)</f>
        <v>5999330</v>
      </c>
      <c r="B62" s="279">
        <v>599933900</v>
      </c>
      <c r="C62" s="279" t="s">
        <v>433</v>
      </c>
      <c r="D62">
        <v>2433</v>
      </c>
      <c r="E62" s="204">
        <f>VLOOKUP(A62,Sheet1!$C$2:$E$84,3,FALSE)</f>
        <v>2433</v>
      </c>
      <c r="F62" s="205">
        <f t="shared" ref="F62" si="21">D62-E62</f>
        <v>0</v>
      </c>
      <c r="G62" s="219">
        <f t="shared" ref="G62" si="22">ROUND(F62/D62,10)</f>
        <v>0</v>
      </c>
      <c r="H62">
        <v>430435.38</v>
      </c>
      <c r="I62" s="207">
        <f>VLOOKUP(A62,Sheet1!$C$2:$F$84,4,FALSE)</f>
        <v>427696</v>
      </c>
      <c r="J62" s="205">
        <f t="shared" ref="J62" si="23">H62-I62</f>
        <v>2739.3800000000047</v>
      </c>
      <c r="K62" s="219">
        <f t="shared" ref="K62" si="24">ROUND(J62/H62,10)</f>
        <v>6.3642072999999999E-3</v>
      </c>
      <c r="L62" s="289">
        <v>114.314525</v>
      </c>
      <c r="M62" s="204">
        <f>VLOOKUP(A62,Sheet1!$C$2:$G$84,5,FALSE)</f>
        <v>114.38</v>
      </c>
      <c r="N62" s="205">
        <f t="shared" ref="N62" si="25">L62-M62</f>
        <v>-6.5474999999992178E-2</v>
      </c>
      <c r="O62" s="219">
        <f t="shared" ref="O62" si="26">ROUND(N62/L62,10)</f>
        <v>-5.7276189999999995E-4</v>
      </c>
      <c r="P62">
        <v>278127.24</v>
      </c>
      <c r="Q62" s="204">
        <f>VLOOKUP(A62,Sheet1!$C$2:$H$84,6,FALSE)</f>
        <v>278296.09000000003</v>
      </c>
      <c r="R62" s="205">
        <f t="shared" ref="R62" si="27">P62-Q62</f>
        <v>-168.85000000003492</v>
      </c>
      <c r="S62" s="219">
        <f t="shared" ref="S62" si="28">ROUND(R62/P62,10)</f>
        <v>-6.0709619999999996E-4</v>
      </c>
      <c r="T62" s="1"/>
      <c r="U62" s="279">
        <v>5999330</v>
      </c>
    </row>
    <row r="63" spans="1:37">
      <c r="A63" s="251" t="str">
        <f>VLOOKUP(U63,Sheet1!$C$2:$C$84,1,FALSE)</f>
        <v>B3F2DZ7</v>
      </c>
      <c r="B63" s="279" t="s">
        <v>408</v>
      </c>
      <c r="C63" s="279" t="s">
        <v>510</v>
      </c>
      <c r="D63">
        <v>5000</v>
      </c>
      <c r="E63" s="204">
        <f>VLOOKUP(A63,Sheet1!$C$2:$E$84,3,FALSE)</f>
        <v>5000</v>
      </c>
      <c r="F63" s="205">
        <f t="shared" ref="F63:F68" si="29">D63-E63</f>
        <v>0</v>
      </c>
      <c r="G63" s="219">
        <f t="shared" ref="G63:G68" si="30">ROUND(F63/D63,10)</f>
        <v>0</v>
      </c>
      <c r="H63">
        <v>232507.5</v>
      </c>
      <c r="I63" s="207">
        <f>VLOOKUP(A63,Sheet1!$C$2:$F$84,4,FALSE)</f>
        <v>232507.5</v>
      </c>
      <c r="J63" s="205">
        <f t="shared" ref="J63:J68" si="31">H63-I63</f>
        <v>0</v>
      </c>
      <c r="K63" s="219">
        <f t="shared" ref="K63:K68" si="32">ROUND(J63/H63,10)</f>
        <v>0</v>
      </c>
      <c r="L63" s="289">
        <v>37.01</v>
      </c>
      <c r="M63" s="204">
        <f>VLOOKUP(A63,Sheet1!$C$2:$G$84,5,FALSE)</f>
        <v>37.01</v>
      </c>
      <c r="N63" s="205">
        <f t="shared" ref="N63:N68" si="33">L63-M63</f>
        <v>0</v>
      </c>
      <c r="O63" s="219">
        <f t="shared" ref="O63:O68" si="34">ROUND(N63/L63,10)</f>
        <v>0</v>
      </c>
      <c r="P63">
        <v>185050</v>
      </c>
      <c r="Q63" s="204">
        <f>VLOOKUP(A63,Sheet1!$C$2:$H$84,6,FALSE)</f>
        <v>185050</v>
      </c>
      <c r="R63" s="205">
        <f t="shared" ref="R63:R68" si="35">P63-Q63</f>
        <v>0</v>
      </c>
      <c r="S63" s="219">
        <f t="shared" ref="S63:S68" si="36">ROUND(R63/P63,10)</f>
        <v>0</v>
      </c>
      <c r="T63" s="1"/>
      <c r="U63" s="279" t="s">
        <v>409</v>
      </c>
    </row>
    <row r="64" spans="1:37">
      <c r="A64" s="251" t="str">
        <f>VLOOKUP(U64,Sheet1!$C$2:$C$84,1,FALSE)</f>
        <v>BRTR118</v>
      </c>
      <c r="B64" s="279" t="s">
        <v>411</v>
      </c>
      <c r="C64" s="279" t="s">
        <v>463</v>
      </c>
      <c r="D64">
        <v>29900</v>
      </c>
      <c r="E64" s="204">
        <f>VLOOKUP(A64,Sheet1!$C$2:$E$84,3,FALSE)</f>
        <v>29900</v>
      </c>
      <c r="F64" s="205">
        <f t="shared" si="29"/>
        <v>0</v>
      </c>
      <c r="G64" s="219">
        <f t="shared" si="30"/>
        <v>0</v>
      </c>
      <c r="H64">
        <v>459303.62</v>
      </c>
      <c r="I64" s="207">
        <f>VLOOKUP(A64,Sheet1!$C$2:$F$84,4,FALSE)</f>
        <v>459303.62</v>
      </c>
      <c r="J64" s="205">
        <f t="shared" si="31"/>
        <v>0</v>
      </c>
      <c r="K64" s="219">
        <f t="shared" si="32"/>
        <v>0</v>
      </c>
      <c r="L64" s="289">
        <v>23.46</v>
      </c>
      <c r="M64" s="204">
        <f>VLOOKUP(A64,Sheet1!$C$2:$G$84,5,FALSE)</f>
        <v>23.46</v>
      </c>
      <c r="N64" s="205">
        <f t="shared" si="33"/>
        <v>0</v>
      </c>
      <c r="O64" s="219">
        <f t="shared" si="34"/>
        <v>0</v>
      </c>
      <c r="P64">
        <v>701454</v>
      </c>
      <c r="Q64" s="204">
        <f>VLOOKUP(A64,Sheet1!$C$2:$H$84,6,FALSE)</f>
        <v>701454</v>
      </c>
      <c r="R64" s="205">
        <f t="shared" si="35"/>
        <v>0</v>
      </c>
      <c r="S64" s="219">
        <f t="shared" si="36"/>
        <v>0</v>
      </c>
      <c r="T64" s="1"/>
      <c r="U64" s="279" t="s">
        <v>412</v>
      </c>
    </row>
    <row r="65" spans="1:21">
      <c r="A65" s="251" t="str">
        <f>VLOOKUP(U65,Sheet1!$C$2:$C$84,1,FALSE)</f>
        <v>BJFSR88</v>
      </c>
      <c r="B65" s="279" t="s">
        <v>414</v>
      </c>
      <c r="C65" s="279" t="s">
        <v>511</v>
      </c>
      <c r="D65">
        <v>8473</v>
      </c>
      <c r="E65" s="204">
        <f>VLOOKUP(A65,Sheet1!$C$2:$E$84,3,FALSE)</f>
        <v>8473</v>
      </c>
      <c r="F65" s="205">
        <f t="shared" si="29"/>
        <v>0</v>
      </c>
      <c r="G65" s="219">
        <f t="shared" si="30"/>
        <v>0</v>
      </c>
      <c r="H65">
        <v>581442.46</v>
      </c>
      <c r="I65" s="207">
        <f>VLOOKUP(A65,Sheet1!$C$2:$F$84,4,FALSE)</f>
        <v>584728.47</v>
      </c>
      <c r="J65" s="205">
        <f t="shared" si="31"/>
        <v>-3286.0100000000093</v>
      </c>
      <c r="K65" s="219">
        <f t="shared" si="32"/>
        <v>-5.6514792999999997E-3</v>
      </c>
      <c r="L65" s="289">
        <v>5.7</v>
      </c>
      <c r="M65" s="204">
        <f>VLOOKUP(A65,Sheet1!$C$2:$G$84,5,FALSE)</f>
        <v>5.7</v>
      </c>
      <c r="N65" s="205">
        <f t="shared" si="33"/>
        <v>0</v>
      </c>
      <c r="O65" s="219">
        <f t="shared" si="34"/>
        <v>0</v>
      </c>
      <c r="P65">
        <v>48296.1</v>
      </c>
      <c r="Q65" s="204">
        <f>VLOOKUP(A65,Sheet1!$C$2:$H$84,6,FALSE)</f>
        <v>48296.1</v>
      </c>
      <c r="R65" s="205">
        <f t="shared" si="35"/>
        <v>0</v>
      </c>
      <c r="S65" s="219">
        <f t="shared" si="36"/>
        <v>0</v>
      </c>
      <c r="T65" s="1"/>
      <c r="U65" s="279" t="s">
        <v>415</v>
      </c>
    </row>
    <row r="66" spans="1:21">
      <c r="A66" s="251">
        <f>VLOOKUP(U66,Sheet1!$C$2:$C$84,1,FALSE)</f>
        <v>4031879</v>
      </c>
      <c r="B66" s="279">
        <v>403187909</v>
      </c>
      <c r="C66" s="279" t="s">
        <v>512</v>
      </c>
      <c r="D66">
        <v>18153</v>
      </c>
      <c r="E66" s="204">
        <f>VLOOKUP(A66,Sheet1!$C$2:$E$84,3,FALSE)</f>
        <v>18153</v>
      </c>
      <c r="F66" s="205">
        <f t="shared" si="29"/>
        <v>0</v>
      </c>
      <c r="G66" s="219">
        <f t="shared" si="30"/>
        <v>0</v>
      </c>
      <c r="H66">
        <v>365103.39</v>
      </c>
      <c r="I66" s="207">
        <f>VLOOKUP(A66,Sheet1!$C$2:$F$84,4,FALSE)</f>
        <v>371512.25</v>
      </c>
      <c r="J66" s="205">
        <f t="shared" si="31"/>
        <v>-6408.859999999986</v>
      </c>
      <c r="K66" s="219">
        <f t="shared" si="32"/>
        <v>-1.7553548299999999E-2</v>
      </c>
      <c r="L66" s="289">
        <v>27.302303999999999</v>
      </c>
      <c r="M66" s="204">
        <f>VLOOKUP(A66,Sheet1!$C$2:$G$84,5,FALSE)</f>
        <v>27.32</v>
      </c>
      <c r="N66" s="205">
        <f t="shared" si="33"/>
        <v>-1.7696000000000822E-2</v>
      </c>
      <c r="O66" s="219">
        <f t="shared" si="34"/>
        <v>-6.4815040000000003E-4</v>
      </c>
      <c r="P66">
        <v>495618.73</v>
      </c>
      <c r="Q66" s="204">
        <f>VLOOKUP(A66,Sheet1!$C$2:$H$84,6,FALSE)</f>
        <v>495919.61</v>
      </c>
      <c r="R66" s="205">
        <f t="shared" si="35"/>
        <v>-300.88000000000466</v>
      </c>
      <c r="S66" s="219">
        <f t="shared" si="36"/>
        <v>-6.0707960000000005E-4</v>
      </c>
      <c r="T66" s="1"/>
      <c r="U66" s="279">
        <v>4031879</v>
      </c>
    </row>
    <row r="67" spans="1:21">
      <c r="A67" s="251">
        <f>VLOOKUP(U67,Sheet1!$C$2:$C$84,1,FALSE)</f>
        <v>6986041</v>
      </c>
      <c r="B67" s="279">
        <v>698604006</v>
      </c>
      <c r="C67" s="279" t="s">
        <v>437</v>
      </c>
      <c r="D67">
        <v>5285</v>
      </c>
      <c r="E67" s="204">
        <f>VLOOKUP(A67,Sheet1!$C$2:$E$84,3,FALSE)</f>
        <v>5285</v>
      </c>
      <c r="F67" s="205">
        <f t="shared" si="29"/>
        <v>0</v>
      </c>
      <c r="G67" s="219">
        <f t="shared" si="30"/>
        <v>0</v>
      </c>
      <c r="H67">
        <v>141177.89000000001</v>
      </c>
      <c r="I67" s="207">
        <f>VLOOKUP(A67,Sheet1!$C$2:$F$84,4,FALSE)</f>
        <v>141177.9</v>
      </c>
      <c r="J67" s="205">
        <f t="shared" si="31"/>
        <v>-9.9999999802093953E-3</v>
      </c>
      <c r="K67" s="219">
        <f t="shared" si="32"/>
        <v>-7.0799999999999999E-8</v>
      </c>
      <c r="L67" s="289">
        <v>32.203110000000002</v>
      </c>
      <c r="M67" s="204">
        <f>VLOOKUP(A67,Sheet1!$C$2:$G$84,5,FALSE)</f>
        <v>32.159999999999997</v>
      </c>
      <c r="N67" s="205">
        <f t="shared" si="33"/>
        <v>4.3110000000005755E-2</v>
      </c>
      <c r="O67" s="219">
        <f t="shared" si="34"/>
        <v>1.3386906E-3</v>
      </c>
      <c r="P67">
        <v>170193.44</v>
      </c>
      <c r="Q67" s="204">
        <f>VLOOKUP(A67,Sheet1!$C$2:$H$84,6,FALSE)</f>
        <v>169940.96</v>
      </c>
      <c r="R67" s="205">
        <f t="shared" si="35"/>
        <v>252.48000000001048</v>
      </c>
      <c r="S67" s="219">
        <f t="shared" si="36"/>
        <v>1.4834884E-3</v>
      </c>
      <c r="T67" s="1"/>
      <c r="U67" s="279">
        <v>6986041</v>
      </c>
    </row>
    <row r="68" spans="1:21">
      <c r="A68" s="251" t="str">
        <f>VLOOKUP(U68,Sheet1!$C$2:$C$84,1,FALSE)</f>
        <v>BYW4289</v>
      </c>
      <c r="B68" s="279" t="s">
        <v>419</v>
      </c>
      <c r="C68" s="279" t="s">
        <v>513</v>
      </c>
      <c r="D68">
        <v>5707</v>
      </c>
      <c r="E68" s="204">
        <f>VLOOKUP(A68,Sheet1!$C$2:$E$84,3,FALSE)</f>
        <v>5707</v>
      </c>
      <c r="F68" s="205">
        <f t="shared" si="29"/>
        <v>0</v>
      </c>
      <c r="G68" s="219">
        <f t="shared" si="30"/>
        <v>0</v>
      </c>
      <c r="H68">
        <v>314937.71999999997</v>
      </c>
      <c r="I68" s="207">
        <f>VLOOKUP(A68,Sheet1!$C$2:$F$84,4,FALSE)</f>
        <v>314937.71999999997</v>
      </c>
      <c r="J68" s="205">
        <f t="shared" si="31"/>
        <v>0</v>
      </c>
      <c r="K68" s="219">
        <f t="shared" si="32"/>
        <v>0</v>
      </c>
      <c r="L68" s="289">
        <v>52.56</v>
      </c>
      <c r="M68" s="204">
        <f>VLOOKUP(A68,Sheet1!$C$2:$G$84,5,FALSE)</f>
        <v>52.56</v>
      </c>
      <c r="N68" s="205">
        <f t="shared" si="33"/>
        <v>0</v>
      </c>
      <c r="O68" s="219">
        <f t="shared" si="34"/>
        <v>0</v>
      </c>
      <c r="P68">
        <v>299959.92</v>
      </c>
      <c r="Q68" s="204">
        <f>VLOOKUP(A68,Sheet1!$C$2:$H$84,6,FALSE)</f>
        <v>299959.92</v>
      </c>
      <c r="R68" s="205">
        <f t="shared" si="35"/>
        <v>0</v>
      </c>
      <c r="S68" s="219">
        <f t="shared" si="36"/>
        <v>0</v>
      </c>
      <c r="T68" s="1"/>
      <c r="U68" s="279" t="s">
        <v>420</v>
      </c>
    </row>
    <row r="69" spans="1:21">
      <c r="A69" s="251"/>
      <c r="B69" s="279"/>
      <c r="C69" s="279"/>
      <c r="D69"/>
      <c r="E69" s="204"/>
      <c r="F69" s="205"/>
      <c r="G69" s="219"/>
      <c r="H69"/>
      <c r="I69" s="207"/>
      <c r="J69" s="205"/>
      <c r="K69" s="219"/>
      <c r="L69" s="289"/>
      <c r="M69" s="204"/>
      <c r="N69" s="205"/>
      <c r="O69" s="219"/>
      <c r="P69"/>
      <c r="Q69" s="204"/>
      <c r="R69" s="205"/>
      <c r="S69" s="219"/>
      <c r="T69" s="1"/>
      <c r="U69" s="279"/>
    </row>
    <row r="70" spans="1:21">
      <c r="A70" s="251"/>
      <c r="B70" s="279"/>
      <c r="C70" s="279"/>
      <c r="D70"/>
      <c r="E70" s="204"/>
      <c r="F70" s="205"/>
      <c r="G70" s="219"/>
      <c r="H70"/>
      <c r="I70" s="207"/>
      <c r="J70" s="205"/>
      <c r="K70" s="219"/>
      <c r="L70" s="289"/>
      <c r="M70" s="204"/>
      <c r="N70" s="205"/>
      <c r="O70" s="219"/>
      <c r="P70"/>
      <c r="Q70" s="204"/>
      <c r="R70" s="205"/>
      <c r="S70" s="219"/>
      <c r="T70" s="1"/>
      <c r="U70" s="279"/>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735323</v>
      </c>
      <c r="E81" s="213">
        <f t="shared" si="37"/>
        <v>735323</v>
      </c>
      <c r="F81" s="214">
        <f t="shared" si="37"/>
        <v>0</v>
      </c>
      <c r="G81" s="246">
        <f t="shared" si="4"/>
        <v>0</v>
      </c>
      <c r="H81" s="212">
        <f>SUM(H3:H79)</f>
        <v>19964174.310000006</v>
      </c>
      <c r="I81" s="213">
        <f>SUM(I3:I79)</f>
        <v>20215202.479999997</v>
      </c>
      <c r="J81" s="214">
        <f t="shared" si="37"/>
        <v>-251028.16999999981</v>
      </c>
      <c r="K81" s="247">
        <f>ROUND(J81/H81,10)</f>
        <v>-1.2573931999999999E-2</v>
      </c>
      <c r="L81" s="292">
        <f t="shared" si="37"/>
        <v>4861.5189590000009</v>
      </c>
      <c r="M81" s="213">
        <f t="shared" si="37"/>
        <v>4861.8500000000004</v>
      </c>
      <c r="N81" s="214">
        <f t="shared" si="37"/>
        <v>-0.3310409999999866</v>
      </c>
      <c r="O81" s="247">
        <f>ROUND(N81/L81,10)</f>
        <v>-6.8094099999999996E-5</v>
      </c>
      <c r="P81" s="212">
        <f t="shared" si="37"/>
        <v>22122471.200000003</v>
      </c>
      <c r="Q81" s="213">
        <f t="shared" si="37"/>
        <v>22125539.970000006</v>
      </c>
      <c r="R81" s="214">
        <f t="shared" si="37"/>
        <v>-3068.7699999999022</v>
      </c>
      <c r="S81" s="270">
        <f t="shared" si="37"/>
        <v>1.6556332000000002E-3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381913.11</v>
      </c>
      <c r="D4">
        <v>381913.11</v>
      </c>
      <c r="E4" s="64">
        <f>C4-D4</f>
        <v>0</v>
      </c>
      <c r="F4" s="228">
        <f>ROUND(E4/C4,10)</f>
        <v>0</v>
      </c>
      <c r="G4" s="58"/>
    </row>
    <row r="5" spans="1:7" ht="13.9" customHeight="1">
      <c r="A5" t="s">
        <v>427</v>
      </c>
      <c r="B5" t="s">
        <v>428</v>
      </c>
      <c r="C5">
        <v>2007.27</v>
      </c>
      <c r="D5">
        <v>2008.67</v>
      </c>
      <c r="E5" s="64">
        <f t="shared" ref="E5:E16" si="0">C5-D5</f>
        <v>-1.4000000000000909</v>
      </c>
      <c r="F5" s="228">
        <f t="shared" ref="F5:F18" si="1">ROUND(E5/C5,10)</f>
        <v>-6.9746469999999998E-4</v>
      </c>
      <c r="G5" s="58"/>
    </row>
    <row r="6" spans="1:7" ht="13.9" customHeight="1">
      <c r="A6" t="s">
        <v>429</v>
      </c>
      <c r="B6" t="s">
        <v>430</v>
      </c>
      <c r="C6">
        <v>40.799999999999997</v>
      </c>
      <c r="D6">
        <v>40.78</v>
      </c>
      <c r="E6" s="64">
        <f t="shared" si="0"/>
        <v>1.9999999999996021E-2</v>
      </c>
      <c r="F6" s="228">
        <f t="shared" si="1"/>
        <v>4.9019609999999996E-4</v>
      </c>
      <c r="G6" s="58"/>
    </row>
    <row r="7" spans="1:7" ht="12.75">
      <c r="A7"/>
      <c r="B7"/>
      <c r="C7"/>
      <c r="D7"/>
      <c r="E7" s="64">
        <f t="shared" si="0"/>
        <v>0</v>
      </c>
      <c r="F7" s="228" t="e">
        <f t="shared" si="1"/>
        <v>#DIV/0!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383961.18</v>
      </c>
      <c r="D18" s="69">
        <f>SUM(D4:D17)</f>
        <v>383962.56</v>
      </c>
      <c r="E18" s="69">
        <f>SUM(E4:E17)</f>
        <v>-1.3800000000000949</v>
      </c>
      <c r="F18" s="228">
        <f t="shared" si="1"/>
        <v>-3.5941E-6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432</v>
      </c>
      <c r="C2" s="279">
        <v>599933900</v>
      </c>
      <c r="D2" t="s">
        <v>433</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431</v>
      </c>
      <c r="C3" s="279" t="s">
        <v>434</v>
      </c>
      <c r="D3" t="s">
        <v>435</v>
      </c>
      <c r="E3">
        <v>12500</v>
      </c>
      <c r="F3"/>
      <c r="G3" s="226">
        <f t="shared" ref="G3" si="0">E3-F3</f>
        <v>12500</v>
      </c>
      <c r="H3" s="238">
        <f t="shared" ref="H3" si="1">ROUND(G3/E3,10)</f>
        <v>1</v>
      </c>
      <c r="I3">
        <v>0</v>
      </c>
      <c r="J3"/>
      <c r="K3" s="226">
        <f t="shared" ref="K3" si="2">I3-J3</f>
        <v>0</v>
      </c>
      <c r="L3" s="238" t="e">
        <f t="shared" ref="L3" si="3">ROUND(K3/I3,10)</f>
        <v>#DIV/0!</v>
      </c>
      <c r="M3">
        <v>0</v>
      </c>
      <c r="N3"/>
      <c r="O3" s="226">
        <f t="shared" ref="O3:O90" si="4">M3-N3</f>
        <v>0</v>
      </c>
      <c r="P3" s="238" t="e">
        <f t="shared" ref="P3:P90" si="5">ROUND(O3/M3,10)</f>
        <v>#DIV/0!</v>
      </c>
      <c r="Q3">
        <v>0</v>
      </c>
      <c r="R3"/>
      <c r="S3" s="226">
        <f t="shared" ref="S3:S90" si="6">Q3-R3</f>
        <v>0</v>
      </c>
      <c r="T3" s="238" t="e">
        <f t="shared" ref="T3:T90" si="7">ROUND(S3/Q3,10)</f>
        <v>#DIV/0!</v>
      </c>
      <c r="U3" s="135"/>
    </row>
    <row r="4" spans="1:24" s="56" customFormat="1" ht="12.75">
      <c r="A4" t="s">
        <v>275</v>
      </c>
      <c r="B4" t="s">
        <v>436</v>
      </c>
      <c r="C4" s="279">
        <v>698604006</v>
      </c>
      <c r="D4" t="s">
        <v>437</v>
      </c>
      <c r="E4">
        <v>5285</v>
      </c>
      <c r="F4"/>
      <c r="G4" s="226">
        <f t="shared" ref="G4:G5" si="8">E4-F4</f>
        <v>5285</v>
      </c>
      <c r="H4" s="238">
        <f t="shared" ref="H4:H5" si="9">ROUND(G4/E4,10)</f>
        <v>1</v>
      </c>
      <c r="I4">
        <v>1159.5899999999999</v>
      </c>
      <c r="J4"/>
      <c r="K4" s="226">
        <f t="shared" ref="K4:K43" si="10">I4-J4</f>
        <v>1159.5899999999999</v>
      </c>
      <c r="L4" s="238">
        <f t="shared" ref="L4:L43" si="11">ROUND(K4/I4,10)</f>
        <v>1</v>
      </c>
      <c r="M4">
        <v>0</v>
      </c>
      <c r="N4"/>
      <c r="O4" s="226">
        <f t="shared" si="4"/>
        <v>0</v>
      </c>
      <c r="P4" s="238" t="e">
        <f t="shared" si="5"/>
        <v>#DIV/0!</v>
      </c>
      <c r="Q4">
        <v>-42.88</v>
      </c>
      <c r="R4"/>
      <c r="S4" s="226">
        <f t="shared" si="6"/>
        <v>-42.88</v>
      </c>
      <c r="T4" s="238">
        <f t="shared" si="7"/>
        <v>1</v>
      </c>
      <c r="U4" s="135"/>
    </row>
    <row r="5" spans="1:24" s="56" customFormat="1" ht="12.75">
      <c r="A5" t="s">
        <v>275</v>
      </c>
      <c r="B5" t="s">
        <v>438</v>
      </c>
      <c r="C5" s="279" t="s">
        <v>439</v>
      </c>
      <c r="D5" t="s">
        <v>319</v>
      </c>
      <c r="E5">
        <v>59785</v>
      </c>
      <c r="F5"/>
      <c r="G5" s="226">
        <f t="shared" si="8"/>
        <v>59785</v>
      </c>
      <c r="H5" s="238">
        <f t="shared" si="9"/>
        <v>1</v>
      </c>
      <c r="I5">
        <v>8348.65</v>
      </c>
      <c r="J5"/>
      <c r="K5" s="226">
        <f t="shared" si="10"/>
        <v>8348.65</v>
      </c>
      <c r="L5" s="238">
        <f t="shared" si="11"/>
        <v>1</v>
      </c>
      <c r="M5">
        <v>0</v>
      </c>
      <c r="N5"/>
      <c r="O5" s="226">
        <f t="shared" si="4"/>
        <v>0</v>
      </c>
      <c r="P5" s="238" t="e">
        <f t="shared" si="5"/>
        <v>#DIV/0!</v>
      </c>
      <c r="Q5">
        <v>-5.85</v>
      </c>
      <c r="R5"/>
      <c r="S5" s="226">
        <f t="shared" si="6"/>
        <v>-5.85</v>
      </c>
      <c r="T5" s="238">
        <f t="shared" si="7"/>
        <v>1</v>
      </c>
      <c r="U5" s="135"/>
    </row>
    <row r="6" spans="1:24" s="56" customFormat="1" ht="12.75">
      <c r="A6" t="s">
        <v>275</v>
      </c>
      <c r="B6" t="s">
        <v>432</v>
      </c>
      <c r="C6" s="279">
        <v>403197908</v>
      </c>
      <c r="D6" t="s">
        <v>296</v>
      </c>
      <c r="E6">
        <v>1440</v>
      </c>
      <c r="F6"/>
      <c r="G6" s="226">
        <f t="shared" ref="G6:G42" si="12">E6-F6</f>
        <v>1440</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432</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432</v>
      </c>
      <c r="C8" s="279">
        <v>403197908</v>
      </c>
      <c r="D8" t="s">
        <v>296</v>
      </c>
      <c r="E8">
        <v>1716</v>
      </c>
      <c r="F8"/>
      <c r="G8" s="226">
        <f t="shared" ref="G8:G30" si="14">E8-F8</f>
        <v>1716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432</v>
      </c>
      <c r="C9" s="279">
        <v>403197908</v>
      </c>
      <c r="D9" t="s">
        <v>296</v>
      </c>
      <c r="E9">
        <v>1416</v>
      </c>
      <c r="F9"/>
      <c r="G9" s="226">
        <f t="shared" si="14"/>
        <v>1416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432</v>
      </c>
      <c r="C10" s="279">
        <v>403197908</v>
      </c>
      <c r="D10" t="s">
        <v>296</v>
      </c>
      <c r="E10">
        <v>1440</v>
      </c>
      <c r="F10"/>
      <c r="G10" s="226">
        <f t="shared" ref="G10:G20" si="22">E10-F10</f>
        <v>1440</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432</v>
      </c>
      <c r="C11" s="279">
        <v>403197908</v>
      </c>
      <c r="D11" t="s">
        <v>296</v>
      </c>
      <c r="E11">
        <v>1716</v>
      </c>
      <c r="F11"/>
      <c r="G11" s="226">
        <f t="shared" si="22"/>
        <v>1716</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432</v>
      </c>
      <c r="C12" s="279">
        <v>474184900</v>
      </c>
      <c r="D12" t="s">
        <v>363</v>
      </c>
      <c r="E12">
        <v>3154</v>
      </c>
      <c r="F12"/>
      <c r="G12" s="226">
        <f t="shared" si="22"/>
        <v>3154</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432</v>
      </c>
      <c r="C13" s="279">
        <v>474184900</v>
      </c>
      <c r="D13" t="s">
        <v>363</v>
      </c>
      <c r="E13">
        <v>3154</v>
      </c>
      <c r="F13"/>
      <c r="G13" s="226">
        <f t="shared" si="22"/>
        <v>3154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432</v>
      </c>
      <c r="C14" s="279">
        <v>474184900</v>
      </c>
      <c r="D14" t="s">
        <v>363</v>
      </c>
      <c r="E14">
        <v>3654</v>
      </c>
      <c r="F14"/>
      <c r="G14" s="226">
        <f t="shared" si="22"/>
        <v>3654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432</v>
      </c>
      <c r="C15" s="279">
        <v>474184900</v>
      </c>
      <c r="D15" t="s">
        <v>363</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432</v>
      </c>
      <c r="C16" s="279">
        <v>474184900</v>
      </c>
      <c r="D16" t="s">
        <v>363</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432</v>
      </c>
      <c r="C17" s="279">
        <v>474184900</v>
      </c>
      <c r="D17" t="s">
        <v>363</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432</v>
      </c>
      <c r="C18" s="279">
        <v>474184900</v>
      </c>
      <c r="D18" t="s">
        <v>363</v>
      </c>
      <c r="E18">
        <v>3066</v>
      </c>
      <c r="F18"/>
      <c r="G18" s="226">
        <f t="shared" si="22"/>
        <v>3066</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432</v>
      </c>
      <c r="C19" s="279">
        <v>533004909</v>
      </c>
      <c r="D19" t="s">
        <v>440</v>
      </c>
      <c r="E19">
        <v>5188</v>
      </c>
      <c r="F19"/>
      <c r="G19" s="226">
        <f t="shared" si="22"/>
        <v>5188</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432</v>
      </c>
      <c r="C20" s="279">
        <v>575035902</v>
      </c>
      <c r="D20" t="s">
        <v>441</v>
      </c>
      <c r="E20">
        <v>15713</v>
      </c>
      <c r="F20"/>
      <c r="G20" s="226">
        <f t="shared" si="22"/>
        <v>15713</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432</v>
      </c>
      <c r="C21" s="279">
        <v>575035902</v>
      </c>
      <c r="D21" t="s">
        <v>441</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432</v>
      </c>
      <c r="C22" s="279">
        <v>575035902</v>
      </c>
      <c r="D22" t="s">
        <v>441</v>
      </c>
      <c r="E22">
        <v>15713</v>
      </c>
      <c r="F22"/>
      <c r="G22" s="226">
        <f t="shared" si="14"/>
        <v>15713</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436</v>
      </c>
      <c r="C23" s="279">
        <v>649926003</v>
      </c>
      <c r="D23" t="s">
        <v>354</v>
      </c>
      <c r="E23">
        <v>3272</v>
      </c>
      <c r="F23"/>
      <c r="G23" s="226">
        <f t="shared" si="14"/>
        <v>3272</v>
      </c>
      <c r="H23" s="238">
        <f t="shared" si="15"/>
        <v>1</v>
      </c>
      <c r="I23">
        <v>2190.17</v>
      </c>
      <c r="J23"/>
      <c r="K23" s="226">
        <f t="shared" si="16"/>
        <v>2190.17</v>
      </c>
      <c r="L23" s="238">
        <f t="shared" si="17"/>
        <v>1</v>
      </c>
      <c r="M23">
        <v>0</v>
      </c>
      <c r="N23"/>
      <c r="O23" s="226">
        <f t="shared" si="18"/>
        <v>0</v>
      </c>
      <c r="P23" s="238" t="e">
        <f t="shared" si="19"/>
        <v>#DIV/0!</v>
      </c>
      <c r="Q23">
        <v>-29.65</v>
      </c>
      <c r="R23"/>
      <c r="S23" s="226">
        <f t="shared" si="20"/>
        <v>-29.65</v>
      </c>
      <c r="T23" s="238">
        <f t="shared" si="21"/>
        <v>1</v>
      </c>
      <c r="U23" s="135"/>
    </row>
    <row r="24" spans="1:21" s="56" customFormat="1" ht="12.75">
      <c r="A24" t="s">
        <v>275</v>
      </c>
      <c r="B24" t="s">
        <v>436</v>
      </c>
      <c r="C24" s="279">
        <v>655580009</v>
      </c>
      <c r="D24" t="s">
        <v>442</v>
      </c>
      <c r="E24">
        <v>9634</v>
      </c>
      <c r="F24"/>
      <c r="G24" s="226">
        <f t="shared" si="14"/>
        <v>9634</v>
      </c>
      <c r="H24" s="238">
        <f t="shared" si="15"/>
        <v>1</v>
      </c>
      <c r="I24">
        <v>644.87</v>
      </c>
      <c r="J24"/>
      <c r="K24" s="226">
        <f t="shared" si="16"/>
        <v>644.87</v>
      </c>
      <c r="L24" s="238">
        <f t="shared" si="17"/>
        <v>1</v>
      </c>
      <c r="M24">
        <v>0</v>
      </c>
      <c r="N24"/>
      <c r="O24" s="226">
        <f t="shared" si="18"/>
        <v>0</v>
      </c>
      <c r="P24" s="238" t="e">
        <f t="shared" si="19"/>
        <v>#DIV/0!</v>
      </c>
      <c r="Q24">
        <v>-8.73</v>
      </c>
      <c r="R24"/>
      <c r="S24" s="226">
        <f t="shared" si="20"/>
        <v>-8.73</v>
      </c>
      <c r="T24" s="238">
        <f t="shared" si="21"/>
        <v>1</v>
      </c>
      <c r="U24" s="135"/>
    </row>
    <row r="25" spans="1:21" s="56" customFormat="1" ht="12.75">
      <c r="A25" t="s">
        <v>275</v>
      </c>
      <c r="B25" t="s">
        <v>436</v>
      </c>
      <c r="C25" s="279">
        <v>664068004</v>
      </c>
      <c r="D25" t="s">
        <v>443</v>
      </c>
      <c r="E25">
        <v>3034</v>
      </c>
      <c r="F25"/>
      <c r="G25" s="226">
        <f t="shared" si="14"/>
        <v>3034</v>
      </c>
      <c r="H25" s="238">
        <f t="shared" si="15"/>
        <v>1</v>
      </c>
      <c r="I25">
        <v>710.8</v>
      </c>
      <c r="J25"/>
      <c r="K25" s="226">
        <f t="shared" si="16"/>
        <v>710.8</v>
      </c>
      <c r="L25" s="238">
        <f t="shared" si="17"/>
        <v>1</v>
      </c>
      <c r="M25">
        <v>0</v>
      </c>
      <c r="N25"/>
      <c r="O25" s="226">
        <f t="shared" si="18"/>
        <v>0</v>
      </c>
      <c r="P25" s="238" t="e">
        <f t="shared" si="19"/>
        <v>#DIV/0!</v>
      </c>
      <c r="Q25">
        <v>-9.6199999999999992</v>
      </c>
      <c r="R25"/>
      <c r="S25" s="226">
        <f t="shared" si="20"/>
        <v>-9.6199999999999992</v>
      </c>
      <c r="T25" s="238">
        <f t="shared" si="21"/>
        <v>1</v>
      </c>
      <c r="U25" s="135"/>
    </row>
    <row r="26" spans="1:21" s="56" customFormat="1" ht="12.75">
      <c r="A26" t="s">
        <v>275</v>
      </c>
      <c r="B26" t="s">
        <v>436</v>
      </c>
      <c r="C26" s="279">
        <v>665942009</v>
      </c>
      <c r="D26" t="s">
        <v>444</v>
      </c>
      <c r="E26">
        <v>3010</v>
      </c>
      <c r="F26"/>
      <c r="G26" s="226">
        <f t="shared" si="14"/>
        <v>3010</v>
      </c>
      <c r="H26" s="238">
        <f t="shared" si="15"/>
        <v>1</v>
      </c>
      <c r="I26">
        <v>1047.69</v>
      </c>
      <c r="J26"/>
      <c r="K26" s="226">
        <f t="shared" si="16"/>
        <v>1047.69</v>
      </c>
      <c r="L26" s="238">
        <f t="shared" si="17"/>
        <v>1</v>
      </c>
      <c r="M26">
        <v>0</v>
      </c>
      <c r="N26"/>
      <c r="O26" s="226">
        <f t="shared" si="18"/>
        <v>0</v>
      </c>
      <c r="P26" s="238" t="e">
        <f t="shared" si="19"/>
        <v>#DIV/0!</v>
      </c>
      <c r="Q26">
        <v>-14.18</v>
      </c>
      <c r="R26"/>
      <c r="S26" s="226">
        <f t="shared" si="20"/>
        <v>-14.18</v>
      </c>
      <c r="T26" s="238">
        <f t="shared" si="21"/>
        <v>1</v>
      </c>
      <c r="U26" s="135"/>
    </row>
    <row r="27" spans="1:21" s="56" customFormat="1" ht="12.75">
      <c r="A27" t="s">
        <v>275</v>
      </c>
      <c r="B27" t="s">
        <v>436</v>
      </c>
      <c r="C27" s="279">
        <v>666114004</v>
      </c>
      <c r="D27" t="s">
        <v>445</v>
      </c>
      <c r="E27">
        <v>14933</v>
      </c>
      <c r="F27"/>
      <c r="G27" s="226">
        <f t="shared" si="14"/>
        <v>14933</v>
      </c>
      <c r="H27" s="238">
        <f t="shared" si="15"/>
        <v>1</v>
      </c>
      <c r="I27">
        <v>4278.1400000000003</v>
      </c>
      <c r="J27"/>
      <c r="K27" s="226">
        <f t="shared" si="16"/>
        <v>4278.1400000000003</v>
      </c>
      <c r="L27" s="238">
        <f t="shared" si="17"/>
        <v>1</v>
      </c>
      <c r="M27">
        <v>0</v>
      </c>
      <c r="N27"/>
      <c r="O27" s="226">
        <f t="shared" si="18"/>
        <v>0</v>
      </c>
      <c r="P27" s="238" t="e">
        <f t="shared" si="19"/>
        <v>#DIV/0!</v>
      </c>
      <c r="Q27">
        <v>-57.91</v>
      </c>
      <c r="R27"/>
      <c r="S27" s="226">
        <f t="shared" si="20"/>
        <v>-57.91</v>
      </c>
      <c r="T27" s="238">
        <f t="shared" si="21"/>
        <v>1</v>
      </c>
      <c r="U27" s="135"/>
    </row>
    <row r="28" spans="1:21" s="56" customFormat="1" ht="12.75">
      <c r="A28" t="s">
        <v>275</v>
      </c>
      <c r="B28" t="s">
        <v>432</v>
      </c>
      <c r="C28" s="279">
        <v>588950907</v>
      </c>
      <c r="D28" t="s">
        <v>347</v>
      </c>
      <c r="E28">
        <v>19754</v>
      </c>
      <c r="F28"/>
      <c r="G28" s="226">
        <f t="shared" si="14"/>
        <v>19754</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432</v>
      </c>
      <c r="C29" s="279">
        <v>588950907</v>
      </c>
      <c r="D29" t="s">
        <v>347</v>
      </c>
      <c r="E29">
        <v>19754</v>
      </c>
      <c r="F29"/>
      <c r="G29" s="226">
        <f t="shared" si="14"/>
        <v>19754</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432</v>
      </c>
      <c r="C30" s="279">
        <v>588950907</v>
      </c>
      <c r="D30" t="s">
        <v>347</v>
      </c>
      <c r="E30">
        <v>19754</v>
      </c>
      <c r="F30"/>
      <c r="G30" s="226">
        <f t="shared" si="14"/>
        <v>19754</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432</v>
      </c>
      <c r="C31" s="279">
        <v>588950907</v>
      </c>
      <c r="D31" t="s">
        <v>347</v>
      </c>
      <c r="E31">
        <v>19754</v>
      </c>
      <c r="F31"/>
      <c r="G31" s="226">
        <f t="shared" si="12"/>
        <v>19754</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432</v>
      </c>
      <c r="C32" s="279">
        <v>588950907</v>
      </c>
      <c r="D32" t="s">
        <v>347</v>
      </c>
      <c r="E32">
        <v>7517</v>
      </c>
      <c r="F32"/>
      <c r="G32" s="226">
        <f t="shared" si="12"/>
        <v>7517</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436</v>
      </c>
      <c r="C33" s="279">
        <v>635640006</v>
      </c>
      <c r="D33" t="s">
        <v>402</v>
      </c>
      <c r="E33">
        <v>13692</v>
      </c>
      <c r="F33"/>
      <c r="G33" s="226">
        <f t="shared" si="12"/>
        <v>13692</v>
      </c>
      <c r="H33" s="238">
        <f t="shared" si="13"/>
        <v>1</v>
      </c>
      <c r="I33">
        <v>3482.69</v>
      </c>
      <c r="J33"/>
      <c r="K33" s="226">
        <f t="shared" si="10"/>
        <v>3482.69</v>
      </c>
      <c r="L33" s="238">
        <f t="shared" si="11"/>
        <v>1</v>
      </c>
      <c r="M33">
        <v>0</v>
      </c>
      <c r="N33"/>
      <c r="O33" s="226">
        <f t="shared" si="4"/>
        <v>0</v>
      </c>
      <c r="P33" s="238" t="e">
        <f t="shared" si="5"/>
        <v>#DIV/0!</v>
      </c>
      <c r="Q33">
        <v>-47.15</v>
      </c>
      <c r="R33"/>
      <c r="S33" s="226">
        <f t="shared" si="6"/>
        <v>-47.15</v>
      </c>
      <c r="T33" s="238">
        <f t="shared" si="7"/>
        <v>1</v>
      </c>
      <c r="U33" s="135"/>
    </row>
    <row r="34" spans="1:21" s="56" customFormat="1" ht="12.75">
      <c r="A34" t="s">
        <v>275</v>
      </c>
      <c r="B34" t="s">
        <v>436</v>
      </c>
      <c r="C34" s="279">
        <v>686930009</v>
      </c>
      <c r="D34" t="s">
        <v>446</v>
      </c>
      <c r="E34">
        <v>6036</v>
      </c>
      <c r="F34"/>
      <c r="G34" s="226">
        <f t="shared" si="12"/>
        <v>6036</v>
      </c>
      <c r="H34" s="238">
        <f t="shared" si="13"/>
        <v>1</v>
      </c>
      <c r="I34">
        <v>2343.37</v>
      </c>
      <c r="J34"/>
      <c r="K34" s="226">
        <f t="shared" si="10"/>
        <v>2343.37</v>
      </c>
      <c r="L34" s="238">
        <f t="shared" si="11"/>
        <v>1</v>
      </c>
      <c r="M34">
        <v>0</v>
      </c>
      <c r="N34"/>
      <c r="O34" s="226">
        <f t="shared" si="4"/>
        <v>0</v>
      </c>
      <c r="P34" s="238" t="e">
        <f t="shared" si="5"/>
        <v>#DIV/0!</v>
      </c>
      <c r="Q34">
        <v>-31.72</v>
      </c>
      <c r="R34"/>
      <c r="S34" s="226">
        <f t="shared" si="6"/>
        <v>-31.72</v>
      </c>
      <c r="T34" s="238">
        <f t="shared" si="7"/>
        <v>1</v>
      </c>
      <c r="U34" s="135"/>
    </row>
    <row r="35" spans="1:21" s="56" customFormat="1" ht="12.75">
      <c r="A35" t="s">
        <v>275</v>
      </c>
      <c r="B35" t="s">
        <v>431</v>
      </c>
      <c r="C35" s="279">
        <v>654902204</v>
      </c>
      <c r="D35" t="s">
        <v>447</v>
      </c>
      <c r="E35">
        <v>99758</v>
      </c>
      <c r="F35"/>
      <c r="G35" s="226">
        <f t="shared" si="12"/>
        <v>99758</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431</v>
      </c>
      <c r="C36" s="279">
        <v>654902204</v>
      </c>
      <c r="D36" t="s">
        <v>447</v>
      </c>
      <c r="E36">
        <v>99758</v>
      </c>
      <c r="F36"/>
      <c r="G36" s="226">
        <f t="shared" si="12"/>
        <v>99758</v>
      </c>
      <c r="H36" s="238">
        <f t="shared" si="13"/>
        <v>1</v>
      </c>
      <c r="I36">
        <v>2057.33</v>
      </c>
      <c r="J36"/>
      <c r="K36" s="226">
        <f t="shared" si="10"/>
        <v>2057.33</v>
      </c>
      <c r="L36" s="238">
        <f t="shared" si="11"/>
        <v>1</v>
      </c>
      <c r="M36">
        <v>1107.79</v>
      </c>
      <c r="N36"/>
      <c r="O36" s="226">
        <f t="shared" si="4"/>
        <v>1107.79</v>
      </c>
      <c r="P36" s="238">
        <f t="shared" si="5"/>
        <v>1</v>
      </c>
      <c r="Q36">
        <v>0</v>
      </c>
      <c r="R36"/>
      <c r="S36" s="226">
        <f t="shared" si="6"/>
        <v>0</v>
      </c>
      <c r="T36" s="238" t="e">
        <f t="shared" si="7"/>
        <v>#DIV/0!</v>
      </c>
      <c r="U36" s="135"/>
    </row>
    <row r="37" spans="1:21" s="56" customFormat="1" ht="12.75">
      <c r="A37" t="s">
        <v>275</v>
      </c>
      <c r="B37" t="s">
        <v>431</v>
      </c>
      <c r="C37" s="279">
        <v>861012102</v>
      </c>
      <c r="D37" t="s">
        <v>448</v>
      </c>
      <c r="E37">
        <v>4700</v>
      </c>
      <c r="F37"/>
      <c r="G37" s="226">
        <f t="shared" si="12"/>
        <v>4700</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431</v>
      </c>
      <c r="C38" s="279">
        <v>803054204</v>
      </c>
      <c r="D38" t="s">
        <v>449</v>
      </c>
      <c r="E38">
        <v>2685</v>
      </c>
      <c r="F38"/>
      <c r="G38" s="226">
        <f t="shared" si="12"/>
        <v>2685</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431</v>
      </c>
      <c r="C39" s="279">
        <v>803054204</v>
      </c>
      <c r="D39" t="s">
        <v>449</v>
      </c>
      <c r="E39">
        <v>3700</v>
      </c>
      <c r="F39"/>
      <c r="G39" s="226">
        <f t="shared" si="12"/>
        <v>3700</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431</v>
      </c>
      <c r="C40" s="279">
        <v>803054204</v>
      </c>
      <c r="D40" t="s">
        <v>449</v>
      </c>
      <c r="E40">
        <v>3700</v>
      </c>
      <c r="F40"/>
      <c r="G40" s="226">
        <f t="shared" si="12"/>
        <v>3700</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431</v>
      </c>
      <c r="C41" s="279">
        <v>803054204</v>
      </c>
      <c r="D41" t="s">
        <v>449</v>
      </c>
      <c r="E41">
        <v>7300</v>
      </c>
      <c r="F41"/>
      <c r="G41" s="226">
        <f t="shared" si="12"/>
        <v>7300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431</v>
      </c>
      <c r="C42" s="279">
        <v>803054204</v>
      </c>
      <c r="D42" t="s">
        <v>449</v>
      </c>
      <c r="E42">
        <v>6200</v>
      </c>
      <c r="F42"/>
      <c r="G42" s="226">
        <f t="shared" si="12"/>
        <v>6200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431</v>
      </c>
      <c r="C43" s="279">
        <v>803054204</v>
      </c>
      <c r="D43" t="s">
        <v>449</v>
      </c>
      <c r="E43">
        <v>2685</v>
      </c>
      <c r="F43"/>
      <c r="G43" s="226">
        <f t="shared" ref="G43" si="30">E43-F43</f>
        <v>2685</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431</v>
      </c>
      <c r="C44" s="279">
        <v>803054204</v>
      </c>
      <c r="D44" t="s">
        <v>449</v>
      </c>
      <c r="E44">
        <v>3565</v>
      </c>
      <c r="F44"/>
      <c r="G44" s="226">
        <f t="shared" ref="G44:G90" si="32">E44-F44</f>
        <v>3565</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431</v>
      </c>
      <c r="C45" s="279">
        <v>803054204</v>
      </c>
      <c r="D45" t="s">
        <v>449</v>
      </c>
      <c r="E45">
        <v>3200</v>
      </c>
      <c r="F45"/>
      <c r="G45" s="226">
        <f t="shared" si="32"/>
        <v>3200</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431</v>
      </c>
      <c r="C46" s="279" t="s">
        <v>395</v>
      </c>
      <c r="D46" t="s">
        <v>450</v>
      </c>
      <c r="E46">
        <v>15436</v>
      </c>
      <c r="F46"/>
      <c r="G46" s="226">
        <f t="shared" si="32"/>
        <v>15436</v>
      </c>
      <c r="H46" s="238">
        <f t="shared" si="33"/>
        <v>1</v>
      </c>
      <c r="I46">
        <v>4445.57</v>
      </c>
      <c r="J46"/>
      <c r="K46" s="226">
        <f t="shared" si="34"/>
        <v>4445.57</v>
      </c>
      <c r="L46" s="238">
        <f t="shared" si="35"/>
        <v>1</v>
      </c>
      <c r="M46">
        <v>0</v>
      </c>
      <c r="N46"/>
      <c r="O46" s="226">
        <f t="shared" si="4"/>
        <v>0</v>
      </c>
      <c r="P46" s="238" t="e">
        <f t="shared" si="5"/>
        <v>#DIV/0!</v>
      </c>
      <c r="Q46">
        <v>0</v>
      </c>
      <c r="R46"/>
      <c r="S46" s="226">
        <f t="shared" si="6"/>
        <v>0</v>
      </c>
      <c r="T46" s="238" t="e">
        <f t="shared" si="7"/>
        <v>#DIV/0!</v>
      </c>
      <c r="U46" s="135"/>
    </row>
    <row r="47" spans="1:21" s="56" customFormat="1" ht="12.75">
      <c r="A47" t="s">
        <v>275</v>
      </c>
      <c r="B47" t="s">
        <v>429</v>
      </c>
      <c r="C47" s="279">
        <v>712459908</v>
      </c>
      <c r="D47" t="s">
        <v>451</v>
      </c>
      <c r="E47">
        <v>2596</v>
      </c>
      <c r="F47"/>
      <c r="G47" s="226">
        <f t="shared" si="32"/>
        <v>2596</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429</v>
      </c>
      <c r="C48" s="279">
        <v>712459908</v>
      </c>
      <c r="D48" t="s">
        <v>451</v>
      </c>
      <c r="E48">
        <v>2178</v>
      </c>
      <c r="F48"/>
      <c r="G48" s="226">
        <f t="shared" si="32"/>
        <v>2178</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429</v>
      </c>
      <c r="C49" s="279">
        <v>717158901</v>
      </c>
      <c r="D49" t="s">
        <v>452</v>
      </c>
      <c r="E49">
        <v>18812</v>
      </c>
      <c r="F49"/>
      <c r="G49" s="226">
        <f t="shared" si="32"/>
        <v>18812</v>
      </c>
      <c r="H49" s="238">
        <f t="shared" si="33"/>
        <v>1</v>
      </c>
      <c r="I49">
        <v>613.57000000000005</v>
      </c>
      <c r="J49"/>
      <c r="K49" s="226">
        <f t="shared" si="34"/>
        <v>613.57000000000005</v>
      </c>
      <c r="L49" s="238">
        <f t="shared" si="35"/>
        <v>1</v>
      </c>
      <c r="M49">
        <v>330.38</v>
      </c>
      <c r="N49"/>
      <c r="O49" s="226">
        <f t="shared" si="4"/>
        <v>330.38</v>
      </c>
      <c r="P49" s="238">
        <f t="shared" si="5"/>
        <v>1</v>
      </c>
      <c r="Q49">
        <v>58.25</v>
      </c>
      <c r="R49"/>
      <c r="S49" s="226">
        <f t="shared" si="6"/>
        <v>58.25</v>
      </c>
      <c r="T49" s="238">
        <f t="shared" si="7"/>
        <v>1</v>
      </c>
      <c r="U49" s="135"/>
    </row>
    <row r="50" spans="1:21" s="56" customFormat="1" ht="12.75">
      <c r="A50" t="s">
        <v>275</v>
      </c>
      <c r="B50" t="s">
        <v>429</v>
      </c>
      <c r="C50" s="279">
        <v>733337901</v>
      </c>
      <c r="D50" t="s">
        <v>453</v>
      </c>
      <c r="E50">
        <v>2445</v>
      </c>
      <c r="F50"/>
      <c r="G50" s="226">
        <f t="shared" si="32"/>
        <v>2445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429</v>
      </c>
      <c r="C51" s="279">
        <v>733337901</v>
      </c>
      <c r="D51" t="s">
        <v>453</v>
      </c>
      <c r="E51">
        <v>1035</v>
      </c>
      <c r="F51"/>
      <c r="G51" s="226">
        <f t="shared" ref="G51:G60" si="36">E51-F51</f>
        <v>1035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432</v>
      </c>
      <c r="C52" s="279" t="s">
        <v>454</v>
      </c>
      <c r="D52" t="s">
        <v>455</v>
      </c>
      <c r="E52">
        <v>2702</v>
      </c>
      <c r="F52"/>
      <c r="G52" s="226">
        <f t="shared" si="36"/>
        <v>2702</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432</v>
      </c>
      <c r="C53" s="279" t="s">
        <v>454</v>
      </c>
      <c r="D53" t="s">
        <v>455</v>
      </c>
      <c r="E53">
        <v>2702</v>
      </c>
      <c r="F53"/>
      <c r="G53" s="226">
        <f t="shared" si="36"/>
        <v>2702</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432</v>
      </c>
      <c r="C54" s="279" t="s">
        <v>454</v>
      </c>
      <c r="D54" t="s">
        <v>455</v>
      </c>
      <c r="E54">
        <v>7015</v>
      </c>
      <c r="F54"/>
      <c r="G54" s="226">
        <f t="shared" si="36"/>
        <v>7015</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432</v>
      </c>
      <c r="C55" s="279" t="s">
        <v>454</v>
      </c>
      <c r="D55" t="s">
        <v>455</v>
      </c>
      <c r="E55">
        <v>7015</v>
      </c>
      <c r="F55"/>
      <c r="G55" s="226">
        <f t="shared" si="36"/>
        <v>7015</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432</v>
      </c>
      <c r="C56" s="279" t="s">
        <v>454</v>
      </c>
      <c r="D56" t="s">
        <v>455</v>
      </c>
      <c r="E56">
        <v>7015</v>
      </c>
      <c r="F56"/>
      <c r="G56" s="226">
        <f t="shared" si="36"/>
        <v>7015</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432</v>
      </c>
      <c r="C57" s="279" t="s">
        <v>454</v>
      </c>
      <c r="D57" t="s">
        <v>455</v>
      </c>
      <c r="E57">
        <v>7015</v>
      </c>
      <c r="F57"/>
      <c r="G57" s="226">
        <f t="shared" si="36"/>
        <v>7015</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432</v>
      </c>
      <c r="C58" s="279" t="s">
        <v>454</v>
      </c>
      <c r="D58" t="s">
        <v>455</v>
      </c>
      <c r="E58">
        <v>5885</v>
      </c>
      <c r="F58"/>
      <c r="G58" s="226">
        <f t="shared" si="36"/>
        <v>5885</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438</v>
      </c>
      <c r="C59" s="279" t="s">
        <v>456</v>
      </c>
      <c r="D59" t="s">
        <v>457</v>
      </c>
      <c r="E59">
        <v>18076</v>
      </c>
      <c r="F59"/>
      <c r="G59" s="226">
        <f t="shared" si="36"/>
        <v>18076</v>
      </c>
      <c r="H59" s="238">
        <f t="shared" si="37"/>
        <v>1</v>
      </c>
      <c r="I59">
        <v>6299.56</v>
      </c>
      <c r="J59"/>
      <c r="K59" s="226">
        <f t="shared" si="38"/>
        <v>6299.56</v>
      </c>
      <c r="L59" s="238">
        <f t="shared" si="39"/>
        <v>1</v>
      </c>
      <c r="M59">
        <v>0</v>
      </c>
      <c r="N59"/>
      <c r="O59" s="226">
        <f t="shared" si="40"/>
        <v>0</v>
      </c>
      <c r="P59" s="238" t="e">
        <f t="shared" si="41"/>
        <v>#DIV/0!</v>
      </c>
      <c r="Q59">
        <v>-4.42</v>
      </c>
      <c r="R59"/>
      <c r="S59" s="226">
        <f t="shared" si="42"/>
        <v>-4.42</v>
      </c>
      <c r="T59" s="238">
        <f t="shared" si="43"/>
        <v>1</v>
      </c>
      <c r="U59" s="135"/>
    </row>
    <row r="60" spans="1:21" s="56" customFormat="1" ht="12.75">
      <c r="A60" t="s">
        <v>275</v>
      </c>
      <c r="B60" t="s">
        <v>429</v>
      </c>
      <c r="C60" s="279" t="s">
        <v>458</v>
      </c>
      <c r="D60" t="s">
        <v>459</v>
      </c>
      <c r="E60">
        <v>4504</v>
      </c>
      <c r="F60"/>
      <c r="G60" s="226">
        <f t="shared" si="36"/>
        <v>4504</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431</v>
      </c>
      <c r="C61" s="279" t="s">
        <v>460</v>
      </c>
      <c r="D61" t="s">
        <v>461</v>
      </c>
      <c r="E61">
        <v>503.87</v>
      </c>
      <c r="F61"/>
      <c r="G61" s="226">
        <f t="shared" si="32"/>
        <v>503.87</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431</v>
      </c>
      <c r="C62" s="279" t="s">
        <v>460</v>
      </c>
      <c r="D62" t="s">
        <v>461</v>
      </c>
      <c r="E62">
        <v>541.53</v>
      </c>
      <c r="F62"/>
      <c r="G62" s="226">
        <f t="shared" si="32"/>
        <v>541.53</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431</v>
      </c>
      <c r="C63" s="279" t="s">
        <v>460</v>
      </c>
      <c r="D63" t="s">
        <v>461</v>
      </c>
      <c r="E63">
        <v>909.19</v>
      </c>
      <c r="F63"/>
      <c r="G63" s="226">
        <f t="shared" si="32"/>
        <v>909.19</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431</v>
      </c>
      <c r="C64" s="279" t="s">
        <v>315</v>
      </c>
      <c r="D64" t="s">
        <v>462</v>
      </c>
      <c r="E64">
        <v>1142</v>
      </c>
      <c r="F64"/>
      <c r="G64" s="226">
        <f t="shared" si="32"/>
        <v>1142</v>
      </c>
      <c r="H64" s="238">
        <f t="shared" si="33"/>
        <v>1</v>
      </c>
      <c r="I64">
        <v>0</v>
      </c>
      <c r="J64"/>
      <c r="K64" s="226">
        <f t="shared" si="34"/>
        <v>0</v>
      </c>
      <c r="L64" s="238" t="e">
        <f t="shared" si="35"/>
        <v>#DIV/0!</v>
      </c>
      <c r="M64">
        <v>0</v>
      </c>
      <c r="N64"/>
      <c r="O64" s="226">
        <f t="shared" si="4"/>
        <v>0</v>
      </c>
      <c r="P64" s="238" t="e">
        <f t="shared" si="5"/>
        <v>#DIV/0!</v>
      </c>
      <c r="Q64">
        <v>0</v>
      </c>
      <c r="R64"/>
      <c r="S64" s="226">
        <f t="shared" si="6"/>
        <v>0</v>
      </c>
      <c r="T64" s="238" t="e">
        <f t="shared" si="7"/>
        <v>#DIV/0!</v>
      </c>
      <c r="U64" s="135"/>
    </row>
    <row r="65" spans="1:21" s="56" customFormat="1" ht="12.75">
      <c r="A65" t="s">
        <v>275</v>
      </c>
      <c r="B65" t="s">
        <v>431</v>
      </c>
      <c r="C65" s="279" t="s">
        <v>411</v>
      </c>
      <c r="D65" t="s">
        <v>463</v>
      </c>
      <c r="E65">
        <v>20000</v>
      </c>
      <c r="F65"/>
      <c r="G65" s="226">
        <f t="shared" si="32"/>
        <v>20000</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431</v>
      </c>
      <c r="C66" s="279" t="s">
        <v>411</v>
      </c>
      <c r="D66" t="s">
        <v>463</v>
      </c>
      <c r="E66">
        <v>20000</v>
      </c>
      <c r="F66"/>
      <c r="G66" s="226">
        <f t="shared" si="32"/>
        <v>20000</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431</v>
      </c>
      <c r="C67" s="279" t="s">
        <v>411</v>
      </c>
      <c r="D67" t="s">
        <v>463</v>
      </c>
      <c r="E67">
        <v>20000</v>
      </c>
      <c r="F67"/>
      <c r="G67" s="226">
        <f t="shared" si="32"/>
        <v>20000</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431</v>
      </c>
      <c r="C68" s="279" t="s">
        <v>411</v>
      </c>
      <c r="D68" t="s">
        <v>463</v>
      </c>
      <c r="E68">
        <v>23700</v>
      </c>
      <c r="F68"/>
      <c r="G68" s="226">
        <f t="shared" si="32"/>
        <v>23700</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431</v>
      </c>
      <c r="C69" s="279" t="s">
        <v>335</v>
      </c>
      <c r="D69" t="s">
        <v>464</v>
      </c>
      <c r="E69">
        <v>5800</v>
      </c>
      <c r="F69"/>
      <c r="G69" s="226">
        <f t="shared" si="32"/>
        <v>5800</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432</v>
      </c>
      <c r="C70" s="279" t="s">
        <v>465</v>
      </c>
      <c r="D70" t="s">
        <v>466</v>
      </c>
      <c r="E70">
        <v>4033</v>
      </c>
      <c r="F70"/>
      <c r="G70" s="226">
        <f t="shared" si="32"/>
        <v>4033</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432</v>
      </c>
      <c r="C71" s="279" t="s">
        <v>465</v>
      </c>
      <c r="D71" t="s">
        <v>466</v>
      </c>
      <c r="E71">
        <v>3384</v>
      </c>
      <c r="F71"/>
      <c r="G71" s="226">
        <f t="shared" si="32"/>
        <v>3384</v>
      </c>
      <c r="H71" s="238">
        <f t="shared" si="33"/>
        <v>1</v>
      </c>
      <c r="I71">
        <v>0</v>
      </c>
      <c r="J71"/>
      <c r="K71" s="226">
        <f t="shared" si="34"/>
        <v>0</v>
      </c>
      <c r="L71" s="238" t="e">
        <f t="shared" si="35"/>
        <v>#DIV/0!</v>
      </c>
      <c r="M71">
        <v>0</v>
      </c>
      <c r="N71"/>
      <c r="O71" s="226">
        <f t="shared" si="4"/>
        <v>0</v>
      </c>
      <c r="P71" s="238" t="e">
        <f t="shared" si="5"/>
        <v>#DIV/0!</v>
      </c>
      <c r="Q71">
        <v>0</v>
      </c>
      <c r="R71"/>
      <c r="S71" s="226">
        <f t="shared" si="6"/>
        <v>0</v>
      </c>
      <c r="T71" s="238" t="e">
        <f t="shared" si="7"/>
        <v>#DIV/0!</v>
      </c>
      <c r="U71" s="135"/>
    </row>
    <row r="72" spans="1:21" s="56" customFormat="1" ht="12.75">
      <c r="A72" t="s">
        <v>275</v>
      </c>
      <c r="B72" t="s">
        <v>432</v>
      </c>
      <c r="C72" s="279" t="s">
        <v>465</v>
      </c>
      <c r="D72" t="s">
        <v>466</v>
      </c>
      <c r="E72">
        <v>3384</v>
      </c>
      <c r="F72"/>
      <c r="G72" s="226">
        <f t="shared" si="32"/>
        <v>3384</v>
      </c>
      <c r="H72" s="238">
        <f t="shared" si="33"/>
        <v>1</v>
      </c>
      <c r="I72">
        <v>1344.02</v>
      </c>
      <c r="J72"/>
      <c r="K72" s="226">
        <f t="shared" si="34"/>
        <v>1344.02</v>
      </c>
      <c r="L72" s="238">
        <f t="shared" si="35"/>
        <v>1</v>
      </c>
      <c r="M72">
        <v>237.18</v>
      </c>
      <c r="N72"/>
      <c r="O72" s="226">
        <f t="shared" si="4"/>
        <v>237.18</v>
      </c>
      <c r="P72" s="238">
        <f t="shared" si="5"/>
        <v>1</v>
      </c>
      <c r="Q72">
        <v>-6.26</v>
      </c>
      <c r="R72"/>
      <c r="S72" s="226">
        <f t="shared" si="6"/>
        <v>-6.26</v>
      </c>
      <c r="T72" s="238">
        <f t="shared" si="7"/>
        <v>1</v>
      </c>
      <c r="U72" s="135"/>
    </row>
    <row r="73" spans="1:21" s="56" customFormat="1" ht="12.75">
      <c r="A73" t="s">
        <v>275</v>
      </c>
      <c r="B73" t="s">
        <v>432</v>
      </c>
      <c r="C73" s="279" t="s">
        <v>465</v>
      </c>
      <c r="D73" t="s">
        <v>466</v>
      </c>
      <c r="E73">
        <v>4033</v>
      </c>
      <c r="F73"/>
      <c r="G73" s="226">
        <f t="shared" si="32"/>
        <v>4033</v>
      </c>
      <c r="H73" s="238">
        <f t="shared" si="33"/>
        <v>1</v>
      </c>
      <c r="I73">
        <v>0</v>
      </c>
      <c r="J73"/>
      <c r="K73" s="226">
        <f t="shared" si="34"/>
        <v>0</v>
      </c>
      <c r="L73" s="238" t="e">
        <f t="shared" si="35"/>
        <v>#DIV/0!</v>
      </c>
      <c r="M73">
        <v>0</v>
      </c>
      <c r="N73"/>
      <c r="O73" s="226">
        <f t="shared" si="4"/>
        <v>0</v>
      </c>
      <c r="P73" s="238" t="e">
        <f t="shared" si="5"/>
        <v>#DIV/0!</v>
      </c>
      <c r="Q73">
        <v>0</v>
      </c>
      <c r="R73"/>
      <c r="S73" s="226">
        <f t="shared" si="6"/>
        <v>0</v>
      </c>
      <c r="T73" s="238" t="e">
        <f t="shared" si="7"/>
        <v>#DIV/0!</v>
      </c>
      <c r="U73" s="135"/>
    </row>
    <row r="74" spans="1:21" s="56" customFormat="1" ht="12.75">
      <c r="A74" t="s">
        <v>275</v>
      </c>
      <c r="B74" t="s">
        <v>432</v>
      </c>
      <c r="C74" s="279" t="s">
        <v>465</v>
      </c>
      <c r="D74" t="s">
        <v>466</v>
      </c>
      <c r="E74">
        <v>4033</v>
      </c>
      <c r="F74"/>
      <c r="G74" s="226">
        <f t="shared" ref="G74" si="44">E74-F74</f>
        <v>4033</v>
      </c>
      <c r="H74" s="238">
        <f t="shared" ref="H74" si="45">ROUND(G74/E74,10)</f>
        <v>1</v>
      </c>
      <c r="I74">
        <v>0</v>
      </c>
      <c r="J74"/>
      <c r="K74" s="226">
        <f t="shared" ref="K74" si="46">I74-J74</f>
        <v>0</v>
      </c>
      <c r="L74" s="238" t="e">
        <f t="shared" ref="L74" si="47">ROUND(K74/I74,10)</f>
        <v>#DIV/0!</v>
      </c>
      <c r="M74">
        <v>0</v>
      </c>
      <c r="N74"/>
      <c r="O74" s="226">
        <f t="shared" ref="O74" si="48">M74-N74</f>
        <v>0</v>
      </c>
      <c r="P74" s="238" t="e">
        <f t="shared" ref="P74" si="49">ROUND(O74/M74,10)</f>
        <v>#DIV/0!</v>
      </c>
      <c r="Q74">
        <v>0</v>
      </c>
      <c r="R74"/>
      <c r="S74" s="226">
        <f t="shared" ref="S74" si="50">Q74-R74</f>
        <v>0</v>
      </c>
      <c r="T74" s="238" t="e">
        <f t="shared" ref="T74" si="51">ROUND(S74/Q74,10)</f>
        <v>#DIV/0!</v>
      </c>
      <c r="U74" s="135"/>
    </row>
    <row r="75" spans="1:21" s="56" customFormat="1" ht="12.75">
      <c r="A75" t="s">
        <v>275</v>
      </c>
      <c r="B75" t="s">
        <v>432</v>
      </c>
      <c r="C75" s="279" t="s">
        <v>465</v>
      </c>
      <c r="D75" t="s">
        <v>466</v>
      </c>
      <c r="E75">
        <v>3384</v>
      </c>
      <c r="F75"/>
      <c r="G75" s="226">
        <f t="shared" si="32"/>
        <v>3384</v>
      </c>
      <c r="H75" s="238">
        <f t="shared" si="33"/>
        <v>1</v>
      </c>
      <c r="I75">
        <v>0</v>
      </c>
      <c r="J75"/>
      <c r="K75" s="226">
        <f t="shared" si="34"/>
        <v>0</v>
      </c>
      <c r="L75" s="238" t="e">
        <f t="shared" si="35"/>
        <v>#DIV/0!</v>
      </c>
      <c r="M75">
        <v>0</v>
      </c>
      <c r="N75"/>
      <c r="O75" s="226">
        <f t="shared" si="4"/>
        <v>0</v>
      </c>
      <c r="P75" s="238" t="e">
        <f t="shared" si="5"/>
        <v>#DIV/0!</v>
      </c>
      <c r="Q75">
        <v>0</v>
      </c>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762604.59</v>
      </c>
      <c r="F94" s="234">
        <f>SUM(F2:F93)</f>
        <v>0</v>
      </c>
      <c r="G94" s="145">
        <f>SUM(G2:G93)</f>
        <v>762604.59</v>
      </c>
      <c r="H94" s="238">
        <f>ROUND(G94/E94,10)</f>
        <v>1</v>
      </c>
      <c r="I94" s="144">
        <f>SUM(I2:I93)</f>
        <v>38966.01999999999</v>
      </c>
      <c r="J94" s="145">
        <f>SUM(J2:J93)</f>
        <v>0</v>
      </c>
      <c r="K94" s="145">
        <f>SUM(K2:K93)</f>
        <v>38966.01999999999</v>
      </c>
      <c r="L94" s="239">
        <f>ROUND(K94/I94,10)</f>
        <v>1</v>
      </c>
      <c r="M94" s="144">
        <f>SUM(M2:M93)</f>
        <v>1675.3500000000001</v>
      </c>
      <c r="N94" s="145">
        <f>SUM(N2:N93)</f>
        <v>0</v>
      </c>
      <c r="O94" s="145">
        <f>SUM(O2:O93)</f>
        <v>1675.3500000000001</v>
      </c>
      <c r="P94" s="239">
        <f>ROUND(O94/M94,10)</f>
        <v>1</v>
      </c>
      <c r="Q94" s="144">
        <f>SUM(Q2:Q93)</f>
        <v>-200.11999999999998</v>
      </c>
      <c r="R94" s="145">
        <f>SUM(R2:R93)</f>
        <v>0</v>
      </c>
      <c r="S94" s="145">
        <f t="shared" ref="S94" si="68">SUM(S2:S93)</f>
        <v>-200.11999999999998</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1885.64</v>
      </c>
      <c r="E2" s="269"/>
      <c r="F2" s="172">
        <f>D2-E2</f>
        <v>1885.64</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1885.64</v>
      </c>
      <c r="E8" s="223">
        <f>SUM(E2:E7)</f>
        <v>0</v>
      </c>
      <c r="F8" s="4">
        <f>SUM(F2:F7)</f>
        <v>1885.64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433</v>
      </c>
      <c r="C2">
        <v>2900</v>
      </c>
      <c r="D2" s="278">
        <v>44315</v>
      </c>
      <c r="E2" t="s">
        <v>432</v>
      </c>
      <c r="F2">
        <v>800.4</v>
      </c>
      <c r="G2"/>
      <c r="H2" s="172">
        <f t="shared" ref="H2:H91" si="0">F2-G2</f>
        <v>800.4</v>
      </c>
      <c r="I2" s="244">
        <f t="shared" ref="I2:I91" si="1">ROUND(H2/F2,10)</f>
        <v>1</v>
      </c>
      <c r="J2">
        <v>967</v>
      </c>
      <c r="K2">
        <v>846.02</v>
      </c>
      <c r="L2">
        <v>-120.98</v>
      </c>
      <c r="M2"/>
      <c r="N2"/>
      <c r="O2"/>
      <c r="P2" s="172">
        <f t="shared" ref="P2:P92" si="2">J2-N2</f>
        <v>967</v>
      </c>
      <c r="Q2" s="242">
        <f>ROUND(P2/J2,10)</f>
        <v>1</v>
      </c>
      <c r="R2" s="172">
        <f>K2-M2</f>
        <v>846.02</v>
      </c>
      <c r="S2" s="242">
        <f>ROUND(R2/K2,10)</f>
        <v>1</v>
      </c>
      <c r="T2" s="172">
        <f>L2-O2</f>
        <v>-120.98</v>
      </c>
      <c r="U2" s="242">
        <f>ROUND(T2/L2,10)</f>
        <v>1</v>
      </c>
      <c r="V2" s="2"/>
    </row>
    <row r="3" spans="1:22">
      <c r="A3" s="279" t="s">
        <v>293</v>
      </c>
      <c r="B3" t="s">
        <v>294</v>
      </c>
      <c r="C3">
        <v>381913.09</v>
      </c>
      <c r="D3" s="278">
        <v>45231</v>
      </c>
      <c r="E3" t="s">
        <v>431</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t="s">
        <v>434</v>
      </c>
      <c r="B4" t="s">
        <v>435</v>
      </c>
      <c r="C4">
        <v>12500</v>
      </c>
      <c r="D4" s="278">
        <v>44291</v>
      </c>
      <c r="E4" t="s">
        <v>431</v>
      </c>
      <c r="F4">
        <v>291.18</v>
      </c>
      <c r="G4"/>
      <c r="H4" s="172">
        <f t="shared" si="0"/>
        <v>291.18</v>
      </c>
      <c r="I4" s="244">
        <f t="shared" si="1"/>
        <v>1</v>
      </c>
      <c r="J4">
        <v>291.18</v>
      </c>
      <c r="K4">
        <v>291.18</v>
      </c>
      <c r="L4">
        <v>0</v>
      </c>
      <c r="M4"/>
      <c r="N4"/>
      <c r="O4"/>
      <c r="P4" s="172">
        <f t="shared" si="2"/>
        <v>291.18</v>
      </c>
      <c r="Q4" s="242">
        <f t="shared" si="3"/>
        <v>1</v>
      </c>
      <c r="R4" s="172">
        <f t="shared" si="4"/>
        <v>291.18</v>
      </c>
      <c r="S4" s="242">
        <f t="shared" si="5"/>
        <v>1</v>
      </c>
      <c r="T4" s="172">
        <f t="shared" si="6"/>
        <v>0</v>
      </c>
      <c r="U4" s="242" t="e">
        <f t="shared" si="7"/>
        <v>#DIV/0!</v>
      </c>
      <c r="V4" s="2"/>
    </row>
    <row r="5" spans="1:22">
      <c r="A5" s="279">
        <v>698604006</v>
      </c>
      <c r="B5" t="s">
        <v>437</v>
      </c>
      <c r="C5">
        <v>5285</v>
      </c>
      <c r="D5" s="278">
        <v>45232</v>
      </c>
      <c r="E5" t="s">
        <v>436</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t="s">
        <v>439</v>
      </c>
      <c r="B6" t="s">
        <v>319</v>
      </c>
      <c r="C6">
        <v>59785</v>
      </c>
      <c r="D6" s="278">
        <v>45260</v>
      </c>
      <c r="E6" t="s">
        <v>438</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296</v>
      </c>
      <c r="C7">
        <v>1440</v>
      </c>
      <c r="D7" s="278">
        <v>45062</v>
      </c>
      <c r="E7" t="s">
        <v>432</v>
      </c>
      <c r="F7">
        <v>265.86</v>
      </c>
      <c r="G7"/>
      <c r="H7" s="172">
        <f t="shared" si="0"/>
        <v>265.86</v>
      </c>
      <c r="I7" s="244">
        <f t="shared" si="1"/>
        <v>1</v>
      </c>
      <c r="J7">
        <v>288.79000000000002</v>
      </c>
      <c r="K7">
        <v>281.01</v>
      </c>
      <c r="L7">
        <v>-7.78</v>
      </c>
      <c r="M7"/>
      <c r="N7"/>
      <c r="O7"/>
      <c r="P7" s="172">
        <f t="shared" si="2"/>
        <v>288.79000000000002</v>
      </c>
      <c r="Q7" s="242">
        <f t="shared" si="3"/>
        <v>1</v>
      </c>
      <c r="R7" s="172">
        <f t="shared" si="4"/>
        <v>281.01</v>
      </c>
      <c r="S7" s="242">
        <f t="shared" si="5"/>
        <v>1</v>
      </c>
      <c r="T7" s="172">
        <f t="shared" si="6"/>
        <v>-7.78</v>
      </c>
      <c r="U7" s="242">
        <f t="shared" si="7"/>
        <v>1</v>
      </c>
      <c r="V7" s="2"/>
    </row>
    <row r="8" spans="1:22">
      <c r="A8" s="279">
        <v>403197908</v>
      </c>
      <c r="B8" t="s">
        <v>296</v>
      </c>
      <c r="C8">
        <v>1416</v>
      </c>
      <c r="D8" s="278">
        <v>42871</v>
      </c>
      <c r="E8" t="s">
        <v>432</v>
      </c>
      <c r="F8">
        <v>746.94</v>
      </c>
      <c r="G8"/>
      <c r="H8" s="172">
        <f t="shared" ref="H8:H9" si="8">F8-G8</f>
        <v>746.94</v>
      </c>
      <c r="I8" s="244">
        <f t="shared" ref="I8:I9" si="9">ROUND(H8/F8,10)</f>
        <v>1</v>
      </c>
      <c r="J8">
        <v>815.88</v>
      </c>
      <c r="K8">
        <v>789.52</v>
      </c>
      <c r="L8">
        <v>-26.36</v>
      </c>
      <c r="M8"/>
      <c r="N8"/>
      <c r="O8"/>
      <c r="P8" s="172">
        <f t="shared" ref="P8:P9" si="10">J8-N8</f>
        <v>815.88</v>
      </c>
      <c r="Q8" s="242">
        <f t="shared" ref="Q8:Q9" si="11">ROUND(P8/J8,10)</f>
        <v>1</v>
      </c>
      <c r="R8" s="172">
        <f t="shared" ref="R8:R9" si="12">K8-M8</f>
        <v>789.52</v>
      </c>
      <c r="S8" s="242">
        <f t="shared" ref="S8:S9" si="13">ROUND(R8/K8,10)</f>
        <v>1</v>
      </c>
      <c r="T8" s="172">
        <f t="shared" ref="T8:T9" si="14">L8-O8</f>
        <v>-26.36</v>
      </c>
      <c r="U8" s="242">
        <f t="shared" ref="U8:U9" si="15">ROUND(T8/L8,10)</f>
        <v>1</v>
      </c>
      <c r="V8" s="2"/>
    </row>
    <row r="9" spans="1:22">
      <c r="A9" s="279">
        <v>403197908</v>
      </c>
      <c r="B9" t="s">
        <v>296</v>
      </c>
      <c r="C9">
        <v>1716</v>
      </c>
      <c r="D9" s="278">
        <v>44334</v>
      </c>
      <c r="E9" t="s">
        <v>432</v>
      </c>
      <c r="F9">
        <v>1357.78</v>
      </c>
      <c r="G9"/>
      <c r="H9" s="172">
        <f t="shared" si="8"/>
        <v>1357.78</v>
      </c>
      <c r="I9" s="244">
        <f t="shared" si="9"/>
        <v>1</v>
      </c>
      <c r="J9">
        <v>1639.38</v>
      </c>
      <c r="K9">
        <v>1435.17</v>
      </c>
      <c r="L9">
        <v>-204.21</v>
      </c>
      <c r="M9"/>
      <c r="N9"/>
      <c r="O9"/>
      <c r="P9" s="172">
        <f t="shared" si="10"/>
        <v>1639.38</v>
      </c>
      <c r="Q9" s="242">
        <f t="shared" si="11"/>
        <v>1</v>
      </c>
      <c r="R9" s="172">
        <f t="shared" si="12"/>
        <v>1435.17</v>
      </c>
      <c r="S9" s="242">
        <f t="shared" si="13"/>
        <v>1</v>
      </c>
      <c r="T9" s="172">
        <f t="shared" si="14"/>
        <v>-204.21</v>
      </c>
      <c r="U9" s="242">
        <f t="shared" si="15"/>
        <v>1</v>
      </c>
      <c r="V9" s="2"/>
    </row>
    <row r="10" spans="1:22">
      <c r="A10" s="279">
        <v>403197908</v>
      </c>
      <c r="B10" t="s">
        <v>296</v>
      </c>
      <c r="C10">
        <v>1416</v>
      </c>
      <c r="D10" s="278">
        <v>43235</v>
      </c>
      <c r="E10" t="s">
        <v>432</v>
      </c>
      <c r="F10">
        <v>971.02</v>
      </c>
      <c r="G10"/>
      <c r="H10" s="172">
        <f t="shared" si="0"/>
        <v>971.02</v>
      </c>
      <c r="I10" s="244">
        <f t="shared" si="1"/>
        <v>1</v>
      </c>
      <c r="J10">
        <v>1153.53</v>
      </c>
      <c r="K10">
        <v>1026.3699999999999</v>
      </c>
      <c r="L10">
        <v>-127.16</v>
      </c>
      <c r="M10"/>
      <c r="N10"/>
      <c r="O10"/>
      <c r="P10" s="172">
        <f t="shared" si="2"/>
        <v>1153.53</v>
      </c>
      <c r="Q10" s="242">
        <f t="shared" ref="Q10" si="16">ROUND(P10/J10,10)</f>
        <v>1</v>
      </c>
      <c r="R10" s="172">
        <f t="shared" si="4"/>
        <v>1026.3699999999999</v>
      </c>
      <c r="S10" s="242">
        <f t="shared" ref="S10" si="17">ROUND(R10/K10,10)</f>
        <v>1</v>
      </c>
      <c r="T10" s="172">
        <f t="shared" si="6"/>
        <v>-127.16</v>
      </c>
      <c r="U10" s="242">
        <f t="shared" si="7"/>
        <v>1</v>
      </c>
      <c r="V10" s="2"/>
    </row>
    <row r="11" spans="1:22">
      <c r="A11" s="279">
        <v>403197908</v>
      </c>
      <c r="B11" t="s">
        <v>296</v>
      </c>
      <c r="C11">
        <v>1440</v>
      </c>
      <c r="D11" s="278">
        <v>44698</v>
      </c>
      <c r="E11" t="s">
        <v>432</v>
      </c>
      <c r="F11">
        <v>1253.3399999999999</v>
      </c>
      <c r="G11"/>
      <c r="H11" s="172">
        <f t="shared" si="0"/>
        <v>1253.3399999999999</v>
      </c>
      <c r="I11" s="244">
        <f t="shared" si="1"/>
        <v>1</v>
      </c>
      <c r="J11">
        <v>1302.79</v>
      </c>
      <c r="K11">
        <v>1324.78</v>
      </c>
      <c r="L11">
        <v>21.99</v>
      </c>
      <c r="M11"/>
      <c r="N11"/>
      <c r="O11"/>
      <c r="P11" s="172">
        <f t="shared" si="2"/>
        <v>1302.79</v>
      </c>
      <c r="Q11" s="242">
        <f t="shared" si="3"/>
        <v>1</v>
      </c>
      <c r="R11" s="172">
        <f t="shared" si="4"/>
        <v>1324.78</v>
      </c>
      <c r="S11" s="242">
        <f t="shared" si="5"/>
        <v>1</v>
      </c>
      <c r="T11" s="172">
        <f t="shared" si="6"/>
        <v>21.99</v>
      </c>
      <c r="U11" s="242">
        <f t="shared" si="7"/>
        <v>1</v>
      </c>
      <c r="V11" s="2"/>
    </row>
    <row r="12" spans="1:22">
      <c r="A12" s="279">
        <v>403197908</v>
      </c>
      <c r="B12" t="s">
        <v>296</v>
      </c>
      <c r="C12">
        <v>1716</v>
      </c>
      <c r="D12" s="278">
        <v>43599</v>
      </c>
      <c r="E12" t="s">
        <v>432</v>
      </c>
      <c r="F12">
        <v>1516.19</v>
      </c>
      <c r="G12"/>
      <c r="H12" s="172">
        <f t="shared" ref="H12:H21" si="18">F12-G12</f>
        <v>1516.19</v>
      </c>
      <c r="I12" s="244">
        <f t="shared" ref="I12:I21" si="19">ROUND(H12/F12,10)</f>
        <v>1</v>
      </c>
      <c r="J12">
        <v>1704.81</v>
      </c>
      <c r="K12">
        <v>1602.61</v>
      </c>
      <c r="L12">
        <v>-102.2</v>
      </c>
      <c r="M12"/>
      <c r="N12"/>
      <c r="O12"/>
      <c r="P12" s="172">
        <f t="shared" ref="P12:P21" si="20">J12-N12</f>
        <v>1704.81</v>
      </c>
      <c r="Q12" s="242">
        <f t="shared" ref="Q12:Q21" si="21">ROUND(P12/J12,10)</f>
        <v>1</v>
      </c>
      <c r="R12" s="172">
        <f t="shared" ref="R12:R21" si="22">K12-M12</f>
        <v>1602.61</v>
      </c>
      <c r="S12" s="242">
        <f t="shared" ref="S12:S21" si="23">ROUND(R12/K12,10)</f>
        <v>1</v>
      </c>
      <c r="T12" s="172">
        <f t="shared" ref="T12:T21" si="24">L12-O12</f>
        <v>-102.2</v>
      </c>
      <c r="U12" s="242">
        <f t="shared" ref="U12:U21" si="25">ROUND(T12/L12,10)</f>
        <v>1</v>
      </c>
      <c r="V12" s="2"/>
    </row>
    <row r="13" spans="1:22">
      <c r="A13" s="279">
        <v>474184900</v>
      </c>
      <c r="B13" t="s">
        <v>363</v>
      </c>
      <c r="C13">
        <v>3154</v>
      </c>
      <c r="D13" s="278">
        <v>42859</v>
      </c>
      <c r="E13" t="s">
        <v>432</v>
      </c>
      <c r="F13">
        <v>998.24</v>
      </c>
      <c r="G13"/>
      <c r="H13" s="172">
        <f t="shared" si="18"/>
        <v>998.24</v>
      </c>
      <c r="I13" s="244">
        <f t="shared" si="19"/>
        <v>1</v>
      </c>
      <c r="J13">
        <v>1088.23</v>
      </c>
      <c r="K13">
        <v>1055.1400000000001</v>
      </c>
      <c r="L13">
        <v>-33.090000000000003</v>
      </c>
      <c r="M13"/>
      <c r="N13"/>
      <c r="O13"/>
      <c r="P13" s="172">
        <f t="shared" si="20"/>
        <v>1088.23</v>
      </c>
      <c r="Q13" s="242">
        <f t="shared" si="21"/>
        <v>1</v>
      </c>
      <c r="R13" s="172">
        <f t="shared" si="22"/>
        <v>1055.1400000000001</v>
      </c>
      <c r="S13" s="242">
        <f t="shared" si="23"/>
        <v>1</v>
      </c>
      <c r="T13" s="172">
        <f t="shared" si="24"/>
        <v>-33.090000000000003</v>
      </c>
      <c r="U13" s="242">
        <f t="shared" si="25"/>
        <v>1</v>
      </c>
      <c r="V13" s="2"/>
    </row>
    <row r="14" spans="1:22">
      <c r="A14" s="279">
        <v>474184900</v>
      </c>
      <c r="B14" t="s">
        <v>363</v>
      </c>
      <c r="C14">
        <v>3154</v>
      </c>
      <c r="D14" s="278">
        <v>43223</v>
      </c>
      <c r="E14" t="s">
        <v>432</v>
      </c>
      <c r="F14">
        <v>1039.83</v>
      </c>
      <c r="G14"/>
      <c r="H14" s="172">
        <f t="shared" si="18"/>
        <v>1039.83</v>
      </c>
      <c r="I14" s="244">
        <f t="shared" si="19"/>
        <v>1</v>
      </c>
      <c r="J14">
        <v>1256.33</v>
      </c>
      <c r="K14">
        <v>1099.0999999999999</v>
      </c>
      <c r="L14">
        <v>-157.22999999999999</v>
      </c>
      <c r="M14"/>
      <c r="N14"/>
      <c r="O14"/>
      <c r="P14" s="172">
        <f t="shared" si="20"/>
        <v>1256.33</v>
      </c>
      <c r="Q14" s="242">
        <f t="shared" si="21"/>
        <v>1</v>
      </c>
      <c r="R14" s="172">
        <f t="shared" si="22"/>
        <v>1099.0999999999999</v>
      </c>
      <c r="S14" s="242">
        <f t="shared" si="23"/>
        <v>1</v>
      </c>
      <c r="T14" s="172">
        <f t="shared" si="24"/>
        <v>-157.22999999999999</v>
      </c>
      <c r="U14" s="242">
        <f t="shared" si="25"/>
        <v>1</v>
      </c>
      <c r="V14" s="2"/>
    </row>
    <row r="15" spans="1:22">
      <c r="A15" s="279">
        <v>474184900</v>
      </c>
      <c r="B15" t="s">
        <v>363</v>
      </c>
      <c r="C15">
        <v>3654</v>
      </c>
      <c r="D15" s="278">
        <v>43587</v>
      </c>
      <c r="E15" t="s">
        <v>432</v>
      </c>
      <c r="F15">
        <v>1204.68</v>
      </c>
      <c r="G15"/>
      <c r="H15" s="172">
        <f t="shared" si="18"/>
        <v>1204.68</v>
      </c>
      <c r="I15" s="244">
        <f t="shared" si="19"/>
        <v>1</v>
      </c>
      <c r="J15">
        <v>1345.14</v>
      </c>
      <c r="K15">
        <v>1273.3499999999999</v>
      </c>
      <c r="L15">
        <v>-71.790000000000006</v>
      </c>
      <c r="M15"/>
      <c r="N15"/>
      <c r="O15"/>
      <c r="P15" s="172">
        <f t="shared" si="20"/>
        <v>1345.14</v>
      </c>
      <c r="Q15" s="242">
        <f t="shared" si="21"/>
        <v>1</v>
      </c>
      <c r="R15" s="172">
        <f t="shared" si="22"/>
        <v>1273.3499999999999</v>
      </c>
      <c r="S15" s="242">
        <f t="shared" si="23"/>
        <v>1</v>
      </c>
      <c r="T15" s="172">
        <f t="shared" si="24"/>
        <v>-71.790000000000006</v>
      </c>
      <c r="U15" s="242">
        <f t="shared" si="25"/>
        <v>1</v>
      </c>
      <c r="V15" s="2"/>
    </row>
    <row r="16" spans="1:22">
      <c r="A16" s="279">
        <v>474184900</v>
      </c>
      <c r="B16" t="s">
        <v>363</v>
      </c>
      <c r="C16">
        <v>3654</v>
      </c>
      <c r="D16" s="278">
        <v>43985</v>
      </c>
      <c r="E16" t="s">
        <v>432</v>
      </c>
      <c r="F16">
        <v>1252.8699999999999</v>
      </c>
      <c r="G16"/>
      <c r="H16" s="172">
        <f t="shared" si="18"/>
        <v>1252.8699999999999</v>
      </c>
      <c r="I16" s="244">
        <f t="shared" si="19"/>
        <v>1</v>
      </c>
      <c r="J16">
        <v>1393.62</v>
      </c>
      <c r="K16">
        <v>1324.28</v>
      </c>
      <c r="L16">
        <v>-69.34</v>
      </c>
      <c r="M16"/>
      <c r="N16"/>
      <c r="O16"/>
      <c r="P16" s="172">
        <f t="shared" si="20"/>
        <v>1393.62</v>
      </c>
      <c r="Q16" s="242">
        <f t="shared" si="21"/>
        <v>1</v>
      </c>
      <c r="R16" s="172">
        <f t="shared" si="22"/>
        <v>1324.28</v>
      </c>
      <c r="S16" s="242">
        <f t="shared" si="23"/>
        <v>1</v>
      </c>
      <c r="T16" s="172">
        <f t="shared" si="24"/>
        <v>-69.34</v>
      </c>
      <c r="U16" s="242">
        <f t="shared" si="25"/>
        <v>1</v>
      </c>
      <c r="V16" s="2"/>
    </row>
    <row r="17" spans="1:22">
      <c r="A17" s="279">
        <v>474184900</v>
      </c>
      <c r="B17" t="s">
        <v>363</v>
      </c>
      <c r="C17">
        <v>3654</v>
      </c>
      <c r="D17" s="278">
        <v>44314</v>
      </c>
      <c r="E17" t="s">
        <v>432</v>
      </c>
      <c r="F17">
        <v>1349.24</v>
      </c>
      <c r="G17"/>
      <c r="H17" s="172">
        <f t="shared" si="18"/>
        <v>1349.24</v>
      </c>
      <c r="I17" s="244">
        <f t="shared" si="19"/>
        <v>1</v>
      </c>
      <c r="J17">
        <v>1630.22</v>
      </c>
      <c r="K17">
        <v>1426.15</v>
      </c>
      <c r="L17">
        <v>-204.07</v>
      </c>
      <c r="M17"/>
      <c r="N17"/>
      <c r="O17"/>
      <c r="P17" s="172">
        <f t="shared" si="20"/>
        <v>1630.22</v>
      </c>
      <c r="Q17" s="242">
        <f t="shared" si="21"/>
        <v>1</v>
      </c>
      <c r="R17" s="172">
        <f t="shared" si="22"/>
        <v>1426.15</v>
      </c>
      <c r="S17" s="242">
        <f t="shared" si="23"/>
        <v>1</v>
      </c>
      <c r="T17" s="172">
        <f t="shared" si="24"/>
        <v>-204.07</v>
      </c>
      <c r="U17" s="242">
        <f t="shared" si="25"/>
        <v>1</v>
      </c>
      <c r="V17" s="2"/>
    </row>
    <row r="18" spans="1:22">
      <c r="A18" s="279">
        <v>474184900</v>
      </c>
      <c r="B18" t="s">
        <v>363</v>
      </c>
      <c r="C18">
        <v>3654</v>
      </c>
      <c r="D18" s="278">
        <v>44678</v>
      </c>
      <c r="E18" t="s">
        <v>432</v>
      </c>
      <c r="F18">
        <v>1782.92</v>
      </c>
      <c r="G18"/>
      <c r="H18" s="172">
        <f t="shared" si="18"/>
        <v>1782.92</v>
      </c>
      <c r="I18" s="244">
        <f t="shared" si="19"/>
        <v>1</v>
      </c>
      <c r="J18">
        <v>1909.06</v>
      </c>
      <c r="K18">
        <v>1884.55</v>
      </c>
      <c r="L18">
        <v>-24.51</v>
      </c>
      <c r="M18"/>
      <c r="N18"/>
      <c r="O18"/>
      <c r="P18" s="172">
        <f t="shared" si="20"/>
        <v>1909.06</v>
      </c>
      <c r="Q18" s="242">
        <f t="shared" si="21"/>
        <v>1</v>
      </c>
      <c r="R18" s="172">
        <f t="shared" si="22"/>
        <v>1884.55</v>
      </c>
      <c r="S18" s="242">
        <f t="shared" si="23"/>
        <v>1</v>
      </c>
      <c r="T18" s="172">
        <f t="shared" si="24"/>
        <v>-24.51</v>
      </c>
      <c r="U18" s="242">
        <f t="shared" si="25"/>
        <v>1</v>
      </c>
      <c r="V18" s="2"/>
    </row>
    <row r="19" spans="1:22">
      <c r="A19" s="279">
        <v>474184900</v>
      </c>
      <c r="B19" t="s">
        <v>363</v>
      </c>
      <c r="C19">
        <v>3066</v>
      </c>
      <c r="D19" s="278">
        <v>45050</v>
      </c>
      <c r="E19" t="s">
        <v>432</v>
      </c>
      <c r="F19">
        <v>1779.05</v>
      </c>
      <c r="G19"/>
      <c r="H19" s="172">
        <f t="shared" si="18"/>
        <v>1779.05</v>
      </c>
      <c r="I19" s="244">
        <f t="shared" si="19"/>
        <v>1</v>
      </c>
      <c r="J19">
        <v>1953.21</v>
      </c>
      <c r="K19">
        <v>1880.46</v>
      </c>
      <c r="L19">
        <v>-72.75</v>
      </c>
      <c r="M19"/>
      <c r="N19"/>
      <c r="O19"/>
      <c r="P19" s="172">
        <f t="shared" si="20"/>
        <v>1953.21</v>
      </c>
      <c r="Q19" s="242">
        <f t="shared" si="21"/>
        <v>1</v>
      </c>
      <c r="R19" s="172">
        <f t="shared" si="22"/>
        <v>1880.46</v>
      </c>
      <c r="S19" s="242">
        <f t="shared" si="23"/>
        <v>1</v>
      </c>
      <c r="T19" s="172">
        <f t="shared" si="24"/>
        <v>-72.75</v>
      </c>
      <c r="U19" s="242">
        <f t="shared" si="25"/>
        <v>1</v>
      </c>
      <c r="V19" s="2"/>
    </row>
    <row r="20" spans="1:22">
      <c r="A20" s="279">
        <v>533004909</v>
      </c>
      <c r="B20" t="s">
        <v>440</v>
      </c>
      <c r="C20">
        <v>5188</v>
      </c>
      <c r="D20" s="278">
        <v>44348</v>
      </c>
      <c r="E20" t="s">
        <v>432</v>
      </c>
      <c r="F20">
        <v>334.11</v>
      </c>
      <c r="G20"/>
      <c r="H20" s="172">
        <f t="shared" si="18"/>
        <v>334.11</v>
      </c>
      <c r="I20" s="244">
        <f t="shared" si="19"/>
        <v>1</v>
      </c>
      <c r="J20">
        <v>406.99</v>
      </c>
      <c r="K20">
        <v>353.15</v>
      </c>
      <c r="L20">
        <v>-53.84</v>
      </c>
      <c r="M20"/>
      <c r="N20"/>
      <c r="O20"/>
      <c r="P20" s="172">
        <f t="shared" si="20"/>
        <v>406.99</v>
      </c>
      <c r="Q20" s="242">
        <f t="shared" si="21"/>
        <v>1</v>
      </c>
      <c r="R20" s="172">
        <f t="shared" si="22"/>
        <v>353.15</v>
      </c>
      <c r="S20" s="242">
        <f t="shared" si="23"/>
        <v>1</v>
      </c>
      <c r="T20" s="172">
        <f t="shared" si="24"/>
        <v>-53.84</v>
      </c>
      <c r="U20" s="242">
        <f t="shared" si="25"/>
        <v>1</v>
      </c>
      <c r="V20" s="2"/>
    </row>
    <row r="21" spans="1:22">
      <c r="A21" s="279">
        <v>575035902</v>
      </c>
      <c r="B21" t="s">
        <v>441</v>
      </c>
      <c r="C21">
        <v>15713</v>
      </c>
      <c r="D21" s="278">
        <v>42878</v>
      </c>
      <c r="E21" t="s">
        <v>432</v>
      </c>
      <c r="F21">
        <v>331.54</v>
      </c>
      <c r="G21"/>
      <c r="H21" s="172">
        <f t="shared" si="18"/>
        <v>331.54</v>
      </c>
      <c r="I21" s="244">
        <f t="shared" si="19"/>
        <v>1</v>
      </c>
      <c r="J21">
        <v>371.16</v>
      </c>
      <c r="K21">
        <v>350.44</v>
      </c>
      <c r="L21">
        <v>-20.72</v>
      </c>
      <c r="M21"/>
      <c r="N21"/>
      <c r="O21"/>
      <c r="P21" s="172">
        <f t="shared" si="20"/>
        <v>371.16</v>
      </c>
      <c r="Q21" s="242">
        <f t="shared" si="21"/>
        <v>1</v>
      </c>
      <c r="R21" s="172">
        <f t="shared" si="22"/>
        <v>350.44</v>
      </c>
      <c r="S21" s="242">
        <f t="shared" si="23"/>
        <v>1</v>
      </c>
      <c r="T21" s="172">
        <f t="shared" si="24"/>
        <v>-20.72</v>
      </c>
      <c r="U21" s="242">
        <f t="shared" si="25"/>
        <v>1</v>
      </c>
      <c r="V21" s="2"/>
    </row>
    <row r="22" spans="1:22">
      <c r="A22" s="279">
        <v>575035902</v>
      </c>
      <c r="B22" t="s">
        <v>441</v>
      </c>
      <c r="C22">
        <v>15713</v>
      </c>
      <c r="D22" s="278">
        <v>42878</v>
      </c>
      <c r="E22" t="s">
        <v>432</v>
      </c>
      <c r="F22">
        <v>455.87</v>
      </c>
      <c r="G22"/>
      <c r="H22" s="172">
        <f t="shared" si="0"/>
        <v>455.87</v>
      </c>
      <c r="I22" s="244">
        <f t="shared" si="1"/>
        <v>1</v>
      </c>
      <c r="J22">
        <v>510.35</v>
      </c>
      <c r="K22">
        <v>481.85</v>
      </c>
      <c r="L22">
        <v>-28.5</v>
      </c>
      <c r="M22"/>
      <c r="N22"/>
      <c r="O22"/>
      <c r="P22" s="172">
        <f t="shared" si="2"/>
        <v>510.35</v>
      </c>
      <c r="Q22" s="242">
        <f t="shared" si="3"/>
        <v>1</v>
      </c>
      <c r="R22" s="172">
        <f t="shared" si="4"/>
        <v>481.85</v>
      </c>
      <c r="S22" s="242">
        <f t="shared" si="5"/>
        <v>1</v>
      </c>
      <c r="T22" s="172">
        <f t="shared" si="6"/>
        <v>-28.5</v>
      </c>
      <c r="U22" s="242">
        <f t="shared" si="7"/>
        <v>1</v>
      </c>
      <c r="V22" s="2"/>
    </row>
    <row r="23" spans="1:22">
      <c r="A23" s="279">
        <v>575035902</v>
      </c>
      <c r="B23" t="s">
        <v>441</v>
      </c>
      <c r="C23">
        <v>15713</v>
      </c>
      <c r="D23" s="278">
        <v>43249</v>
      </c>
      <c r="E23" t="s">
        <v>432</v>
      </c>
      <c r="F23">
        <v>455.87</v>
      </c>
      <c r="G23"/>
      <c r="H23" s="172">
        <f t="shared" si="0"/>
        <v>455.87</v>
      </c>
      <c r="I23" s="244">
        <f t="shared" si="1"/>
        <v>1</v>
      </c>
      <c r="J23">
        <v>531.29999999999995</v>
      </c>
      <c r="K23">
        <v>481.85</v>
      </c>
      <c r="L23">
        <v>-49.45</v>
      </c>
      <c r="M23"/>
      <c r="N23"/>
      <c r="O23"/>
      <c r="P23" s="172">
        <f t="shared" si="2"/>
        <v>531.29999999999995</v>
      </c>
      <c r="Q23" s="242">
        <f t="shared" si="3"/>
        <v>1</v>
      </c>
      <c r="R23" s="172">
        <f t="shared" si="4"/>
        <v>481.85</v>
      </c>
      <c r="S23" s="242">
        <f t="shared" si="5"/>
        <v>1</v>
      </c>
      <c r="T23" s="172">
        <f t="shared" si="6"/>
        <v>-49.45</v>
      </c>
      <c r="U23" s="242">
        <f t="shared" si="7"/>
        <v>1</v>
      </c>
      <c r="V23" s="2"/>
    </row>
    <row r="24" spans="1:22">
      <c r="A24" s="279">
        <v>649926003</v>
      </c>
      <c r="B24" t="s">
        <v>354</v>
      </c>
      <c r="C24">
        <v>3272</v>
      </c>
      <c r="D24" s="278">
        <v>45287</v>
      </c>
      <c r="E24" t="s">
        <v>436</v>
      </c>
      <c r="F24">
        <v>0</v>
      </c>
      <c r="G24"/>
      <c r="H24" s="172">
        <f t="shared" si="0"/>
        <v>0</v>
      </c>
      <c r="I24" s="244" t="e">
        <f t="shared" si="1"/>
        <v>#DIV/0!</v>
      </c>
      <c r="J24">
        <v>0</v>
      </c>
      <c r="K24">
        <v>0</v>
      </c>
      <c r="L24">
        <v>0</v>
      </c>
      <c r="M24"/>
      <c r="N24"/>
      <c r="O24"/>
      <c r="P24" s="172">
        <f t="shared" si="2"/>
        <v>0</v>
      </c>
      <c r="Q24" s="242" t="e">
        <f t="shared" si="3"/>
        <v>#DIV/0!</v>
      </c>
      <c r="R24" s="172">
        <f t="shared" si="4"/>
        <v>0</v>
      </c>
      <c r="S24" s="242" t="e">
        <f t="shared" si="5"/>
        <v>#DIV/0!</v>
      </c>
      <c r="T24" s="172">
        <f t="shared" si="6"/>
        <v>0</v>
      </c>
      <c r="U24" s="242" t="e">
        <f t="shared" si="7"/>
        <v>#DIV/0!</v>
      </c>
      <c r="V24" s="2"/>
    </row>
    <row r="25" spans="1:22">
      <c r="A25" s="279">
        <v>655580009</v>
      </c>
      <c r="B25" t="s">
        <v>442</v>
      </c>
      <c r="C25">
        <v>9634</v>
      </c>
      <c r="D25" s="278">
        <v>45261</v>
      </c>
      <c r="E25" t="s">
        <v>436</v>
      </c>
      <c r="F25">
        <v>0</v>
      </c>
      <c r="G25"/>
      <c r="H25" s="172">
        <f t="shared" si="0"/>
        <v>0</v>
      </c>
      <c r="I25" s="244" t="e">
        <f t="shared" si="1"/>
        <v>#DIV/0!</v>
      </c>
      <c r="J25">
        <v>0</v>
      </c>
      <c r="K25">
        <v>0</v>
      </c>
      <c r="L25">
        <v>0</v>
      </c>
      <c r="M25"/>
      <c r="N25"/>
      <c r="O25"/>
      <c r="P25" s="172">
        <f t="shared" si="2"/>
        <v>0</v>
      </c>
      <c r="Q25" s="242" t="e">
        <f t="shared" si="3"/>
        <v>#DIV/0!</v>
      </c>
      <c r="R25" s="172">
        <f t="shared" si="4"/>
        <v>0</v>
      </c>
      <c r="S25" s="242" t="e">
        <f t="shared" si="5"/>
        <v>#DIV/0!</v>
      </c>
      <c r="T25" s="172">
        <f t="shared" si="6"/>
        <v>0</v>
      </c>
      <c r="U25" s="242" t="e">
        <f t="shared" si="7"/>
        <v>#DIV/0!</v>
      </c>
      <c r="V25" s="2"/>
    </row>
    <row r="26" spans="1:22">
      <c r="A26" s="279">
        <v>664068004</v>
      </c>
      <c r="B26" t="s">
        <v>443</v>
      </c>
      <c r="C26">
        <v>3034</v>
      </c>
      <c r="D26" s="278">
        <v>45261</v>
      </c>
      <c r="E26" t="s">
        <v>436</v>
      </c>
      <c r="F26">
        <v>0</v>
      </c>
      <c r="G26"/>
      <c r="H26" s="172">
        <f t="shared" si="0"/>
        <v>0</v>
      </c>
      <c r="I26" s="244" t="e">
        <f t="shared" si="1"/>
        <v>#DIV/0!</v>
      </c>
      <c r="J26">
        <v>0</v>
      </c>
      <c r="K26">
        <v>0</v>
      </c>
      <c r="L26">
        <v>0</v>
      </c>
      <c r="M26"/>
      <c r="N26"/>
      <c r="O26"/>
      <c r="P26" s="172">
        <f t="shared" si="2"/>
        <v>0</v>
      </c>
      <c r="Q26" s="242" t="e">
        <f t="shared" si="3"/>
        <v>#DIV/0!</v>
      </c>
      <c r="R26" s="172">
        <f t="shared" si="4"/>
        <v>0</v>
      </c>
      <c r="S26" s="242" t="e">
        <f t="shared" si="5"/>
        <v>#DIV/0!</v>
      </c>
      <c r="T26" s="172">
        <f t="shared" si="6"/>
        <v>0</v>
      </c>
      <c r="U26" s="242" t="e">
        <f t="shared" si="7"/>
        <v>#DIV/0!</v>
      </c>
      <c r="V26" s="2"/>
    </row>
    <row r="27" spans="1:22">
      <c r="A27" s="279">
        <v>665942009</v>
      </c>
      <c r="B27" t="s">
        <v>444</v>
      </c>
      <c r="C27">
        <v>3010</v>
      </c>
      <c r="D27" s="278">
        <v>45264</v>
      </c>
      <c r="E27" t="s">
        <v>436</v>
      </c>
      <c r="F27">
        <v>0</v>
      </c>
      <c r="G27"/>
      <c r="H27" s="172">
        <f t="shared" si="0"/>
        <v>0</v>
      </c>
      <c r="I27" s="244" t="e">
        <f t="shared" si="1"/>
        <v>#DIV/0!</v>
      </c>
      <c r="J27">
        <v>0</v>
      </c>
      <c r="K27">
        <v>0</v>
      </c>
      <c r="L27">
        <v>0</v>
      </c>
      <c r="M27"/>
      <c r="N27"/>
      <c r="O27"/>
      <c r="P27" s="172">
        <f t="shared" si="2"/>
        <v>0</v>
      </c>
      <c r="Q27" s="242" t="e">
        <f t="shared" si="3"/>
        <v>#DIV/0!</v>
      </c>
      <c r="R27" s="172">
        <f t="shared" si="4"/>
        <v>0</v>
      </c>
      <c r="S27" s="242" t="e">
        <f t="shared" si="5"/>
        <v>#DIV/0!</v>
      </c>
      <c r="T27" s="172">
        <f t="shared" si="6"/>
        <v>0</v>
      </c>
      <c r="U27" s="242" t="e">
        <f t="shared" si="7"/>
        <v>#DIV/0!</v>
      </c>
      <c r="V27" s="2"/>
    </row>
    <row r="28" spans="1:22">
      <c r="A28" s="279">
        <v>666114004</v>
      </c>
      <c r="B28" t="s">
        <v>445</v>
      </c>
      <c r="C28">
        <v>14933</v>
      </c>
      <c r="D28" s="278">
        <v>45287</v>
      </c>
      <c r="E28" t="s">
        <v>436</v>
      </c>
      <c r="F28">
        <v>0</v>
      </c>
      <c r="G28"/>
      <c r="H28" s="172">
        <f t="shared" si="0"/>
        <v>0</v>
      </c>
      <c r="I28" s="244" t="e">
        <f t="shared" si="1"/>
        <v>#DIV/0!</v>
      </c>
      <c r="J28">
        <v>0</v>
      </c>
      <c r="K28">
        <v>0</v>
      </c>
      <c r="L28">
        <v>0</v>
      </c>
      <c r="M28"/>
      <c r="N28"/>
      <c r="O28"/>
      <c r="P28" s="172">
        <f t="shared" si="2"/>
        <v>0</v>
      </c>
      <c r="Q28" s="242" t="e">
        <f t="shared" si="3"/>
        <v>#DIV/0!</v>
      </c>
      <c r="R28" s="172">
        <f t="shared" si="4"/>
        <v>0</v>
      </c>
      <c r="S28" s="242" t="e">
        <f t="shared" si="5"/>
        <v>#DIV/0!</v>
      </c>
      <c r="T28" s="172">
        <f t="shared" si="6"/>
        <v>0</v>
      </c>
      <c r="U28" s="242" t="e">
        <f t="shared" si="7"/>
        <v>#DIV/0!</v>
      </c>
      <c r="V28" s="2"/>
    </row>
    <row r="29" spans="1:22">
      <c r="A29" s="279">
        <v>588950907</v>
      </c>
      <c r="B29" t="s">
        <v>347</v>
      </c>
      <c r="C29">
        <v>19754</v>
      </c>
      <c r="D29" s="278">
        <v>44257</v>
      </c>
      <c r="E29" t="s">
        <v>432</v>
      </c>
      <c r="F29">
        <v>1146.23</v>
      </c>
      <c r="G29"/>
      <c r="H29" s="172">
        <f t="shared" si="0"/>
        <v>1146.23</v>
      </c>
      <c r="I29" s="244">
        <f t="shared" si="1"/>
        <v>1</v>
      </c>
      <c r="J29">
        <v>1391.29</v>
      </c>
      <c r="K29">
        <v>1211.56</v>
      </c>
      <c r="L29">
        <v>-179.73</v>
      </c>
      <c r="M29"/>
      <c r="N29"/>
      <c r="O29"/>
      <c r="P29" s="172">
        <f t="shared" si="2"/>
        <v>1391.29</v>
      </c>
      <c r="Q29" s="242">
        <f t="shared" si="3"/>
        <v>1</v>
      </c>
      <c r="R29" s="172">
        <f t="shared" si="4"/>
        <v>1211.56</v>
      </c>
      <c r="S29" s="242">
        <f t="shared" si="5"/>
        <v>1</v>
      </c>
      <c r="T29" s="172">
        <f t="shared" si="6"/>
        <v>-179.73</v>
      </c>
      <c r="U29" s="242">
        <f t="shared" si="7"/>
        <v>1</v>
      </c>
      <c r="V29" s="2"/>
    </row>
    <row r="30" spans="1:22">
      <c r="A30" s="279">
        <v>588950907</v>
      </c>
      <c r="B30" t="s">
        <v>347</v>
      </c>
      <c r="C30">
        <v>19754</v>
      </c>
      <c r="D30" s="278">
        <v>43522</v>
      </c>
      <c r="E30" t="s">
        <v>432</v>
      </c>
      <c r="F30">
        <v>1406.73</v>
      </c>
      <c r="G30"/>
      <c r="H30" s="172">
        <f t="shared" si="0"/>
        <v>1406.73</v>
      </c>
      <c r="I30" s="244">
        <f t="shared" si="1"/>
        <v>1</v>
      </c>
      <c r="J30">
        <v>1595.16</v>
      </c>
      <c r="K30">
        <v>1486.91</v>
      </c>
      <c r="L30">
        <v>-108.25</v>
      </c>
      <c r="M30"/>
      <c r="N30"/>
      <c r="O30"/>
      <c r="P30" s="172">
        <f t="shared" si="2"/>
        <v>1595.16</v>
      </c>
      <c r="Q30" s="242">
        <f t="shared" si="3"/>
        <v>1</v>
      </c>
      <c r="R30" s="172">
        <f t="shared" si="4"/>
        <v>1486.91</v>
      </c>
      <c r="S30" s="242">
        <f t="shared" si="5"/>
        <v>1</v>
      </c>
      <c r="T30" s="172">
        <f t="shared" si="6"/>
        <v>-108.25</v>
      </c>
      <c r="U30" s="242">
        <f t="shared" si="7"/>
        <v>1</v>
      </c>
      <c r="V30" s="2"/>
    </row>
    <row r="31" spans="1:22">
      <c r="A31" s="279">
        <v>588950907</v>
      </c>
      <c r="B31" t="s">
        <v>347</v>
      </c>
      <c r="C31">
        <v>19754</v>
      </c>
      <c r="D31" s="278">
        <v>43886</v>
      </c>
      <c r="E31" t="s">
        <v>432</v>
      </c>
      <c r="F31">
        <v>1406.73</v>
      </c>
      <c r="G31"/>
      <c r="H31" s="172">
        <f t="shared" si="0"/>
        <v>1406.73</v>
      </c>
      <c r="I31" s="244">
        <f t="shared" si="1"/>
        <v>1</v>
      </c>
      <c r="J31">
        <v>1526.59</v>
      </c>
      <c r="K31">
        <v>1486.91</v>
      </c>
      <c r="L31">
        <v>-39.68</v>
      </c>
      <c r="M31"/>
      <c r="N31"/>
      <c r="O31"/>
      <c r="P31" s="172">
        <f t="shared" si="2"/>
        <v>1526.59</v>
      </c>
      <c r="Q31" s="242">
        <f t="shared" si="3"/>
        <v>1</v>
      </c>
      <c r="R31" s="172">
        <f t="shared" si="4"/>
        <v>1486.91</v>
      </c>
      <c r="S31" s="242">
        <f t="shared" si="5"/>
        <v>1</v>
      </c>
      <c r="T31" s="172">
        <f t="shared" si="6"/>
        <v>-39.68</v>
      </c>
      <c r="U31" s="242">
        <f t="shared" si="7"/>
        <v>1</v>
      </c>
      <c r="V31" s="2"/>
    </row>
    <row r="32" spans="1:22">
      <c r="A32" s="279">
        <v>588950907</v>
      </c>
      <c r="B32" t="s">
        <v>347</v>
      </c>
      <c r="C32">
        <v>19754</v>
      </c>
      <c r="D32" s="278">
        <v>44614</v>
      </c>
      <c r="E32" t="s">
        <v>432</v>
      </c>
      <c r="F32">
        <v>1406.73</v>
      </c>
      <c r="G32"/>
      <c r="H32" s="172">
        <f t="shared" si="0"/>
        <v>1406.73</v>
      </c>
      <c r="I32" s="244">
        <f t="shared" si="1"/>
        <v>1</v>
      </c>
      <c r="J32">
        <v>1595.44</v>
      </c>
      <c r="K32">
        <v>1486.91</v>
      </c>
      <c r="L32">
        <v>-108.53</v>
      </c>
      <c r="M32"/>
      <c r="N32"/>
      <c r="O32"/>
      <c r="P32" s="172">
        <f t="shared" si="2"/>
        <v>1595.44</v>
      </c>
      <c r="Q32" s="242">
        <f t="shared" si="3"/>
        <v>1</v>
      </c>
      <c r="R32" s="172">
        <f t="shared" si="4"/>
        <v>1486.91</v>
      </c>
      <c r="S32" s="242">
        <f t="shared" si="5"/>
        <v>1</v>
      </c>
      <c r="T32" s="172">
        <f t="shared" si="6"/>
        <v>-108.53</v>
      </c>
      <c r="U32" s="242">
        <f t="shared" si="7"/>
        <v>1</v>
      </c>
      <c r="V32" s="2"/>
    </row>
    <row r="33" spans="1:22">
      <c r="A33" s="279">
        <v>588950907</v>
      </c>
      <c r="B33" t="s">
        <v>347</v>
      </c>
      <c r="C33">
        <v>7517</v>
      </c>
      <c r="D33" s="278">
        <v>44978</v>
      </c>
      <c r="E33" t="s">
        <v>432</v>
      </c>
      <c r="F33">
        <v>634.42999999999995</v>
      </c>
      <c r="G33"/>
      <c r="H33" s="172">
        <f t="shared" si="0"/>
        <v>634.42999999999995</v>
      </c>
      <c r="I33" s="244">
        <f t="shared" si="1"/>
        <v>1</v>
      </c>
      <c r="J33">
        <v>676.53</v>
      </c>
      <c r="K33">
        <v>670.59</v>
      </c>
      <c r="L33">
        <v>-5.94</v>
      </c>
      <c r="M33"/>
      <c r="N33"/>
      <c r="O33"/>
      <c r="P33" s="172">
        <f t="shared" si="2"/>
        <v>676.53</v>
      </c>
      <c r="Q33" s="242">
        <f t="shared" si="3"/>
        <v>1</v>
      </c>
      <c r="R33" s="172">
        <f t="shared" si="4"/>
        <v>670.59</v>
      </c>
      <c r="S33" s="242">
        <f t="shared" si="5"/>
        <v>1</v>
      </c>
      <c r="T33" s="172">
        <f t="shared" si="6"/>
        <v>-5.94</v>
      </c>
      <c r="U33" s="242">
        <f t="shared" si="7"/>
        <v>1</v>
      </c>
      <c r="V33" s="2"/>
    </row>
    <row r="34" spans="1:22">
      <c r="A34" s="279">
        <v>635640006</v>
      </c>
      <c r="B34" t="s">
        <v>402</v>
      </c>
      <c r="C34">
        <v>13692</v>
      </c>
      <c r="D34" s="278">
        <v>45287</v>
      </c>
      <c r="E34" t="s">
        <v>436</v>
      </c>
      <c r="F34">
        <v>0</v>
      </c>
      <c r="G34"/>
      <c r="H34" s="172">
        <f t="shared" si="0"/>
        <v>0</v>
      </c>
      <c r="I34" s="244" t="e">
        <f t="shared" si="1"/>
        <v>#DIV/0!</v>
      </c>
      <c r="J34">
        <v>0</v>
      </c>
      <c r="K34">
        <v>0</v>
      </c>
      <c r="L34">
        <v>0</v>
      </c>
      <c r="M34"/>
      <c r="N34"/>
      <c r="O34"/>
      <c r="P34" s="172">
        <f t="shared" si="2"/>
        <v>0</v>
      </c>
      <c r="Q34" s="242" t="e">
        <f t="shared" si="3"/>
        <v>#DIV/0!</v>
      </c>
      <c r="R34" s="172">
        <f t="shared" si="4"/>
        <v>0</v>
      </c>
      <c r="S34" s="242" t="e">
        <f t="shared" si="5"/>
        <v>#DIV/0!</v>
      </c>
      <c r="T34" s="172">
        <f t="shared" si="6"/>
        <v>0</v>
      </c>
      <c r="U34" s="242" t="e">
        <f t="shared" si="7"/>
        <v>#DIV/0!</v>
      </c>
      <c r="V34" s="2"/>
    </row>
    <row r="35" spans="1:22">
      <c r="A35" s="279">
        <v>686930009</v>
      </c>
      <c r="B35" t="s">
        <v>446</v>
      </c>
      <c r="C35">
        <v>6036</v>
      </c>
      <c r="D35" s="278">
        <v>45287</v>
      </c>
      <c r="E35" t="s">
        <v>436</v>
      </c>
      <c r="F35">
        <v>0</v>
      </c>
      <c r="G35"/>
      <c r="H35" s="172">
        <f t="shared" si="0"/>
        <v>0</v>
      </c>
      <c r="I35" s="244" t="e">
        <f t="shared" si="1"/>
        <v>#DIV/0!</v>
      </c>
      <c r="J35">
        <v>0</v>
      </c>
      <c r="K35">
        <v>0</v>
      </c>
      <c r="L35">
        <v>0</v>
      </c>
      <c r="M35"/>
      <c r="N35"/>
      <c r="O35"/>
      <c r="P35" s="172">
        <f t="shared" si="2"/>
        <v>0</v>
      </c>
      <c r="Q35" s="242" t="e">
        <f t="shared" si="3"/>
        <v>#DIV/0!</v>
      </c>
      <c r="R35" s="172">
        <f t="shared" si="4"/>
        <v>0</v>
      </c>
      <c r="S35" s="242" t="e">
        <f t="shared" si="5"/>
        <v>#DIV/0!</v>
      </c>
      <c r="T35" s="172">
        <f t="shared" si="6"/>
        <v>0</v>
      </c>
      <c r="U35" s="242" t="e">
        <f t="shared" si="7"/>
        <v>#DIV/0!</v>
      </c>
      <c r="V35" s="2"/>
    </row>
    <row r="36" spans="1:22">
      <c r="A36" s="279">
        <v>654902204</v>
      </c>
      <c r="B36" t="s">
        <v>447</v>
      </c>
      <c r="C36">
        <v>99758</v>
      </c>
      <c r="D36" s="278">
        <v>44971</v>
      </c>
      <c r="E36" t="s">
        <v>431</v>
      </c>
      <c r="F36">
        <v>752.74</v>
      </c>
      <c r="G36"/>
      <c r="H36" s="172">
        <f t="shared" si="0"/>
        <v>752.74</v>
      </c>
      <c r="I36" s="244">
        <f t="shared" si="1"/>
        <v>1</v>
      </c>
      <c r="J36">
        <v>752.74</v>
      </c>
      <c r="K36">
        <v>752.74</v>
      </c>
      <c r="L36">
        <v>0</v>
      </c>
      <c r="M36"/>
      <c r="N36"/>
      <c r="O36"/>
      <c r="P36" s="172">
        <f t="shared" si="2"/>
        <v>752.74</v>
      </c>
      <c r="Q36" s="242">
        <f t="shared" si="3"/>
        <v>1</v>
      </c>
      <c r="R36" s="172">
        <f t="shared" si="4"/>
        <v>752.74</v>
      </c>
      <c r="S36" s="242">
        <f t="shared" si="5"/>
        <v>1</v>
      </c>
      <c r="T36" s="172">
        <f t="shared" si="6"/>
        <v>0</v>
      </c>
      <c r="U36" s="242" t="e">
        <f t="shared" si="7"/>
        <v>#DIV/0!</v>
      </c>
      <c r="V36" s="2"/>
    </row>
    <row r="37" spans="1:22">
      <c r="A37" s="279">
        <v>654902204</v>
      </c>
      <c r="B37" t="s">
        <v>447</v>
      </c>
      <c r="C37">
        <v>99758</v>
      </c>
      <c r="D37" s="278">
        <v>45237</v>
      </c>
      <c r="E37" t="s">
        <v>431</v>
      </c>
      <c r="F37">
        <v>1107.79</v>
      </c>
      <c r="G37"/>
      <c r="H37" s="172">
        <f t="shared" si="0"/>
        <v>1107.79</v>
      </c>
      <c r="I37" s="244">
        <f t="shared" si="1"/>
        <v>1</v>
      </c>
      <c r="J37">
        <v>1107.79</v>
      </c>
      <c r="K37">
        <v>1107.79</v>
      </c>
      <c r="L37">
        <v>0</v>
      </c>
      <c r="M37"/>
      <c r="N37"/>
      <c r="O37"/>
      <c r="P37" s="172">
        <f t="shared" si="2"/>
        <v>1107.79</v>
      </c>
      <c r="Q37" s="242">
        <f t="shared" si="3"/>
        <v>1</v>
      </c>
      <c r="R37" s="172">
        <f t="shared" si="4"/>
        <v>1107.79</v>
      </c>
      <c r="S37" s="242">
        <f t="shared" si="5"/>
        <v>1</v>
      </c>
      <c r="T37" s="172">
        <f t="shared" si="6"/>
        <v>0</v>
      </c>
      <c r="U37" s="242" t="e">
        <f t="shared" si="7"/>
        <v>#DIV/0!</v>
      </c>
      <c r="V37" s="2"/>
    </row>
    <row r="38" spans="1:22">
      <c r="A38" s="279">
        <v>861012102</v>
      </c>
      <c r="B38" t="s">
        <v>448</v>
      </c>
      <c r="C38">
        <v>4700</v>
      </c>
      <c r="D38" s="278">
        <v>45195</v>
      </c>
      <c r="E38" t="s">
        <v>431</v>
      </c>
      <c r="F38">
        <v>42.3</v>
      </c>
      <c r="G38"/>
      <c r="H38" s="172">
        <f t="shared" si="0"/>
        <v>42.3</v>
      </c>
      <c r="I38" s="244">
        <f t="shared" si="1"/>
        <v>1</v>
      </c>
      <c r="J38">
        <v>42.3</v>
      </c>
      <c r="K38">
        <v>42.3</v>
      </c>
      <c r="L38">
        <v>0</v>
      </c>
      <c r="M38"/>
      <c r="N38"/>
      <c r="O38"/>
      <c r="P38" s="172">
        <f t="shared" si="2"/>
        <v>42.3</v>
      </c>
      <c r="Q38" s="242">
        <f t="shared" si="3"/>
        <v>1</v>
      </c>
      <c r="R38" s="172">
        <f t="shared" si="4"/>
        <v>42.3</v>
      </c>
      <c r="S38" s="242">
        <f t="shared" si="5"/>
        <v>1</v>
      </c>
      <c r="T38" s="172">
        <f t="shared" si="6"/>
        <v>0</v>
      </c>
      <c r="U38" s="242" t="e">
        <f t="shared" si="7"/>
        <v>#DIV/0!</v>
      </c>
      <c r="V38" s="2"/>
    </row>
    <row r="39" spans="1:22">
      <c r="A39" s="279">
        <v>803054204</v>
      </c>
      <c r="B39" t="s">
        <v>449</v>
      </c>
      <c r="C39">
        <v>2685</v>
      </c>
      <c r="D39" s="278">
        <v>44712</v>
      </c>
      <c r="E39" t="s">
        <v>431</v>
      </c>
      <c r="F39">
        <v>376.99</v>
      </c>
      <c r="G39"/>
      <c r="H39" s="172">
        <f t="shared" si="0"/>
        <v>376.99</v>
      </c>
      <c r="I39" s="244">
        <f t="shared" si="1"/>
        <v>1</v>
      </c>
      <c r="J39">
        <v>376.99</v>
      </c>
      <c r="K39">
        <v>376.99</v>
      </c>
      <c r="L39">
        <v>0</v>
      </c>
      <c r="M39"/>
      <c r="N39"/>
      <c r="O39"/>
      <c r="P39" s="172">
        <f t="shared" si="2"/>
        <v>376.99</v>
      </c>
      <c r="Q39" s="242">
        <f t="shared" si="3"/>
        <v>1</v>
      </c>
      <c r="R39" s="172">
        <f t="shared" si="4"/>
        <v>376.99</v>
      </c>
      <c r="S39" s="242">
        <f t="shared" si="5"/>
        <v>1</v>
      </c>
      <c r="T39" s="172">
        <f t="shared" si="6"/>
        <v>0</v>
      </c>
      <c r="U39" s="242" t="e">
        <f t="shared" si="7"/>
        <v>#DIV/0!</v>
      </c>
      <c r="V39" s="2"/>
    </row>
    <row r="40" spans="1:22">
      <c r="A40" s="279">
        <v>803054204</v>
      </c>
      <c r="B40" t="s">
        <v>449</v>
      </c>
      <c r="C40">
        <v>3700</v>
      </c>
      <c r="D40" s="278">
        <v>42877</v>
      </c>
      <c r="E40" t="s">
        <v>431</v>
      </c>
      <c r="F40">
        <v>1463</v>
      </c>
      <c r="G40"/>
      <c r="H40" s="172">
        <f t="shared" si="0"/>
        <v>1463</v>
      </c>
      <c r="I40" s="244">
        <f t="shared" si="1"/>
        <v>1</v>
      </c>
      <c r="J40">
        <v>1463</v>
      </c>
      <c r="K40">
        <v>1463</v>
      </c>
      <c r="L40">
        <v>0</v>
      </c>
      <c r="M40"/>
      <c r="N40"/>
      <c r="O40"/>
      <c r="P40" s="172">
        <f t="shared" si="2"/>
        <v>1463</v>
      </c>
      <c r="Q40" s="242">
        <f t="shared" si="3"/>
        <v>1</v>
      </c>
      <c r="R40" s="172">
        <f t="shared" si="4"/>
        <v>1463</v>
      </c>
      <c r="S40" s="242">
        <f t="shared" si="5"/>
        <v>1</v>
      </c>
      <c r="T40" s="172">
        <f t="shared" si="6"/>
        <v>0</v>
      </c>
      <c r="U40" s="242" t="e">
        <f t="shared" si="7"/>
        <v>#DIV/0!</v>
      </c>
      <c r="V40" s="2"/>
    </row>
    <row r="41" spans="1:22">
      <c r="A41" s="279">
        <v>803054204</v>
      </c>
      <c r="B41" t="s">
        <v>449</v>
      </c>
      <c r="C41">
        <v>3700</v>
      </c>
      <c r="D41" s="278">
        <v>43249</v>
      </c>
      <c r="E41" t="s">
        <v>431</v>
      </c>
      <c r="F41">
        <v>1574.91</v>
      </c>
      <c r="G41"/>
      <c r="H41" s="172">
        <f t="shared" si="0"/>
        <v>1574.91</v>
      </c>
      <c r="I41" s="244">
        <f t="shared" si="1"/>
        <v>1</v>
      </c>
      <c r="J41">
        <v>1574.91</v>
      </c>
      <c r="K41">
        <v>1574.91</v>
      </c>
      <c r="L41">
        <v>0</v>
      </c>
      <c r="M41"/>
      <c r="N41"/>
      <c r="O41"/>
      <c r="P41" s="172">
        <f t="shared" si="2"/>
        <v>1574.91</v>
      </c>
      <c r="Q41" s="242">
        <f t="shared" si="3"/>
        <v>1</v>
      </c>
      <c r="R41" s="172">
        <f t="shared" si="4"/>
        <v>1574.91</v>
      </c>
      <c r="S41" s="242">
        <f t="shared" si="5"/>
        <v>1</v>
      </c>
      <c r="T41" s="172">
        <f t="shared" si="6"/>
        <v>0</v>
      </c>
      <c r="U41" s="242" t="e">
        <f t="shared" si="7"/>
        <v>#DIV/0!</v>
      </c>
      <c r="V41" s="2"/>
    </row>
    <row r="42" spans="1:22">
      <c r="A42" s="279">
        <v>803054204</v>
      </c>
      <c r="B42" t="s">
        <v>449</v>
      </c>
      <c r="C42">
        <v>7300</v>
      </c>
      <c r="D42" s="278">
        <v>43613</v>
      </c>
      <c r="E42" t="s">
        <v>431</v>
      </c>
      <c r="F42">
        <v>3145.15</v>
      </c>
      <c r="G42"/>
      <c r="H42" s="172">
        <f t="shared" si="0"/>
        <v>3145.15</v>
      </c>
      <c r="I42" s="244">
        <f t="shared" si="1"/>
        <v>1</v>
      </c>
      <c r="J42">
        <v>3145.15</v>
      </c>
      <c r="K42">
        <v>3145.15</v>
      </c>
      <c r="L42">
        <v>0</v>
      </c>
      <c r="M42"/>
      <c r="N42"/>
      <c r="O42"/>
      <c r="P42" s="172">
        <f t="shared" si="2"/>
        <v>3145.15</v>
      </c>
      <c r="Q42" s="242">
        <f t="shared" si="3"/>
        <v>1</v>
      </c>
      <c r="R42" s="172">
        <f t="shared" si="4"/>
        <v>3145.15</v>
      </c>
      <c r="S42" s="242">
        <f t="shared" si="5"/>
        <v>1</v>
      </c>
      <c r="T42" s="172">
        <f t="shared" si="6"/>
        <v>0</v>
      </c>
      <c r="U42" s="242" t="e">
        <f t="shared" si="7"/>
        <v>#DIV/0!</v>
      </c>
      <c r="V42" s="2"/>
    </row>
    <row r="43" spans="1:22">
      <c r="A43" s="279">
        <v>803054204</v>
      </c>
      <c r="B43" t="s">
        <v>449</v>
      </c>
      <c r="C43">
        <v>6200</v>
      </c>
      <c r="D43" s="278">
        <v>43984</v>
      </c>
      <c r="E43" t="s">
        <v>431</v>
      </c>
      <c r="F43">
        <v>2768.41</v>
      </c>
      <c r="G43"/>
      <c r="H43" s="172">
        <f t="shared" si="0"/>
        <v>2768.41</v>
      </c>
      <c r="I43" s="244">
        <f t="shared" si="1"/>
        <v>1</v>
      </c>
      <c r="J43">
        <v>2768.41</v>
      </c>
      <c r="K43">
        <v>2768.41</v>
      </c>
      <c r="L43">
        <v>0</v>
      </c>
      <c r="M43"/>
      <c r="N43"/>
      <c r="O43"/>
      <c r="P43" s="172">
        <f t="shared" si="2"/>
        <v>2768.41</v>
      </c>
      <c r="Q43" s="242">
        <f t="shared" si="3"/>
        <v>1</v>
      </c>
      <c r="R43" s="172">
        <f t="shared" si="4"/>
        <v>2768.41</v>
      </c>
      <c r="S43" s="242">
        <f t="shared" si="5"/>
        <v>1</v>
      </c>
      <c r="T43" s="172">
        <f t="shared" si="6"/>
        <v>0</v>
      </c>
      <c r="U43" s="242" t="e">
        <f t="shared" si="7"/>
        <v>#DIV/0!</v>
      </c>
      <c r="V43" s="2"/>
    </row>
    <row r="44" spans="1:22">
      <c r="A44" s="279">
        <v>803054204</v>
      </c>
      <c r="B44" t="s">
        <v>449</v>
      </c>
      <c r="C44">
        <v>2685</v>
      </c>
      <c r="D44" s="278">
        <v>44712</v>
      </c>
      <c r="E44" t="s">
        <v>431</v>
      </c>
      <c r="F44">
        <v>1441.4</v>
      </c>
      <c r="G44"/>
      <c r="H44" s="172">
        <f t="shared" ref="H44:H46" si="26">F44-G44</f>
        <v>1441.4</v>
      </c>
      <c r="I44" s="244">
        <f t="shared" ref="I44:I46" si="27">ROUND(H44/F44,10)</f>
        <v>1</v>
      </c>
      <c r="J44">
        <v>1441.4</v>
      </c>
      <c r="K44">
        <v>1441.4</v>
      </c>
      <c r="L44">
        <v>0</v>
      </c>
      <c r="M44"/>
      <c r="N44"/>
      <c r="O44"/>
      <c r="P44" s="172">
        <f t="shared" ref="P44:P46" si="28">J44-N44</f>
        <v>1441.4</v>
      </c>
      <c r="Q44" s="242">
        <f t="shared" ref="Q44:Q46" si="29">ROUND(P44/J44,10)</f>
        <v>1</v>
      </c>
      <c r="R44" s="172">
        <f t="shared" ref="R44:R46" si="30">K44-M44</f>
        <v>1441.4</v>
      </c>
      <c r="S44" s="242">
        <f t="shared" ref="S44:S46" si="31">ROUND(R44/K44,10)</f>
        <v>1</v>
      </c>
      <c r="T44" s="172">
        <f t="shared" ref="T44:T46" si="32">L44-O44</f>
        <v>0</v>
      </c>
      <c r="U44" s="242" t="e">
        <f t="shared" ref="U44:U46" si="33">ROUND(T44/L44,10)</f>
        <v>#DIV/0!</v>
      </c>
      <c r="V44" s="2"/>
    </row>
    <row r="45" spans="1:22">
      <c r="A45" s="279">
        <v>803054204</v>
      </c>
      <c r="B45" t="s">
        <v>449</v>
      </c>
      <c r="C45">
        <v>3565</v>
      </c>
      <c r="D45" s="278">
        <v>45068</v>
      </c>
      <c r="E45" t="s">
        <v>431</v>
      </c>
      <c r="F45">
        <v>2099.62</v>
      </c>
      <c r="G45"/>
      <c r="H45" s="172">
        <f t="shared" si="26"/>
        <v>2099.62</v>
      </c>
      <c r="I45" s="244">
        <f t="shared" si="27"/>
        <v>1</v>
      </c>
      <c r="J45">
        <v>2099.62</v>
      </c>
      <c r="K45">
        <v>2099.62</v>
      </c>
      <c r="L45">
        <v>0</v>
      </c>
      <c r="M45"/>
      <c r="N45"/>
      <c r="O45"/>
      <c r="P45" s="172">
        <f t="shared" si="28"/>
        <v>2099.62</v>
      </c>
      <c r="Q45" s="242">
        <f t="shared" si="29"/>
        <v>1</v>
      </c>
      <c r="R45" s="172">
        <f t="shared" si="30"/>
        <v>2099.62</v>
      </c>
      <c r="S45" s="242">
        <f t="shared" si="31"/>
        <v>1</v>
      </c>
      <c r="T45" s="172">
        <f t="shared" si="32"/>
        <v>0</v>
      </c>
      <c r="U45" s="242" t="e">
        <f t="shared" si="33"/>
        <v>#DIV/0!</v>
      </c>
      <c r="V45" s="2"/>
    </row>
    <row r="46" spans="1:22">
      <c r="A46" s="279">
        <v>803054204</v>
      </c>
      <c r="B46" t="s">
        <v>449</v>
      </c>
      <c r="C46">
        <v>3200</v>
      </c>
      <c r="D46" s="278">
        <v>44341</v>
      </c>
      <c r="E46" t="s">
        <v>431</v>
      </c>
      <c r="F46">
        <v>1872.96</v>
      </c>
      <c r="G46"/>
      <c r="H46" s="172">
        <f t="shared" si="26"/>
        <v>1872.96</v>
      </c>
      <c r="I46" s="244">
        <f t="shared" si="27"/>
        <v>1</v>
      </c>
      <c r="J46">
        <v>1872.96</v>
      </c>
      <c r="K46">
        <v>1872.96</v>
      </c>
      <c r="L46">
        <v>0</v>
      </c>
      <c r="M46"/>
      <c r="N46"/>
      <c r="O46"/>
      <c r="P46" s="172">
        <f t="shared" si="28"/>
        <v>1872.96</v>
      </c>
      <c r="Q46" s="242">
        <f t="shared" si="29"/>
        <v>1</v>
      </c>
      <c r="R46" s="172">
        <f t="shared" si="30"/>
        <v>1872.96</v>
      </c>
      <c r="S46" s="242">
        <f t="shared" si="31"/>
        <v>1</v>
      </c>
      <c r="T46" s="172">
        <f t="shared" si="32"/>
        <v>0</v>
      </c>
      <c r="U46" s="242" t="e">
        <f t="shared" si="33"/>
        <v>#DIV/0!</v>
      </c>
      <c r="V46" s="2"/>
    </row>
    <row r="47" spans="1:22">
      <c r="A47" s="279" t="s">
        <v>395</v>
      </c>
      <c r="B47" t="s">
        <v>450</v>
      </c>
      <c r="C47">
        <v>15436</v>
      </c>
      <c r="D47" s="278">
        <v>45231</v>
      </c>
      <c r="E47" t="s">
        <v>431</v>
      </c>
      <c r="F47">
        <v>0</v>
      </c>
      <c r="G47"/>
      <c r="H47" s="172">
        <f t="shared" si="0"/>
        <v>0</v>
      </c>
      <c r="I47" s="244" t="e">
        <f t="shared" si="1"/>
        <v>#DIV/0!</v>
      </c>
      <c r="J47">
        <v>0</v>
      </c>
      <c r="K47">
        <v>0</v>
      </c>
      <c r="L47">
        <v>0</v>
      </c>
      <c r="M47"/>
      <c r="N47"/>
      <c r="O47"/>
      <c r="P47" s="172">
        <f t="shared" si="2"/>
        <v>0</v>
      </c>
      <c r="Q47" s="242" t="e">
        <f t="shared" si="3"/>
        <v>#DIV/0!</v>
      </c>
      <c r="R47" s="172">
        <f t="shared" si="4"/>
        <v>0</v>
      </c>
      <c r="S47" s="242" t="e">
        <f t="shared" si="5"/>
        <v>#DIV/0!</v>
      </c>
      <c r="T47" s="172">
        <f t="shared" si="6"/>
        <v>0</v>
      </c>
      <c r="U47" s="242" t="e">
        <f t="shared" si="7"/>
        <v>#DIV/0!</v>
      </c>
      <c r="V47" s="2"/>
    </row>
    <row r="48" spans="1:22">
      <c r="A48" s="279">
        <v>712459908</v>
      </c>
      <c r="B48" t="s">
        <v>451</v>
      </c>
      <c r="C48">
        <v>2596</v>
      </c>
      <c r="D48" s="278">
        <v>44686</v>
      </c>
      <c r="E48" t="s">
        <v>429</v>
      </c>
      <c r="F48">
        <v>6360.2</v>
      </c>
      <c r="G48"/>
      <c r="H48" s="172">
        <f t="shared" ref="H48:H57" si="34">F48-G48</f>
        <v>6360.2</v>
      </c>
      <c r="I48" s="244">
        <f t="shared" ref="I48:I57" si="35">ROUND(H48/F48,10)</f>
        <v>1</v>
      </c>
      <c r="J48">
        <v>6502.28</v>
      </c>
      <c r="K48">
        <v>6988.85</v>
      </c>
      <c r="L48">
        <v>486.57</v>
      </c>
      <c r="M48"/>
      <c r="N48"/>
      <c r="O48"/>
      <c r="P48" s="172">
        <f t="shared" ref="P48:P57" si="36">J48-N48</f>
        <v>6502.28</v>
      </c>
      <c r="Q48" s="242">
        <f t="shared" ref="Q48:Q57" si="37">ROUND(P48/J48,10)</f>
        <v>1</v>
      </c>
      <c r="R48" s="172">
        <f t="shared" ref="R48:R57" si="38">K48-M48</f>
        <v>6988.85</v>
      </c>
      <c r="S48" s="242">
        <f t="shared" ref="S48:S57" si="39">ROUND(R48/K48,10)</f>
        <v>1</v>
      </c>
      <c r="T48" s="172">
        <f t="shared" ref="T48:T57" si="40">L48-O48</f>
        <v>486.57</v>
      </c>
      <c r="U48" s="242">
        <f t="shared" ref="U48:U57" si="41">ROUND(T48/L48,10)</f>
        <v>1</v>
      </c>
      <c r="V48" s="2"/>
    </row>
    <row r="49" spans="1:22">
      <c r="A49" s="279">
        <v>712459908</v>
      </c>
      <c r="B49" t="s">
        <v>451</v>
      </c>
      <c r="C49">
        <v>2178</v>
      </c>
      <c r="D49" s="278">
        <v>45051</v>
      </c>
      <c r="E49" t="s">
        <v>429</v>
      </c>
      <c r="F49">
        <v>5641.02</v>
      </c>
      <c r="G49"/>
      <c r="H49" s="172">
        <f t="shared" si="34"/>
        <v>5641.02</v>
      </c>
      <c r="I49" s="244">
        <f t="shared" si="35"/>
        <v>1</v>
      </c>
      <c r="J49">
        <v>6356.08</v>
      </c>
      <c r="K49">
        <v>6198.58</v>
      </c>
      <c r="L49">
        <v>-157.5</v>
      </c>
      <c r="M49"/>
      <c r="N49"/>
      <c r="O49"/>
      <c r="P49" s="172">
        <f t="shared" si="36"/>
        <v>6356.08</v>
      </c>
      <c r="Q49" s="242">
        <f t="shared" si="37"/>
        <v>1</v>
      </c>
      <c r="R49" s="172">
        <f t="shared" si="38"/>
        <v>6198.58</v>
      </c>
      <c r="S49" s="242">
        <f t="shared" si="39"/>
        <v>1</v>
      </c>
      <c r="T49" s="172">
        <f t="shared" si="40"/>
        <v>-157.5</v>
      </c>
      <c r="U49" s="242">
        <f t="shared" si="41"/>
        <v>1</v>
      </c>
      <c r="V49" s="2"/>
    </row>
    <row r="50" spans="1:22">
      <c r="A50" s="279">
        <v>717158901</v>
      </c>
      <c r="B50" t="s">
        <v>452</v>
      </c>
      <c r="C50">
        <v>18812</v>
      </c>
      <c r="D50" s="278">
        <v>44692</v>
      </c>
      <c r="E50" t="s">
        <v>429</v>
      </c>
      <c r="F50">
        <v>329.21</v>
      </c>
      <c r="G50"/>
      <c r="H50" s="172">
        <f t="shared" si="34"/>
        <v>329.21</v>
      </c>
      <c r="I50" s="244">
        <f t="shared" si="35"/>
        <v>1</v>
      </c>
      <c r="J50">
        <v>330.38</v>
      </c>
      <c r="K50">
        <v>361.75</v>
      </c>
      <c r="L50">
        <v>31.37</v>
      </c>
      <c r="M50"/>
      <c r="N50"/>
      <c r="O50"/>
      <c r="P50" s="172">
        <f t="shared" si="36"/>
        <v>330.38</v>
      </c>
      <c r="Q50" s="242">
        <f t="shared" si="37"/>
        <v>1</v>
      </c>
      <c r="R50" s="172">
        <f t="shared" si="38"/>
        <v>361.75</v>
      </c>
      <c r="S50" s="242">
        <f t="shared" si="39"/>
        <v>1</v>
      </c>
      <c r="T50" s="172">
        <f t="shared" si="40"/>
        <v>31.37</v>
      </c>
      <c r="U50" s="242">
        <f t="shared" si="41"/>
        <v>1</v>
      </c>
      <c r="V50" s="2"/>
    </row>
    <row r="51" spans="1:22">
      <c r="A51" s="279">
        <v>733337901</v>
      </c>
      <c r="B51" t="s">
        <v>453</v>
      </c>
      <c r="C51">
        <v>2445</v>
      </c>
      <c r="D51" s="278">
        <v>44692</v>
      </c>
      <c r="E51" t="s">
        <v>429</v>
      </c>
      <c r="F51">
        <v>706.13</v>
      </c>
      <c r="G51"/>
      <c r="H51" s="172">
        <f t="shared" si="34"/>
        <v>706.13</v>
      </c>
      <c r="I51" s="244">
        <f t="shared" si="35"/>
        <v>1</v>
      </c>
      <c r="J51">
        <v>708.64</v>
      </c>
      <c r="K51">
        <v>775.92</v>
      </c>
      <c r="L51">
        <v>67.28</v>
      </c>
      <c r="M51"/>
      <c r="N51"/>
      <c r="O51"/>
      <c r="P51" s="172">
        <f t="shared" si="36"/>
        <v>708.64</v>
      </c>
      <c r="Q51" s="242">
        <f t="shared" si="37"/>
        <v>1</v>
      </c>
      <c r="R51" s="172">
        <f t="shared" si="38"/>
        <v>775.92</v>
      </c>
      <c r="S51" s="242">
        <f t="shared" si="39"/>
        <v>1</v>
      </c>
      <c r="T51" s="172">
        <f t="shared" si="40"/>
        <v>67.28</v>
      </c>
      <c r="U51" s="242">
        <f t="shared" si="41"/>
        <v>1</v>
      </c>
      <c r="V51" s="2"/>
    </row>
    <row r="52" spans="1:22">
      <c r="A52" s="279">
        <v>733337901</v>
      </c>
      <c r="B52" t="s">
        <v>453</v>
      </c>
      <c r="C52">
        <v>1035</v>
      </c>
      <c r="D52" s="278">
        <v>45057</v>
      </c>
      <c r="E52" t="s">
        <v>429</v>
      </c>
      <c r="F52">
        <v>633.94000000000005</v>
      </c>
      <c r="G52"/>
      <c r="H52" s="172">
        <f t="shared" si="34"/>
        <v>633.94000000000005</v>
      </c>
      <c r="I52" s="244">
        <f t="shared" si="35"/>
        <v>1</v>
      </c>
      <c r="J52">
        <v>711.21</v>
      </c>
      <c r="K52">
        <v>696.6</v>
      </c>
      <c r="L52">
        <v>-14.61</v>
      </c>
      <c r="M52"/>
      <c r="N52"/>
      <c r="O52"/>
      <c r="P52" s="172">
        <f t="shared" si="36"/>
        <v>711.21</v>
      </c>
      <c r="Q52" s="242">
        <f t="shared" si="37"/>
        <v>1</v>
      </c>
      <c r="R52" s="172">
        <f t="shared" si="38"/>
        <v>696.6</v>
      </c>
      <c r="S52" s="242">
        <f t="shared" si="39"/>
        <v>1</v>
      </c>
      <c r="T52" s="172">
        <f t="shared" si="40"/>
        <v>-14.61</v>
      </c>
      <c r="U52" s="242">
        <f t="shared" si="41"/>
        <v>1</v>
      </c>
      <c r="V52" s="2"/>
    </row>
    <row r="53" spans="1:22">
      <c r="A53" s="279" t="s">
        <v>454</v>
      </c>
      <c r="B53" t="s">
        <v>455</v>
      </c>
      <c r="C53">
        <v>2702</v>
      </c>
      <c r="D53" s="278">
        <v>42877</v>
      </c>
      <c r="E53" t="s">
        <v>432</v>
      </c>
      <c r="F53">
        <v>605.75</v>
      </c>
      <c r="G53"/>
      <c r="H53" s="172">
        <f t="shared" si="34"/>
        <v>605.75</v>
      </c>
      <c r="I53" s="244">
        <f t="shared" si="35"/>
        <v>1</v>
      </c>
      <c r="J53">
        <v>673.99</v>
      </c>
      <c r="K53">
        <v>640.28</v>
      </c>
      <c r="L53">
        <v>-33.71</v>
      </c>
      <c r="M53"/>
      <c r="N53"/>
      <c r="O53"/>
      <c r="P53" s="172">
        <f t="shared" si="36"/>
        <v>673.99</v>
      </c>
      <c r="Q53" s="242">
        <f t="shared" si="37"/>
        <v>1</v>
      </c>
      <c r="R53" s="172">
        <f t="shared" si="38"/>
        <v>640.28</v>
      </c>
      <c r="S53" s="242">
        <f t="shared" si="39"/>
        <v>1</v>
      </c>
      <c r="T53" s="172">
        <f t="shared" si="40"/>
        <v>-33.71</v>
      </c>
      <c r="U53" s="242">
        <f t="shared" si="41"/>
        <v>1</v>
      </c>
      <c r="V53" s="2"/>
    </row>
    <row r="54" spans="1:22">
      <c r="A54" s="279" t="s">
        <v>454</v>
      </c>
      <c r="B54" t="s">
        <v>455</v>
      </c>
      <c r="C54">
        <v>2702</v>
      </c>
      <c r="D54" s="278">
        <v>43242</v>
      </c>
      <c r="E54" t="s">
        <v>432</v>
      </c>
      <c r="F54">
        <v>627.13</v>
      </c>
      <c r="G54"/>
      <c r="H54" s="172">
        <f t="shared" si="34"/>
        <v>627.13</v>
      </c>
      <c r="I54" s="244">
        <f t="shared" si="35"/>
        <v>1</v>
      </c>
      <c r="J54">
        <v>739.52</v>
      </c>
      <c r="K54">
        <v>662.88</v>
      </c>
      <c r="L54">
        <v>-76.64</v>
      </c>
      <c r="M54"/>
      <c r="N54"/>
      <c r="O54"/>
      <c r="P54" s="172">
        <f t="shared" si="36"/>
        <v>739.52</v>
      </c>
      <c r="Q54" s="242">
        <f t="shared" si="37"/>
        <v>1</v>
      </c>
      <c r="R54" s="172">
        <f t="shared" si="38"/>
        <v>662.88</v>
      </c>
      <c r="S54" s="242">
        <f t="shared" si="39"/>
        <v>1</v>
      </c>
      <c r="T54" s="172">
        <f t="shared" si="40"/>
        <v>-76.64</v>
      </c>
      <c r="U54" s="242">
        <f t="shared" si="41"/>
        <v>1</v>
      </c>
      <c r="V54" s="2"/>
    </row>
    <row r="55" spans="1:22">
      <c r="A55" s="279" t="s">
        <v>454</v>
      </c>
      <c r="B55" t="s">
        <v>455</v>
      </c>
      <c r="C55">
        <v>7015</v>
      </c>
      <c r="D55" s="278">
        <v>43612</v>
      </c>
      <c r="E55" t="s">
        <v>432</v>
      </c>
      <c r="F55">
        <v>1665.19</v>
      </c>
      <c r="G55"/>
      <c r="H55" s="172">
        <f t="shared" si="34"/>
        <v>1665.19</v>
      </c>
      <c r="I55" s="244">
        <f t="shared" si="35"/>
        <v>1</v>
      </c>
      <c r="J55">
        <v>1856.68</v>
      </c>
      <c r="K55">
        <v>1760.11</v>
      </c>
      <c r="L55">
        <v>-96.57</v>
      </c>
      <c r="M55"/>
      <c r="N55"/>
      <c r="O55"/>
      <c r="P55" s="172">
        <f t="shared" si="36"/>
        <v>1856.68</v>
      </c>
      <c r="Q55" s="242">
        <f t="shared" si="37"/>
        <v>1</v>
      </c>
      <c r="R55" s="172">
        <f t="shared" si="38"/>
        <v>1760.11</v>
      </c>
      <c r="S55" s="242">
        <f t="shared" si="39"/>
        <v>1</v>
      </c>
      <c r="T55" s="172">
        <f t="shared" si="40"/>
        <v>-96.57</v>
      </c>
      <c r="U55" s="242">
        <f t="shared" si="41"/>
        <v>1</v>
      </c>
      <c r="V55" s="2"/>
    </row>
    <row r="56" spans="1:22">
      <c r="A56" s="279" t="s">
        <v>454</v>
      </c>
      <c r="B56" t="s">
        <v>455</v>
      </c>
      <c r="C56">
        <v>7015</v>
      </c>
      <c r="D56" s="278">
        <v>44004</v>
      </c>
      <c r="E56" t="s">
        <v>432</v>
      </c>
      <c r="F56">
        <v>1757.7</v>
      </c>
      <c r="G56"/>
      <c r="H56" s="172">
        <f t="shared" si="34"/>
        <v>1757.7</v>
      </c>
      <c r="I56" s="244">
        <f t="shared" si="35"/>
        <v>1</v>
      </c>
      <c r="J56">
        <v>1972.05</v>
      </c>
      <c r="K56">
        <v>1857.89</v>
      </c>
      <c r="L56">
        <v>-114.16</v>
      </c>
      <c r="M56"/>
      <c r="N56"/>
      <c r="O56"/>
      <c r="P56" s="172">
        <f t="shared" si="36"/>
        <v>1972.05</v>
      </c>
      <c r="Q56" s="242">
        <f t="shared" si="37"/>
        <v>1</v>
      </c>
      <c r="R56" s="172">
        <f t="shared" si="38"/>
        <v>1857.89</v>
      </c>
      <c r="S56" s="242">
        <f t="shared" si="39"/>
        <v>1</v>
      </c>
      <c r="T56" s="172">
        <f t="shared" si="40"/>
        <v>-114.16</v>
      </c>
      <c r="U56" s="242">
        <f t="shared" si="41"/>
        <v>1</v>
      </c>
      <c r="V56" s="2"/>
    </row>
    <row r="57" spans="1:22">
      <c r="A57" s="279" t="s">
        <v>454</v>
      </c>
      <c r="B57" t="s">
        <v>455</v>
      </c>
      <c r="C57">
        <v>7015</v>
      </c>
      <c r="D57" s="278">
        <v>44326</v>
      </c>
      <c r="E57" t="s">
        <v>432</v>
      </c>
      <c r="F57">
        <v>1794.7</v>
      </c>
      <c r="G57"/>
      <c r="H57" s="172">
        <f t="shared" si="34"/>
        <v>1794.7</v>
      </c>
      <c r="I57" s="244">
        <f t="shared" si="35"/>
        <v>1</v>
      </c>
      <c r="J57">
        <v>2164.23</v>
      </c>
      <c r="K57">
        <v>1897</v>
      </c>
      <c r="L57">
        <v>-267.23</v>
      </c>
      <c r="M57"/>
      <c r="N57"/>
      <c r="O57"/>
      <c r="P57" s="172">
        <f t="shared" si="36"/>
        <v>2164.23</v>
      </c>
      <c r="Q57" s="242">
        <f t="shared" si="37"/>
        <v>1</v>
      </c>
      <c r="R57" s="172">
        <f t="shared" si="38"/>
        <v>1897</v>
      </c>
      <c r="S57" s="242">
        <f t="shared" si="39"/>
        <v>1</v>
      </c>
      <c r="T57" s="172">
        <f t="shared" si="40"/>
        <v>-267.23</v>
      </c>
      <c r="U57" s="242">
        <f t="shared" si="41"/>
        <v>1</v>
      </c>
      <c r="V57" s="2"/>
    </row>
    <row r="58" spans="1:22">
      <c r="A58" s="279" t="s">
        <v>454</v>
      </c>
      <c r="B58" t="s">
        <v>455</v>
      </c>
      <c r="C58">
        <v>7015</v>
      </c>
      <c r="D58" s="278">
        <v>44687</v>
      </c>
      <c r="E58" t="s">
        <v>432</v>
      </c>
      <c r="F58">
        <v>1887.21</v>
      </c>
      <c r="G58"/>
      <c r="H58" s="172">
        <f t="shared" si="0"/>
        <v>1887.21</v>
      </c>
      <c r="I58" s="244">
        <f t="shared" si="1"/>
        <v>1</v>
      </c>
      <c r="J58">
        <v>1990.72</v>
      </c>
      <c r="K58">
        <v>1994.78</v>
      </c>
      <c r="L58">
        <v>4.0599999999999996</v>
      </c>
      <c r="M58"/>
      <c r="N58"/>
      <c r="O58"/>
      <c r="P58" s="172">
        <f t="shared" si="2"/>
        <v>1990.72</v>
      </c>
      <c r="Q58" s="242">
        <f t="shared" si="3"/>
        <v>1</v>
      </c>
      <c r="R58" s="172">
        <f t="shared" si="4"/>
        <v>1994.78</v>
      </c>
      <c r="S58" s="242">
        <f t="shared" si="5"/>
        <v>1</v>
      </c>
      <c r="T58" s="172">
        <f t="shared" si="6"/>
        <v>4.0599999999999996</v>
      </c>
      <c r="U58" s="242">
        <f t="shared" si="7"/>
        <v>1</v>
      </c>
      <c r="V58" s="2"/>
    </row>
    <row r="59" spans="1:22">
      <c r="A59" s="279" t="s">
        <v>454</v>
      </c>
      <c r="B59" t="s">
        <v>455</v>
      </c>
      <c r="C59">
        <v>5885</v>
      </c>
      <c r="D59" s="278">
        <v>45061</v>
      </c>
      <c r="E59" t="s">
        <v>432</v>
      </c>
      <c r="F59">
        <v>1629.78</v>
      </c>
      <c r="G59"/>
      <c r="H59" s="172">
        <f t="shared" si="0"/>
        <v>1629.78</v>
      </c>
      <c r="I59" s="244">
        <f t="shared" si="1"/>
        <v>1</v>
      </c>
      <c r="J59">
        <v>1779.39</v>
      </c>
      <c r="K59">
        <v>1722.68</v>
      </c>
      <c r="L59">
        <v>-56.71</v>
      </c>
      <c r="M59"/>
      <c r="N59"/>
      <c r="O59"/>
      <c r="P59" s="172">
        <f t="shared" si="2"/>
        <v>1779.39</v>
      </c>
      <c r="Q59" s="242">
        <f t="shared" si="3"/>
        <v>1</v>
      </c>
      <c r="R59" s="172">
        <f t="shared" si="4"/>
        <v>1722.68</v>
      </c>
      <c r="S59" s="242">
        <f t="shared" si="5"/>
        <v>1</v>
      </c>
      <c r="T59" s="172">
        <f t="shared" si="6"/>
        <v>-56.71</v>
      </c>
      <c r="U59" s="242">
        <f t="shared" si="7"/>
        <v>1</v>
      </c>
      <c r="V59" s="2"/>
    </row>
    <row r="60" spans="1:22">
      <c r="A60" s="279" t="s">
        <v>456</v>
      </c>
      <c r="B60" t="s">
        <v>457</v>
      </c>
      <c r="C60">
        <v>18076</v>
      </c>
      <c r="D60" s="278">
        <v>45254</v>
      </c>
      <c r="E60" t="s">
        <v>438</v>
      </c>
      <c r="F60">
        <v>0</v>
      </c>
      <c r="G60"/>
      <c r="H60" s="172">
        <f t="shared" si="0"/>
        <v>0</v>
      </c>
      <c r="I60" s="244" t="e">
        <f t="shared" si="1"/>
        <v>#DIV/0!</v>
      </c>
      <c r="J60">
        <v>0</v>
      </c>
      <c r="K60">
        <v>0</v>
      </c>
      <c r="L60">
        <v>0</v>
      </c>
      <c r="M60"/>
      <c r="N60"/>
      <c r="O60"/>
      <c r="P60" s="172">
        <f t="shared" si="2"/>
        <v>0</v>
      </c>
      <c r="Q60" s="242" t="e">
        <f t="shared" si="3"/>
        <v>#DIV/0!</v>
      </c>
      <c r="R60" s="172">
        <f t="shared" si="4"/>
        <v>0</v>
      </c>
      <c r="S60" s="242" t="e">
        <f t="shared" si="5"/>
        <v>#DIV/0!</v>
      </c>
      <c r="T60" s="172">
        <f t="shared" si="6"/>
        <v>0</v>
      </c>
      <c r="U60" s="242" t="e">
        <f t="shared" si="7"/>
        <v>#DIV/0!</v>
      </c>
      <c r="V60" s="2"/>
    </row>
    <row r="61" spans="1:22">
      <c r="A61" s="279" t="s">
        <v>458</v>
      </c>
      <c r="B61" t="s">
        <v>459</v>
      </c>
      <c r="C61">
        <v>4504</v>
      </c>
      <c r="D61" s="278">
        <v>44671</v>
      </c>
      <c r="E61" t="s">
        <v>429</v>
      </c>
      <c r="F61">
        <v>2364.6</v>
      </c>
      <c r="G61"/>
      <c r="H61" s="172">
        <f t="shared" si="0"/>
        <v>2364.6</v>
      </c>
      <c r="I61" s="244">
        <f t="shared" si="1"/>
        <v>1</v>
      </c>
      <c r="J61">
        <v>2508.06</v>
      </c>
      <c r="K61">
        <v>2598.3200000000002</v>
      </c>
      <c r="L61">
        <v>90.26</v>
      </c>
      <c r="M61"/>
      <c r="N61"/>
      <c r="O61"/>
      <c r="P61" s="172">
        <f t="shared" si="2"/>
        <v>2508.06</v>
      </c>
      <c r="Q61" s="242">
        <f t="shared" si="3"/>
        <v>1</v>
      </c>
      <c r="R61" s="172">
        <f t="shared" si="4"/>
        <v>2598.3200000000002</v>
      </c>
      <c r="S61" s="242">
        <f t="shared" si="5"/>
        <v>1</v>
      </c>
      <c r="T61" s="172">
        <f t="shared" si="6"/>
        <v>90.26</v>
      </c>
      <c r="U61" s="242">
        <f t="shared" si="7"/>
        <v>1</v>
      </c>
      <c r="V61" s="2"/>
    </row>
    <row r="62" spans="1:22">
      <c r="A62" s="279" t="s">
        <v>460</v>
      </c>
      <c r="B62" t="s">
        <v>461</v>
      </c>
      <c r="C62">
        <v>503.87</v>
      </c>
      <c r="D62" s="278">
        <v>43990</v>
      </c>
      <c r="E62" t="s">
        <v>431</v>
      </c>
      <c r="F62">
        <v>503.87</v>
      </c>
      <c r="G62"/>
      <c r="H62" s="172">
        <f t="shared" si="0"/>
        <v>503.87</v>
      </c>
      <c r="I62" s="244">
        <f t="shared" si="1"/>
        <v>1</v>
      </c>
      <c r="J62">
        <v>503.87</v>
      </c>
      <c r="K62">
        <v>503.87</v>
      </c>
      <c r="L62">
        <v>0</v>
      </c>
      <c r="M62"/>
      <c r="N62"/>
      <c r="O62"/>
      <c r="P62" s="172">
        <f t="shared" si="2"/>
        <v>503.87</v>
      </c>
      <c r="Q62" s="242">
        <f t="shared" si="3"/>
        <v>1</v>
      </c>
      <c r="R62" s="172">
        <f t="shared" si="4"/>
        <v>503.87</v>
      </c>
      <c r="S62" s="242">
        <f t="shared" si="5"/>
        <v>1</v>
      </c>
      <c r="T62" s="172">
        <f t="shared" si="6"/>
        <v>0</v>
      </c>
      <c r="U62" s="242" t="e">
        <f t="shared" si="7"/>
        <v>#DIV/0!</v>
      </c>
      <c r="V62" s="2"/>
    </row>
    <row r="63" spans="1:22">
      <c r="A63" s="279" t="s">
        <v>460</v>
      </c>
      <c r="B63" t="s">
        <v>461</v>
      </c>
      <c r="C63">
        <v>541.53</v>
      </c>
      <c r="D63" s="278">
        <v>44158</v>
      </c>
      <c r="E63" t="s">
        <v>431</v>
      </c>
      <c r="F63">
        <v>541.53</v>
      </c>
      <c r="G63"/>
      <c r="H63" s="172">
        <f t="shared" si="0"/>
        <v>541.53</v>
      </c>
      <c r="I63" s="244">
        <f t="shared" si="1"/>
        <v>1</v>
      </c>
      <c r="J63">
        <v>541.53</v>
      </c>
      <c r="K63">
        <v>541.53</v>
      </c>
      <c r="L63">
        <v>0</v>
      </c>
      <c r="M63"/>
      <c r="N63"/>
      <c r="O63"/>
      <c r="P63" s="172">
        <f t="shared" si="2"/>
        <v>541.53</v>
      </c>
      <c r="Q63" s="242">
        <f t="shared" si="3"/>
        <v>1</v>
      </c>
      <c r="R63" s="172">
        <f t="shared" si="4"/>
        <v>541.53</v>
      </c>
      <c r="S63" s="242">
        <f t="shared" si="5"/>
        <v>1</v>
      </c>
      <c r="T63" s="172">
        <f t="shared" si="6"/>
        <v>0</v>
      </c>
      <c r="U63" s="242" t="e">
        <f t="shared" si="7"/>
        <v>#DIV/0!</v>
      </c>
      <c r="V63" s="2"/>
    </row>
    <row r="64" spans="1:22">
      <c r="A64" s="279" t="s">
        <v>460</v>
      </c>
      <c r="B64" t="s">
        <v>461</v>
      </c>
      <c r="C64">
        <v>909.19</v>
      </c>
      <c r="D64" s="278">
        <v>44320</v>
      </c>
      <c r="E64" t="s">
        <v>431</v>
      </c>
      <c r="F64">
        <v>909.19</v>
      </c>
      <c r="G64"/>
      <c r="H64" s="172">
        <f t="shared" si="0"/>
        <v>909.19</v>
      </c>
      <c r="I64" s="244">
        <f t="shared" si="1"/>
        <v>1</v>
      </c>
      <c r="J64">
        <v>909.19</v>
      </c>
      <c r="K64">
        <v>909.19</v>
      </c>
      <c r="L64">
        <v>0</v>
      </c>
      <c r="M64"/>
      <c r="N64"/>
      <c r="O64"/>
      <c r="P64" s="172">
        <f t="shared" si="2"/>
        <v>909.19</v>
      </c>
      <c r="Q64" s="242">
        <f t="shared" si="3"/>
        <v>1</v>
      </c>
      <c r="R64" s="172">
        <f t="shared" si="4"/>
        <v>909.19</v>
      </c>
      <c r="S64" s="242">
        <f t="shared" si="5"/>
        <v>1</v>
      </c>
      <c r="T64" s="172">
        <f t="shared" si="6"/>
        <v>0</v>
      </c>
      <c r="U64" s="242" t="e">
        <f t="shared" si="7"/>
        <v>#DIV/0!</v>
      </c>
      <c r="V64" s="2"/>
    </row>
    <row r="65" spans="1:22">
      <c r="A65" s="279" t="s">
        <v>315</v>
      </c>
      <c r="B65" t="s">
        <v>462</v>
      </c>
      <c r="C65">
        <v>1142</v>
      </c>
      <c r="D65" s="278">
        <v>45148</v>
      </c>
      <c r="E65" t="s">
        <v>431</v>
      </c>
      <c r="F65">
        <v>21.26</v>
      </c>
      <c r="G65"/>
      <c r="H65" s="172">
        <f t="shared" si="0"/>
        <v>21.26</v>
      </c>
      <c r="I65" s="244">
        <f t="shared" si="1"/>
        <v>1</v>
      </c>
      <c r="J65">
        <v>21.26</v>
      </c>
      <c r="K65">
        <v>21.26</v>
      </c>
      <c r="L65">
        <v>0</v>
      </c>
      <c r="M65"/>
      <c r="N65"/>
      <c r="O65"/>
      <c r="P65" s="172">
        <f t="shared" si="2"/>
        <v>21.26</v>
      </c>
      <c r="Q65" s="242">
        <f t="shared" si="3"/>
        <v>1</v>
      </c>
      <c r="R65" s="172">
        <f t="shared" si="4"/>
        <v>21.26</v>
      </c>
      <c r="S65" s="242">
        <f t="shared" si="5"/>
        <v>1</v>
      </c>
      <c r="T65" s="172">
        <f t="shared" si="6"/>
        <v>0</v>
      </c>
      <c r="U65" s="242" t="e">
        <f t="shared" si="7"/>
        <v>#DIV/0!</v>
      </c>
      <c r="V65" s="2"/>
    </row>
    <row r="66" spans="1:22">
      <c r="A66" s="279" t="s">
        <v>411</v>
      </c>
      <c r="B66" t="s">
        <v>463</v>
      </c>
      <c r="C66">
        <v>20000</v>
      </c>
      <c r="D66" s="278">
        <v>44665</v>
      </c>
      <c r="E66" t="s">
        <v>431</v>
      </c>
      <c r="F66">
        <v>1750</v>
      </c>
      <c r="G66"/>
      <c r="H66" s="172">
        <f t="shared" si="0"/>
        <v>1750</v>
      </c>
      <c r="I66" s="244">
        <f t="shared" si="1"/>
        <v>1</v>
      </c>
      <c r="J66">
        <v>1750</v>
      </c>
      <c r="K66">
        <v>1750</v>
      </c>
      <c r="L66">
        <v>0</v>
      </c>
      <c r="M66"/>
      <c r="N66"/>
      <c r="O66"/>
      <c r="P66" s="172">
        <f t="shared" si="2"/>
        <v>1750</v>
      </c>
      <c r="Q66" s="242">
        <f t="shared" si="3"/>
        <v>1</v>
      </c>
      <c r="R66" s="172">
        <f t="shared" si="4"/>
        <v>1750</v>
      </c>
      <c r="S66" s="242">
        <f t="shared" si="5"/>
        <v>1</v>
      </c>
      <c r="T66" s="172">
        <f t="shared" si="6"/>
        <v>0</v>
      </c>
      <c r="U66" s="242" t="e">
        <f t="shared" si="7"/>
        <v>#DIV/0!</v>
      </c>
      <c r="V66" s="2"/>
    </row>
    <row r="67" spans="1:22">
      <c r="A67" s="279" t="s">
        <v>411</v>
      </c>
      <c r="B67" t="s">
        <v>463</v>
      </c>
      <c r="C67">
        <v>20000</v>
      </c>
      <c r="D67" s="278">
        <v>44162</v>
      </c>
      <c r="E67" t="s">
        <v>431</v>
      </c>
      <c r="F67">
        <v>1277.5</v>
      </c>
      <c r="G67"/>
      <c r="H67" s="172">
        <f t="shared" si="0"/>
        <v>1277.5</v>
      </c>
      <c r="I67" s="244">
        <f t="shared" si="1"/>
        <v>1</v>
      </c>
      <c r="J67">
        <v>1277.5</v>
      </c>
      <c r="K67">
        <v>1277.5</v>
      </c>
      <c r="L67">
        <v>0</v>
      </c>
      <c r="M67"/>
      <c r="N67"/>
      <c r="O67"/>
      <c r="P67" s="172">
        <f t="shared" si="2"/>
        <v>1277.5</v>
      </c>
      <c r="Q67" s="242">
        <f t="shared" si="3"/>
        <v>1</v>
      </c>
      <c r="R67" s="172">
        <f t="shared" si="4"/>
        <v>1277.5</v>
      </c>
      <c r="S67" s="242">
        <f t="shared" si="5"/>
        <v>1</v>
      </c>
      <c r="T67" s="172">
        <f t="shared" si="6"/>
        <v>0</v>
      </c>
      <c r="U67" s="242" t="e">
        <f t="shared" si="7"/>
        <v>#DIV/0!</v>
      </c>
      <c r="V67" s="2"/>
    </row>
    <row r="68" spans="1:22">
      <c r="A68" s="279" t="s">
        <v>411</v>
      </c>
      <c r="B68" t="s">
        <v>463</v>
      </c>
      <c r="C68">
        <v>20000</v>
      </c>
      <c r="D68" s="278">
        <v>44301</v>
      </c>
      <c r="E68" t="s">
        <v>431</v>
      </c>
      <c r="F68">
        <v>1110.6500000000001</v>
      </c>
      <c r="G68"/>
      <c r="H68" s="172">
        <f t="shared" si="0"/>
        <v>1110.6500000000001</v>
      </c>
      <c r="I68" s="244">
        <f t="shared" si="1"/>
        <v>1</v>
      </c>
      <c r="J68">
        <v>1110.6500000000001</v>
      </c>
      <c r="K68">
        <v>1110.6500000000001</v>
      </c>
      <c r="L68">
        <v>0</v>
      </c>
      <c r="M68"/>
      <c r="N68"/>
      <c r="O68"/>
      <c r="P68" s="172">
        <f t="shared" si="2"/>
        <v>1110.6500000000001</v>
      </c>
      <c r="Q68" s="242">
        <f t="shared" si="3"/>
        <v>1</v>
      </c>
      <c r="R68" s="172">
        <f t="shared" si="4"/>
        <v>1110.6500000000001</v>
      </c>
      <c r="S68" s="242">
        <f t="shared" si="5"/>
        <v>1</v>
      </c>
      <c r="T68" s="172">
        <f t="shared" si="6"/>
        <v>0</v>
      </c>
      <c r="U68" s="242" t="e">
        <f t="shared" si="7"/>
        <v>#DIV/0!</v>
      </c>
      <c r="V68" s="2"/>
    </row>
    <row r="69" spans="1:22">
      <c r="A69" s="279" t="s">
        <v>411</v>
      </c>
      <c r="B69" t="s">
        <v>463</v>
      </c>
      <c r="C69">
        <v>23700</v>
      </c>
      <c r="D69" s="278">
        <v>45030</v>
      </c>
      <c r="E69" t="s">
        <v>431</v>
      </c>
      <c r="F69">
        <v>2281.13</v>
      </c>
      <c r="G69"/>
      <c r="H69" s="172">
        <f t="shared" si="0"/>
        <v>2281.13</v>
      </c>
      <c r="I69" s="244">
        <f t="shared" si="1"/>
        <v>1</v>
      </c>
      <c r="J69">
        <v>2281.13</v>
      </c>
      <c r="K69">
        <v>2281.13</v>
      </c>
      <c r="L69">
        <v>0</v>
      </c>
      <c r="M69"/>
      <c r="N69"/>
      <c r="O69"/>
      <c r="P69" s="172">
        <f t="shared" si="2"/>
        <v>2281.13</v>
      </c>
      <c r="Q69" s="242">
        <f t="shared" si="3"/>
        <v>1</v>
      </c>
      <c r="R69" s="172">
        <f t="shared" si="4"/>
        <v>2281.13</v>
      </c>
      <c r="S69" s="242">
        <f t="shared" si="5"/>
        <v>1</v>
      </c>
      <c r="T69" s="172">
        <f t="shared" si="6"/>
        <v>0</v>
      </c>
      <c r="U69" s="242" t="e">
        <f t="shared" si="7"/>
        <v>#DIV/0!</v>
      </c>
      <c r="V69" s="2"/>
    </row>
    <row r="70" spans="1:22">
      <c r="A70" s="279" t="s">
        <v>335</v>
      </c>
      <c r="B70" t="s">
        <v>464</v>
      </c>
      <c r="C70">
        <v>5800</v>
      </c>
      <c r="D70" s="278">
        <v>44687</v>
      </c>
      <c r="E70" t="s">
        <v>431</v>
      </c>
      <c r="F70">
        <v>1278.73</v>
      </c>
      <c r="G70"/>
      <c r="H70" s="172">
        <f t="shared" si="0"/>
        <v>1278.73</v>
      </c>
      <c r="I70" s="244">
        <f t="shared" si="1"/>
        <v>1</v>
      </c>
      <c r="J70">
        <v>1278.73</v>
      </c>
      <c r="K70">
        <v>1278.73</v>
      </c>
      <c r="L70">
        <v>0</v>
      </c>
      <c r="M70"/>
      <c r="N70"/>
      <c r="O70"/>
      <c r="P70" s="172">
        <f t="shared" si="2"/>
        <v>1278.73</v>
      </c>
      <c r="Q70" s="242">
        <f t="shared" si="3"/>
        <v>1</v>
      </c>
      <c r="R70" s="172">
        <f t="shared" si="4"/>
        <v>1278.73</v>
      </c>
      <c r="S70" s="242">
        <f t="shared" si="5"/>
        <v>1</v>
      </c>
      <c r="T70" s="172">
        <f t="shared" si="6"/>
        <v>0</v>
      </c>
      <c r="U70" s="242" t="e">
        <f t="shared" si="7"/>
        <v>#DIV/0!</v>
      </c>
      <c r="V70" s="2"/>
    </row>
    <row r="71" spans="1:22">
      <c r="A71" s="279" t="s">
        <v>465</v>
      </c>
      <c r="B71" t="s">
        <v>466</v>
      </c>
      <c r="C71">
        <v>4033</v>
      </c>
      <c r="D71" s="278">
        <v>44504</v>
      </c>
      <c r="E71" t="s">
        <v>432</v>
      </c>
      <c r="F71">
        <v>266.18</v>
      </c>
      <c r="G71"/>
      <c r="H71" s="172">
        <f t="shared" si="0"/>
        <v>266.18</v>
      </c>
      <c r="I71" s="244">
        <f t="shared" si="1"/>
        <v>1</v>
      </c>
      <c r="J71">
        <v>310</v>
      </c>
      <c r="K71">
        <v>281.35000000000002</v>
      </c>
      <c r="L71">
        <v>-28.65</v>
      </c>
      <c r="M71"/>
      <c r="N71"/>
      <c r="O71"/>
      <c r="P71" s="172">
        <f t="shared" si="2"/>
        <v>310</v>
      </c>
      <c r="Q71" s="242">
        <f t="shared" si="3"/>
        <v>1</v>
      </c>
      <c r="R71" s="172">
        <f t="shared" si="4"/>
        <v>281.35000000000002</v>
      </c>
      <c r="S71" s="242">
        <f t="shared" si="5"/>
        <v>1</v>
      </c>
      <c r="T71" s="172">
        <f t="shared" si="6"/>
        <v>-28.65</v>
      </c>
      <c r="U71" s="242">
        <f t="shared" si="7"/>
        <v>1</v>
      </c>
      <c r="V71" s="2"/>
    </row>
    <row r="72" spans="1:22">
      <c r="A72" s="279" t="s">
        <v>465</v>
      </c>
      <c r="B72" t="s">
        <v>466</v>
      </c>
      <c r="C72">
        <v>3384</v>
      </c>
      <c r="D72" s="278">
        <v>44868</v>
      </c>
      <c r="E72" t="s">
        <v>432</v>
      </c>
      <c r="F72">
        <v>223.34</v>
      </c>
      <c r="G72"/>
      <c r="H72" s="172">
        <f t="shared" si="0"/>
        <v>223.34</v>
      </c>
      <c r="I72" s="244">
        <f t="shared" si="1"/>
        <v>1</v>
      </c>
      <c r="J72">
        <v>220.76</v>
      </c>
      <c r="K72">
        <v>236.07</v>
      </c>
      <c r="L72">
        <v>15.31</v>
      </c>
      <c r="M72"/>
      <c r="N72"/>
      <c r="O72"/>
      <c r="P72" s="172">
        <f t="shared" ref="P72:P81" si="42">J72-N72</f>
        <v>220.76</v>
      </c>
      <c r="Q72" s="242">
        <f t="shared" ref="Q72:Q81" si="43">ROUND(P72/J72,10)</f>
        <v>1</v>
      </c>
      <c r="R72" s="172">
        <f t="shared" ref="R72:R81" si="44">K72-M72</f>
        <v>236.07</v>
      </c>
      <c r="S72" s="242">
        <f t="shared" ref="S72:S81" si="45">ROUND(R72/K72,10)</f>
        <v>1</v>
      </c>
      <c r="T72" s="172">
        <f t="shared" ref="T72:T81" si="46">L72-O72</f>
        <v>15.31</v>
      </c>
      <c r="U72" s="242">
        <f t="shared" ref="U72:U81" si="47">ROUND(T72/L72,10)</f>
        <v>1</v>
      </c>
      <c r="V72" s="2"/>
    </row>
    <row r="73" spans="1:22">
      <c r="A73" s="279" t="s">
        <v>465</v>
      </c>
      <c r="B73" t="s">
        <v>466</v>
      </c>
      <c r="C73">
        <v>3384</v>
      </c>
      <c r="D73" s="278">
        <v>45239</v>
      </c>
      <c r="E73" t="s">
        <v>432</v>
      </c>
      <c r="F73">
        <v>223.34</v>
      </c>
      <c r="G73"/>
      <c r="H73" s="172">
        <f t="shared" si="0"/>
        <v>223.34</v>
      </c>
      <c r="I73" s="244">
        <f t="shared" si="1"/>
        <v>1</v>
      </c>
      <c r="J73">
        <v>237.18</v>
      </c>
      <c r="K73">
        <v>236.07</v>
      </c>
      <c r="L73">
        <v>-1.1100000000000001</v>
      </c>
      <c r="M73"/>
      <c r="N73"/>
      <c r="O73"/>
      <c r="P73" s="172">
        <f t="shared" si="42"/>
        <v>237.18</v>
      </c>
      <c r="Q73" s="242">
        <f t="shared" si="43"/>
        <v>1</v>
      </c>
      <c r="R73" s="172">
        <f t="shared" si="44"/>
        <v>236.07</v>
      </c>
      <c r="S73" s="242">
        <f t="shared" si="45"/>
        <v>1</v>
      </c>
      <c r="T73" s="172">
        <f t="shared" si="46"/>
        <v>-1.1100000000000001</v>
      </c>
      <c r="U73" s="242">
        <f t="shared" si="47"/>
        <v>1</v>
      </c>
      <c r="V73" s="2"/>
    </row>
    <row r="74" spans="1:22">
      <c r="A74" s="279" t="s">
        <v>465</v>
      </c>
      <c r="B74" t="s">
        <v>466</v>
      </c>
      <c r="C74">
        <v>4033</v>
      </c>
      <c r="D74" s="278">
        <v>44322</v>
      </c>
      <c r="E74" t="s">
        <v>432</v>
      </c>
      <c r="F74">
        <v>919.52</v>
      </c>
      <c r="G74"/>
      <c r="H74" s="172">
        <f t="shared" si="0"/>
        <v>919.52</v>
      </c>
      <c r="I74" s="244">
        <f t="shared" si="1"/>
        <v>1</v>
      </c>
      <c r="J74">
        <v>1111.02</v>
      </c>
      <c r="K74">
        <v>971.93</v>
      </c>
      <c r="L74">
        <v>-139.09</v>
      </c>
      <c r="M74"/>
      <c r="N74"/>
      <c r="O74"/>
      <c r="P74" s="172">
        <f t="shared" si="42"/>
        <v>1111.02</v>
      </c>
      <c r="Q74" s="242">
        <f t="shared" si="43"/>
        <v>1</v>
      </c>
      <c r="R74" s="172">
        <f t="shared" si="44"/>
        <v>971.93</v>
      </c>
      <c r="S74" s="242">
        <f t="shared" si="45"/>
        <v>1</v>
      </c>
      <c r="T74" s="172">
        <f t="shared" si="46"/>
        <v>-139.09</v>
      </c>
      <c r="U74" s="242">
        <f t="shared" si="47"/>
        <v>1</v>
      </c>
      <c r="V74" s="2"/>
    </row>
    <row r="75" spans="1:22">
      <c r="A75" s="279" t="s">
        <v>465</v>
      </c>
      <c r="B75" t="s">
        <v>466</v>
      </c>
      <c r="C75">
        <v>4033</v>
      </c>
      <c r="D75" s="278">
        <v>44685</v>
      </c>
      <c r="E75" t="s">
        <v>432</v>
      </c>
      <c r="F75">
        <v>931.62</v>
      </c>
      <c r="G75"/>
      <c r="H75" s="172">
        <f t="shared" si="0"/>
        <v>931.62</v>
      </c>
      <c r="I75" s="244">
        <f t="shared" si="1"/>
        <v>1</v>
      </c>
      <c r="J75">
        <v>992.22</v>
      </c>
      <c r="K75">
        <v>984.72</v>
      </c>
      <c r="L75">
        <v>-7.5</v>
      </c>
      <c r="M75"/>
      <c r="N75"/>
      <c r="O75"/>
      <c r="P75" s="172">
        <f t="shared" si="42"/>
        <v>992.22</v>
      </c>
      <c r="Q75" s="242">
        <f t="shared" si="43"/>
        <v>1</v>
      </c>
      <c r="R75" s="172">
        <f t="shared" si="44"/>
        <v>984.72</v>
      </c>
      <c r="S75" s="242">
        <f t="shared" si="45"/>
        <v>1</v>
      </c>
      <c r="T75" s="172">
        <f t="shared" si="46"/>
        <v>-7.5</v>
      </c>
      <c r="U75" s="242">
        <f t="shared" si="47"/>
        <v>1</v>
      </c>
      <c r="V75" s="2"/>
    </row>
    <row r="76" spans="1:22">
      <c r="A76" s="279" t="s">
        <v>465</v>
      </c>
      <c r="B76" t="s">
        <v>466</v>
      </c>
      <c r="C76">
        <v>3384</v>
      </c>
      <c r="D76" s="278">
        <v>45051</v>
      </c>
      <c r="E76" t="s">
        <v>432</v>
      </c>
      <c r="F76">
        <v>781.7</v>
      </c>
      <c r="G76"/>
      <c r="H76" s="172">
        <f t="shared" si="0"/>
        <v>781.7</v>
      </c>
      <c r="I76" s="244">
        <f t="shared" si="1"/>
        <v>1</v>
      </c>
      <c r="J76">
        <v>858.12</v>
      </c>
      <c r="K76">
        <v>826.26</v>
      </c>
      <c r="L76">
        <v>-31.86</v>
      </c>
      <c r="M76"/>
      <c r="N76"/>
      <c r="O76"/>
      <c r="P76" s="172">
        <f t="shared" si="42"/>
        <v>858.12</v>
      </c>
      <c r="Q76" s="242">
        <f t="shared" si="43"/>
        <v>1</v>
      </c>
      <c r="R76" s="172">
        <f t="shared" si="44"/>
        <v>826.26</v>
      </c>
      <c r="S76" s="242">
        <f t="shared" si="45"/>
        <v>1</v>
      </c>
      <c r="T76" s="172">
        <f t="shared" si="46"/>
        <v>-31.86</v>
      </c>
      <c r="U76" s="242">
        <f t="shared" si="47"/>
        <v>1</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79855.169999999969</v>
      </c>
      <c r="G93" s="150">
        <f>SUM(G2:G92)</f>
        <v>0</v>
      </c>
      <c r="H93" s="7">
        <f>SUM(H2:H92)</f>
        <v>79855.169999999969</v>
      </c>
      <c r="I93" s="245">
        <f t="shared" ref="I93" si="50">ROUND(H93/F93,10)</f>
        <v>1</v>
      </c>
      <c r="J93" s="168">
        <f t="shared" ref="J93:P93" si="51">SUM(J2:J92)</f>
        <v>85685.63999999997</v>
      </c>
      <c r="K93" s="152">
        <f t="shared" si="51"/>
        <v>83561.029999999984</v>
      </c>
      <c r="L93" s="168">
        <f t="shared" si="51"/>
        <v>-2124.6100000000006</v>
      </c>
      <c r="M93" s="171">
        <f t="shared" si="51"/>
        <v>0</v>
      </c>
      <c r="N93" s="171">
        <f t="shared" si="51"/>
        <v>0</v>
      </c>
      <c r="O93" s="171">
        <f t="shared" si="51"/>
        <v>0</v>
      </c>
      <c r="P93" s="4">
        <f t="shared" si="51"/>
        <v>85685.63999999997</v>
      </c>
      <c r="Q93" s="243">
        <f t="shared" si="3"/>
        <v>1</v>
      </c>
      <c r="R93" s="4">
        <f>SUM(R2:R92)</f>
        <v>83561.029999999984</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2023-11-13T16:20:00Z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